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drawings/drawing16.xml" ContentType="application/vnd.openxmlformats-officedocument.drawing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drawings/drawing17.xml" ContentType="application/vnd.openxmlformats-officedocument.drawing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drawings/drawing18.xml" ContentType="application/vnd.openxmlformats-officedocument.drawing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drawings/drawing19.xml" ContentType="application/vnd.openxmlformats-officedocument.drawing+xml"/>
  <Override PartName="/xl/ctrlProps/ctrlProp2206.xml" ContentType="application/vnd.ms-excel.controlproperties+xml"/>
  <Override PartName="/xl/ctrlProps/ctrlProp2207.xml" ContentType="application/vnd.ms-excel.controlproperties+xml"/>
  <Override PartName="/xl/ctrlProps/ctrlProp2208.xml" ContentType="application/vnd.ms-excel.controlproperties+xml"/>
  <Override PartName="/xl/ctrlProps/ctrlProp2209.xml" ContentType="application/vnd.ms-excel.controlproperties+xml"/>
  <Override PartName="/xl/ctrlProps/ctrlProp2210.xml" ContentType="application/vnd.ms-excel.controlproperties+xml"/>
  <Override PartName="/xl/ctrlProps/ctrlProp2211.xml" ContentType="application/vnd.ms-excel.controlproperties+xml"/>
  <Override PartName="/xl/ctrlProps/ctrlProp2212.xml" ContentType="application/vnd.ms-excel.controlproperties+xml"/>
  <Override PartName="/xl/ctrlProps/ctrlProp2213.xml" ContentType="application/vnd.ms-excel.controlproperties+xml"/>
  <Override PartName="/xl/ctrlProps/ctrlProp2214.xml" ContentType="application/vnd.ms-excel.controlproperties+xml"/>
  <Override PartName="/xl/ctrlProps/ctrlProp2215.xml" ContentType="application/vnd.ms-excel.controlproperties+xml"/>
  <Override PartName="/xl/ctrlProps/ctrlProp2216.xml" ContentType="application/vnd.ms-excel.controlproperties+xml"/>
  <Override PartName="/xl/ctrlProps/ctrlProp2217.xml" ContentType="application/vnd.ms-excel.controlproperties+xml"/>
  <Override PartName="/xl/ctrlProps/ctrlProp2218.xml" ContentType="application/vnd.ms-excel.controlproperties+xml"/>
  <Override PartName="/xl/ctrlProps/ctrlProp2219.xml" ContentType="application/vnd.ms-excel.controlproperties+xml"/>
  <Override PartName="/xl/ctrlProps/ctrlProp2220.xml" ContentType="application/vnd.ms-excel.controlproperties+xml"/>
  <Override PartName="/xl/ctrlProps/ctrlProp2221.xml" ContentType="application/vnd.ms-excel.controlproperties+xml"/>
  <Override PartName="/xl/ctrlProps/ctrlProp2222.xml" ContentType="application/vnd.ms-excel.controlproperties+xml"/>
  <Override PartName="/xl/ctrlProps/ctrlProp2223.xml" ContentType="application/vnd.ms-excel.controlproperties+xml"/>
  <Override PartName="/xl/ctrlProps/ctrlProp2224.xml" ContentType="application/vnd.ms-excel.controlproperties+xml"/>
  <Override PartName="/xl/ctrlProps/ctrlProp2225.xml" ContentType="application/vnd.ms-excel.controlproperties+xml"/>
  <Override PartName="/xl/ctrlProps/ctrlProp2226.xml" ContentType="application/vnd.ms-excel.controlproperties+xml"/>
  <Override PartName="/xl/ctrlProps/ctrlProp2227.xml" ContentType="application/vnd.ms-excel.controlproperties+xml"/>
  <Override PartName="/xl/ctrlProps/ctrlProp2228.xml" ContentType="application/vnd.ms-excel.controlproperties+xml"/>
  <Override PartName="/xl/ctrlProps/ctrlProp2229.xml" ContentType="application/vnd.ms-excel.controlproperties+xml"/>
  <Override PartName="/xl/ctrlProps/ctrlProp2230.xml" ContentType="application/vnd.ms-excel.controlproperties+xml"/>
  <Override PartName="/xl/ctrlProps/ctrlProp2231.xml" ContentType="application/vnd.ms-excel.controlproperties+xml"/>
  <Override PartName="/xl/ctrlProps/ctrlProp2232.xml" ContentType="application/vnd.ms-excel.controlproperties+xml"/>
  <Override PartName="/xl/ctrlProps/ctrlProp2233.xml" ContentType="application/vnd.ms-excel.controlproperties+xml"/>
  <Override PartName="/xl/ctrlProps/ctrlProp2234.xml" ContentType="application/vnd.ms-excel.controlproperties+xml"/>
  <Override PartName="/xl/ctrlProps/ctrlProp2235.xml" ContentType="application/vnd.ms-excel.controlproperties+xml"/>
  <Override PartName="/xl/ctrlProps/ctrlProp2236.xml" ContentType="application/vnd.ms-excel.controlproperties+xml"/>
  <Override PartName="/xl/ctrlProps/ctrlProp2237.xml" ContentType="application/vnd.ms-excel.controlproperties+xml"/>
  <Override PartName="/xl/ctrlProps/ctrlProp2238.xml" ContentType="application/vnd.ms-excel.controlproperties+xml"/>
  <Override PartName="/xl/ctrlProps/ctrlProp2239.xml" ContentType="application/vnd.ms-excel.controlproperties+xml"/>
  <Override PartName="/xl/ctrlProps/ctrlProp2240.xml" ContentType="application/vnd.ms-excel.controlproperties+xml"/>
  <Override PartName="/xl/ctrlProps/ctrlProp2241.xml" ContentType="application/vnd.ms-excel.controlproperties+xml"/>
  <Override PartName="/xl/ctrlProps/ctrlProp2242.xml" ContentType="application/vnd.ms-excel.controlproperties+xml"/>
  <Override PartName="/xl/ctrlProps/ctrlProp2243.xml" ContentType="application/vnd.ms-excel.controlproperties+xml"/>
  <Override PartName="/xl/ctrlProps/ctrlProp2244.xml" ContentType="application/vnd.ms-excel.controlproperties+xml"/>
  <Override PartName="/xl/ctrlProps/ctrlProp2245.xml" ContentType="application/vnd.ms-excel.controlproperties+xml"/>
  <Override PartName="/xl/ctrlProps/ctrlProp2246.xml" ContentType="application/vnd.ms-excel.controlproperties+xml"/>
  <Override PartName="/xl/ctrlProps/ctrlProp2247.xml" ContentType="application/vnd.ms-excel.controlproperties+xml"/>
  <Override PartName="/xl/ctrlProps/ctrlProp2248.xml" ContentType="application/vnd.ms-excel.controlproperties+xml"/>
  <Override PartName="/xl/ctrlProps/ctrlProp2249.xml" ContentType="application/vnd.ms-excel.controlproperties+xml"/>
  <Override PartName="/xl/ctrlProps/ctrlProp2250.xml" ContentType="application/vnd.ms-excel.controlproperties+xml"/>
  <Override PartName="/xl/ctrlProps/ctrlProp2251.xml" ContentType="application/vnd.ms-excel.controlproperties+xml"/>
  <Override PartName="/xl/ctrlProps/ctrlProp2252.xml" ContentType="application/vnd.ms-excel.controlproperties+xml"/>
  <Override PartName="/xl/ctrlProps/ctrlProp2253.xml" ContentType="application/vnd.ms-excel.controlproperties+xml"/>
  <Override PartName="/xl/ctrlProps/ctrlProp2254.xml" ContentType="application/vnd.ms-excel.controlproperties+xml"/>
  <Override PartName="/xl/ctrlProps/ctrlProp2255.xml" ContentType="application/vnd.ms-excel.controlproperties+xml"/>
  <Override PartName="/xl/ctrlProps/ctrlProp2256.xml" ContentType="application/vnd.ms-excel.controlproperties+xml"/>
  <Override PartName="/xl/ctrlProps/ctrlProp2257.xml" ContentType="application/vnd.ms-excel.controlproperties+xml"/>
  <Override PartName="/xl/ctrlProps/ctrlProp2258.xml" ContentType="application/vnd.ms-excel.controlproperties+xml"/>
  <Override PartName="/xl/ctrlProps/ctrlProp2259.xml" ContentType="application/vnd.ms-excel.controlproperties+xml"/>
  <Override PartName="/xl/ctrlProps/ctrlProp2260.xml" ContentType="application/vnd.ms-excel.controlproperties+xml"/>
  <Override PartName="/xl/ctrlProps/ctrlProp2261.xml" ContentType="application/vnd.ms-excel.controlproperties+xml"/>
  <Override PartName="/xl/ctrlProps/ctrlProp2262.xml" ContentType="application/vnd.ms-excel.controlproperties+xml"/>
  <Override PartName="/xl/ctrlProps/ctrlProp2263.xml" ContentType="application/vnd.ms-excel.controlproperties+xml"/>
  <Override PartName="/xl/ctrlProps/ctrlProp2264.xml" ContentType="application/vnd.ms-excel.controlproperties+xml"/>
  <Override PartName="/xl/ctrlProps/ctrlProp2265.xml" ContentType="application/vnd.ms-excel.controlproperties+xml"/>
  <Override PartName="/xl/ctrlProps/ctrlProp2266.xml" ContentType="application/vnd.ms-excel.controlproperties+xml"/>
  <Override PartName="/xl/ctrlProps/ctrlProp2267.xml" ContentType="application/vnd.ms-excel.controlproperties+xml"/>
  <Override PartName="/xl/ctrlProps/ctrlProp2268.xml" ContentType="application/vnd.ms-excel.controlproperties+xml"/>
  <Override PartName="/xl/ctrlProps/ctrlProp2269.xml" ContentType="application/vnd.ms-excel.controlproperties+xml"/>
  <Override PartName="/xl/ctrlProps/ctrlProp2270.xml" ContentType="application/vnd.ms-excel.controlproperties+xml"/>
  <Override PartName="/xl/ctrlProps/ctrlProp2271.xml" ContentType="application/vnd.ms-excel.controlproperties+xml"/>
  <Override PartName="/xl/ctrlProps/ctrlProp2272.xml" ContentType="application/vnd.ms-excel.controlproperties+xml"/>
  <Override PartName="/xl/ctrlProps/ctrlProp2273.xml" ContentType="application/vnd.ms-excel.controlproperties+xml"/>
  <Override PartName="/xl/ctrlProps/ctrlProp2274.xml" ContentType="application/vnd.ms-excel.controlproperties+xml"/>
  <Override PartName="/xl/ctrlProps/ctrlProp2275.xml" ContentType="application/vnd.ms-excel.controlproperties+xml"/>
  <Override PartName="/xl/ctrlProps/ctrlProp2276.xml" ContentType="application/vnd.ms-excel.controlproperties+xml"/>
  <Override PartName="/xl/ctrlProps/ctrlProp2277.xml" ContentType="application/vnd.ms-excel.controlproperties+xml"/>
  <Override PartName="/xl/ctrlProps/ctrlProp2278.xml" ContentType="application/vnd.ms-excel.controlproperties+xml"/>
  <Override PartName="/xl/ctrlProps/ctrlProp2279.xml" ContentType="application/vnd.ms-excel.controlproperties+xml"/>
  <Override PartName="/xl/ctrlProps/ctrlProp2280.xml" ContentType="application/vnd.ms-excel.controlproperties+xml"/>
  <Override PartName="/xl/ctrlProps/ctrlProp2281.xml" ContentType="application/vnd.ms-excel.controlproperties+xml"/>
  <Override PartName="/xl/ctrlProps/ctrlProp2282.xml" ContentType="application/vnd.ms-excel.controlproperties+xml"/>
  <Override PartName="/xl/ctrlProps/ctrlProp2283.xml" ContentType="application/vnd.ms-excel.controlproperties+xml"/>
  <Override PartName="/xl/ctrlProps/ctrlProp2284.xml" ContentType="application/vnd.ms-excel.controlproperties+xml"/>
  <Override PartName="/xl/ctrlProps/ctrlProp2285.xml" ContentType="application/vnd.ms-excel.controlproperties+xml"/>
  <Override PartName="/xl/ctrlProps/ctrlProp2286.xml" ContentType="application/vnd.ms-excel.controlproperties+xml"/>
  <Override PartName="/xl/ctrlProps/ctrlProp2287.xml" ContentType="application/vnd.ms-excel.controlproperties+xml"/>
  <Override PartName="/xl/ctrlProps/ctrlProp2288.xml" ContentType="application/vnd.ms-excel.controlproperties+xml"/>
  <Override PartName="/xl/ctrlProps/ctrlProp2289.xml" ContentType="application/vnd.ms-excel.controlproperties+xml"/>
  <Override PartName="/xl/ctrlProps/ctrlProp2290.xml" ContentType="application/vnd.ms-excel.controlproperties+xml"/>
  <Override PartName="/xl/ctrlProps/ctrlProp2291.xml" ContentType="application/vnd.ms-excel.controlproperties+xml"/>
  <Override PartName="/xl/ctrlProps/ctrlProp2292.xml" ContentType="application/vnd.ms-excel.controlproperties+xml"/>
  <Override PartName="/xl/ctrlProps/ctrlProp2293.xml" ContentType="application/vnd.ms-excel.controlproperties+xml"/>
  <Override PartName="/xl/ctrlProps/ctrlProp2294.xml" ContentType="application/vnd.ms-excel.controlproperties+xml"/>
  <Override PartName="/xl/ctrlProps/ctrlProp2295.xml" ContentType="application/vnd.ms-excel.controlproperties+xml"/>
  <Override PartName="/xl/ctrlProps/ctrlProp2296.xml" ContentType="application/vnd.ms-excel.controlproperties+xml"/>
  <Override PartName="/xl/ctrlProps/ctrlProp2297.xml" ContentType="application/vnd.ms-excel.controlproperties+xml"/>
  <Override PartName="/xl/ctrlProps/ctrlProp2298.xml" ContentType="application/vnd.ms-excel.controlproperties+xml"/>
  <Override PartName="/xl/ctrlProps/ctrlProp2299.xml" ContentType="application/vnd.ms-excel.controlproperties+xml"/>
  <Override PartName="/xl/ctrlProps/ctrlProp2300.xml" ContentType="application/vnd.ms-excel.controlproperties+xml"/>
  <Override PartName="/xl/ctrlProps/ctrlProp2301.xml" ContentType="application/vnd.ms-excel.controlproperties+xml"/>
  <Override PartName="/xl/ctrlProps/ctrlProp2302.xml" ContentType="application/vnd.ms-excel.controlproperties+xml"/>
  <Override PartName="/xl/ctrlProps/ctrlProp2303.xml" ContentType="application/vnd.ms-excel.controlproperties+xml"/>
  <Override PartName="/xl/ctrlProps/ctrlProp2304.xml" ContentType="application/vnd.ms-excel.controlproperties+xml"/>
  <Override PartName="/xl/ctrlProps/ctrlProp2305.xml" ContentType="application/vnd.ms-excel.controlproperties+xml"/>
  <Override PartName="/xl/ctrlProps/ctrlProp2306.xml" ContentType="application/vnd.ms-excel.controlproperties+xml"/>
  <Override PartName="/xl/ctrlProps/ctrlProp2307.xml" ContentType="application/vnd.ms-excel.controlproperties+xml"/>
  <Override PartName="/xl/ctrlProps/ctrlProp2308.xml" ContentType="application/vnd.ms-excel.controlproperties+xml"/>
  <Override PartName="/xl/ctrlProps/ctrlProp2309.xml" ContentType="application/vnd.ms-excel.controlproperties+xml"/>
  <Override PartName="/xl/ctrlProps/ctrlProp2310.xml" ContentType="application/vnd.ms-excel.controlproperties+xml"/>
  <Override PartName="/xl/ctrlProps/ctrlProp2311.xml" ContentType="application/vnd.ms-excel.controlproperties+xml"/>
  <Override PartName="/xl/ctrlProps/ctrlProp2312.xml" ContentType="application/vnd.ms-excel.controlproperties+xml"/>
  <Override PartName="/xl/ctrlProps/ctrlProp2313.xml" ContentType="application/vnd.ms-excel.controlproperties+xml"/>
  <Override PartName="/xl/ctrlProps/ctrlProp2314.xml" ContentType="application/vnd.ms-excel.controlproperties+xml"/>
  <Override PartName="/xl/ctrlProps/ctrlProp2315.xml" ContentType="application/vnd.ms-excel.controlproperties+xml"/>
  <Override PartName="/xl/ctrlProps/ctrlProp2316.xml" ContentType="application/vnd.ms-excel.controlproperties+xml"/>
  <Override PartName="/xl/ctrlProps/ctrlProp2317.xml" ContentType="application/vnd.ms-excel.controlproperties+xml"/>
  <Override PartName="/xl/ctrlProps/ctrlProp2318.xml" ContentType="application/vnd.ms-excel.controlproperties+xml"/>
  <Override PartName="/xl/ctrlProps/ctrlProp2319.xml" ContentType="application/vnd.ms-excel.controlproperties+xml"/>
  <Override PartName="/xl/ctrlProps/ctrlProp2320.xml" ContentType="application/vnd.ms-excel.controlproperties+xml"/>
  <Override PartName="/xl/ctrlProps/ctrlProp2321.xml" ContentType="application/vnd.ms-excel.controlproperties+xml"/>
  <Override PartName="/xl/ctrlProps/ctrlProp2322.xml" ContentType="application/vnd.ms-excel.controlproperties+xml"/>
  <Override PartName="/xl/ctrlProps/ctrlProp2323.xml" ContentType="application/vnd.ms-excel.controlproperties+xml"/>
  <Override PartName="/xl/ctrlProps/ctrlProp2324.xml" ContentType="application/vnd.ms-excel.controlproperties+xml"/>
  <Override PartName="/xl/ctrlProps/ctrlProp2325.xml" ContentType="application/vnd.ms-excel.controlproperties+xml"/>
  <Override PartName="/xl/ctrlProps/ctrlProp2326.xml" ContentType="application/vnd.ms-excel.controlproperties+xml"/>
  <Override PartName="/xl/ctrlProps/ctrlProp2327.xml" ContentType="application/vnd.ms-excel.controlproperties+xml"/>
  <Override PartName="/xl/ctrlProps/ctrlProp2328.xml" ContentType="application/vnd.ms-excel.controlproperties+xml"/>
  <Override PartName="/xl/ctrlProps/ctrlProp2329.xml" ContentType="application/vnd.ms-excel.controlproperties+xml"/>
  <Override PartName="/xl/ctrlProps/ctrlProp2330.xml" ContentType="application/vnd.ms-excel.controlproperties+xml"/>
  <Override PartName="/xl/ctrlProps/ctrlProp2331.xml" ContentType="application/vnd.ms-excel.controlproperties+xml"/>
  <Override PartName="/xl/ctrlProps/ctrlProp2332.xml" ContentType="application/vnd.ms-excel.controlproperties+xml"/>
  <Override PartName="/xl/ctrlProps/ctrlProp2333.xml" ContentType="application/vnd.ms-excel.controlproperties+xml"/>
  <Override PartName="/xl/ctrlProps/ctrlProp2334.xml" ContentType="application/vnd.ms-excel.controlproperties+xml"/>
  <Override PartName="/xl/ctrlProps/ctrlProp2335.xml" ContentType="application/vnd.ms-excel.controlproperties+xml"/>
  <Override PartName="/xl/ctrlProps/ctrlProp2336.xml" ContentType="application/vnd.ms-excel.controlproperties+xml"/>
  <Override PartName="/xl/ctrlProps/ctrlProp2337.xml" ContentType="application/vnd.ms-excel.controlproperties+xml"/>
  <Override PartName="/xl/ctrlProps/ctrlProp2338.xml" ContentType="application/vnd.ms-excel.controlproperties+xml"/>
  <Override PartName="/xl/ctrlProps/ctrlProp2339.xml" ContentType="application/vnd.ms-excel.controlproperties+xml"/>
  <Override PartName="/xl/ctrlProps/ctrlProp2340.xml" ContentType="application/vnd.ms-excel.controlproperties+xml"/>
  <Override PartName="/xl/ctrlProps/ctrlProp2341.xml" ContentType="application/vnd.ms-excel.controlproperties+xml"/>
  <Override PartName="/xl/ctrlProps/ctrlProp2342.xml" ContentType="application/vnd.ms-excel.controlproperties+xml"/>
  <Override PartName="/xl/ctrlProps/ctrlProp2343.xml" ContentType="application/vnd.ms-excel.controlproperties+xml"/>
  <Override PartName="/xl/ctrlProps/ctrlProp2344.xml" ContentType="application/vnd.ms-excel.controlproperties+xml"/>
  <Override PartName="/xl/ctrlProps/ctrlProp2345.xml" ContentType="application/vnd.ms-excel.controlproperties+xml"/>
  <Override PartName="/xl/drawings/drawing20.xml" ContentType="application/vnd.openxmlformats-officedocument.drawing+xml"/>
  <Override PartName="/xl/ctrlProps/ctrlProp2346.xml" ContentType="application/vnd.ms-excel.controlproperties+xml"/>
  <Override PartName="/xl/ctrlProps/ctrlProp2347.xml" ContentType="application/vnd.ms-excel.controlproperties+xml"/>
  <Override PartName="/xl/ctrlProps/ctrlProp2348.xml" ContentType="application/vnd.ms-excel.controlproperties+xml"/>
  <Override PartName="/xl/ctrlProps/ctrlProp2349.xml" ContentType="application/vnd.ms-excel.controlproperties+xml"/>
  <Override PartName="/xl/ctrlProps/ctrlProp2350.xml" ContentType="application/vnd.ms-excel.controlproperties+xml"/>
  <Override PartName="/xl/ctrlProps/ctrlProp2351.xml" ContentType="application/vnd.ms-excel.controlproperties+xml"/>
  <Override PartName="/xl/ctrlProps/ctrlProp2352.xml" ContentType="application/vnd.ms-excel.controlproperties+xml"/>
  <Override PartName="/xl/ctrlProps/ctrlProp2353.xml" ContentType="application/vnd.ms-excel.controlproperties+xml"/>
  <Override PartName="/xl/ctrlProps/ctrlProp2354.xml" ContentType="application/vnd.ms-excel.controlproperties+xml"/>
  <Override PartName="/xl/ctrlProps/ctrlProp2355.xml" ContentType="application/vnd.ms-excel.controlproperties+xml"/>
  <Override PartName="/xl/ctrlProps/ctrlProp2356.xml" ContentType="application/vnd.ms-excel.controlproperties+xml"/>
  <Override PartName="/xl/ctrlProps/ctrlProp2357.xml" ContentType="application/vnd.ms-excel.controlproperties+xml"/>
  <Override PartName="/xl/ctrlProps/ctrlProp2358.xml" ContentType="application/vnd.ms-excel.controlproperties+xml"/>
  <Override PartName="/xl/ctrlProps/ctrlProp2359.xml" ContentType="application/vnd.ms-excel.controlproperties+xml"/>
  <Override PartName="/xl/ctrlProps/ctrlProp2360.xml" ContentType="application/vnd.ms-excel.controlproperties+xml"/>
  <Override PartName="/xl/ctrlProps/ctrlProp2361.xml" ContentType="application/vnd.ms-excel.controlproperties+xml"/>
  <Override PartName="/xl/ctrlProps/ctrlProp2362.xml" ContentType="application/vnd.ms-excel.controlproperties+xml"/>
  <Override PartName="/xl/ctrlProps/ctrlProp2363.xml" ContentType="application/vnd.ms-excel.controlproperties+xml"/>
  <Override PartName="/xl/ctrlProps/ctrlProp2364.xml" ContentType="application/vnd.ms-excel.controlproperties+xml"/>
  <Override PartName="/xl/ctrlProps/ctrlProp2365.xml" ContentType="application/vnd.ms-excel.controlproperties+xml"/>
  <Override PartName="/xl/ctrlProps/ctrlProp2366.xml" ContentType="application/vnd.ms-excel.controlproperties+xml"/>
  <Override PartName="/xl/ctrlProps/ctrlProp2367.xml" ContentType="application/vnd.ms-excel.controlproperties+xml"/>
  <Override PartName="/xl/ctrlProps/ctrlProp2368.xml" ContentType="application/vnd.ms-excel.controlproperties+xml"/>
  <Override PartName="/xl/ctrlProps/ctrlProp2369.xml" ContentType="application/vnd.ms-excel.controlproperties+xml"/>
  <Override PartName="/xl/ctrlProps/ctrlProp2370.xml" ContentType="application/vnd.ms-excel.controlproperties+xml"/>
  <Override PartName="/xl/ctrlProps/ctrlProp2371.xml" ContentType="application/vnd.ms-excel.controlproperties+xml"/>
  <Override PartName="/xl/ctrlProps/ctrlProp2372.xml" ContentType="application/vnd.ms-excel.controlproperties+xml"/>
  <Override PartName="/xl/ctrlProps/ctrlProp2373.xml" ContentType="application/vnd.ms-excel.controlproperties+xml"/>
  <Override PartName="/xl/ctrlProps/ctrlProp2374.xml" ContentType="application/vnd.ms-excel.controlproperties+xml"/>
  <Override PartName="/xl/ctrlProps/ctrlProp2375.xml" ContentType="application/vnd.ms-excel.controlproperties+xml"/>
  <Override PartName="/xl/ctrlProps/ctrlProp2376.xml" ContentType="application/vnd.ms-excel.controlproperties+xml"/>
  <Override PartName="/xl/ctrlProps/ctrlProp2377.xml" ContentType="application/vnd.ms-excel.controlproperties+xml"/>
  <Override PartName="/xl/ctrlProps/ctrlProp2378.xml" ContentType="application/vnd.ms-excel.controlproperties+xml"/>
  <Override PartName="/xl/ctrlProps/ctrlProp2379.xml" ContentType="application/vnd.ms-excel.controlproperties+xml"/>
  <Override PartName="/xl/ctrlProps/ctrlProp2380.xml" ContentType="application/vnd.ms-excel.controlproperties+xml"/>
  <Override PartName="/xl/ctrlProps/ctrlProp2381.xml" ContentType="application/vnd.ms-excel.controlproperties+xml"/>
  <Override PartName="/xl/ctrlProps/ctrlProp2382.xml" ContentType="application/vnd.ms-excel.controlproperties+xml"/>
  <Override PartName="/xl/ctrlProps/ctrlProp2383.xml" ContentType="application/vnd.ms-excel.controlproperties+xml"/>
  <Override PartName="/xl/ctrlProps/ctrlProp2384.xml" ContentType="application/vnd.ms-excel.controlproperties+xml"/>
  <Override PartName="/xl/ctrlProps/ctrlProp2385.xml" ContentType="application/vnd.ms-excel.controlproperties+xml"/>
  <Override PartName="/xl/ctrlProps/ctrlProp2386.xml" ContentType="application/vnd.ms-excel.controlproperties+xml"/>
  <Override PartName="/xl/ctrlProps/ctrlProp2387.xml" ContentType="application/vnd.ms-excel.controlproperties+xml"/>
  <Override PartName="/xl/ctrlProps/ctrlProp2388.xml" ContentType="application/vnd.ms-excel.controlproperties+xml"/>
  <Override PartName="/xl/ctrlProps/ctrlProp2389.xml" ContentType="application/vnd.ms-excel.controlproperties+xml"/>
  <Override PartName="/xl/ctrlProps/ctrlProp2390.xml" ContentType="application/vnd.ms-excel.controlproperties+xml"/>
  <Override PartName="/xl/ctrlProps/ctrlProp2391.xml" ContentType="application/vnd.ms-excel.controlproperties+xml"/>
  <Override PartName="/xl/ctrlProps/ctrlProp2392.xml" ContentType="application/vnd.ms-excel.controlproperties+xml"/>
  <Override PartName="/xl/ctrlProps/ctrlProp2393.xml" ContentType="application/vnd.ms-excel.controlproperties+xml"/>
  <Override PartName="/xl/ctrlProps/ctrlProp2394.xml" ContentType="application/vnd.ms-excel.controlproperties+xml"/>
  <Override PartName="/xl/ctrlProps/ctrlProp2395.xml" ContentType="application/vnd.ms-excel.controlproperties+xml"/>
  <Override PartName="/xl/ctrlProps/ctrlProp2396.xml" ContentType="application/vnd.ms-excel.controlproperties+xml"/>
  <Override PartName="/xl/ctrlProps/ctrlProp2397.xml" ContentType="application/vnd.ms-excel.controlproperties+xml"/>
  <Override PartName="/xl/ctrlProps/ctrlProp2398.xml" ContentType="application/vnd.ms-excel.controlproperties+xml"/>
  <Override PartName="/xl/ctrlProps/ctrlProp2399.xml" ContentType="application/vnd.ms-excel.controlproperties+xml"/>
  <Override PartName="/xl/ctrlProps/ctrlProp2400.xml" ContentType="application/vnd.ms-excel.controlproperties+xml"/>
  <Override PartName="/xl/ctrlProps/ctrlProp2401.xml" ContentType="application/vnd.ms-excel.controlproperties+xml"/>
  <Override PartName="/xl/ctrlProps/ctrlProp2402.xml" ContentType="application/vnd.ms-excel.controlproperties+xml"/>
  <Override PartName="/xl/ctrlProps/ctrlProp2403.xml" ContentType="application/vnd.ms-excel.controlproperties+xml"/>
  <Override PartName="/xl/ctrlProps/ctrlProp2404.xml" ContentType="application/vnd.ms-excel.controlproperties+xml"/>
  <Override PartName="/xl/ctrlProps/ctrlProp2405.xml" ContentType="application/vnd.ms-excel.controlproperties+xml"/>
  <Override PartName="/xl/ctrlProps/ctrlProp2406.xml" ContentType="application/vnd.ms-excel.controlproperties+xml"/>
  <Override PartName="/xl/ctrlProps/ctrlProp2407.xml" ContentType="application/vnd.ms-excel.controlproperties+xml"/>
  <Override PartName="/xl/ctrlProps/ctrlProp2408.xml" ContentType="application/vnd.ms-excel.controlproperties+xml"/>
  <Override PartName="/xl/ctrlProps/ctrlProp2409.xml" ContentType="application/vnd.ms-excel.controlproperties+xml"/>
  <Override PartName="/xl/ctrlProps/ctrlProp2410.xml" ContentType="application/vnd.ms-excel.controlproperties+xml"/>
  <Override PartName="/xl/ctrlProps/ctrlProp2411.xml" ContentType="application/vnd.ms-excel.controlproperties+xml"/>
  <Override PartName="/xl/ctrlProps/ctrlProp2412.xml" ContentType="application/vnd.ms-excel.controlproperties+xml"/>
  <Override PartName="/xl/ctrlProps/ctrlProp2413.xml" ContentType="application/vnd.ms-excel.controlproperties+xml"/>
  <Override PartName="/xl/ctrlProps/ctrlProp2414.xml" ContentType="application/vnd.ms-excel.controlproperties+xml"/>
  <Override PartName="/xl/ctrlProps/ctrlProp2415.xml" ContentType="application/vnd.ms-excel.controlproperties+xml"/>
  <Override PartName="/xl/ctrlProps/ctrlProp2416.xml" ContentType="application/vnd.ms-excel.controlproperties+xml"/>
  <Override PartName="/xl/ctrlProps/ctrlProp2417.xml" ContentType="application/vnd.ms-excel.controlproperties+xml"/>
  <Override PartName="/xl/ctrlProps/ctrlProp2418.xml" ContentType="application/vnd.ms-excel.controlproperties+xml"/>
  <Override PartName="/xl/ctrlProps/ctrlProp2419.xml" ContentType="application/vnd.ms-excel.controlproperties+xml"/>
  <Override PartName="/xl/ctrlProps/ctrlProp2420.xml" ContentType="application/vnd.ms-excel.controlproperties+xml"/>
  <Override PartName="/xl/ctrlProps/ctrlProp2421.xml" ContentType="application/vnd.ms-excel.controlproperties+xml"/>
  <Override PartName="/xl/ctrlProps/ctrlProp2422.xml" ContentType="application/vnd.ms-excel.controlproperties+xml"/>
  <Override PartName="/xl/ctrlProps/ctrlProp2423.xml" ContentType="application/vnd.ms-excel.controlproperties+xml"/>
  <Override PartName="/xl/ctrlProps/ctrlProp2424.xml" ContentType="application/vnd.ms-excel.controlproperties+xml"/>
  <Override PartName="/xl/ctrlProps/ctrlProp2425.xml" ContentType="application/vnd.ms-excel.controlproperties+xml"/>
  <Override PartName="/xl/ctrlProps/ctrlProp2426.xml" ContentType="application/vnd.ms-excel.controlproperties+xml"/>
  <Override PartName="/xl/ctrlProps/ctrlProp2427.xml" ContentType="application/vnd.ms-excel.controlproperties+xml"/>
  <Override PartName="/xl/ctrlProps/ctrlProp2428.xml" ContentType="application/vnd.ms-excel.controlproperties+xml"/>
  <Override PartName="/xl/ctrlProps/ctrlProp2429.xml" ContentType="application/vnd.ms-excel.controlproperties+xml"/>
  <Override PartName="/xl/ctrlProps/ctrlProp2430.xml" ContentType="application/vnd.ms-excel.controlproperties+xml"/>
  <Override PartName="/xl/ctrlProps/ctrlProp2431.xml" ContentType="application/vnd.ms-excel.controlproperties+xml"/>
  <Override PartName="/xl/ctrlProps/ctrlProp2432.xml" ContentType="application/vnd.ms-excel.controlproperties+xml"/>
  <Override PartName="/xl/ctrlProps/ctrlProp2433.xml" ContentType="application/vnd.ms-excel.controlproperties+xml"/>
  <Override PartName="/xl/ctrlProps/ctrlProp2434.xml" ContentType="application/vnd.ms-excel.controlproperties+xml"/>
  <Override PartName="/xl/ctrlProps/ctrlProp2435.xml" ContentType="application/vnd.ms-excel.controlproperties+xml"/>
  <Override PartName="/xl/ctrlProps/ctrlProp2436.xml" ContentType="application/vnd.ms-excel.controlproperties+xml"/>
  <Override PartName="/xl/ctrlProps/ctrlProp2437.xml" ContentType="application/vnd.ms-excel.controlproperties+xml"/>
  <Override PartName="/xl/ctrlProps/ctrlProp2438.xml" ContentType="application/vnd.ms-excel.controlproperties+xml"/>
  <Override PartName="/xl/ctrlProps/ctrlProp2439.xml" ContentType="application/vnd.ms-excel.controlproperties+xml"/>
  <Override PartName="/xl/ctrlProps/ctrlProp2440.xml" ContentType="application/vnd.ms-excel.controlproperties+xml"/>
  <Override PartName="/xl/ctrlProps/ctrlProp2441.xml" ContentType="application/vnd.ms-excel.controlproperties+xml"/>
  <Override PartName="/xl/ctrlProps/ctrlProp2442.xml" ContentType="application/vnd.ms-excel.controlproperties+xml"/>
  <Override PartName="/xl/ctrlProps/ctrlProp2443.xml" ContentType="application/vnd.ms-excel.controlproperties+xml"/>
  <Override PartName="/xl/ctrlProps/ctrlProp2444.xml" ContentType="application/vnd.ms-excel.controlproperties+xml"/>
  <Override PartName="/xl/ctrlProps/ctrlProp2445.xml" ContentType="application/vnd.ms-excel.controlproperties+xml"/>
  <Override PartName="/xl/ctrlProps/ctrlProp2446.xml" ContentType="application/vnd.ms-excel.controlproperties+xml"/>
  <Override PartName="/xl/ctrlProps/ctrlProp2447.xml" ContentType="application/vnd.ms-excel.controlproperties+xml"/>
  <Override PartName="/xl/ctrlProps/ctrlProp2448.xml" ContentType="application/vnd.ms-excel.controlproperties+xml"/>
  <Override PartName="/xl/ctrlProps/ctrlProp2449.xml" ContentType="application/vnd.ms-excel.controlproperties+xml"/>
  <Override PartName="/xl/ctrlProps/ctrlProp2450.xml" ContentType="application/vnd.ms-excel.controlproperties+xml"/>
  <Override PartName="/xl/ctrlProps/ctrlProp2451.xml" ContentType="application/vnd.ms-excel.controlproperties+xml"/>
  <Override PartName="/xl/ctrlProps/ctrlProp2452.xml" ContentType="application/vnd.ms-excel.controlproperties+xml"/>
  <Override PartName="/xl/ctrlProps/ctrlProp2453.xml" ContentType="application/vnd.ms-excel.controlproperties+xml"/>
  <Override PartName="/xl/ctrlProps/ctrlProp2454.xml" ContentType="application/vnd.ms-excel.controlproperties+xml"/>
  <Override PartName="/xl/ctrlProps/ctrlProp2455.xml" ContentType="application/vnd.ms-excel.controlproperties+xml"/>
  <Override PartName="/xl/ctrlProps/ctrlProp2456.xml" ContentType="application/vnd.ms-excel.controlproperties+xml"/>
  <Override PartName="/xl/ctrlProps/ctrlProp2457.xml" ContentType="application/vnd.ms-excel.controlproperties+xml"/>
  <Override PartName="/xl/ctrlProps/ctrlProp2458.xml" ContentType="application/vnd.ms-excel.controlproperties+xml"/>
  <Override PartName="/xl/ctrlProps/ctrlProp2459.xml" ContentType="application/vnd.ms-excel.controlproperties+xml"/>
  <Override PartName="/xl/ctrlProps/ctrlProp2460.xml" ContentType="application/vnd.ms-excel.controlproperties+xml"/>
  <Override PartName="/xl/ctrlProps/ctrlProp2461.xml" ContentType="application/vnd.ms-excel.controlproperties+xml"/>
  <Override PartName="/xl/ctrlProps/ctrlProp2462.xml" ContentType="application/vnd.ms-excel.controlproperties+xml"/>
  <Override PartName="/xl/ctrlProps/ctrlProp2463.xml" ContentType="application/vnd.ms-excel.controlproperties+xml"/>
  <Override PartName="/xl/ctrlProps/ctrlProp2464.xml" ContentType="application/vnd.ms-excel.controlproperties+xml"/>
  <Override PartName="/xl/ctrlProps/ctrlProp2465.xml" ContentType="application/vnd.ms-excel.controlproperties+xml"/>
  <Override PartName="/xl/ctrlProps/ctrlProp2466.xml" ContentType="application/vnd.ms-excel.controlproperties+xml"/>
  <Override PartName="/xl/ctrlProps/ctrlProp2467.xml" ContentType="application/vnd.ms-excel.controlproperties+xml"/>
  <Override PartName="/xl/ctrlProps/ctrlProp2468.xml" ContentType="application/vnd.ms-excel.controlproperties+xml"/>
  <Override PartName="/xl/ctrlProps/ctrlProp2469.xml" ContentType="application/vnd.ms-excel.controlproperties+xml"/>
  <Override PartName="/xl/ctrlProps/ctrlProp2470.xml" ContentType="application/vnd.ms-excel.controlproperties+xml"/>
  <Override PartName="/xl/ctrlProps/ctrlProp2471.xml" ContentType="application/vnd.ms-excel.controlproperties+xml"/>
  <Override PartName="/xl/ctrlProps/ctrlProp2472.xml" ContentType="application/vnd.ms-excel.controlproperties+xml"/>
  <Override PartName="/xl/ctrlProps/ctrlProp2473.xml" ContentType="application/vnd.ms-excel.controlproperties+xml"/>
  <Override PartName="/xl/ctrlProps/ctrlProp2474.xml" ContentType="application/vnd.ms-excel.controlproperties+xml"/>
  <Override PartName="/xl/ctrlProps/ctrlProp2475.xml" ContentType="application/vnd.ms-excel.controlproperties+xml"/>
  <Override PartName="/xl/ctrlProps/ctrlProp2476.xml" ContentType="application/vnd.ms-excel.controlproperties+xml"/>
  <Override PartName="/xl/ctrlProps/ctrlProp2477.xml" ContentType="application/vnd.ms-excel.controlproperties+xml"/>
  <Override PartName="/xl/ctrlProps/ctrlProp2478.xml" ContentType="application/vnd.ms-excel.controlproperties+xml"/>
  <Override PartName="/xl/ctrlProps/ctrlProp2479.xml" ContentType="application/vnd.ms-excel.controlproperties+xml"/>
  <Override PartName="/xl/ctrlProps/ctrlProp2480.xml" ContentType="application/vnd.ms-excel.controlproperties+xml"/>
  <Override PartName="/xl/ctrlProps/ctrlProp2481.xml" ContentType="application/vnd.ms-excel.controlproperties+xml"/>
  <Override PartName="/xl/ctrlProps/ctrlProp2482.xml" ContentType="application/vnd.ms-excel.controlproperties+xml"/>
  <Override PartName="/xl/ctrlProps/ctrlProp2483.xml" ContentType="application/vnd.ms-excel.controlproperties+xml"/>
  <Override PartName="/xl/ctrlProps/ctrlProp2484.xml" ContentType="application/vnd.ms-excel.controlproperties+xml"/>
  <Override PartName="/xl/ctrlProps/ctrlProp2485.xml" ContentType="application/vnd.ms-excel.controlproperties+xml"/>
  <Override PartName="/xl/drawings/drawing21.xml" ContentType="application/vnd.openxmlformats-officedocument.drawing+xml"/>
  <Override PartName="/xl/ctrlProps/ctrlProp2486.xml" ContentType="application/vnd.ms-excel.controlproperties+xml"/>
  <Override PartName="/xl/ctrlProps/ctrlProp2487.xml" ContentType="application/vnd.ms-excel.controlproperties+xml"/>
  <Override PartName="/xl/ctrlProps/ctrlProp2488.xml" ContentType="application/vnd.ms-excel.controlproperties+xml"/>
  <Override PartName="/xl/ctrlProps/ctrlProp2489.xml" ContentType="application/vnd.ms-excel.controlproperties+xml"/>
  <Override PartName="/xl/ctrlProps/ctrlProp2490.xml" ContentType="application/vnd.ms-excel.controlproperties+xml"/>
  <Override PartName="/xl/ctrlProps/ctrlProp2491.xml" ContentType="application/vnd.ms-excel.controlproperties+xml"/>
  <Override PartName="/xl/ctrlProps/ctrlProp2492.xml" ContentType="application/vnd.ms-excel.controlproperties+xml"/>
  <Override PartName="/xl/ctrlProps/ctrlProp2493.xml" ContentType="application/vnd.ms-excel.controlproperties+xml"/>
  <Override PartName="/xl/ctrlProps/ctrlProp2494.xml" ContentType="application/vnd.ms-excel.controlproperties+xml"/>
  <Override PartName="/xl/ctrlProps/ctrlProp2495.xml" ContentType="application/vnd.ms-excel.controlproperties+xml"/>
  <Override PartName="/xl/ctrlProps/ctrlProp2496.xml" ContentType="application/vnd.ms-excel.controlproperties+xml"/>
  <Override PartName="/xl/ctrlProps/ctrlProp2497.xml" ContentType="application/vnd.ms-excel.controlproperties+xml"/>
  <Override PartName="/xl/ctrlProps/ctrlProp2498.xml" ContentType="application/vnd.ms-excel.controlproperties+xml"/>
  <Override PartName="/xl/ctrlProps/ctrlProp2499.xml" ContentType="application/vnd.ms-excel.controlproperties+xml"/>
  <Override PartName="/xl/ctrlProps/ctrlProp2500.xml" ContentType="application/vnd.ms-excel.controlproperties+xml"/>
  <Override PartName="/xl/ctrlProps/ctrlProp2501.xml" ContentType="application/vnd.ms-excel.controlproperties+xml"/>
  <Override PartName="/xl/ctrlProps/ctrlProp2502.xml" ContentType="application/vnd.ms-excel.controlproperties+xml"/>
  <Override PartName="/xl/ctrlProps/ctrlProp2503.xml" ContentType="application/vnd.ms-excel.controlproperties+xml"/>
  <Override PartName="/xl/ctrlProps/ctrlProp2504.xml" ContentType="application/vnd.ms-excel.controlproperties+xml"/>
  <Override PartName="/xl/ctrlProps/ctrlProp2505.xml" ContentType="application/vnd.ms-excel.controlproperties+xml"/>
  <Override PartName="/xl/ctrlProps/ctrlProp2506.xml" ContentType="application/vnd.ms-excel.controlproperties+xml"/>
  <Override PartName="/xl/ctrlProps/ctrlProp2507.xml" ContentType="application/vnd.ms-excel.controlproperties+xml"/>
  <Override PartName="/xl/ctrlProps/ctrlProp2508.xml" ContentType="application/vnd.ms-excel.controlproperties+xml"/>
  <Override PartName="/xl/ctrlProps/ctrlProp2509.xml" ContentType="application/vnd.ms-excel.controlproperties+xml"/>
  <Override PartName="/xl/ctrlProps/ctrlProp2510.xml" ContentType="application/vnd.ms-excel.controlproperties+xml"/>
  <Override PartName="/xl/ctrlProps/ctrlProp2511.xml" ContentType="application/vnd.ms-excel.controlproperties+xml"/>
  <Override PartName="/xl/ctrlProps/ctrlProp2512.xml" ContentType="application/vnd.ms-excel.controlproperties+xml"/>
  <Override PartName="/xl/ctrlProps/ctrlProp2513.xml" ContentType="application/vnd.ms-excel.controlproperties+xml"/>
  <Override PartName="/xl/ctrlProps/ctrlProp2514.xml" ContentType="application/vnd.ms-excel.controlproperties+xml"/>
  <Override PartName="/xl/ctrlProps/ctrlProp2515.xml" ContentType="application/vnd.ms-excel.controlproperties+xml"/>
  <Override PartName="/xl/ctrlProps/ctrlProp2516.xml" ContentType="application/vnd.ms-excel.controlproperties+xml"/>
  <Override PartName="/xl/ctrlProps/ctrlProp2517.xml" ContentType="application/vnd.ms-excel.controlproperties+xml"/>
  <Override PartName="/xl/ctrlProps/ctrlProp2518.xml" ContentType="application/vnd.ms-excel.controlproperties+xml"/>
  <Override PartName="/xl/ctrlProps/ctrlProp2519.xml" ContentType="application/vnd.ms-excel.controlproperties+xml"/>
  <Override PartName="/xl/ctrlProps/ctrlProp2520.xml" ContentType="application/vnd.ms-excel.controlproperties+xml"/>
  <Override PartName="/xl/ctrlProps/ctrlProp2521.xml" ContentType="application/vnd.ms-excel.controlproperties+xml"/>
  <Override PartName="/xl/ctrlProps/ctrlProp2522.xml" ContentType="application/vnd.ms-excel.controlproperties+xml"/>
  <Override PartName="/xl/ctrlProps/ctrlProp2523.xml" ContentType="application/vnd.ms-excel.controlproperties+xml"/>
  <Override PartName="/xl/ctrlProps/ctrlProp2524.xml" ContentType="application/vnd.ms-excel.controlproperties+xml"/>
  <Override PartName="/xl/ctrlProps/ctrlProp2525.xml" ContentType="application/vnd.ms-excel.controlproperties+xml"/>
  <Override PartName="/xl/ctrlProps/ctrlProp2526.xml" ContentType="application/vnd.ms-excel.controlproperties+xml"/>
  <Override PartName="/xl/ctrlProps/ctrlProp2527.xml" ContentType="application/vnd.ms-excel.controlproperties+xml"/>
  <Override PartName="/xl/ctrlProps/ctrlProp2528.xml" ContentType="application/vnd.ms-excel.controlproperties+xml"/>
  <Override PartName="/xl/ctrlProps/ctrlProp2529.xml" ContentType="application/vnd.ms-excel.controlproperties+xml"/>
  <Override PartName="/xl/ctrlProps/ctrlProp2530.xml" ContentType="application/vnd.ms-excel.controlproperties+xml"/>
  <Override PartName="/xl/ctrlProps/ctrlProp2531.xml" ContentType="application/vnd.ms-excel.controlproperties+xml"/>
  <Override PartName="/xl/ctrlProps/ctrlProp2532.xml" ContentType="application/vnd.ms-excel.controlproperties+xml"/>
  <Override PartName="/xl/ctrlProps/ctrlProp2533.xml" ContentType="application/vnd.ms-excel.controlproperties+xml"/>
  <Override PartName="/xl/ctrlProps/ctrlProp2534.xml" ContentType="application/vnd.ms-excel.controlproperties+xml"/>
  <Override PartName="/xl/ctrlProps/ctrlProp2535.xml" ContentType="application/vnd.ms-excel.controlproperties+xml"/>
  <Override PartName="/xl/ctrlProps/ctrlProp2536.xml" ContentType="application/vnd.ms-excel.controlproperties+xml"/>
  <Override PartName="/xl/ctrlProps/ctrlProp2537.xml" ContentType="application/vnd.ms-excel.controlproperties+xml"/>
  <Override PartName="/xl/ctrlProps/ctrlProp2538.xml" ContentType="application/vnd.ms-excel.controlproperties+xml"/>
  <Override PartName="/xl/ctrlProps/ctrlProp2539.xml" ContentType="application/vnd.ms-excel.controlproperties+xml"/>
  <Override PartName="/xl/ctrlProps/ctrlProp2540.xml" ContentType="application/vnd.ms-excel.controlproperties+xml"/>
  <Override PartName="/xl/ctrlProps/ctrlProp2541.xml" ContentType="application/vnd.ms-excel.controlproperties+xml"/>
  <Override PartName="/xl/ctrlProps/ctrlProp2542.xml" ContentType="application/vnd.ms-excel.controlproperties+xml"/>
  <Override PartName="/xl/ctrlProps/ctrlProp2543.xml" ContentType="application/vnd.ms-excel.controlproperties+xml"/>
  <Override PartName="/xl/ctrlProps/ctrlProp2544.xml" ContentType="application/vnd.ms-excel.controlproperties+xml"/>
  <Override PartName="/xl/ctrlProps/ctrlProp2545.xml" ContentType="application/vnd.ms-excel.controlproperties+xml"/>
  <Override PartName="/xl/ctrlProps/ctrlProp2546.xml" ContentType="application/vnd.ms-excel.controlproperties+xml"/>
  <Override PartName="/xl/ctrlProps/ctrlProp2547.xml" ContentType="application/vnd.ms-excel.controlproperties+xml"/>
  <Override PartName="/xl/ctrlProps/ctrlProp2548.xml" ContentType="application/vnd.ms-excel.controlproperties+xml"/>
  <Override PartName="/xl/ctrlProps/ctrlProp2549.xml" ContentType="application/vnd.ms-excel.controlproperties+xml"/>
  <Override PartName="/xl/ctrlProps/ctrlProp2550.xml" ContentType="application/vnd.ms-excel.controlproperties+xml"/>
  <Override PartName="/xl/ctrlProps/ctrlProp2551.xml" ContentType="application/vnd.ms-excel.controlproperties+xml"/>
  <Override PartName="/xl/ctrlProps/ctrlProp2552.xml" ContentType="application/vnd.ms-excel.controlproperties+xml"/>
  <Override PartName="/xl/ctrlProps/ctrlProp2553.xml" ContentType="application/vnd.ms-excel.controlproperties+xml"/>
  <Override PartName="/xl/ctrlProps/ctrlProp2554.xml" ContentType="application/vnd.ms-excel.controlproperties+xml"/>
  <Override PartName="/xl/ctrlProps/ctrlProp2555.xml" ContentType="application/vnd.ms-excel.controlproperties+xml"/>
  <Override PartName="/xl/ctrlProps/ctrlProp2556.xml" ContentType="application/vnd.ms-excel.controlproperties+xml"/>
  <Override PartName="/xl/ctrlProps/ctrlProp2557.xml" ContentType="application/vnd.ms-excel.controlproperties+xml"/>
  <Override PartName="/xl/ctrlProps/ctrlProp2558.xml" ContentType="application/vnd.ms-excel.controlproperties+xml"/>
  <Override PartName="/xl/ctrlProps/ctrlProp2559.xml" ContentType="application/vnd.ms-excel.controlproperties+xml"/>
  <Override PartName="/xl/ctrlProps/ctrlProp2560.xml" ContentType="application/vnd.ms-excel.controlproperties+xml"/>
  <Override PartName="/xl/ctrlProps/ctrlProp2561.xml" ContentType="application/vnd.ms-excel.controlproperties+xml"/>
  <Override PartName="/xl/ctrlProps/ctrlProp2562.xml" ContentType="application/vnd.ms-excel.controlproperties+xml"/>
  <Override PartName="/xl/ctrlProps/ctrlProp2563.xml" ContentType="application/vnd.ms-excel.controlproperties+xml"/>
  <Override PartName="/xl/ctrlProps/ctrlProp2564.xml" ContentType="application/vnd.ms-excel.controlproperties+xml"/>
  <Override PartName="/xl/ctrlProps/ctrlProp2565.xml" ContentType="application/vnd.ms-excel.controlproperties+xml"/>
  <Override PartName="/xl/ctrlProps/ctrlProp2566.xml" ContentType="application/vnd.ms-excel.controlproperties+xml"/>
  <Override PartName="/xl/ctrlProps/ctrlProp2567.xml" ContentType="application/vnd.ms-excel.controlproperties+xml"/>
  <Override PartName="/xl/ctrlProps/ctrlProp2568.xml" ContentType="application/vnd.ms-excel.controlproperties+xml"/>
  <Override PartName="/xl/ctrlProps/ctrlProp2569.xml" ContentType="application/vnd.ms-excel.controlproperties+xml"/>
  <Override PartName="/xl/ctrlProps/ctrlProp2570.xml" ContentType="application/vnd.ms-excel.controlproperties+xml"/>
  <Override PartName="/xl/ctrlProps/ctrlProp2571.xml" ContentType="application/vnd.ms-excel.controlproperties+xml"/>
  <Override PartName="/xl/ctrlProps/ctrlProp2572.xml" ContentType="application/vnd.ms-excel.controlproperties+xml"/>
  <Override PartName="/xl/ctrlProps/ctrlProp2573.xml" ContentType="application/vnd.ms-excel.controlproperties+xml"/>
  <Override PartName="/xl/ctrlProps/ctrlProp2574.xml" ContentType="application/vnd.ms-excel.controlproperties+xml"/>
  <Override PartName="/xl/ctrlProps/ctrlProp2575.xml" ContentType="application/vnd.ms-excel.controlproperties+xml"/>
  <Override PartName="/xl/ctrlProps/ctrlProp2576.xml" ContentType="application/vnd.ms-excel.controlproperties+xml"/>
  <Override PartName="/xl/ctrlProps/ctrlProp2577.xml" ContentType="application/vnd.ms-excel.controlproperties+xml"/>
  <Override PartName="/xl/ctrlProps/ctrlProp2578.xml" ContentType="application/vnd.ms-excel.controlproperties+xml"/>
  <Override PartName="/xl/ctrlProps/ctrlProp2579.xml" ContentType="application/vnd.ms-excel.controlproperties+xml"/>
  <Override PartName="/xl/ctrlProps/ctrlProp2580.xml" ContentType="application/vnd.ms-excel.controlproperties+xml"/>
  <Override PartName="/xl/ctrlProps/ctrlProp2581.xml" ContentType="application/vnd.ms-excel.controlproperties+xml"/>
  <Override PartName="/xl/ctrlProps/ctrlProp2582.xml" ContentType="application/vnd.ms-excel.controlproperties+xml"/>
  <Override PartName="/xl/ctrlProps/ctrlProp2583.xml" ContentType="application/vnd.ms-excel.controlproperties+xml"/>
  <Override PartName="/xl/ctrlProps/ctrlProp2584.xml" ContentType="application/vnd.ms-excel.controlproperties+xml"/>
  <Override PartName="/xl/ctrlProps/ctrlProp2585.xml" ContentType="application/vnd.ms-excel.controlproperties+xml"/>
  <Override PartName="/xl/ctrlProps/ctrlProp2586.xml" ContentType="application/vnd.ms-excel.controlproperties+xml"/>
  <Override PartName="/xl/ctrlProps/ctrlProp2587.xml" ContentType="application/vnd.ms-excel.controlproperties+xml"/>
  <Override PartName="/xl/ctrlProps/ctrlProp2588.xml" ContentType="application/vnd.ms-excel.controlproperties+xml"/>
  <Override PartName="/xl/ctrlProps/ctrlProp2589.xml" ContentType="application/vnd.ms-excel.controlproperties+xml"/>
  <Override PartName="/xl/ctrlProps/ctrlProp2590.xml" ContentType="application/vnd.ms-excel.controlproperties+xml"/>
  <Override PartName="/xl/ctrlProps/ctrlProp2591.xml" ContentType="application/vnd.ms-excel.controlproperties+xml"/>
  <Override PartName="/xl/ctrlProps/ctrlProp2592.xml" ContentType="application/vnd.ms-excel.controlproperties+xml"/>
  <Override PartName="/xl/ctrlProps/ctrlProp2593.xml" ContentType="application/vnd.ms-excel.controlproperties+xml"/>
  <Override PartName="/xl/ctrlProps/ctrlProp2594.xml" ContentType="application/vnd.ms-excel.controlproperties+xml"/>
  <Override PartName="/xl/ctrlProps/ctrlProp2595.xml" ContentType="application/vnd.ms-excel.controlproperties+xml"/>
  <Override PartName="/xl/ctrlProps/ctrlProp2596.xml" ContentType="application/vnd.ms-excel.controlproperties+xml"/>
  <Override PartName="/xl/ctrlProps/ctrlProp2597.xml" ContentType="application/vnd.ms-excel.controlproperties+xml"/>
  <Override PartName="/xl/ctrlProps/ctrlProp2598.xml" ContentType="application/vnd.ms-excel.controlproperties+xml"/>
  <Override PartName="/xl/ctrlProps/ctrlProp2599.xml" ContentType="application/vnd.ms-excel.controlproperties+xml"/>
  <Override PartName="/xl/ctrlProps/ctrlProp2600.xml" ContentType="application/vnd.ms-excel.controlproperties+xml"/>
  <Override PartName="/xl/ctrlProps/ctrlProp2601.xml" ContentType="application/vnd.ms-excel.controlproperties+xml"/>
  <Override PartName="/xl/ctrlProps/ctrlProp2602.xml" ContentType="application/vnd.ms-excel.controlproperties+xml"/>
  <Override PartName="/xl/ctrlProps/ctrlProp2603.xml" ContentType="application/vnd.ms-excel.controlproperties+xml"/>
  <Override PartName="/xl/ctrlProps/ctrlProp2604.xml" ContentType="application/vnd.ms-excel.controlproperties+xml"/>
  <Override PartName="/xl/ctrlProps/ctrlProp2605.xml" ContentType="application/vnd.ms-excel.controlproperties+xml"/>
  <Override PartName="/xl/ctrlProps/ctrlProp2606.xml" ContentType="application/vnd.ms-excel.controlproperties+xml"/>
  <Override PartName="/xl/ctrlProps/ctrlProp2607.xml" ContentType="application/vnd.ms-excel.controlproperties+xml"/>
  <Override PartName="/xl/ctrlProps/ctrlProp2608.xml" ContentType="application/vnd.ms-excel.controlproperties+xml"/>
  <Override PartName="/xl/ctrlProps/ctrlProp2609.xml" ContentType="application/vnd.ms-excel.controlproperties+xml"/>
  <Override PartName="/xl/ctrlProps/ctrlProp2610.xml" ContentType="application/vnd.ms-excel.controlproperties+xml"/>
  <Override PartName="/xl/ctrlProps/ctrlProp2611.xml" ContentType="application/vnd.ms-excel.controlproperties+xml"/>
  <Override PartName="/xl/ctrlProps/ctrlProp2612.xml" ContentType="application/vnd.ms-excel.controlproperties+xml"/>
  <Override PartName="/xl/ctrlProps/ctrlProp2613.xml" ContentType="application/vnd.ms-excel.controlproperties+xml"/>
  <Override PartName="/xl/ctrlProps/ctrlProp2614.xml" ContentType="application/vnd.ms-excel.controlproperties+xml"/>
  <Override PartName="/xl/ctrlProps/ctrlProp2615.xml" ContentType="application/vnd.ms-excel.controlproperties+xml"/>
  <Override PartName="/xl/ctrlProps/ctrlProp2616.xml" ContentType="application/vnd.ms-excel.controlproperties+xml"/>
  <Override PartName="/xl/ctrlProps/ctrlProp2617.xml" ContentType="application/vnd.ms-excel.controlproperties+xml"/>
  <Override PartName="/xl/ctrlProps/ctrlProp2618.xml" ContentType="application/vnd.ms-excel.controlproperties+xml"/>
  <Override PartName="/xl/ctrlProps/ctrlProp2619.xml" ContentType="application/vnd.ms-excel.controlproperties+xml"/>
  <Override PartName="/xl/ctrlProps/ctrlProp2620.xml" ContentType="application/vnd.ms-excel.controlproperties+xml"/>
  <Override PartName="/xl/ctrlProps/ctrlProp2621.xml" ContentType="application/vnd.ms-excel.controlproperties+xml"/>
  <Override PartName="/xl/ctrlProps/ctrlProp2622.xml" ContentType="application/vnd.ms-excel.controlproperties+xml"/>
  <Override PartName="/xl/ctrlProps/ctrlProp2623.xml" ContentType="application/vnd.ms-excel.controlproperties+xml"/>
  <Override PartName="/xl/ctrlProps/ctrlProp2624.xml" ContentType="application/vnd.ms-excel.controlproperties+xml"/>
  <Override PartName="/xl/ctrlProps/ctrlProp2625.xml" ContentType="application/vnd.ms-excel.controlproperties+xml"/>
  <Override PartName="/xl/drawings/drawing22.xml" ContentType="application/vnd.openxmlformats-officedocument.drawing+xml"/>
  <Override PartName="/xl/ctrlProps/ctrlProp2626.xml" ContentType="application/vnd.ms-excel.controlproperties+xml"/>
  <Override PartName="/xl/ctrlProps/ctrlProp2627.xml" ContentType="application/vnd.ms-excel.controlproperties+xml"/>
  <Override PartName="/xl/ctrlProps/ctrlProp2628.xml" ContentType="application/vnd.ms-excel.controlproperties+xml"/>
  <Override PartName="/xl/ctrlProps/ctrlProp2629.xml" ContentType="application/vnd.ms-excel.controlproperties+xml"/>
  <Override PartName="/xl/ctrlProps/ctrlProp2630.xml" ContentType="application/vnd.ms-excel.controlproperties+xml"/>
  <Override PartName="/xl/ctrlProps/ctrlProp2631.xml" ContentType="application/vnd.ms-excel.controlproperties+xml"/>
  <Override PartName="/xl/ctrlProps/ctrlProp2632.xml" ContentType="application/vnd.ms-excel.controlproperties+xml"/>
  <Override PartName="/xl/ctrlProps/ctrlProp2633.xml" ContentType="application/vnd.ms-excel.controlproperties+xml"/>
  <Override PartName="/xl/ctrlProps/ctrlProp2634.xml" ContentType="application/vnd.ms-excel.controlproperties+xml"/>
  <Override PartName="/xl/ctrlProps/ctrlProp2635.xml" ContentType="application/vnd.ms-excel.controlproperties+xml"/>
  <Override PartName="/xl/ctrlProps/ctrlProp2636.xml" ContentType="application/vnd.ms-excel.controlproperties+xml"/>
  <Override PartName="/xl/ctrlProps/ctrlProp2637.xml" ContentType="application/vnd.ms-excel.controlproperties+xml"/>
  <Override PartName="/xl/ctrlProps/ctrlProp2638.xml" ContentType="application/vnd.ms-excel.controlproperties+xml"/>
  <Override PartName="/xl/ctrlProps/ctrlProp2639.xml" ContentType="application/vnd.ms-excel.controlproperties+xml"/>
  <Override PartName="/xl/ctrlProps/ctrlProp2640.xml" ContentType="application/vnd.ms-excel.controlproperties+xml"/>
  <Override PartName="/xl/ctrlProps/ctrlProp2641.xml" ContentType="application/vnd.ms-excel.controlproperties+xml"/>
  <Override PartName="/xl/ctrlProps/ctrlProp2642.xml" ContentType="application/vnd.ms-excel.controlproperties+xml"/>
  <Override PartName="/xl/ctrlProps/ctrlProp2643.xml" ContentType="application/vnd.ms-excel.controlproperties+xml"/>
  <Override PartName="/xl/ctrlProps/ctrlProp2644.xml" ContentType="application/vnd.ms-excel.controlproperties+xml"/>
  <Override PartName="/xl/ctrlProps/ctrlProp2645.xml" ContentType="application/vnd.ms-excel.controlproperties+xml"/>
  <Override PartName="/xl/ctrlProps/ctrlProp2646.xml" ContentType="application/vnd.ms-excel.controlproperties+xml"/>
  <Override PartName="/xl/ctrlProps/ctrlProp2647.xml" ContentType="application/vnd.ms-excel.controlproperties+xml"/>
  <Override PartName="/xl/ctrlProps/ctrlProp2648.xml" ContentType="application/vnd.ms-excel.controlproperties+xml"/>
  <Override PartName="/xl/ctrlProps/ctrlProp2649.xml" ContentType="application/vnd.ms-excel.controlproperties+xml"/>
  <Override PartName="/xl/ctrlProps/ctrlProp2650.xml" ContentType="application/vnd.ms-excel.controlproperties+xml"/>
  <Override PartName="/xl/ctrlProps/ctrlProp2651.xml" ContentType="application/vnd.ms-excel.controlproperties+xml"/>
  <Override PartName="/xl/ctrlProps/ctrlProp2652.xml" ContentType="application/vnd.ms-excel.controlproperties+xml"/>
  <Override PartName="/xl/ctrlProps/ctrlProp2653.xml" ContentType="application/vnd.ms-excel.controlproperties+xml"/>
  <Override PartName="/xl/ctrlProps/ctrlProp2654.xml" ContentType="application/vnd.ms-excel.controlproperties+xml"/>
  <Override PartName="/xl/ctrlProps/ctrlProp2655.xml" ContentType="application/vnd.ms-excel.controlproperties+xml"/>
  <Override PartName="/xl/ctrlProps/ctrlProp2656.xml" ContentType="application/vnd.ms-excel.controlproperties+xml"/>
  <Override PartName="/xl/ctrlProps/ctrlProp2657.xml" ContentType="application/vnd.ms-excel.controlproperties+xml"/>
  <Override PartName="/xl/ctrlProps/ctrlProp2658.xml" ContentType="application/vnd.ms-excel.controlproperties+xml"/>
  <Override PartName="/xl/ctrlProps/ctrlProp2659.xml" ContentType="application/vnd.ms-excel.controlproperties+xml"/>
  <Override PartName="/xl/ctrlProps/ctrlProp2660.xml" ContentType="application/vnd.ms-excel.controlproperties+xml"/>
  <Override PartName="/xl/ctrlProps/ctrlProp2661.xml" ContentType="application/vnd.ms-excel.controlproperties+xml"/>
  <Override PartName="/xl/ctrlProps/ctrlProp2662.xml" ContentType="application/vnd.ms-excel.controlproperties+xml"/>
  <Override PartName="/xl/ctrlProps/ctrlProp2663.xml" ContentType="application/vnd.ms-excel.controlproperties+xml"/>
  <Override PartName="/xl/ctrlProps/ctrlProp2664.xml" ContentType="application/vnd.ms-excel.controlproperties+xml"/>
  <Override PartName="/xl/ctrlProps/ctrlProp2665.xml" ContentType="application/vnd.ms-excel.controlproperties+xml"/>
  <Override PartName="/xl/ctrlProps/ctrlProp2666.xml" ContentType="application/vnd.ms-excel.controlproperties+xml"/>
  <Override PartName="/xl/ctrlProps/ctrlProp2667.xml" ContentType="application/vnd.ms-excel.controlproperties+xml"/>
  <Override PartName="/xl/ctrlProps/ctrlProp2668.xml" ContentType="application/vnd.ms-excel.controlproperties+xml"/>
  <Override PartName="/xl/ctrlProps/ctrlProp2669.xml" ContentType="application/vnd.ms-excel.controlproperties+xml"/>
  <Override PartName="/xl/ctrlProps/ctrlProp2670.xml" ContentType="application/vnd.ms-excel.controlproperties+xml"/>
  <Override PartName="/xl/ctrlProps/ctrlProp2671.xml" ContentType="application/vnd.ms-excel.controlproperties+xml"/>
  <Override PartName="/xl/ctrlProps/ctrlProp2672.xml" ContentType="application/vnd.ms-excel.controlproperties+xml"/>
  <Override PartName="/xl/ctrlProps/ctrlProp2673.xml" ContentType="application/vnd.ms-excel.controlproperties+xml"/>
  <Override PartName="/xl/ctrlProps/ctrlProp2674.xml" ContentType="application/vnd.ms-excel.controlproperties+xml"/>
  <Override PartName="/xl/ctrlProps/ctrlProp2675.xml" ContentType="application/vnd.ms-excel.controlproperties+xml"/>
  <Override PartName="/xl/ctrlProps/ctrlProp2676.xml" ContentType="application/vnd.ms-excel.controlproperties+xml"/>
  <Override PartName="/xl/ctrlProps/ctrlProp2677.xml" ContentType="application/vnd.ms-excel.controlproperties+xml"/>
  <Override PartName="/xl/ctrlProps/ctrlProp2678.xml" ContentType="application/vnd.ms-excel.controlproperties+xml"/>
  <Override PartName="/xl/ctrlProps/ctrlProp2679.xml" ContentType="application/vnd.ms-excel.controlproperties+xml"/>
  <Override PartName="/xl/ctrlProps/ctrlProp2680.xml" ContentType="application/vnd.ms-excel.controlproperties+xml"/>
  <Override PartName="/xl/ctrlProps/ctrlProp2681.xml" ContentType="application/vnd.ms-excel.controlproperties+xml"/>
  <Override PartName="/xl/ctrlProps/ctrlProp2682.xml" ContentType="application/vnd.ms-excel.controlproperties+xml"/>
  <Override PartName="/xl/ctrlProps/ctrlProp2683.xml" ContentType="application/vnd.ms-excel.controlproperties+xml"/>
  <Override PartName="/xl/ctrlProps/ctrlProp2684.xml" ContentType="application/vnd.ms-excel.controlproperties+xml"/>
  <Override PartName="/xl/ctrlProps/ctrlProp2685.xml" ContentType="application/vnd.ms-excel.controlproperties+xml"/>
  <Override PartName="/xl/ctrlProps/ctrlProp2686.xml" ContentType="application/vnd.ms-excel.controlproperties+xml"/>
  <Override PartName="/xl/ctrlProps/ctrlProp2687.xml" ContentType="application/vnd.ms-excel.controlproperties+xml"/>
  <Override PartName="/xl/ctrlProps/ctrlProp2688.xml" ContentType="application/vnd.ms-excel.controlproperties+xml"/>
  <Override PartName="/xl/ctrlProps/ctrlProp2689.xml" ContentType="application/vnd.ms-excel.controlproperties+xml"/>
  <Override PartName="/xl/ctrlProps/ctrlProp2690.xml" ContentType="application/vnd.ms-excel.controlproperties+xml"/>
  <Override PartName="/xl/ctrlProps/ctrlProp2691.xml" ContentType="application/vnd.ms-excel.controlproperties+xml"/>
  <Override PartName="/xl/ctrlProps/ctrlProp2692.xml" ContentType="application/vnd.ms-excel.controlproperties+xml"/>
  <Override PartName="/xl/ctrlProps/ctrlProp2693.xml" ContentType="application/vnd.ms-excel.controlproperties+xml"/>
  <Override PartName="/xl/ctrlProps/ctrlProp2694.xml" ContentType="application/vnd.ms-excel.controlproperties+xml"/>
  <Override PartName="/xl/ctrlProps/ctrlProp2695.xml" ContentType="application/vnd.ms-excel.controlproperties+xml"/>
  <Override PartName="/xl/ctrlProps/ctrlProp2696.xml" ContentType="application/vnd.ms-excel.controlproperties+xml"/>
  <Override PartName="/xl/ctrlProps/ctrlProp2697.xml" ContentType="application/vnd.ms-excel.controlproperties+xml"/>
  <Override PartName="/xl/ctrlProps/ctrlProp2698.xml" ContentType="application/vnd.ms-excel.controlproperties+xml"/>
  <Override PartName="/xl/ctrlProps/ctrlProp2699.xml" ContentType="application/vnd.ms-excel.controlproperties+xml"/>
  <Override PartName="/xl/ctrlProps/ctrlProp2700.xml" ContentType="application/vnd.ms-excel.controlproperties+xml"/>
  <Override PartName="/xl/ctrlProps/ctrlProp2701.xml" ContentType="application/vnd.ms-excel.controlproperties+xml"/>
  <Override PartName="/xl/ctrlProps/ctrlProp2702.xml" ContentType="application/vnd.ms-excel.controlproperties+xml"/>
  <Override PartName="/xl/ctrlProps/ctrlProp2703.xml" ContentType="application/vnd.ms-excel.controlproperties+xml"/>
  <Override PartName="/xl/ctrlProps/ctrlProp2704.xml" ContentType="application/vnd.ms-excel.controlproperties+xml"/>
  <Override PartName="/xl/ctrlProps/ctrlProp2705.xml" ContentType="application/vnd.ms-excel.controlproperties+xml"/>
  <Override PartName="/xl/ctrlProps/ctrlProp2706.xml" ContentType="application/vnd.ms-excel.controlproperties+xml"/>
  <Override PartName="/xl/ctrlProps/ctrlProp2707.xml" ContentType="application/vnd.ms-excel.controlproperties+xml"/>
  <Override PartName="/xl/ctrlProps/ctrlProp2708.xml" ContentType="application/vnd.ms-excel.controlproperties+xml"/>
  <Override PartName="/xl/ctrlProps/ctrlProp2709.xml" ContentType="application/vnd.ms-excel.controlproperties+xml"/>
  <Override PartName="/xl/ctrlProps/ctrlProp2710.xml" ContentType="application/vnd.ms-excel.controlproperties+xml"/>
  <Override PartName="/xl/ctrlProps/ctrlProp2711.xml" ContentType="application/vnd.ms-excel.controlproperties+xml"/>
  <Override PartName="/xl/ctrlProps/ctrlProp2712.xml" ContentType="application/vnd.ms-excel.controlproperties+xml"/>
  <Override PartName="/xl/ctrlProps/ctrlProp2713.xml" ContentType="application/vnd.ms-excel.controlproperties+xml"/>
  <Override PartName="/xl/ctrlProps/ctrlProp2714.xml" ContentType="application/vnd.ms-excel.controlproperties+xml"/>
  <Override PartName="/xl/ctrlProps/ctrlProp2715.xml" ContentType="application/vnd.ms-excel.controlproperties+xml"/>
  <Override PartName="/xl/ctrlProps/ctrlProp2716.xml" ContentType="application/vnd.ms-excel.controlproperties+xml"/>
  <Override PartName="/xl/ctrlProps/ctrlProp2717.xml" ContentType="application/vnd.ms-excel.controlproperties+xml"/>
  <Override PartName="/xl/ctrlProps/ctrlProp2718.xml" ContentType="application/vnd.ms-excel.controlproperties+xml"/>
  <Override PartName="/xl/ctrlProps/ctrlProp2719.xml" ContentType="application/vnd.ms-excel.controlproperties+xml"/>
  <Override PartName="/xl/ctrlProps/ctrlProp2720.xml" ContentType="application/vnd.ms-excel.controlproperties+xml"/>
  <Override PartName="/xl/ctrlProps/ctrlProp2721.xml" ContentType="application/vnd.ms-excel.controlproperties+xml"/>
  <Override PartName="/xl/ctrlProps/ctrlProp2722.xml" ContentType="application/vnd.ms-excel.controlproperties+xml"/>
  <Override PartName="/xl/ctrlProps/ctrlProp2723.xml" ContentType="application/vnd.ms-excel.controlproperties+xml"/>
  <Override PartName="/xl/ctrlProps/ctrlProp2724.xml" ContentType="application/vnd.ms-excel.controlproperties+xml"/>
  <Override PartName="/xl/ctrlProps/ctrlProp2725.xml" ContentType="application/vnd.ms-excel.controlproperties+xml"/>
  <Override PartName="/xl/ctrlProps/ctrlProp2726.xml" ContentType="application/vnd.ms-excel.controlproperties+xml"/>
  <Override PartName="/xl/ctrlProps/ctrlProp2727.xml" ContentType="application/vnd.ms-excel.controlproperties+xml"/>
  <Override PartName="/xl/ctrlProps/ctrlProp2728.xml" ContentType="application/vnd.ms-excel.controlproperties+xml"/>
  <Override PartName="/xl/ctrlProps/ctrlProp2729.xml" ContentType="application/vnd.ms-excel.controlproperties+xml"/>
  <Override PartName="/xl/ctrlProps/ctrlProp2730.xml" ContentType="application/vnd.ms-excel.controlproperties+xml"/>
  <Override PartName="/xl/ctrlProps/ctrlProp2731.xml" ContentType="application/vnd.ms-excel.controlproperties+xml"/>
  <Override PartName="/xl/ctrlProps/ctrlProp2732.xml" ContentType="application/vnd.ms-excel.controlproperties+xml"/>
  <Override PartName="/xl/ctrlProps/ctrlProp2733.xml" ContentType="application/vnd.ms-excel.controlproperties+xml"/>
  <Override PartName="/xl/ctrlProps/ctrlProp2734.xml" ContentType="application/vnd.ms-excel.controlproperties+xml"/>
  <Override PartName="/xl/ctrlProps/ctrlProp2735.xml" ContentType="application/vnd.ms-excel.controlproperties+xml"/>
  <Override PartName="/xl/ctrlProps/ctrlProp2736.xml" ContentType="application/vnd.ms-excel.controlproperties+xml"/>
  <Override PartName="/xl/ctrlProps/ctrlProp2737.xml" ContentType="application/vnd.ms-excel.controlproperties+xml"/>
  <Override PartName="/xl/ctrlProps/ctrlProp2738.xml" ContentType="application/vnd.ms-excel.controlproperties+xml"/>
  <Override PartName="/xl/ctrlProps/ctrlProp2739.xml" ContentType="application/vnd.ms-excel.controlproperties+xml"/>
  <Override PartName="/xl/ctrlProps/ctrlProp2740.xml" ContentType="application/vnd.ms-excel.controlproperties+xml"/>
  <Override PartName="/xl/ctrlProps/ctrlProp2741.xml" ContentType="application/vnd.ms-excel.controlproperties+xml"/>
  <Override PartName="/xl/ctrlProps/ctrlProp2742.xml" ContentType="application/vnd.ms-excel.controlproperties+xml"/>
  <Override PartName="/xl/ctrlProps/ctrlProp2743.xml" ContentType="application/vnd.ms-excel.controlproperties+xml"/>
  <Override PartName="/xl/ctrlProps/ctrlProp2744.xml" ContentType="application/vnd.ms-excel.controlproperties+xml"/>
  <Override PartName="/xl/ctrlProps/ctrlProp2745.xml" ContentType="application/vnd.ms-excel.controlproperties+xml"/>
  <Override PartName="/xl/ctrlProps/ctrlProp2746.xml" ContentType="application/vnd.ms-excel.controlproperties+xml"/>
  <Override PartName="/xl/ctrlProps/ctrlProp2747.xml" ContentType="application/vnd.ms-excel.controlproperties+xml"/>
  <Override PartName="/xl/ctrlProps/ctrlProp2748.xml" ContentType="application/vnd.ms-excel.controlproperties+xml"/>
  <Override PartName="/xl/ctrlProps/ctrlProp2749.xml" ContentType="application/vnd.ms-excel.controlproperties+xml"/>
  <Override PartName="/xl/ctrlProps/ctrlProp2750.xml" ContentType="application/vnd.ms-excel.controlproperties+xml"/>
  <Override PartName="/xl/ctrlProps/ctrlProp2751.xml" ContentType="application/vnd.ms-excel.controlproperties+xml"/>
  <Override PartName="/xl/ctrlProps/ctrlProp2752.xml" ContentType="application/vnd.ms-excel.controlproperties+xml"/>
  <Override PartName="/xl/ctrlProps/ctrlProp2753.xml" ContentType="application/vnd.ms-excel.controlproperties+xml"/>
  <Override PartName="/xl/ctrlProps/ctrlProp2754.xml" ContentType="application/vnd.ms-excel.controlproperties+xml"/>
  <Override PartName="/xl/ctrlProps/ctrlProp2755.xml" ContentType="application/vnd.ms-excel.controlproperties+xml"/>
  <Override PartName="/xl/ctrlProps/ctrlProp2756.xml" ContentType="application/vnd.ms-excel.controlproperties+xml"/>
  <Override PartName="/xl/ctrlProps/ctrlProp2757.xml" ContentType="application/vnd.ms-excel.controlproperties+xml"/>
  <Override PartName="/xl/ctrlProps/ctrlProp2758.xml" ContentType="application/vnd.ms-excel.controlproperties+xml"/>
  <Override PartName="/xl/ctrlProps/ctrlProp2759.xml" ContentType="application/vnd.ms-excel.controlproperties+xml"/>
  <Override PartName="/xl/ctrlProps/ctrlProp2760.xml" ContentType="application/vnd.ms-excel.controlproperties+xml"/>
  <Override PartName="/xl/ctrlProps/ctrlProp2761.xml" ContentType="application/vnd.ms-excel.controlproperties+xml"/>
  <Override PartName="/xl/ctrlProps/ctrlProp2762.xml" ContentType="application/vnd.ms-excel.controlproperties+xml"/>
  <Override PartName="/xl/ctrlProps/ctrlProp2763.xml" ContentType="application/vnd.ms-excel.controlproperties+xml"/>
  <Override PartName="/xl/ctrlProps/ctrlProp2764.xml" ContentType="application/vnd.ms-excel.controlproperties+xml"/>
  <Override PartName="/xl/ctrlProps/ctrlProp2765.xml" ContentType="application/vnd.ms-excel.controlproperties+xml"/>
  <Override PartName="/xl/drawings/drawing23.xml" ContentType="application/vnd.openxmlformats-officedocument.drawing+xml"/>
  <Override PartName="/xl/ctrlProps/ctrlProp2766.xml" ContentType="application/vnd.ms-excel.controlproperties+xml"/>
  <Override PartName="/xl/ctrlProps/ctrlProp2767.xml" ContentType="application/vnd.ms-excel.controlproperties+xml"/>
  <Override PartName="/xl/ctrlProps/ctrlProp2768.xml" ContentType="application/vnd.ms-excel.controlproperties+xml"/>
  <Override PartName="/xl/ctrlProps/ctrlProp2769.xml" ContentType="application/vnd.ms-excel.controlproperties+xml"/>
  <Override PartName="/xl/ctrlProps/ctrlProp2770.xml" ContentType="application/vnd.ms-excel.controlproperties+xml"/>
  <Override PartName="/xl/ctrlProps/ctrlProp2771.xml" ContentType="application/vnd.ms-excel.controlproperties+xml"/>
  <Override PartName="/xl/ctrlProps/ctrlProp2772.xml" ContentType="application/vnd.ms-excel.controlproperties+xml"/>
  <Override PartName="/xl/ctrlProps/ctrlProp2773.xml" ContentType="application/vnd.ms-excel.controlproperties+xml"/>
  <Override PartName="/xl/ctrlProps/ctrlProp2774.xml" ContentType="application/vnd.ms-excel.controlproperties+xml"/>
  <Override PartName="/xl/ctrlProps/ctrlProp2775.xml" ContentType="application/vnd.ms-excel.controlproperties+xml"/>
  <Override PartName="/xl/ctrlProps/ctrlProp2776.xml" ContentType="application/vnd.ms-excel.controlproperties+xml"/>
  <Override PartName="/xl/ctrlProps/ctrlProp2777.xml" ContentType="application/vnd.ms-excel.controlproperties+xml"/>
  <Override PartName="/xl/ctrlProps/ctrlProp2778.xml" ContentType="application/vnd.ms-excel.controlproperties+xml"/>
  <Override PartName="/xl/ctrlProps/ctrlProp2779.xml" ContentType="application/vnd.ms-excel.controlproperties+xml"/>
  <Override PartName="/xl/ctrlProps/ctrlProp2780.xml" ContentType="application/vnd.ms-excel.controlproperties+xml"/>
  <Override PartName="/xl/ctrlProps/ctrlProp2781.xml" ContentType="application/vnd.ms-excel.controlproperties+xml"/>
  <Override PartName="/xl/ctrlProps/ctrlProp2782.xml" ContentType="application/vnd.ms-excel.controlproperties+xml"/>
  <Override PartName="/xl/ctrlProps/ctrlProp2783.xml" ContentType="application/vnd.ms-excel.controlproperties+xml"/>
  <Override PartName="/xl/ctrlProps/ctrlProp2784.xml" ContentType="application/vnd.ms-excel.controlproperties+xml"/>
  <Override PartName="/xl/ctrlProps/ctrlProp2785.xml" ContentType="application/vnd.ms-excel.controlproperties+xml"/>
  <Override PartName="/xl/ctrlProps/ctrlProp2786.xml" ContentType="application/vnd.ms-excel.controlproperties+xml"/>
  <Override PartName="/xl/ctrlProps/ctrlProp2787.xml" ContentType="application/vnd.ms-excel.controlproperties+xml"/>
  <Override PartName="/xl/ctrlProps/ctrlProp2788.xml" ContentType="application/vnd.ms-excel.controlproperties+xml"/>
  <Override PartName="/xl/ctrlProps/ctrlProp2789.xml" ContentType="application/vnd.ms-excel.controlproperties+xml"/>
  <Override PartName="/xl/ctrlProps/ctrlProp2790.xml" ContentType="application/vnd.ms-excel.controlproperties+xml"/>
  <Override PartName="/xl/ctrlProps/ctrlProp2791.xml" ContentType="application/vnd.ms-excel.controlproperties+xml"/>
  <Override PartName="/xl/ctrlProps/ctrlProp2792.xml" ContentType="application/vnd.ms-excel.controlproperties+xml"/>
  <Override PartName="/xl/ctrlProps/ctrlProp2793.xml" ContentType="application/vnd.ms-excel.controlproperties+xml"/>
  <Override PartName="/xl/ctrlProps/ctrlProp2794.xml" ContentType="application/vnd.ms-excel.controlproperties+xml"/>
  <Override PartName="/xl/ctrlProps/ctrlProp2795.xml" ContentType="application/vnd.ms-excel.controlproperties+xml"/>
  <Override PartName="/xl/ctrlProps/ctrlProp2796.xml" ContentType="application/vnd.ms-excel.controlproperties+xml"/>
  <Override PartName="/xl/ctrlProps/ctrlProp2797.xml" ContentType="application/vnd.ms-excel.controlproperties+xml"/>
  <Override PartName="/xl/ctrlProps/ctrlProp2798.xml" ContentType="application/vnd.ms-excel.controlproperties+xml"/>
  <Override PartName="/xl/ctrlProps/ctrlProp2799.xml" ContentType="application/vnd.ms-excel.controlproperties+xml"/>
  <Override PartName="/xl/ctrlProps/ctrlProp2800.xml" ContentType="application/vnd.ms-excel.controlproperties+xml"/>
  <Override PartName="/xl/ctrlProps/ctrlProp2801.xml" ContentType="application/vnd.ms-excel.controlproperties+xml"/>
  <Override PartName="/xl/ctrlProps/ctrlProp2802.xml" ContentType="application/vnd.ms-excel.controlproperties+xml"/>
  <Override PartName="/xl/ctrlProps/ctrlProp2803.xml" ContentType="application/vnd.ms-excel.controlproperties+xml"/>
  <Override PartName="/xl/ctrlProps/ctrlProp2804.xml" ContentType="application/vnd.ms-excel.controlproperties+xml"/>
  <Override PartName="/xl/ctrlProps/ctrlProp2805.xml" ContentType="application/vnd.ms-excel.controlproperties+xml"/>
  <Override PartName="/xl/ctrlProps/ctrlProp2806.xml" ContentType="application/vnd.ms-excel.controlproperties+xml"/>
  <Override PartName="/xl/ctrlProps/ctrlProp2807.xml" ContentType="application/vnd.ms-excel.controlproperties+xml"/>
  <Override PartName="/xl/ctrlProps/ctrlProp2808.xml" ContentType="application/vnd.ms-excel.controlproperties+xml"/>
  <Override PartName="/xl/ctrlProps/ctrlProp2809.xml" ContentType="application/vnd.ms-excel.controlproperties+xml"/>
  <Override PartName="/xl/ctrlProps/ctrlProp2810.xml" ContentType="application/vnd.ms-excel.controlproperties+xml"/>
  <Override PartName="/xl/ctrlProps/ctrlProp2811.xml" ContentType="application/vnd.ms-excel.controlproperties+xml"/>
  <Override PartName="/xl/ctrlProps/ctrlProp2812.xml" ContentType="application/vnd.ms-excel.controlproperties+xml"/>
  <Override PartName="/xl/ctrlProps/ctrlProp2813.xml" ContentType="application/vnd.ms-excel.controlproperties+xml"/>
  <Override PartName="/xl/ctrlProps/ctrlProp2814.xml" ContentType="application/vnd.ms-excel.controlproperties+xml"/>
  <Override PartName="/xl/ctrlProps/ctrlProp2815.xml" ContentType="application/vnd.ms-excel.controlproperties+xml"/>
  <Override PartName="/xl/ctrlProps/ctrlProp2816.xml" ContentType="application/vnd.ms-excel.controlproperties+xml"/>
  <Override PartName="/xl/ctrlProps/ctrlProp2817.xml" ContentType="application/vnd.ms-excel.controlproperties+xml"/>
  <Override PartName="/xl/ctrlProps/ctrlProp2818.xml" ContentType="application/vnd.ms-excel.controlproperties+xml"/>
  <Override PartName="/xl/ctrlProps/ctrlProp2819.xml" ContentType="application/vnd.ms-excel.controlproperties+xml"/>
  <Override PartName="/xl/ctrlProps/ctrlProp2820.xml" ContentType="application/vnd.ms-excel.controlproperties+xml"/>
  <Override PartName="/xl/ctrlProps/ctrlProp2821.xml" ContentType="application/vnd.ms-excel.controlproperties+xml"/>
  <Override PartName="/xl/ctrlProps/ctrlProp2822.xml" ContentType="application/vnd.ms-excel.controlproperties+xml"/>
  <Override PartName="/xl/ctrlProps/ctrlProp2823.xml" ContentType="application/vnd.ms-excel.controlproperties+xml"/>
  <Override PartName="/xl/ctrlProps/ctrlProp2824.xml" ContentType="application/vnd.ms-excel.controlproperties+xml"/>
  <Override PartName="/xl/ctrlProps/ctrlProp2825.xml" ContentType="application/vnd.ms-excel.controlproperties+xml"/>
  <Override PartName="/xl/ctrlProps/ctrlProp2826.xml" ContentType="application/vnd.ms-excel.controlproperties+xml"/>
  <Override PartName="/xl/ctrlProps/ctrlProp2827.xml" ContentType="application/vnd.ms-excel.controlproperties+xml"/>
  <Override PartName="/xl/ctrlProps/ctrlProp2828.xml" ContentType="application/vnd.ms-excel.controlproperties+xml"/>
  <Override PartName="/xl/ctrlProps/ctrlProp2829.xml" ContentType="application/vnd.ms-excel.controlproperties+xml"/>
  <Override PartName="/xl/ctrlProps/ctrlProp2830.xml" ContentType="application/vnd.ms-excel.controlproperties+xml"/>
  <Override PartName="/xl/ctrlProps/ctrlProp2831.xml" ContentType="application/vnd.ms-excel.controlproperties+xml"/>
  <Override PartName="/xl/ctrlProps/ctrlProp2832.xml" ContentType="application/vnd.ms-excel.controlproperties+xml"/>
  <Override PartName="/xl/ctrlProps/ctrlProp2833.xml" ContentType="application/vnd.ms-excel.controlproperties+xml"/>
  <Override PartName="/xl/ctrlProps/ctrlProp2834.xml" ContentType="application/vnd.ms-excel.controlproperties+xml"/>
  <Override PartName="/xl/ctrlProps/ctrlProp2835.xml" ContentType="application/vnd.ms-excel.controlproperties+xml"/>
  <Override PartName="/xl/ctrlProps/ctrlProp2836.xml" ContentType="application/vnd.ms-excel.controlproperties+xml"/>
  <Override PartName="/xl/ctrlProps/ctrlProp2837.xml" ContentType="application/vnd.ms-excel.controlproperties+xml"/>
  <Override PartName="/xl/ctrlProps/ctrlProp2838.xml" ContentType="application/vnd.ms-excel.controlproperties+xml"/>
  <Override PartName="/xl/ctrlProps/ctrlProp2839.xml" ContentType="application/vnd.ms-excel.controlproperties+xml"/>
  <Override PartName="/xl/ctrlProps/ctrlProp2840.xml" ContentType="application/vnd.ms-excel.controlproperties+xml"/>
  <Override PartName="/xl/ctrlProps/ctrlProp2841.xml" ContentType="application/vnd.ms-excel.controlproperties+xml"/>
  <Override PartName="/xl/ctrlProps/ctrlProp2842.xml" ContentType="application/vnd.ms-excel.controlproperties+xml"/>
  <Override PartName="/xl/ctrlProps/ctrlProp2843.xml" ContentType="application/vnd.ms-excel.controlproperties+xml"/>
  <Override PartName="/xl/ctrlProps/ctrlProp2844.xml" ContentType="application/vnd.ms-excel.controlproperties+xml"/>
  <Override PartName="/xl/ctrlProps/ctrlProp2845.xml" ContentType="application/vnd.ms-excel.controlproperties+xml"/>
  <Override PartName="/xl/ctrlProps/ctrlProp2846.xml" ContentType="application/vnd.ms-excel.controlproperties+xml"/>
  <Override PartName="/xl/ctrlProps/ctrlProp2847.xml" ContentType="application/vnd.ms-excel.controlproperties+xml"/>
  <Override PartName="/xl/ctrlProps/ctrlProp2848.xml" ContentType="application/vnd.ms-excel.controlproperties+xml"/>
  <Override PartName="/xl/ctrlProps/ctrlProp2849.xml" ContentType="application/vnd.ms-excel.controlproperties+xml"/>
  <Override PartName="/xl/ctrlProps/ctrlProp2850.xml" ContentType="application/vnd.ms-excel.controlproperties+xml"/>
  <Override PartName="/xl/ctrlProps/ctrlProp2851.xml" ContentType="application/vnd.ms-excel.controlproperties+xml"/>
  <Override PartName="/xl/ctrlProps/ctrlProp2852.xml" ContentType="application/vnd.ms-excel.controlproperties+xml"/>
  <Override PartName="/xl/ctrlProps/ctrlProp2853.xml" ContentType="application/vnd.ms-excel.controlproperties+xml"/>
  <Override PartName="/xl/ctrlProps/ctrlProp2854.xml" ContentType="application/vnd.ms-excel.controlproperties+xml"/>
  <Override PartName="/xl/ctrlProps/ctrlProp2855.xml" ContentType="application/vnd.ms-excel.controlproperties+xml"/>
  <Override PartName="/xl/ctrlProps/ctrlProp2856.xml" ContentType="application/vnd.ms-excel.controlproperties+xml"/>
  <Override PartName="/xl/ctrlProps/ctrlProp2857.xml" ContentType="application/vnd.ms-excel.controlproperties+xml"/>
  <Override PartName="/xl/ctrlProps/ctrlProp2858.xml" ContentType="application/vnd.ms-excel.controlproperties+xml"/>
  <Override PartName="/xl/ctrlProps/ctrlProp2859.xml" ContentType="application/vnd.ms-excel.controlproperties+xml"/>
  <Override PartName="/xl/ctrlProps/ctrlProp2860.xml" ContentType="application/vnd.ms-excel.controlproperties+xml"/>
  <Override PartName="/xl/ctrlProps/ctrlProp2861.xml" ContentType="application/vnd.ms-excel.controlproperties+xml"/>
  <Override PartName="/xl/ctrlProps/ctrlProp2862.xml" ContentType="application/vnd.ms-excel.controlproperties+xml"/>
  <Override PartName="/xl/ctrlProps/ctrlProp2863.xml" ContentType="application/vnd.ms-excel.controlproperties+xml"/>
  <Override PartName="/xl/ctrlProps/ctrlProp2864.xml" ContentType="application/vnd.ms-excel.controlproperties+xml"/>
  <Override PartName="/xl/ctrlProps/ctrlProp2865.xml" ContentType="application/vnd.ms-excel.controlproperties+xml"/>
  <Override PartName="/xl/ctrlProps/ctrlProp2866.xml" ContentType="application/vnd.ms-excel.controlproperties+xml"/>
  <Override PartName="/xl/ctrlProps/ctrlProp2867.xml" ContentType="application/vnd.ms-excel.controlproperties+xml"/>
  <Override PartName="/xl/ctrlProps/ctrlProp2868.xml" ContentType="application/vnd.ms-excel.controlproperties+xml"/>
  <Override PartName="/xl/ctrlProps/ctrlProp2869.xml" ContentType="application/vnd.ms-excel.controlproperties+xml"/>
  <Override PartName="/xl/ctrlProps/ctrlProp2870.xml" ContentType="application/vnd.ms-excel.controlproperties+xml"/>
  <Override PartName="/xl/ctrlProps/ctrlProp2871.xml" ContentType="application/vnd.ms-excel.controlproperties+xml"/>
  <Override PartName="/xl/ctrlProps/ctrlProp2872.xml" ContentType="application/vnd.ms-excel.controlproperties+xml"/>
  <Override PartName="/xl/ctrlProps/ctrlProp2873.xml" ContentType="application/vnd.ms-excel.controlproperties+xml"/>
  <Override PartName="/xl/ctrlProps/ctrlProp2874.xml" ContentType="application/vnd.ms-excel.controlproperties+xml"/>
  <Override PartName="/xl/ctrlProps/ctrlProp2875.xml" ContentType="application/vnd.ms-excel.controlproperties+xml"/>
  <Override PartName="/xl/ctrlProps/ctrlProp2876.xml" ContentType="application/vnd.ms-excel.controlproperties+xml"/>
  <Override PartName="/xl/ctrlProps/ctrlProp2877.xml" ContentType="application/vnd.ms-excel.controlproperties+xml"/>
  <Override PartName="/xl/ctrlProps/ctrlProp2878.xml" ContentType="application/vnd.ms-excel.controlproperties+xml"/>
  <Override PartName="/xl/ctrlProps/ctrlProp2879.xml" ContentType="application/vnd.ms-excel.controlproperties+xml"/>
  <Override PartName="/xl/ctrlProps/ctrlProp2880.xml" ContentType="application/vnd.ms-excel.controlproperties+xml"/>
  <Override PartName="/xl/ctrlProps/ctrlProp2881.xml" ContentType="application/vnd.ms-excel.controlproperties+xml"/>
  <Override PartName="/xl/ctrlProps/ctrlProp2882.xml" ContentType="application/vnd.ms-excel.controlproperties+xml"/>
  <Override PartName="/xl/ctrlProps/ctrlProp2883.xml" ContentType="application/vnd.ms-excel.controlproperties+xml"/>
  <Override PartName="/xl/ctrlProps/ctrlProp2884.xml" ContentType="application/vnd.ms-excel.controlproperties+xml"/>
  <Override PartName="/xl/ctrlProps/ctrlProp2885.xml" ContentType="application/vnd.ms-excel.controlproperties+xml"/>
  <Override PartName="/xl/ctrlProps/ctrlProp2886.xml" ContentType="application/vnd.ms-excel.controlproperties+xml"/>
  <Override PartName="/xl/ctrlProps/ctrlProp2887.xml" ContentType="application/vnd.ms-excel.controlproperties+xml"/>
  <Override PartName="/xl/ctrlProps/ctrlProp2888.xml" ContentType="application/vnd.ms-excel.controlproperties+xml"/>
  <Override PartName="/xl/ctrlProps/ctrlProp2889.xml" ContentType="application/vnd.ms-excel.controlproperties+xml"/>
  <Override PartName="/xl/ctrlProps/ctrlProp2890.xml" ContentType="application/vnd.ms-excel.controlproperties+xml"/>
  <Override PartName="/xl/ctrlProps/ctrlProp2891.xml" ContentType="application/vnd.ms-excel.controlproperties+xml"/>
  <Override PartName="/xl/ctrlProps/ctrlProp2892.xml" ContentType="application/vnd.ms-excel.controlproperties+xml"/>
  <Override PartName="/xl/ctrlProps/ctrlProp2893.xml" ContentType="application/vnd.ms-excel.controlproperties+xml"/>
  <Override PartName="/xl/ctrlProps/ctrlProp2894.xml" ContentType="application/vnd.ms-excel.controlproperties+xml"/>
  <Override PartName="/xl/ctrlProps/ctrlProp2895.xml" ContentType="application/vnd.ms-excel.controlproperties+xml"/>
  <Override PartName="/xl/ctrlProps/ctrlProp2896.xml" ContentType="application/vnd.ms-excel.controlproperties+xml"/>
  <Override PartName="/xl/ctrlProps/ctrlProp2897.xml" ContentType="application/vnd.ms-excel.controlproperties+xml"/>
  <Override PartName="/xl/ctrlProps/ctrlProp2898.xml" ContentType="application/vnd.ms-excel.controlproperties+xml"/>
  <Override PartName="/xl/ctrlProps/ctrlProp2899.xml" ContentType="application/vnd.ms-excel.controlproperties+xml"/>
  <Override PartName="/xl/ctrlProps/ctrlProp2900.xml" ContentType="application/vnd.ms-excel.controlproperties+xml"/>
  <Override PartName="/xl/ctrlProps/ctrlProp2901.xml" ContentType="application/vnd.ms-excel.controlproperties+xml"/>
  <Override PartName="/xl/ctrlProps/ctrlProp2902.xml" ContentType="application/vnd.ms-excel.controlproperties+xml"/>
  <Override PartName="/xl/ctrlProps/ctrlProp2903.xml" ContentType="application/vnd.ms-excel.controlproperties+xml"/>
  <Override PartName="/xl/ctrlProps/ctrlProp2904.xml" ContentType="application/vnd.ms-excel.controlproperties+xml"/>
  <Override PartName="/xl/ctrlProps/ctrlProp2905.xml" ContentType="application/vnd.ms-excel.controlproperties+xml"/>
  <Override PartName="/xl/drawings/drawing24.xml" ContentType="application/vnd.openxmlformats-officedocument.drawing+xml"/>
  <Override PartName="/xl/ctrlProps/ctrlProp2906.xml" ContentType="application/vnd.ms-excel.controlproperties+xml"/>
  <Override PartName="/xl/ctrlProps/ctrlProp2907.xml" ContentType="application/vnd.ms-excel.controlproperties+xml"/>
  <Override PartName="/xl/ctrlProps/ctrlProp2908.xml" ContentType="application/vnd.ms-excel.controlproperties+xml"/>
  <Override PartName="/xl/ctrlProps/ctrlProp2909.xml" ContentType="application/vnd.ms-excel.controlproperties+xml"/>
  <Override PartName="/xl/ctrlProps/ctrlProp2910.xml" ContentType="application/vnd.ms-excel.controlproperties+xml"/>
  <Override PartName="/xl/ctrlProps/ctrlProp2911.xml" ContentType="application/vnd.ms-excel.controlproperties+xml"/>
  <Override PartName="/xl/ctrlProps/ctrlProp2912.xml" ContentType="application/vnd.ms-excel.controlproperties+xml"/>
  <Override PartName="/xl/ctrlProps/ctrlProp2913.xml" ContentType="application/vnd.ms-excel.controlproperties+xml"/>
  <Override PartName="/xl/ctrlProps/ctrlProp2914.xml" ContentType="application/vnd.ms-excel.controlproperties+xml"/>
  <Override PartName="/xl/ctrlProps/ctrlProp2915.xml" ContentType="application/vnd.ms-excel.controlproperties+xml"/>
  <Override PartName="/xl/ctrlProps/ctrlProp2916.xml" ContentType="application/vnd.ms-excel.controlproperties+xml"/>
  <Override PartName="/xl/ctrlProps/ctrlProp2917.xml" ContentType="application/vnd.ms-excel.controlproperties+xml"/>
  <Override PartName="/xl/ctrlProps/ctrlProp2918.xml" ContentType="application/vnd.ms-excel.controlproperties+xml"/>
  <Override PartName="/xl/ctrlProps/ctrlProp2919.xml" ContentType="application/vnd.ms-excel.controlproperties+xml"/>
  <Override PartName="/xl/ctrlProps/ctrlProp2920.xml" ContentType="application/vnd.ms-excel.controlproperties+xml"/>
  <Override PartName="/xl/ctrlProps/ctrlProp2921.xml" ContentType="application/vnd.ms-excel.controlproperties+xml"/>
  <Override PartName="/xl/ctrlProps/ctrlProp2922.xml" ContentType="application/vnd.ms-excel.controlproperties+xml"/>
  <Override PartName="/xl/ctrlProps/ctrlProp2923.xml" ContentType="application/vnd.ms-excel.controlproperties+xml"/>
  <Override PartName="/xl/ctrlProps/ctrlProp2924.xml" ContentType="application/vnd.ms-excel.controlproperties+xml"/>
  <Override PartName="/xl/ctrlProps/ctrlProp2925.xml" ContentType="application/vnd.ms-excel.controlproperties+xml"/>
  <Override PartName="/xl/ctrlProps/ctrlProp2926.xml" ContentType="application/vnd.ms-excel.controlproperties+xml"/>
  <Override PartName="/xl/ctrlProps/ctrlProp2927.xml" ContentType="application/vnd.ms-excel.controlproperties+xml"/>
  <Override PartName="/xl/ctrlProps/ctrlProp2928.xml" ContentType="application/vnd.ms-excel.controlproperties+xml"/>
  <Override PartName="/xl/ctrlProps/ctrlProp2929.xml" ContentType="application/vnd.ms-excel.controlproperties+xml"/>
  <Override PartName="/xl/ctrlProps/ctrlProp2930.xml" ContentType="application/vnd.ms-excel.controlproperties+xml"/>
  <Override PartName="/xl/ctrlProps/ctrlProp2931.xml" ContentType="application/vnd.ms-excel.controlproperties+xml"/>
  <Override PartName="/xl/ctrlProps/ctrlProp2932.xml" ContentType="application/vnd.ms-excel.controlproperties+xml"/>
  <Override PartName="/xl/ctrlProps/ctrlProp2933.xml" ContentType="application/vnd.ms-excel.controlproperties+xml"/>
  <Override PartName="/xl/ctrlProps/ctrlProp2934.xml" ContentType="application/vnd.ms-excel.controlproperties+xml"/>
  <Override PartName="/xl/ctrlProps/ctrlProp2935.xml" ContentType="application/vnd.ms-excel.controlproperties+xml"/>
  <Override PartName="/xl/ctrlProps/ctrlProp2936.xml" ContentType="application/vnd.ms-excel.controlproperties+xml"/>
  <Override PartName="/xl/ctrlProps/ctrlProp2937.xml" ContentType="application/vnd.ms-excel.controlproperties+xml"/>
  <Override PartName="/xl/ctrlProps/ctrlProp2938.xml" ContentType="application/vnd.ms-excel.controlproperties+xml"/>
  <Override PartName="/xl/ctrlProps/ctrlProp2939.xml" ContentType="application/vnd.ms-excel.controlproperties+xml"/>
  <Override PartName="/xl/ctrlProps/ctrlProp2940.xml" ContentType="application/vnd.ms-excel.controlproperties+xml"/>
  <Override PartName="/xl/ctrlProps/ctrlProp2941.xml" ContentType="application/vnd.ms-excel.controlproperties+xml"/>
  <Override PartName="/xl/ctrlProps/ctrlProp2942.xml" ContentType="application/vnd.ms-excel.controlproperties+xml"/>
  <Override PartName="/xl/ctrlProps/ctrlProp2943.xml" ContentType="application/vnd.ms-excel.controlproperties+xml"/>
  <Override PartName="/xl/ctrlProps/ctrlProp2944.xml" ContentType="application/vnd.ms-excel.controlproperties+xml"/>
  <Override PartName="/xl/ctrlProps/ctrlProp2945.xml" ContentType="application/vnd.ms-excel.controlproperties+xml"/>
  <Override PartName="/xl/ctrlProps/ctrlProp2946.xml" ContentType="application/vnd.ms-excel.controlproperties+xml"/>
  <Override PartName="/xl/ctrlProps/ctrlProp2947.xml" ContentType="application/vnd.ms-excel.controlproperties+xml"/>
  <Override PartName="/xl/ctrlProps/ctrlProp2948.xml" ContentType="application/vnd.ms-excel.controlproperties+xml"/>
  <Override PartName="/xl/ctrlProps/ctrlProp2949.xml" ContentType="application/vnd.ms-excel.controlproperties+xml"/>
  <Override PartName="/xl/ctrlProps/ctrlProp2950.xml" ContentType="application/vnd.ms-excel.controlproperties+xml"/>
  <Override PartName="/xl/ctrlProps/ctrlProp2951.xml" ContentType="application/vnd.ms-excel.controlproperties+xml"/>
  <Override PartName="/xl/ctrlProps/ctrlProp2952.xml" ContentType="application/vnd.ms-excel.controlproperties+xml"/>
  <Override PartName="/xl/ctrlProps/ctrlProp2953.xml" ContentType="application/vnd.ms-excel.controlproperties+xml"/>
  <Override PartName="/xl/ctrlProps/ctrlProp2954.xml" ContentType="application/vnd.ms-excel.controlproperties+xml"/>
  <Override PartName="/xl/ctrlProps/ctrlProp2955.xml" ContentType="application/vnd.ms-excel.controlproperties+xml"/>
  <Override PartName="/xl/ctrlProps/ctrlProp2956.xml" ContentType="application/vnd.ms-excel.controlproperties+xml"/>
  <Override PartName="/xl/ctrlProps/ctrlProp2957.xml" ContentType="application/vnd.ms-excel.controlproperties+xml"/>
  <Override PartName="/xl/ctrlProps/ctrlProp2958.xml" ContentType="application/vnd.ms-excel.controlproperties+xml"/>
  <Override PartName="/xl/ctrlProps/ctrlProp2959.xml" ContentType="application/vnd.ms-excel.controlproperties+xml"/>
  <Override PartName="/xl/ctrlProps/ctrlProp2960.xml" ContentType="application/vnd.ms-excel.controlproperties+xml"/>
  <Override PartName="/xl/ctrlProps/ctrlProp2961.xml" ContentType="application/vnd.ms-excel.controlproperties+xml"/>
  <Override PartName="/xl/ctrlProps/ctrlProp2962.xml" ContentType="application/vnd.ms-excel.controlproperties+xml"/>
  <Override PartName="/xl/ctrlProps/ctrlProp2963.xml" ContentType="application/vnd.ms-excel.controlproperties+xml"/>
  <Override PartName="/xl/ctrlProps/ctrlProp2964.xml" ContentType="application/vnd.ms-excel.controlproperties+xml"/>
  <Override PartName="/xl/ctrlProps/ctrlProp2965.xml" ContentType="application/vnd.ms-excel.controlproperties+xml"/>
  <Override PartName="/xl/ctrlProps/ctrlProp2966.xml" ContentType="application/vnd.ms-excel.controlproperties+xml"/>
  <Override PartName="/xl/ctrlProps/ctrlProp2967.xml" ContentType="application/vnd.ms-excel.controlproperties+xml"/>
  <Override PartName="/xl/ctrlProps/ctrlProp2968.xml" ContentType="application/vnd.ms-excel.controlproperties+xml"/>
  <Override PartName="/xl/ctrlProps/ctrlProp2969.xml" ContentType="application/vnd.ms-excel.controlproperties+xml"/>
  <Override PartName="/xl/ctrlProps/ctrlProp2970.xml" ContentType="application/vnd.ms-excel.controlproperties+xml"/>
  <Override PartName="/xl/ctrlProps/ctrlProp2971.xml" ContentType="application/vnd.ms-excel.controlproperties+xml"/>
  <Override PartName="/xl/ctrlProps/ctrlProp2972.xml" ContentType="application/vnd.ms-excel.controlproperties+xml"/>
  <Override PartName="/xl/ctrlProps/ctrlProp2973.xml" ContentType="application/vnd.ms-excel.controlproperties+xml"/>
  <Override PartName="/xl/ctrlProps/ctrlProp2974.xml" ContentType="application/vnd.ms-excel.controlproperties+xml"/>
  <Override PartName="/xl/ctrlProps/ctrlProp2975.xml" ContentType="application/vnd.ms-excel.controlproperties+xml"/>
  <Override PartName="/xl/ctrlProps/ctrlProp2976.xml" ContentType="application/vnd.ms-excel.controlproperties+xml"/>
  <Override PartName="/xl/ctrlProps/ctrlProp2977.xml" ContentType="application/vnd.ms-excel.controlproperties+xml"/>
  <Override PartName="/xl/ctrlProps/ctrlProp2978.xml" ContentType="application/vnd.ms-excel.controlproperties+xml"/>
  <Override PartName="/xl/ctrlProps/ctrlProp2979.xml" ContentType="application/vnd.ms-excel.controlproperties+xml"/>
  <Override PartName="/xl/ctrlProps/ctrlProp2980.xml" ContentType="application/vnd.ms-excel.controlproperties+xml"/>
  <Override PartName="/xl/ctrlProps/ctrlProp2981.xml" ContentType="application/vnd.ms-excel.controlproperties+xml"/>
  <Override PartName="/xl/ctrlProps/ctrlProp2982.xml" ContentType="application/vnd.ms-excel.controlproperties+xml"/>
  <Override PartName="/xl/ctrlProps/ctrlProp2983.xml" ContentType="application/vnd.ms-excel.controlproperties+xml"/>
  <Override PartName="/xl/ctrlProps/ctrlProp2984.xml" ContentType="application/vnd.ms-excel.controlproperties+xml"/>
  <Override PartName="/xl/ctrlProps/ctrlProp2985.xml" ContentType="application/vnd.ms-excel.controlproperties+xml"/>
  <Override PartName="/xl/ctrlProps/ctrlProp2986.xml" ContentType="application/vnd.ms-excel.controlproperties+xml"/>
  <Override PartName="/xl/ctrlProps/ctrlProp2987.xml" ContentType="application/vnd.ms-excel.controlproperties+xml"/>
  <Override PartName="/xl/ctrlProps/ctrlProp2988.xml" ContentType="application/vnd.ms-excel.controlproperties+xml"/>
  <Override PartName="/xl/ctrlProps/ctrlProp2989.xml" ContentType="application/vnd.ms-excel.controlproperties+xml"/>
  <Override PartName="/xl/ctrlProps/ctrlProp2990.xml" ContentType="application/vnd.ms-excel.controlproperties+xml"/>
  <Override PartName="/xl/ctrlProps/ctrlProp2991.xml" ContentType="application/vnd.ms-excel.controlproperties+xml"/>
  <Override PartName="/xl/ctrlProps/ctrlProp2992.xml" ContentType="application/vnd.ms-excel.controlproperties+xml"/>
  <Override PartName="/xl/ctrlProps/ctrlProp2993.xml" ContentType="application/vnd.ms-excel.controlproperties+xml"/>
  <Override PartName="/xl/ctrlProps/ctrlProp2994.xml" ContentType="application/vnd.ms-excel.controlproperties+xml"/>
  <Override PartName="/xl/ctrlProps/ctrlProp2995.xml" ContentType="application/vnd.ms-excel.controlproperties+xml"/>
  <Override PartName="/xl/ctrlProps/ctrlProp2996.xml" ContentType="application/vnd.ms-excel.controlproperties+xml"/>
  <Override PartName="/xl/ctrlProps/ctrlProp2997.xml" ContentType="application/vnd.ms-excel.controlproperties+xml"/>
  <Override PartName="/xl/ctrlProps/ctrlProp2998.xml" ContentType="application/vnd.ms-excel.controlproperties+xml"/>
  <Override PartName="/xl/ctrlProps/ctrlProp2999.xml" ContentType="application/vnd.ms-excel.controlproperties+xml"/>
  <Override PartName="/xl/ctrlProps/ctrlProp3000.xml" ContentType="application/vnd.ms-excel.controlproperties+xml"/>
  <Override PartName="/xl/ctrlProps/ctrlProp3001.xml" ContentType="application/vnd.ms-excel.controlproperties+xml"/>
  <Override PartName="/xl/ctrlProps/ctrlProp3002.xml" ContentType="application/vnd.ms-excel.controlproperties+xml"/>
  <Override PartName="/xl/ctrlProps/ctrlProp3003.xml" ContentType="application/vnd.ms-excel.controlproperties+xml"/>
  <Override PartName="/xl/ctrlProps/ctrlProp3004.xml" ContentType="application/vnd.ms-excel.controlproperties+xml"/>
  <Override PartName="/xl/ctrlProps/ctrlProp3005.xml" ContentType="application/vnd.ms-excel.controlproperties+xml"/>
  <Override PartName="/xl/ctrlProps/ctrlProp3006.xml" ContentType="application/vnd.ms-excel.controlproperties+xml"/>
  <Override PartName="/xl/ctrlProps/ctrlProp3007.xml" ContentType="application/vnd.ms-excel.controlproperties+xml"/>
  <Override PartName="/xl/ctrlProps/ctrlProp3008.xml" ContentType="application/vnd.ms-excel.controlproperties+xml"/>
  <Override PartName="/xl/ctrlProps/ctrlProp3009.xml" ContentType="application/vnd.ms-excel.controlproperties+xml"/>
  <Override PartName="/xl/ctrlProps/ctrlProp3010.xml" ContentType="application/vnd.ms-excel.controlproperties+xml"/>
  <Override PartName="/xl/ctrlProps/ctrlProp3011.xml" ContentType="application/vnd.ms-excel.controlproperties+xml"/>
  <Override PartName="/xl/ctrlProps/ctrlProp3012.xml" ContentType="application/vnd.ms-excel.controlproperties+xml"/>
  <Override PartName="/xl/ctrlProps/ctrlProp3013.xml" ContentType="application/vnd.ms-excel.controlproperties+xml"/>
  <Override PartName="/xl/ctrlProps/ctrlProp3014.xml" ContentType="application/vnd.ms-excel.controlproperties+xml"/>
  <Override PartName="/xl/ctrlProps/ctrlProp3015.xml" ContentType="application/vnd.ms-excel.controlproperties+xml"/>
  <Override PartName="/xl/ctrlProps/ctrlProp3016.xml" ContentType="application/vnd.ms-excel.controlproperties+xml"/>
  <Override PartName="/xl/ctrlProps/ctrlProp3017.xml" ContentType="application/vnd.ms-excel.controlproperties+xml"/>
  <Override PartName="/xl/ctrlProps/ctrlProp3018.xml" ContentType="application/vnd.ms-excel.controlproperties+xml"/>
  <Override PartName="/xl/ctrlProps/ctrlProp3019.xml" ContentType="application/vnd.ms-excel.controlproperties+xml"/>
  <Override PartName="/xl/ctrlProps/ctrlProp3020.xml" ContentType="application/vnd.ms-excel.controlproperties+xml"/>
  <Override PartName="/xl/ctrlProps/ctrlProp3021.xml" ContentType="application/vnd.ms-excel.controlproperties+xml"/>
  <Override PartName="/xl/ctrlProps/ctrlProp3022.xml" ContentType="application/vnd.ms-excel.controlproperties+xml"/>
  <Override PartName="/xl/ctrlProps/ctrlProp3023.xml" ContentType="application/vnd.ms-excel.controlproperties+xml"/>
  <Override PartName="/xl/ctrlProps/ctrlProp3024.xml" ContentType="application/vnd.ms-excel.controlproperties+xml"/>
  <Override PartName="/xl/ctrlProps/ctrlProp3025.xml" ContentType="application/vnd.ms-excel.controlproperties+xml"/>
  <Override PartName="/xl/ctrlProps/ctrlProp3026.xml" ContentType="application/vnd.ms-excel.controlproperties+xml"/>
  <Override PartName="/xl/ctrlProps/ctrlProp3027.xml" ContentType="application/vnd.ms-excel.controlproperties+xml"/>
  <Override PartName="/xl/ctrlProps/ctrlProp3028.xml" ContentType="application/vnd.ms-excel.controlproperties+xml"/>
  <Override PartName="/xl/ctrlProps/ctrlProp3029.xml" ContentType="application/vnd.ms-excel.controlproperties+xml"/>
  <Override PartName="/xl/ctrlProps/ctrlProp3030.xml" ContentType="application/vnd.ms-excel.controlproperties+xml"/>
  <Override PartName="/xl/ctrlProps/ctrlProp3031.xml" ContentType="application/vnd.ms-excel.controlproperties+xml"/>
  <Override PartName="/xl/ctrlProps/ctrlProp3032.xml" ContentType="application/vnd.ms-excel.controlproperties+xml"/>
  <Override PartName="/xl/ctrlProps/ctrlProp3033.xml" ContentType="application/vnd.ms-excel.controlproperties+xml"/>
  <Override PartName="/xl/ctrlProps/ctrlProp3034.xml" ContentType="application/vnd.ms-excel.controlproperties+xml"/>
  <Override PartName="/xl/ctrlProps/ctrlProp3035.xml" ContentType="application/vnd.ms-excel.controlproperties+xml"/>
  <Override PartName="/xl/ctrlProps/ctrlProp3036.xml" ContentType="application/vnd.ms-excel.controlproperties+xml"/>
  <Override PartName="/xl/ctrlProps/ctrlProp3037.xml" ContentType="application/vnd.ms-excel.controlproperties+xml"/>
  <Override PartName="/xl/ctrlProps/ctrlProp3038.xml" ContentType="application/vnd.ms-excel.controlproperties+xml"/>
  <Override PartName="/xl/ctrlProps/ctrlProp3039.xml" ContentType="application/vnd.ms-excel.controlproperties+xml"/>
  <Override PartName="/xl/ctrlProps/ctrlProp3040.xml" ContentType="application/vnd.ms-excel.controlproperties+xml"/>
  <Override PartName="/xl/ctrlProps/ctrlProp3041.xml" ContentType="application/vnd.ms-excel.controlproperties+xml"/>
  <Override PartName="/xl/ctrlProps/ctrlProp3042.xml" ContentType="application/vnd.ms-excel.controlproperties+xml"/>
  <Override PartName="/xl/ctrlProps/ctrlProp3043.xml" ContentType="application/vnd.ms-excel.controlproperties+xml"/>
  <Override PartName="/xl/ctrlProps/ctrlProp3044.xml" ContentType="application/vnd.ms-excel.controlproperties+xml"/>
  <Override PartName="/xl/ctrlProps/ctrlProp3045.xml" ContentType="application/vnd.ms-excel.controlproperties+xml"/>
  <Override PartName="/xl/drawings/drawing25.xml" ContentType="application/vnd.openxmlformats-officedocument.drawing+xml"/>
  <Override PartName="/xl/ctrlProps/ctrlProp3046.xml" ContentType="application/vnd.ms-excel.controlproperties+xml"/>
  <Override PartName="/xl/ctrlProps/ctrlProp3047.xml" ContentType="application/vnd.ms-excel.controlproperties+xml"/>
  <Override PartName="/xl/ctrlProps/ctrlProp3048.xml" ContentType="application/vnd.ms-excel.controlproperties+xml"/>
  <Override PartName="/xl/ctrlProps/ctrlProp3049.xml" ContentType="application/vnd.ms-excel.controlproperties+xml"/>
  <Override PartName="/xl/ctrlProps/ctrlProp3050.xml" ContentType="application/vnd.ms-excel.controlproperties+xml"/>
  <Override PartName="/xl/ctrlProps/ctrlProp3051.xml" ContentType="application/vnd.ms-excel.controlproperties+xml"/>
  <Override PartName="/xl/ctrlProps/ctrlProp3052.xml" ContentType="application/vnd.ms-excel.controlproperties+xml"/>
  <Override PartName="/xl/ctrlProps/ctrlProp3053.xml" ContentType="application/vnd.ms-excel.controlproperties+xml"/>
  <Override PartName="/xl/ctrlProps/ctrlProp3054.xml" ContentType="application/vnd.ms-excel.controlproperties+xml"/>
  <Override PartName="/xl/ctrlProps/ctrlProp3055.xml" ContentType="application/vnd.ms-excel.controlproperties+xml"/>
  <Override PartName="/xl/ctrlProps/ctrlProp3056.xml" ContentType="application/vnd.ms-excel.controlproperties+xml"/>
  <Override PartName="/xl/ctrlProps/ctrlProp3057.xml" ContentType="application/vnd.ms-excel.controlproperties+xml"/>
  <Override PartName="/xl/ctrlProps/ctrlProp3058.xml" ContentType="application/vnd.ms-excel.controlproperties+xml"/>
  <Override PartName="/xl/ctrlProps/ctrlProp3059.xml" ContentType="application/vnd.ms-excel.controlproperties+xml"/>
  <Override PartName="/xl/ctrlProps/ctrlProp3060.xml" ContentType="application/vnd.ms-excel.controlproperties+xml"/>
  <Override PartName="/xl/ctrlProps/ctrlProp3061.xml" ContentType="application/vnd.ms-excel.controlproperties+xml"/>
  <Override PartName="/xl/ctrlProps/ctrlProp3062.xml" ContentType="application/vnd.ms-excel.controlproperties+xml"/>
  <Override PartName="/xl/ctrlProps/ctrlProp3063.xml" ContentType="application/vnd.ms-excel.controlproperties+xml"/>
  <Override PartName="/xl/ctrlProps/ctrlProp3064.xml" ContentType="application/vnd.ms-excel.controlproperties+xml"/>
  <Override PartName="/xl/ctrlProps/ctrlProp3065.xml" ContentType="application/vnd.ms-excel.controlproperties+xml"/>
  <Override PartName="/xl/ctrlProps/ctrlProp3066.xml" ContentType="application/vnd.ms-excel.controlproperties+xml"/>
  <Override PartName="/xl/ctrlProps/ctrlProp3067.xml" ContentType="application/vnd.ms-excel.controlproperties+xml"/>
  <Override PartName="/xl/ctrlProps/ctrlProp3068.xml" ContentType="application/vnd.ms-excel.controlproperties+xml"/>
  <Override PartName="/xl/ctrlProps/ctrlProp3069.xml" ContentType="application/vnd.ms-excel.controlproperties+xml"/>
  <Override PartName="/xl/ctrlProps/ctrlProp3070.xml" ContentType="application/vnd.ms-excel.controlproperties+xml"/>
  <Override PartName="/xl/ctrlProps/ctrlProp3071.xml" ContentType="application/vnd.ms-excel.controlproperties+xml"/>
  <Override PartName="/xl/ctrlProps/ctrlProp3072.xml" ContentType="application/vnd.ms-excel.controlproperties+xml"/>
  <Override PartName="/xl/ctrlProps/ctrlProp3073.xml" ContentType="application/vnd.ms-excel.controlproperties+xml"/>
  <Override PartName="/xl/ctrlProps/ctrlProp3074.xml" ContentType="application/vnd.ms-excel.controlproperties+xml"/>
  <Override PartName="/xl/ctrlProps/ctrlProp3075.xml" ContentType="application/vnd.ms-excel.controlproperties+xml"/>
  <Override PartName="/xl/ctrlProps/ctrlProp3076.xml" ContentType="application/vnd.ms-excel.controlproperties+xml"/>
  <Override PartName="/xl/ctrlProps/ctrlProp3077.xml" ContentType="application/vnd.ms-excel.controlproperties+xml"/>
  <Override PartName="/xl/ctrlProps/ctrlProp3078.xml" ContentType="application/vnd.ms-excel.controlproperties+xml"/>
  <Override PartName="/xl/ctrlProps/ctrlProp3079.xml" ContentType="application/vnd.ms-excel.controlproperties+xml"/>
  <Override PartName="/xl/ctrlProps/ctrlProp3080.xml" ContentType="application/vnd.ms-excel.controlproperties+xml"/>
  <Override PartName="/xl/ctrlProps/ctrlProp3081.xml" ContentType="application/vnd.ms-excel.controlproperties+xml"/>
  <Override PartName="/xl/ctrlProps/ctrlProp3082.xml" ContentType="application/vnd.ms-excel.controlproperties+xml"/>
  <Override PartName="/xl/ctrlProps/ctrlProp3083.xml" ContentType="application/vnd.ms-excel.controlproperties+xml"/>
  <Override PartName="/xl/ctrlProps/ctrlProp3084.xml" ContentType="application/vnd.ms-excel.controlproperties+xml"/>
  <Override PartName="/xl/ctrlProps/ctrlProp3085.xml" ContentType="application/vnd.ms-excel.controlproperties+xml"/>
  <Override PartName="/xl/ctrlProps/ctrlProp3086.xml" ContentType="application/vnd.ms-excel.controlproperties+xml"/>
  <Override PartName="/xl/ctrlProps/ctrlProp3087.xml" ContentType="application/vnd.ms-excel.controlproperties+xml"/>
  <Override PartName="/xl/ctrlProps/ctrlProp3088.xml" ContentType="application/vnd.ms-excel.controlproperties+xml"/>
  <Override PartName="/xl/ctrlProps/ctrlProp3089.xml" ContentType="application/vnd.ms-excel.controlproperties+xml"/>
  <Override PartName="/xl/ctrlProps/ctrlProp3090.xml" ContentType="application/vnd.ms-excel.controlproperties+xml"/>
  <Override PartName="/xl/ctrlProps/ctrlProp3091.xml" ContentType="application/vnd.ms-excel.controlproperties+xml"/>
  <Override PartName="/xl/ctrlProps/ctrlProp3092.xml" ContentType="application/vnd.ms-excel.controlproperties+xml"/>
  <Override PartName="/xl/ctrlProps/ctrlProp3093.xml" ContentType="application/vnd.ms-excel.controlproperties+xml"/>
  <Override PartName="/xl/ctrlProps/ctrlProp3094.xml" ContentType="application/vnd.ms-excel.controlproperties+xml"/>
  <Override PartName="/xl/ctrlProps/ctrlProp3095.xml" ContentType="application/vnd.ms-excel.controlproperties+xml"/>
  <Override PartName="/xl/ctrlProps/ctrlProp3096.xml" ContentType="application/vnd.ms-excel.controlproperties+xml"/>
  <Override PartName="/xl/ctrlProps/ctrlProp3097.xml" ContentType="application/vnd.ms-excel.controlproperties+xml"/>
  <Override PartName="/xl/ctrlProps/ctrlProp3098.xml" ContentType="application/vnd.ms-excel.controlproperties+xml"/>
  <Override PartName="/xl/ctrlProps/ctrlProp3099.xml" ContentType="application/vnd.ms-excel.controlproperties+xml"/>
  <Override PartName="/xl/ctrlProps/ctrlProp3100.xml" ContentType="application/vnd.ms-excel.controlproperties+xml"/>
  <Override PartName="/xl/ctrlProps/ctrlProp3101.xml" ContentType="application/vnd.ms-excel.controlproperties+xml"/>
  <Override PartName="/xl/ctrlProps/ctrlProp3102.xml" ContentType="application/vnd.ms-excel.controlproperties+xml"/>
  <Override PartName="/xl/ctrlProps/ctrlProp3103.xml" ContentType="application/vnd.ms-excel.controlproperties+xml"/>
  <Override PartName="/xl/ctrlProps/ctrlProp3104.xml" ContentType="application/vnd.ms-excel.controlproperties+xml"/>
  <Override PartName="/xl/ctrlProps/ctrlProp3105.xml" ContentType="application/vnd.ms-excel.controlproperties+xml"/>
  <Override PartName="/xl/ctrlProps/ctrlProp3106.xml" ContentType="application/vnd.ms-excel.controlproperties+xml"/>
  <Override PartName="/xl/ctrlProps/ctrlProp3107.xml" ContentType="application/vnd.ms-excel.controlproperties+xml"/>
  <Override PartName="/xl/ctrlProps/ctrlProp3108.xml" ContentType="application/vnd.ms-excel.controlproperties+xml"/>
  <Override PartName="/xl/ctrlProps/ctrlProp3109.xml" ContentType="application/vnd.ms-excel.controlproperties+xml"/>
  <Override PartName="/xl/ctrlProps/ctrlProp3110.xml" ContentType="application/vnd.ms-excel.controlproperties+xml"/>
  <Override PartName="/xl/ctrlProps/ctrlProp3111.xml" ContentType="application/vnd.ms-excel.controlproperties+xml"/>
  <Override PartName="/xl/ctrlProps/ctrlProp3112.xml" ContentType="application/vnd.ms-excel.controlproperties+xml"/>
  <Override PartName="/xl/ctrlProps/ctrlProp3113.xml" ContentType="application/vnd.ms-excel.controlproperties+xml"/>
  <Override PartName="/xl/ctrlProps/ctrlProp3114.xml" ContentType="application/vnd.ms-excel.controlproperties+xml"/>
  <Override PartName="/xl/ctrlProps/ctrlProp3115.xml" ContentType="application/vnd.ms-excel.controlproperties+xml"/>
  <Override PartName="/xl/ctrlProps/ctrlProp3116.xml" ContentType="application/vnd.ms-excel.controlproperties+xml"/>
  <Override PartName="/xl/ctrlProps/ctrlProp3117.xml" ContentType="application/vnd.ms-excel.controlproperties+xml"/>
  <Override PartName="/xl/ctrlProps/ctrlProp3118.xml" ContentType="application/vnd.ms-excel.controlproperties+xml"/>
  <Override PartName="/xl/ctrlProps/ctrlProp3119.xml" ContentType="application/vnd.ms-excel.controlproperties+xml"/>
  <Override PartName="/xl/ctrlProps/ctrlProp3120.xml" ContentType="application/vnd.ms-excel.controlproperties+xml"/>
  <Override PartName="/xl/ctrlProps/ctrlProp3121.xml" ContentType="application/vnd.ms-excel.controlproperties+xml"/>
  <Override PartName="/xl/ctrlProps/ctrlProp3122.xml" ContentType="application/vnd.ms-excel.controlproperties+xml"/>
  <Override PartName="/xl/ctrlProps/ctrlProp3123.xml" ContentType="application/vnd.ms-excel.controlproperties+xml"/>
  <Override PartName="/xl/ctrlProps/ctrlProp3124.xml" ContentType="application/vnd.ms-excel.controlproperties+xml"/>
  <Override PartName="/xl/ctrlProps/ctrlProp3125.xml" ContentType="application/vnd.ms-excel.controlproperties+xml"/>
  <Override PartName="/xl/ctrlProps/ctrlProp3126.xml" ContentType="application/vnd.ms-excel.controlproperties+xml"/>
  <Override PartName="/xl/ctrlProps/ctrlProp3127.xml" ContentType="application/vnd.ms-excel.controlproperties+xml"/>
  <Override PartName="/xl/ctrlProps/ctrlProp3128.xml" ContentType="application/vnd.ms-excel.controlproperties+xml"/>
  <Override PartName="/xl/ctrlProps/ctrlProp3129.xml" ContentType="application/vnd.ms-excel.controlproperties+xml"/>
  <Override PartName="/xl/ctrlProps/ctrlProp3130.xml" ContentType="application/vnd.ms-excel.controlproperties+xml"/>
  <Override PartName="/xl/ctrlProps/ctrlProp3131.xml" ContentType="application/vnd.ms-excel.controlproperties+xml"/>
  <Override PartName="/xl/ctrlProps/ctrlProp3132.xml" ContentType="application/vnd.ms-excel.controlproperties+xml"/>
  <Override PartName="/xl/ctrlProps/ctrlProp3133.xml" ContentType="application/vnd.ms-excel.controlproperties+xml"/>
  <Override PartName="/xl/ctrlProps/ctrlProp3134.xml" ContentType="application/vnd.ms-excel.controlproperties+xml"/>
  <Override PartName="/xl/ctrlProps/ctrlProp3135.xml" ContentType="application/vnd.ms-excel.controlproperties+xml"/>
  <Override PartName="/xl/ctrlProps/ctrlProp3136.xml" ContentType="application/vnd.ms-excel.controlproperties+xml"/>
  <Override PartName="/xl/ctrlProps/ctrlProp3137.xml" ContentType="application/vnd.ms-excel.controlproperties+xml"/>
  <Override PartName="/xl/ctrlProps/ctrlProp3138.xml" ContentType="application/vnd.ms-excel.controlproperties+xml"/>
  <Override PartName="/xl/ctrlProps/ctrlProp3139.xml" ContentType="application/vnd.ms-excel.controlproperties+xml"/>
  <Override PartName="/xl/ctrlProps/ctrlProp3140.xml" ContentType="application/vnd.ms-excel.controlproperties+xml"/>
  <Override PartName="/xl/ctrlProps/ctrlProp3141.xml" ContentType="application/vnd.ms-excel.controlproperties+xml"/>
  <Override PartName="/xl/ctrlProps/ctrlProp3142.xml" ContentType="application/vnd.ms-excel.controlproperties+xml"/>
  <Override PartName="/xl/ctrlProps/ctrlProp3143.xml" ContentType="application/vnd.ms-excel.controlproperties+xml"/>
  <Override PartName="/xl/ctrlProps/ctrlProp3144.xml" ContentType="application/vnd.ms-excel.controlproperties+xml"/>
  <Override PartName="/xl/ctrlProps/ctrlProp3145.xml" ContentType="application/vnd.ms-excel.controlproperties+xml"/>
  <Override PartName="/xl/ctrlProps/ctrlProp3146.xml" ContentType="application/vnd.ms-excel.controlproperties+xml"/>
  <Override PartName="/xl/ctrlProps/ctrlProp3147.xml" ContentType="application/vnd.ms-excel.controlproperties+xml"/>
  <Override PartName="/xl/ctrlProps/ctrlProp3148.xml" ContentType="application/vnd.ms-excel.controlproperties+xml"/>
  <Override PartName="/xl/ctrlProps/ctrlProp3149.xml" ContentType="application/vnd.ms-excel.controlproperties+xml"/>
  <Override PartName="/xl/ctrlProps/ctrlProp3150.xml" ContentType="application/vnd.ms-excel.controlproperties+xml"/>
  <Override PartName="/xl/ctrlProps/ctrlProp3151.xml" ContentType="application/vnd.ms-excel.controlproperties+xml"/>
  <Override PartName="/xl/ctrlProps/ctrlProp3152.xml" ContentType="application/vnd.ms-excel.controlproperties+xml"/>
  <Override PartName="/xl/ctrlProps/ctrlProp3153.xml" ContentType="application/vnd.ms-excel.controlproperties+xml"/>
  <Override PartName="/xl/ctrlProps/ctrlProp3154.xml" ContentType="application/vnd.ms-excel.controlproperties+xml"/>
  <Override PartName="/xl/ctrlProps/ctrlProp3155.xml" ContentType="application/vnd.ms-excel.controlproperties+xml"/>
  <Override PartName="/xl/ctrlProps/ctrlProp3156.xml" ContentType="application/vnd.ms-excel.controlproperties+xml"/>
  <Override PartName="/xl/ctrlProps/ctrlProp3157.xml" ContentType="application/vnd.ms-excel.controlproperties+xml"/>
  <Override PartName="/xl/ctrlProps/ctrlProp3158.xml" ContentType="application/vnd.ms-excel.controlproperties+xml"/>
  <Override PartName="/xl/ctrlProps/ctrlProp3159.xml" ContentType="application/vnd.ms-excel.controlproperties+xml"/>
  <Override PartName="/xl/ctrlProps/ctrlProp3160.xml" ContentType="application/vnd.ms-excel.controlproperties+xml"/>
  <Override PartName="/xl/ctrlProps/ctrlProp3161.xml" ContentType="application/vnd.ms-excel.controlproperties+xml"/>
  <Override PartName="/xl/ctrlProps/ctrlProp3162.xml" ContentType="application/vnd.ms-excel.controlproperties+xml"/>
  <Override PartName="/xl/ctrlProps/ctrlProp3163.xml" ContentType="application/vnd.ms-excel.controlproperties+xml"/>
  <Override PartName="/xl/ctrlProps/ctrlProp3164.xml" ContentType="application/vnd.ms-excel.controlproperties+xml"/>
  <Override PartName="/xl/ctrlProps/ctrlProp3165.xml" ContentType="application/vnd.ms-excel.controlproperties+xml"/>
  <Override PartName="/xl/ctrlProps/ctrlProp3166.xml" ContentType="application/vnd.ms-excel.controlproperties+xml"/>
  <Override PartName="/xl/ctrlProps/ctrlProp3167.xml" ContentType="application/vnd.ms-excel.controlproperties+xml"/>
  <Override PartName="/xl/ctrlProps/ctrlProp3168.xml" ContentType="application/vnd.ms-excel.controlproperties+xml"/>
  <Override PartName="/xl/ctrlProps/ctrlProp3169.xml" ContentType="application/vnd.ms-excel.controlproperties+xml"/>
  <Override PartName="/xl/ctrlProps/ctrlProp3170.xml" ContentType="application/vnd.ms-excel.controlproperties+xml"/>
  <Override PartName="/xl/ctrlProps/ctrlProp3171.xml" ContentType="application/vnd.ms-excel.controlproperties+xml"/>
  <Override PartName="/xl/ctrlProps/ctrlProp3172.xml" ContentType="application/vnd.ms-excel.controlproperties+xml"/>
  <Override PartName="/xl/ctrlProps/ctrlProp3173.xml" ContentType="application/vnd.ms-excel.controlproperties+xml"/>
  <Override PartName="/xl/ctrlProps/ctrlProp3174.xml" ContentType="application/vnd.ms-excel.controlproperties+xml"/>
  <Override PartName="/xl/ctrlProps/ctrlProp3175.xml" ContentType="application/vnd.ms-excel.controlproperties+xml"/>
  <Override PartName="/xl/ctrlProps/ctrlProp3176.xml" ContentType="application/vnd.ms-excel.controlproperties+xml"/>
  <Override PartName="/xl/ctrlProps/ctrlProp3177.xml" ContentType="application/vnd.ms-excel.controlproperties+xml"/>
  <Override PartName="/xl/ctrlProps/ctrlProp3178.xml" ContentType="application/vnd.ms-excel.controlproperties+xml"/>
  <Override PartName="/xl/ctrlProps/ctrlProp3179.xml" ContentType="application/vnd.ms-excel.controlproperties+xml"/>
  <Override PartName="/xl/ctrlProps/ctrlProp3180.xml" ContentType="application/vnd.ms-excel.controlproperties+xml"/>
  <Override PartName="/xl/ctrlProps/ctrlProp3181.xml" ContentType="application/vnd.ms-excel.controlproperties+xml"/>
  <Override PartName="/xl/ctrlProps/ctrlProp3182.xml" ContentType="application/vnd.ms-excel.controlproperties+xml"/>
  <Override PartName="/xl/ctrlProps/ctrlProp3183.xml" ContentType="application/vnd.ms-excel.controlproperties+xml"/>
  <Override PartName="/xl/ctrlProps/ctrlProp3184.xml" ContentType="application/vnd.ms-excel.controlproperties+xml"/>
  <Override PartName="/xl/ctrlProps/ctrlProp3185.xml" ContentType="application/vnd.ms-excel.controlproperties+xml"/>
  <Override PartName="/xl/drawings/drawing26.xml" ContentType="application/vnd.openxmlformats-officedocument.drawing+xml"/>
  <Override PartName="/xl/ctrlProps/ctrlProp3186.xml" ContentType="application/vnd.ms-excel.controlproperties+xml"/>
  <Override PartName="/xl/ctrlProps/ctrlProp3187.xml" ContentType="application/vnd.ms-excel.controlproperties+xml"/>
  <Override PartName="/xl/ctrlProps/ctrlProp3188.xml" ContentType="application/vnd.ms-excel.controlproperties+xml"/>
  <Override PartName="/xl/ctrlProps/ctrlProp3189.xml" ContentType="application/vnd.ms-excel.controlproperties+xml"/>
  <Override PartName="/xl/ctrlProps/ctrlProp3190.xml" ContentType="application/vnd.ms-excel.controlproperties+xml"/>
  <Override PartName="/xl/ctrlProps/ctrlProp3191.xml" ContentType="application/vnd.ms-excel.controlproperties+xml"/>
  <Override PartName="/xl/ctrlProps/ctrlProp3192.xml" ContentType="application/vnd.ms-excel.controlproperties+xml"/>
  <Override PartName="/xl/ctrlProps/ctrlProp3193.xml" ContentType="application/vnd.ms-excel.controlproperties+xml"/>
  <Override PartName="/xl/ctrlProps/ctrlProp3194.xml" ContentType="application/vnd.ms-excel.controlproperties+xml"/>
  <Override PartName="/xl/ctrlProps/ctrlProp3195.xml" ContentType="application/vnd.ms-excel.controlproperties+xml"/>
  <Override PartName="/xl/ctrlProps/ctrlProp3196.xml" ContentType="application/vnd.ms-excel.controlproperties+xml"/>
  <Override PartName="/xl/ctrlProps/ctrlProp3197.xml" ContentType="application/vnd.ms-excel.controlproperties+xml"/>
  <Override PartName="/xl/ctrlProps/ctrlProp3198.xml" ContentType="application/vnd.ms-excel.controlproperties+xml"/>
  <Override PartName="/xl/ctrlProps/ctrlProp3199.xml" ContentType="application/vnd.ms-excel.controlproperties+xml"/>
  <Override PartName="/xl/ctrlProps/ctrlProp3200.xml" ContentType="application/vnd.ms-excel.controlproperties+xml"/>
  <Override PartName="/xl/ctrlProps/ctrlProp3201.xml" ContentType="application/vnd.ms-excel.controlproperties+xml"/>
  <Override PartName="/xl/ctrlProps/ctrlProp3202.xml" ContentType="application/vnd.ms-excel.controlproperties+xml"/>
  <Override PartName="/xl/ctrlProps/ctrlProp3203.xml" ContentType="application/vnd.ms-excel.controlproperties+xml"/>
  <Override PartName="/xl/ctrlProps/ctrlProp3204.xml" ContentType="application/vnd.ms-excel.controlproperties+xml"/>
  <Override PartName="/xl/ctrlProps/ctrlProp3205.xml" ContentType="application/vnd.ms-excel.controlproperties+xml"/>
  <Override PartName="/xl/ctrlProps/ctrlProp3206.xml" ContentType="application/vnd.ms-excel.controlproperties+xml"/>
  <Override PartName="/xl/ctrlProps/ctrlProp3207.xml" ContentType="application/vnd.ms-excel.controlproperties+xml"/>
  <Override PartName="/xl/ctrlProps/ctrlProp3208.xml" ContentType="application/vnd.ms-excel.controlproperties+xml"/>
  <Override PartName="/xl/ctrlProps/ctrlProp3209.xml" ContentType="application/vnd.ms-excel.controlproperties+xml"/>
  <Override PartName="/xl/ctrlProps/ctrlProp3210.xml" ContentType="application/vnd.ms-excel.controlproperties+xml"/>
  <Override PartName="/xl/ctrlProps/ctrlProp3211.xml" ContentType="application/vnd.ms-excel.controlproperties+xml"/>
  <Override PartName="/xl/ctrlProps/ctrlProp3212.xml" ContentType="application/vnd.ms-excel.controlproperties+xml"/>
  <Override PartName="/xl/ctrlProps/ctrlProp3213.xml" ContentType="application/vnd.ms-excel.controlproperties+xml"/>
  <Override PartName="/xl/ctrlProps/ctrlProp3214.xml" ContentType="application/vnd.ms-excel.controlproperties+xml"/>
  <Override PartName="/xl/ctrlProps/ctrlProp3215.xml" ContentType="application/vnd.ms-excel.controlproperties+xml"/>
  <Override PartName="/xl/ctrlProps/ctrlProp3216.xml" ContentType="application/vnd.ms-excel.controlproperties+xml"/>
  <Override PartName="/xl/ctrlProps/ctrlProp3217.xml" ContentType="application/vnd.ms-excel.controlproperties+xml"/>
  <Override PartName="/xl/ctrlProps/ctrlProp3218.xml" ContentType="application/vnd.ms-excel.controlproperties+xml"/>
  <Override PartName="/xl/ctrlProps/ctrlProp3219.xml" ContentType="application/vnd.ms-excel.controlproperties+xml"/>
  <Override PartName="/xl/ctrlProps/ctrlProp3220.xml" ContentType="application/vnd.ms-excel.controlproperties+xml"/>
  <Override PartName="/xl/ctrlProps/ctrlProp3221.xml" ContentType="application/vnd.ms-excel.controlproperties+xml"/>
  <Override PartName="/xl/ctrlProps/ctrlProp3222.xml" ContentType="application/vnd.ms-excel.controlproperties+xml"/>
  <Override PartName="/xl/ctrlProps/ctrlProp3223.xml" ContentType="application/vnd.ms-excel.controlproperties+xml"/>
  <Override PartName="/xl/ctrlProps/ctrlProp3224.xml" ContentType="application/vnd.ms-excel.controlproperties+xml"/>
  <Override PartName="/xl/ctrlProps/ctrlProp3225.xml" ContentType="application/vnd.ms-excel.controlproperties+xml"/>
  <Override PartName="/xl/ctrlProps/ctrlProp3226.xml" ContentType="application/vnd.ms-excel.controlproperties+xml"/>
  <Override PartName="/xl/ctrlProps/ctrlProp3227.xml" ContentType="application/vnd.ms-excel.controlproperties+xml"/>
  <Override PartName="/xl/ctrlProps/ctrlProp3228.xml" ContentType="application/vnd.ms-excel.controlproperties+xml"/>
  <Override PartName="/xl/ctrlProps/ctrlProp3229.xml" ContentType="application/vnd.ms-excel.controlproperties+xml"/>
  <Override PartName="/xl/ctrlProps/ctrlProp3230.xml" ContentType="application/vnd.ms-excel.controlproperties+xml"/>
  <Override PartName="/xl/ctrlProps/ctrlProp3231.xml" ContentType="application/vnd.ms-excel.controlproperties+xml"/>
  <Override PartName="/xl/ctrlProps/ctrlProp3232.xml" ContentType="application/vnd.ms-excel.controlproperties+xml"/>
  <Override PartName="/xl/ctrlProps/ctrlProp3233.xml" ContentType="application/vnd.ms-excel.controlproperties+xml"/>
  <Override PartName="/xl/ctrlProps/ctrlProp3234.xml" ContentType="application/vnd.ms-excel.controlproperties+xml"/>
  <Override PartName="/xl/ctrlProps/ctrlProp3235.xml" ContentType="application/vnd.ms-excel.controlproperties+xml"/>
  <Override PartName="/xl/ctrlProps/ctrlProp3236.xml" ContentType="application/vnd.ms-excel.controlproperties+xml"/>
  <Override PartName="/xl/ctrlProps/ctrlProp3237.xml" ContentType="application/vnd.ms-excel.controlproperties+xml"/>
  <Override PartName="/xl/ctrlProps/ctrlProp3238.xml" ContentType="application/vnd.ms-excel.controlproperties+xml"/>
  <Override PartName="/xl/ctrlProps/ctrlProp3239.xml" ContentType="application/vnd.ms-excel.controlproperties+xml"/>
  <Override PartName="/xl/ctrlProps/ctrlProp3240.xml" ContentType="application/vnd.ms-excel.controlproperties+xml"/>
  <Override PartName="/xl/ctrlProps/ctrlProp3241.xml" ContentType="application/vnd.ms-excel.controlproperties+xml"/>
  <Override PartName="/xl/ctrlProps/ctrlProp3242.xml" ContentType="application/vnd.ms-excel.controlproperties+xml"/>
  <Override PartName="/xl/ctrlProps/ctrlProp3243.xml" ContentType="application/vnd.ms-excel.controlproperties+xml"/>
  <Override PartName="/xl/ctrlProps/ctrlProp3244.xml" ContentType="application/vnd.ms-excel.controlproperties+xml"/>
  <Override PartName="/xl/ctrlProps/ctrlProp3245.xml" ContentType="application/vnd.ms-excel.controlproperties+xml"/>
  <Override PartName="/xl/ctrlProps/ctrlProp3246.xml" ContentType="application/vnd.ms-excel.controlproperties+xml"/>
  <Override PartName="/xl/ctrlProps/ctrlProp3247.xml" ContentType="application/vnd.ms-excel.controlproperties+xml"/>
  <Override PartName="/xl/ctrlProps/ctrlProp3248.xml" ContentType="application/vnd.ms-excel.controlproperties+xml"/>
  <Override PartName="/xl/ctrlProps/ctrlProp3249.xml" ContentType="application/vnd.ms-excel.controlproperties+xml"/>
  <Override PartName="/xl/ctrlProps/ctrlProp3250.xml" ContentType="application/vnd.ms-excel.controlproperties+xml"/>
  <Override PartName="/xl/ctrlProps/ctrlProp3251.xml" ContentType="application/vnd.ms-excel.controlproperties+xml"/>
  <Override PartName="/xl/ctrlProps/ctrlProp3252.xml" ContentType="application/vnd.ms-excel.controlproperties+xml"/>
  <Override PartName="/xl/ctrlProps/ctrlProp3253.xml" ContentType="application/vnd.ms-excel.controlproperties+xml"/>
  <Override PartName="/xl/ctrlProps/ctrlProp3254.xml" ContentType="application/vnd.ms-excel.controlproperties+xml"/>
  <Override PartName="/xl/ctrlProps/ctrlProp3255.xml" ContentType="application/vnd.ms-excel.controlproperties+xml"/>
  <Override PartName="/xl/ctrlProps/ctrlProp3256.xml" ContentType="application/vnd.ms-excel.controlproperties+xml"/>
  <Override PartName="/xl/ctrlProps/ctrlProp3257.xml" ContentType="application/vnd.ms-excel.controlproperties+xml"/>
  <Override PartName="/xl/ctrlProps/ctrlProp3258.xml" ContentType="application/vnd.ms-excel.controlproperties+xml"/>
  <Override PartName="/xl/ctrlProps/ctrlProp3259.xml" ContentType="application/vnd.ms-excel.controlproperties+xml"/>
  <Override PartName="/xl/ctrlProps/ctrlProp3260.xml" ContentType="application/vnd.ms-excel.controlproperties+xml"/>
  <Override PartName="/xl/ctrlProps/ctrlProp3261.xml" ContentType="application/vnd.ms-excel.controlproperties+xml"/>
  <Override PartName="/xl/ctrlProps/ctrlProp3262.xml" ContentType="application/vnd.ms-excel.controlproperties+xml"/>
  <Override PartName="/xl/ctrlProps/ctrlProp3263.xml" ContentType="application/vnd.ms-excel.controlproperties+xml"/>
  <Override PartName="/xl/ctrlProps/ctrlProp3264.xml" ContentType="application/vnd.ms-excel.controlproperties+xml"/>
  <Override PartName="/xl/ctrlProps/ctrlProp3265.xml" ContentType="application/vnd.ms-excel.controlproperties+xml"/>
  <Override PartName="/xl/ctrlProps/ctrlProp3266.xml" ContentType="application/vnd.ms-excel.controlproperties+xml"/>
  <Override PartName="/xl/ctrlProps/ctrlProp3267.xml" ContentType="application/vnd.ms-excel.controlproperties+xml"/>
  <Override PartName="/xl/ctrlProps/ctrlProp3268.xml" ContentType="application/vnd.ms-excel.controlproperties+xml"/>
  <Override PartName="/xl/ctrlProps/ctrlProp3269.xml" ContentType="application/vnd.ms-excel.controlproperties+xml"/>
  <Override PartName="/xl/ctrlProps/ctrlProp3270.xml" ContentType="application/vnd.ms-excel.controlproperties+xml"/>
  <Override PartName="/xl/ctrlProps/ctrlProp3271.xml" ContentType="application/vnd.ms-excel.controlproperties+xml"/>
  <Override PartName="/xl/ctrlProps/ctrlProp3272.xml" ContentType="application/vnd.ms-excel.controlproperties+xml"/>
  <Override PartName="/xl/ctrlProps/ctrlProp3273.xml" ContentType="application/vnd.ms-excel.controlproperties+xml"/>
  <Override PartName="/xl/ctrlProps/ctrlProp3274.xml" ContentType="application/vnd.ms-excel.controlproperties+xml"/>
  <Override PartName="/xl/ctrlProps/ctrlProp3275.xml" ContentType="application/vnd.ms-excel.controlproperties+xml"/>
  <Override PartName="/xl/ctrlProps/ctrlProp3276.xml" ContentType="application/vnd.ms-excel.controlproperties+xml"/>
  <Override PartName="/xl/ctrlProps/ctrlProp3277.xml" ContentType="application/vnd.ms-excel.controlproperties+xml"/>
  <Override PartName="/xl/ctrlProps/ctrlProp3278.xml" ContentType="application/vnd.ms-excel.controlproperties+xml"/>
  <Override PartName="/xl/ctrlProps/ctrlProp3279.xml" ContentType="application/vnd.ms-excel.controlproperties+xml"/>
  <Override PartName="/xl/ctrlProps/ctrlProp3280.xml" ContentType="application/vnd.ms-excel.controlproperties+xml"/>
  <Override PartName="/xl/ctrlProps/ctrlProp3281.xml" ContentType="application/vnd.ms-excel.controlproperties+xml"/>
  <Override PartName="/xl/ctrlProps/ctrlProp3282.xml" ContentType="application/vnd.ms-excel.controlproperties+xml"/>
  <Override PartName="/xl/ctrlProps/ctrlProp3283.xml" ContentType="application/vnd.ms-excel.controlproperties+xml"/>
  <Override PartName="/xl/ctrlProps/ctrlProp3284.xml" ContentType="application/vnd.ms-excel.controlproperties+xml"/>
  <Override PartName="/xl/ctrlProps/ctrlProp3285.xml" ContentType="application/vnd.ms-excel.controlproperties+xml"/>
  <Override PartName="/xl/ctrlProps/ctrlProp3286.xml" ContentType="application/vnd.ms-excel.controlproperties+xml"/>
  <Override PartName="/xl/ctrlProps/ctrlProp3287.xml" ContentType="application/vnd.ms-excel.controlproperties+xml"/>
  <Override PartName="/xl/ctrlProps/ctrlProp3288.xml" ContentType="application/vnd.ms-excel.controlproperties+xml"/>
  <Override PartName="/xl/ctrlProps/ctrlProp3289.xml" ContentType="application/vnd.ms-excel.controlproperties+xml"/>
  <Override PartName="/xl/ctrlProps/ctrlProp3290.xml" ContentType="application/vnd.ms-excel.controlproperties+xml"/>
  <Override PartName="/xl/ctrlProps/ctrlProp3291.xml" ContentType="application/vnd.ms-excel.controlproperties+xml"/>
  <Override PartName="/xl/ctrlProps/ctrlProp3292.xml" ContentType="application/vnd.ms-excel.controlproperties+xml"/>
  <Override PartName="/xl/ctrlProps/ctrlProp3293.xml" ContentType="application/vnd.ms-excel.controlproperties+xml"/>
  <Override PartName="/xl/ctrlProps/ctrlProp3294.xml" ContentType="application/vnd.ms-excel.controlproperties+xml"/>
  <Override PartName="/xl/ctrlProps/ctrlProp3295.xml" ContentType="application/vnd.ms-excel.controlproperties+xml"/>
  <Override PartName="/xl/ctrlProps/ctrlProp3296.xml" ContentType="application/vnd.ms-excel.controlproperties+xml"/>
  <Override PartName="/xl/ctrlProps/ctrlProp3297.xml" ContentType="application/vnd.ms-excel.controlproperties+xml"/>
  <Override PartName="/xl/ctrlProps/ctrlProp3298.xml" ContentType="application/vnd.ms-excel.controlproperties+xml"/>
  <Override PartName="/xl/ctrlProps/ctrlProp3299.xml" ContentType="application/vnd.ms-excel.controlproperties+xml"/>
  <Override PartName="/xl/ctrlProps/ctrlProp3300.xml" ContentType="application/vnd.ms-excel.controlproperties+xml"/>
  <Override PartName="/xl/ctrlProps/ctrlProp3301.xml" ContentType="application/vnd.ms-excel.controlproperties+xml"/>
  <Override PartName="/xl/ctrlProps/ctrlProp3302.xml" ContentType="application/vnd.ms-excel.controlproperties+xml"/>
  <Override PartName="/xl/ctrlProps/ctrlProp3303.xml" ContentType="application/vnd.ms-excel.controlproperties+xml"/>
  <Override PartName="/xl/ctrlProps/ctrlProp3304.xml" ContentType="application/vnd.ms-excel.controlproperties+xml"/>
  <Override PartName="/xl/ctrlProps/ctrlProp3305.xml" ContentType="application/vnd.ms-excel.controlproperties+xml"/>
  <Override PartName="/xl/ctrlProps/ctrlProp3306.xml" ContentType="application/vnd.ms-excel.controlproperties+xml"/>
  <Override PartName="/xl/ctrlProps/ctrlProp3307.xml" ContentType="application/vnd.ms-excel.controlproperties+xml"/>
  <Override PartName="/xl/ctrlProps/ctrlProp3308.xml" ContentType="application/vnd.ms-excel.controlproperties+xml"/>
  <Override PartName="/xl/ctrlProps/ctrlProp3309.xml" ContentType="application/vnd.ms-excel.controlproperties+xml"/>
  <Override PartName="/xl/ctrlProps/ctrlProp3310.xml" ContentType="application/vnd.ms-excel.controlproperties+xml"/>
  <Override PartName="/xl/ctrlProps/ctrlProp3311.xml" ContentType="application/vnd.ms-excel.controlproperties+xml"/>
  <Override PartName="/xl/ctrlProps/ctrlProp3312.xml" ContentType="application/vnd.ms-excel.controlproperties+xml"/>
  <Override PartName="/xl/ctrlProps/ctrlProp3313.xml" ContentType="application/vnd.ms-excel.controlproperties+xml"/>
  <Override PartName="/xl/ctrlProps/ctrlProp3314.xml" ContentType="application/vnd.ms-excel.controlproperties+xml"/>
  <Override PartName="/xl/ctrlProps/ctrlProp3315.xml" ContentType="application/vnd.ms-excel.controlproperties+xml"/>
  <Override PartName="/xl/ctrlProps/ctrlProp3316.xml" ContentType="application/vnd.ms-excel.controlproperties+xml"/>
  <Override PartName="/xl/ctrlProps/ctrlProp3317.xml" ContentType="application/vnd.ms-excel.controlproperties+xml"/>
  <Override PartName="/xl/ctrlProps/ctrlProp3318.xml" ContentType="application/vnd.ms-excel.controlproperties+xml"/>
  <Override PartName="/xl/ctrlProps/ctrlProp3319.xml" ContentType="application/vnd.ms-excel.controlproperties+xml"/>
  <Override PartName="/xl/ctrlProps/ctrlProp3320.xml" ContentType="application/vnd.ms-excel.controlproperties+xml"/>
  <Override PartName="/xl/ctrlProps/ctrlProp3321.xml" ContentType="application/vnd.ms-excel.controlproperties+xml"/>
  <Override PartName="/xl/ctrlProps/ctrlProp3322.xml" ContentType="application/vnd.ms-excel.controlproperties+xml"/>
  <Override PartName="/xl/ctrlProps/ctrlProp3323.xml" ContentType="application/vnd.ms-excel.controlproperties+xml"/>
  <Override PartName="/xl/ctrlProps/ctrlProp3324.xml" ContentType="application/vnd.ms-excel.controlproperties+xml"/>
  <Override PartName="/xl/ctrlProps/ctrlProp3325.xml" ContentType="application/vnd.ms-excel.controlproperties+xml"/>
  <Override PartName="/xl/drawings/drawing27.xml" ContentType="application/vnd.openxmlformats-officedocument.drawing+xml"/>
  <Override PartName="/xl/ctrlProps/ctrlProp3326.xml" ContentType="application/vnd.ms-excel.controlproperties+xml"/>
  <Override PartName="/xl/ctrlProps/ctrlProp3327.xml" ContentType="application/vnd.ms-excel.controlproperties+xml"/>
  <Override PartName="/xl/ctrlProps/ctrlProp3328.xml" ContentType="application/vnd.ms-excel.controlproperties+xml"/>
  <Override PartName="/xl/ctrlProps/ctrlProp3329.xml" ContentType="application/vnd.ms-excel.controlproperties+xml"/>
  <Override PartName="/xl/ctrlProps/ctrlProp3330.xml" ContentType="application/vnd.ms-excel.controlproperties+xml"/>
  <Override PartName="/xl/ctrlProps/ctrlProp3331.xml" ContentType="application/vnd.ms-excel.controlproperties+xml"/>
  <Override PartName="/xl/ctrlProps/ctrlProp3332.xml" ContentType="application/vnd.ms-excel.controlproperties+xml"/>
  <Override PartName="/xl/ctrlProps/ctrlProp3333.xml" ContentType="application/vnd.ms-excel.controlproperties+xml"/>
  <Override PartName="/xl/ctrlProps/ctrlProp3334.xml" ContentType="application/vnd.ms-excel.controlproperties+xml"/>
  <Override PartName="/xl/ctrlProps/ctrlProp3335.xml" ContentType="application/vnd.ms-excel.controlproperties+xml"/>
  <Override PartName="/xl/ctrlProps/ctrlProp3336.xml" ContentType="application/vnd.ms-excel.controlproperties+xml"/>
  <Override PartName="/xl/ctrlProps/ctrlProp3337.xml" ContentType="application/vnd.ms-excel.controlproperties+xml"/>
  <Override PartName="/xl/ctrlProps/ctrlProp3338.xml" ContentType="application/vnd.ms-excel.controlproperties+xml"/>
  <Override PartName="/xl/ctrlProps/ctrlProp3339.xml" ContentType="application/vnd.ms-excel.controlproperties+xml"/>
  <Override PartName="/xl/ctrlProps/ctrlProp3340.xml" ContentType="application/vnd.ms-excel.controlproperties+xml"/>
  <Override PartName="/xl/ctrlProps/ctrlProp3341.xml" ContentType="application/vnd.ms-excel.controlproperties+xml"/>
  <Override PartName="/xl/ctrlProps/ctrlProp3342.xml" ContentType="application/vnd.ms-excel.controlproperties+xml"/>
  <Override PartName="/xl/ctrlProps/ctrlProp3343.xml" ContentType="application/vnd.ms-excel.controlproperties+xml"/>
  <Override PartName="/xl/ctrlProps/ctrlProp3344.xml" ContentType="application/vnd.ms-excel.controlproperties+xml"/>
  <Override PartName="/xl/ctrlProps/ctrlProp3345.xml" ContentType="application/vnd.ms-excel.controlproperties+xml"/>
  <Override PartName="/xl/ctrlProps/ctrlProp3346.xml" ContentType="application/vnd.ms-excel.controlproperties+xml"/>
  <Override PartName="/xl/ctrlProps/ctrlProp3347.xml" ContentType="application/vnd.ms-excel.controlproperties+xml"/>
  <Override PartName="/xl/ctrlProps/ctrlProp3348.xml" ContentType="application/vnd.ms-excel.controlproperties+xml"/>
  <Override PartName="/xl/ctrlProps/ctrlProp3349.xml" ContentType="application/vnd.ms-excel.controlproperties+xml"/>
  <Override PartName="/xl/ctrlProps/ctrlProp3350.xml" ContentType="application/vnd.ms-excel.controlproperties+xml"/>
  <Override PartName="/xl/ctrlProps/ctrlProp3351.xml" ContentType="application/vnd.ms-excel.controlproperties+xml"/>
  <Override PartName="/xl/ctrlProps/ctrlProp3352.xml" ContentType="application/vnd.ms-excel.controlproperties+xml"/>
  <Override PartName="/xl/ctrlProps/ctrlProp3353.xml" ContentType="application/vnd.ms-excel.controlproperties+xml"/>
  <Override PartName="/xl/ctrlProps/ctrlProp3354.xml" ContentType="application/vnd.ms-excel.controlproperties+xml"/>
  <Override PartName="/xl/ctrlProps/ctrlProp3355.xml" ContentType="application/vnd.ms-excel.controlproperties+xml"/>
  <Override PartName="/xl/ctrlProps/ctrlProp3356.xml" ContentType="application/vnd.ms-excel.controlproperties+xml"/>
  <Override PartName="/xl/ctrlProps/ctrlProp3357.xml" ContentType="application/vnd.ms-excel.controlproperties+xml"/>
  <Override PartName="/xl/ctrlProps/ctrlProp3358.xml" ContentType="application/vnd.ms-excel.controlproperties+xml"/>
  <Override PartName="/xl/ctrlProps/ctrlProp3359.xml" ContentType="application/vnd.ms-excel.controlproperties+xml"/>
  <Override PartName="/xl/ctrlProps/ctrlProp3360.xml" ContentType="application/vnd.ms-excel.controlproperties+xml"/>
  <Override PartName="/xl/ctrlProps/ctrlProp3361.xml" ContentType="application/vnd.ms-excel.controlproperties+xml"/>
  <Override PartName="/xl/ctrlProps/ctrlProp3362.xml" ContentType="application/vnd.ms-excel.controlproperties+xml"/>
  <Override PartName="/xl/ctrlProps/ctrlProp3363.xml" ContentType="application/vnd.ms-excel.controlproperties+xml"/>
  <Override PartName="/xl/ctrlProps/ctrlProp3364.xml" ContentType="application/vnd.ms-excel.controlproperties+xml"/>
  <Override PartName="/xl/ctrlProps/ctrlProp3365.xml" ContentType="application/vnd.ms-excel.controlproperties+xml"/>
  <Override PartName="/xl/ctrlProps/ctrlProp3366.xml" ContentType="application/vnd.ms-excel.controlproperties+xml"/>
  <Override PartName="/xl/ctrlProps/ctrlProp3367.xml" ContentType="application/vnd.ms-excel.controlproperties+xml"/>
  <Override PartName="/xl/ctrlProps/ctrlProp3368.xml" ContentType="application/vnd.ms-excel.controlproperties+xml"/>
  <Override PartName="/xl/ctrlProps/ctrlProp3369.xml" ContentType="application/vnd.ms-excel.controlproperties+xml"/>
  <Override PartName="/xl/ctrlProps/ctrlProp3370.xml" ContentType="application/vnd.ms-excel.controlproperties+xml"/>
  <Override PartName="/xl/ctrlProps/ctrlProp3371.xml" ContentType="application/vnd.ms-excel.controlproperties+xml"/>
  <Override PartName="/xl/ctrlProps/ctrlProp3372.xml" ContentType="application/vnd.ms-excel.controlproperties+xml"/>
  <Override PartName="/xl/ctrlProps/ctrlProp3373.xml" ContentType="application/vnd.ms-excel.controlproperties+xml"/>
  <Override PartName="/xl/ctrlProps/ctrlProp3374.xml" ContentType="application/vnd.ms-excel.controlproperties+xml"/>
  <Override PartName="/xl/ctrlProps/ctrlProp3375.xml" ContentType="application/vnd.ms-excel.controlproperties+xml"/>
  <Override PartName="/xl/ctrlProps/ctrlProp3376.xml" ContentType="application/vnd.ms-excel.controlproperties+xml"/>
  <Override PartName="/xl/ctrlProps/ctrlProp3377.xml" ContentType="application/vnd.ms-excel.controlproperties+xml"/>
  <Override PartName="/xl/ctrlProps/ctrlProp3378.xml" ContentType="application/vnd.ms-excel.controlproperties+xml"/>
  <Override PartName="/xl/ctrlProps/ctrlProp3379.xml" ContentType="application/vnd.ms-excel.controlproperties+xml"/>
  <Override PartName="/xl/ctrlProps/ctrlProp3380.xml" ContentType="application/vnd.ms-excel.controlproperties+xml"/>
  <Override PartName="/xl/ctrlProps/ctrlProp3381.xml" ContentType="application/vnd.ms-excel.controlproperties+xml"/>
  <Override PartName="/xl/ctrlProps/ctrlProp3382.xml" ContentType="application/vnd.ms-excel.controlproperties+xml"/>
  <Override PartName="/xl/ctrlProps/ctrlProp3383.xml" ContentType="application/vnd.ms-excel.controlproperties+xml"/>
  <Override PartName="/xl/ctrlProps/ctrlProp3384.xml" ContentType="application/vnd.ms-excel.controlproperties+xml"/>
  <Override PartName="/xl/ctrlProps/ctrlProp3385.xml" ContentType="application/vnd.ms-excel.controlproperties+xml"/>
  <Override PartName="/xl/ctrlProps/ctrlProp3386.xml" ContentType="application/vnd.ms-excel.controlproperties+xml"/>
  <Override PartName="/xl/ctrlProps/ctrlProp3387.xml" ContentType="application/vnd.ms-excel.controlproperties+xml"/>
  <Override PartName="/xl/ctrlProps/ctrlProp3388.xml" ContentType="application/vnd.ms-excel.controlproperties+xml"/>
  <Override PartName="/xl/ctrlProps/ctrlProp3389.xml" ContentType="application/vnd.ms-excel.controlproperties+xml"/>
  <Override PartName="/xl/ctrlProps/ctrlProp3390.xml" ContentType="application/vnd.ms-excel.controlproperties+xml"/>
  <Override PartName="/xl/ctrlProps/ctrlProp3391.xml" ContentType="application/vnd.ms-excel.controlproperties+xml"/>
  <Override PartName="/xl/ctrlProps/ctrlProp3392.xml" ContentType="application/vnd.ms-excel.controlproperties+xml"/>
  <Override PartName="/xl/ctrlProps/ctrlProp3393.xml" ContentType="application/vnd.ms-excel.controlproperties+xml"/>
  <Override PartName="/xl/ctrlProps/ctrlProp3394.xml" ContentType="application/vnd.ms-excel.controlproperties+xml"/>
  <Override PartName="/xl/ctrlProps/ctrlProp3395.xml" ContentType="application/vnd.ms-excel.controlproperties+xml"/>
  <Override PartName="/xl/ctrlProps/ctrlProp3396.xml" ContentType="application/vnd.ms-excel.controlproperties+xml"/>
  <Override PartName="/xl/ctrlProps/ctrlProp3397.xml" ContentType="application/vnd.ms-excel.controlproperties+xml"/>
  <Override PartName="/xl/ctrlProps/ctrlProp3398.xml" ContentType="application/vnd.ms-excel.controlproperties+xml"/>
  <Override PartName="/xl/ctrlProps/ctrlProp3399.xml" ContentType="application/vnd.ms-excel.controlproperties+xml"/>
  <Override PartName="/xl/ctrlProps/ctrlProp3400.xml" ContentType="application/vnd.ms-excel.controlproperties+xml"/>
  <Override PartName="/xl/ctrlProps/ctrlProp3401.xml" ContentType="application/vnd.ms-excel.controlproperties+xml"/>
  <Override PartName="/xl/ctrlProps/ctrlProp3402.xml" ContentType="application/vnd.ms-excel.controlproperties+xml"/>
  <Override PartName="/xl/ctrlProps/ctrlProp3403.xml" ContentType="application/vnd.ms-excel.controlproperties+xml"/>
  <Override PartName="/xl/ctrlProps/ctrlProp3404.xml" ContentType="application/vnd.ms-excel.controlproperties+xml"/>
  <Override PartName="/xl/ctrlProps/ctrlProp3405.xml" ContentType="application/vnd.ms-excel.controlproperties+xml"/>
  <Override PartName="/xl/ctrlProps/ctrlProp3406.xml" ContentType="application/vnd.ms-excel.controlproperties+xml"/>
  <Override PartName="/xl/ctrlProps/ctrlProp3407.xml" ContentType="application/vnd.ms-excel.controlproperties+xml"/>
  <Override PartName="/xl/ctrlProps/ctrlProp3408.xml" ContentType="application/vnd.ms-excel.controlproperties+xml"/>
  <Override PartName="/xl/ctrlProps/ctrlProp3409.xml" ContentType="application/vnd.ms-excel.controlproperties+xml"/>
  <Override PartName="/xl/ctrlProps/ctrlProp3410.xml" ContentType="application/vnd.ms-excel.controlproperties+xml"/>
  <Override PartName="/xl/ctrlProps/ctrlProp3411.xml" ContentType="application/vnd.ms-excel.controlproperties+xml"/>
  <Override PartName="/xl/ctrlProps/ctrlProp3412.xml" ContentType="application/vnd.ms-excel.controlproperties+xml"/>
  <Override PartName="/xl/ctrlProps/ctrlProp3413.xml" ContentType="application/vnd.ms-excel.controlproperties+xml"/>
  <Override PartName="/xl/ctrlProps/ctrlProp3414.xml" ContentType="application/vnd.ms-excel.controlproperties+xml"/>
  <Override PartName="/xl/ctrlProps/ctrlProp3415.xml" ContentType="application/vnd.ms-excel.controlproperties+xml"/>
  <Override PartName="/xl/ctrlProps/ctrlProp3416.xml" ContentType="application/vnd.ms-excel.controlproperties+xml"/>
  <Override PartName="/xl/ctrlProps/ctrlProp3417.xml" ContentType="application/vnd.ms-excel.controlproperties+xml"/>
  <Override PartName="/xl/ctrlProps/ctrlProp3418.xml" ContentType="application/vnd.ms-excel.controlproperties+xml"/>
  <Override PartName="/xl/ctrlProps/ctrlProp3419.xml" ContentType="application/vnd.ms-excel.controlproperties+xml"/>
  <Override PartName="/xl/ctrlProps/ctrlProp3420.xml" ContentType="application/vnd.ms-excel.controlproperties+xml"/>
  <Override PartName="/xl/ctrlProps/ctrlProp3421.xml" ContentType="application/vnd.ms-excel.controlproperties+xml"/>
  <Override PartName="/xl/ctrlProps/ctrlProp3422.xml" ContentType="application/vnd.ms-excel.controlproperties+xml"/>
  <Override PartName="/xl/ctrlProps/ctrlProp3423.xml" ContentType="application/vnd.ms-excel.controlproperties+xml"/>
  <Override PartName="/xl/ctrlProps/ctrlProp3424.xml" ContentType="application/vnd.ms-excel.controlproperties+xml"/>
  <Override PartName="/xl/ctrlProps/ctrlProp3425.xml" ContentType="application/vnd.ms-excel.controlproperties+xml"/>
  <Override PartName="/xl/ctrlProps/ctrlProp3426.xml" ContentType="application/vnd.ms-excel.controlproperties+xml"/>
  <Override PartName="/xl/ctrlProps/ctrlProp3427.xml" ContentType="application/vnd.ms-excel.controlproperties+xml"/>
  <Override PartName="/xl/ctrlProps/ctrlProp3428.xml" ContentType="application/vnd.ms-excel.controlproperties+xml"/>
  <Override PartName="/xl/ctrlProps/ctrlProp3429.xml" ContentType="application/vnd.ms-excel.controlproperties+xml"/>
  <Override PartName="/xl/ctrlProps/ctrlProp3430.xml" ContentType="application/vnd.ms-excel.controlproperties+xml"/>
  <Override PartName="/xl/ctrlProps/ctrlProp3431.xml" ContentType="application/vnd.ms-excel.controlproperties+xml"/>
  <Override PartName="/xl/ctrlProps/ctrlProp3432.xml" ContentType="application/vnd.ms-excel.controlproperties+xml"/>
  <Override PartName="/xl/ctrlProps/ctrlProp3433.xml" ContentType="application/vnd.ms-excel.controlproperties+xml"/>
  <Override PartName="/xl/ctrlProps/ctrlProp3434.xml" ContentType="application/vnd.ms-excel.controlproperties+xml"/>
  <Override PartName="/xl/ctrlProps/ctrlProp3435.xml" ContentType="application/vnd.ms-excel.controlproperties+xml"/>
  <Override PartName="/xl/ctrlProps/ctrlProp3436.xml" ContentType="application/vnd.ms-excel.controlproperties+xml"/>
  <Override PartName="/xl/ctrlProps/ctrlProp3437.xml" ContentType="application/vnd.ms-excel.controlproperties+xml"/>
  <Override PartName="/xl/ctrlProps/ctrlProp3438.xml" ContentType="application/vnd.ms-excel.controlproperties+xml"/>
  <Override PartName="/xl/ctrlProps/ctrlProp3439.xml" ContentType="application/vnd.ms-excel.controlproperties+xml"/>
  <Override PartName="/xl/ctrlProps/ctrlProp3440.xml" ContentType="application/vnd.ms-excel.controlproperties+xml"/>
  <Override PartName="/xl/ctrlProps/ctrlProp3441.xml" ContentType="application/vnd.ms-excel.controlproperties+xml"/>
  <Override PartName="/xl/ctrlProps/ctrlProp3442.xml" ContentType="application/vnd.ms-excel.controlproperties+xml"/>
  <Override PartName="/xl/ctrlProps/ctrlProp3443.xml" ContentType="application/vnd.ms-excel.controlproperties+xml"/>
  <Override PartName="/xl/ctrlProps/ctrlProp3444.xml" ContentType="application/vnd.ms-excel.controlproperties+xml"/>
  <Override PartName="/xl/ctrlProps/ctrlProp3445.xml" ContentType="application/vnd.ms-excel.controlproperties+xml"/>
  <Override PartName="/xl/ctrlProps/ctrlProp3446.xml" ContentType="application/vnd.ms-excel.controlproperties+xml"/>
  <Override PartName="/xl/ctrlProps/ctrlProp3447.xml" ContentType="application/vnd.ms-excel.controlproperties+xml"/>
  <Override PartName="/xl/ctrlProps/ctrlProp3448.xml" ContentType="application/vnd.ms-excel.controlproperties+xml"/>
  <Override PartName="/xl/ctrlProps/ctrlProp3449.xml" ContentType="application/vnd.ms-excel.controlproperties+xml"/>
  <Override PartName="/xl/ctrlProps/ctrlProp3450.xml" ContentType="application/vnd.ms-excel.controlproperties+xml"/>
  <Override PartName="/xl/ctrlProps/ctrlProp3451.xml" ContentType="application/vnd.ms-excel.controlproperties+xml"/>
  <Override PartName="/xl/ctrlProps/ctrlProp3452.xml" ContentType="application/vnd.ms-excel.controlproperties+xml"/>
  <Override PartName="/xl/ctrlProps/ctrlProp3453.xml" ContentType="application/vnd.ms-excel.controlproperties+xml"/>
  <Override PartName="/xl/ctrlProps/ctrlProp3454.xml" ContentType="application/vnd.ms-excel.controlproperties+xml"/>
  <Override PartName="/xl/ctrlProps/ctrlProp3455.xml" ContentType="application/vnd.ms-excel.controlproperties+xml"/>
  <Override PartName="/xl/ctrlProps/ctrlProp3456.xml" ContentType="application/vnd.ms-excel.controlproperties+xml"/>
  <Override PartName="/xl/ctrlProps/ctrlProp3457.xml" ContentType="application/vnd.ms-excel.controlproperties+xml"/>
  <Override PartName="/xl/ctrlProps/ctrlProp3458.xml" ContentType="application/vnd.ms-excel.controlproperties+xml"/>
  <Override PartName="/xl/ctrlProps/ctrlProp3459.xml" ContentType="application/vnd.ms-excel.controlproperties+xml"/>
  <Override PartName="/xl/ctrlProps/ctrlProp3460.xml" ContentType="application/vnd.ms-excel.controlproperties+xml"/>
  <Override PartName="/xl/ctrlProps/ctrlProp3461.xml" ContentType="application/vnd.ms-excel.controlproperties+xml"/>
  <Override PartName="/xl/ctrlProps/ctrlProp3462.xml" ContentType="application/vnd.ms-excel.controlproperties+xml"/>
  <Override PartName="/xl/ctrlProps/ctrlProp3463.xml" ContentType="application/vnd.ms-excel.controlproperties+xml"/>
  <Override PartName="/xl/ctrlProps/ctrlProp3464.xml" ContentType="application/vnd.ms-excel.controlproperties+xml"/>
  <Override PartName="/xl/ctrlProps/ctrlProp3465.xml" ContentType="application/vnd.ms-excel.controlproperties+xml"/>
  <Override PartName="/xl/drawings/drawing28.xml" ContentType="application/vnd.openxmlformats-officedocument.drawing+xml"/>
  <Override PartName="/xl/ctrlProps/ctrlProp3466.xml" ContentType="application/vnd.ms-excel.controlproperties+xml"/>
  <Override PartName="/xl/ctrlProps/ctrlProp3467.xml" ContentType="application/vnd.ms-excel.controlproperties+xml"/>
  <Override PartName="/xl/ctrlProps/ctrlProp3468.xml" ContentType="application/vnd.ms-excel.controlproperties+xml"/>
  <Override PartName="/xl/ctrlProps/ctrlProp3469.xml" ContentType="application/vnd.ms-excel.controlproperties+xml"/>
  <Override PartName="/xl/ctrlProps/ctrlProp3470.xml" ContentType="application/vnd.ms-excel.controlproperties+xml"/>
  <Override PartName="/xl/ctrlProps/ctrlProp3471.xml" ContentType="application/vnd.ms-excel.controlproperties+xml"/>
  <Override PartName="/xl/ctrlProps/ctrlProp3472.xml" ContentType="application/vnd.ms-excel.controlproperties+xml"/>
  <Override PartName="/xl/ctrlProps/ctrlProp3473.xml" ContentType="application/vnd.ms-excel.controlproperties+xml"/>
  <Override PartName="/xl/ctrlProps/ctrlProp3474.xml" ContentType="application/vnd.ms-excel.controlproperties+xml"/>
  <Override PartName="/xl/ctrlProps/ctrlProp3475.xml" ContentType="application/vnd.ms-excel.controlproperties+xml"/>
  <Override PartName="/xl/ctrlProps/ctrlProp3476.xml" ContentType="application/vnd.ms-excel.controlproperties+xml"/>
  <Override PartName="/xl/ctrlProps/ctrlProp3477.xml" ContentType="application/vnd.ms-excel.controlproperties+xml"/>
  <Override PartName="/xl/ctrlProps/ctrlProp3478.xml" ContentType="application/vnd.ms-excel.controlproperties+xml"/>
  <Override PartName="/xl/ctrlProps/ctrlProp3479.xml" ContentType="application/vnd.ms-excel.controlproperties+xml"/>
  <Override PartName="/xl/ctrlProps/ctrlProp3480.xml" ContentType="application/vnd.ms-excel.controlproperties+xml"/>
  <Override PartName="/xl/ctrlProps/ctrlProp3481.xml" ContentType="application/vnd.ms-excel.controlproperties+xml"/>
  <Override PartName="/xl/ctrlProps/ctrlProp3482.xml" ContentType="application/vnd.ms-excel.controlproperties+xml"/>
  <Override PartName="/xl/ctrlProps/ctrlProp3483.xml" ContentType="application/vnd.ms-excel.controlproperties+xml"/>
  <Override PartName="/xl/ctrlProps/ctrlProp3484.xml" ContentType="application/vnd.ms-excel.controlproperties+xml"/>
  <Override PartName="/xl/ctrlProps/ctrlProp3485.xml" ContentType="application/vnd.ms-excel.controlproperties+xml"/>
  <Override PartName="/xl/ctrlProps/ctrlProp3486.xml" ContentType="application/vnd.ms-excel.controlproperties+xml"/>
  <Override PartName="/xl/ctrlProps/ctrlProp3487.xml" ContentType="application/vnd.ms-excel.controlproperties+xml"/>
  <Override PartName="/xl/ctrlProps/ctrlProp3488.xml" ContentType="application/vnd.ms-excel.controlproperties+xml"/>
  <Override PartName="/xl/ctrlProps/ctrlProp3489.xml" ContentType="application/vnd.ms-excel.controlproperties+xml"/>
  <Override PartName="/xl/ctrlProps/ctrlProp3490.xml" ContentType="application/vnd.ms-excel.controlproperties+xml"/>
  <Override PartName="/xl/ctrlProps/ctrlProp3491.xml" ContentType="application/vnd.ms-excel.controlproperties+xml"/>
  <Override PartName="/xl/ctrlProps/ctrlProp3492.xml" ContentType="application/vnd.ms-excel.controlproperties+xml"/>
  <Override PartName="/xl/ctrlProps/ctrlProp3493.xml" ContentType="application/vnd.ms-excel.controlproperties+xml"/>
  <Override PartName="/xl/ctrlProps/ctrlProp3494.xml" ContentType="application/vnd.ms-excel.controlproperties+xml"/>
  <Override PartName="/xl/ctrlProps/ctrlProp3495.xml" ContentType="application/vnd.ms-excel.controlproperties+xml"/>
  <Override PartName="/xl/ctrlProps/ctrlProp3496.xml" ContentType="application/vnd.ms-excel.controlproperties+xml"/>
  <Override PartName="/xl/ctrlProps/ctrlProp3497.xml" ContentType="application/vnd.ms-excel.controlproperties+xml"/>
  <Override PartName="/xl/ctrlProps/ctrlProp3498.xml" ContentType="application/vnd.ms-excel.controlproperties+xml"/>
  <Override PartName="/xl/ctrlProps/ctrlProp3499.xml" ContentType="application/vnd.ms-excel.controlproperties+xml"/>
  <Override PartName="/xl/ctrlProps/ctrlProp3500.xml" ContentType="application/vnd.ms-excel.controlproperties+xml"/>
  <Override PartName="/xl/ctrlProps/ctrlProp3501.xml" ContentType="application/vnd.ms-excel.controlproperties+xml"/>
  <Override PartName="/xl/ctrlProps/ctrlProp3502.xml" ContentType="application/vnd.ms-excel.controlproperties+xml"/>
  <Override PartName="/xl/ctrlProps/ctrlProp3503.xml" ContentType="application/vnd.ms-excel.controlproperties+xml"/>
  <Override PartName="/xl/ctrlProps/ctrlProp3504.xml" ContentType="application/vnd.ms-excel.controlproperties+xml"/>
  <Override PartName="/xl/ctrlProps/ctrlProp3505.xml" ContentType="application/vnd.ms-excel.controlproperties+xml"/>
  <Override PartName="/xl/ctrlProps/ctrlProp3506.xml" ContentType="application/vnd.ms-excel.controlproperties+xml"/>
  <Override PartName="/xl/ctrlProps/ctrlProp3507.xml" ContentType="application/vnd.ms-excel.controlproperties+xml"/>
  <Override PartName="/xl/ctrlProps/ctrlProp3508.xml" ContentType="application/vnd.ms-excel.controlproperties+xml"/>
  <Override PartName="/xl/ctrlProps/ctrlProp3509.xml" ContentType="application/vnd.ms-excel.controlproperties+xml"/>
  <Override PartName="/xl/ctrlProps/ctrlProp3510.xml" ContentType="application/vnd.ms-excel.controlproperties+xml"/>
  <Override PartName="/xl/ctrlProps/ctrlProp3511.xml" ContentType="application/vnd.ms-excel.controlproperties+xml"/>
  <Override PartName="/xl/ctrlProps/ctrlProp3512.xml" ContentType="application/vnd.ms-excel.controlproperties+xml"/>
  <Override PartName="/xl/ctrlProps/ctrlProp3513.xml" ContentType="application/vnd.ms-excel.controlproperties+xml"/>
  <Override PartName="/xl/ctrlProps/ctrlProp3514.xml" ContentType="application/vnd.ms-excel.controlproperties+xml"/>
  <Override PartName="/xl/ctrlProps/ctrlProp3515.xml" ContentType="application/vnd.ms-excel.controlproperties+xml"/>
  <Override PartName="/xl/ctrlProps/ctrlProp3516.xml" ContentType="application/vnd.ms-excel.controlproperties+xml"/>
  <Override PartName="/xl/ctrlProps/ctrlProp3517.xml" ContentType="application/vnd.ms-excel.controlproperties+xml"/>
  <Override PartName="/xl/ctrlProps/ctrlProp3518.xml" ContentType="application/vnd.ms-excel.controlproperties+xml"/>
  <Override PartName="/xl/ctrlProps/ctrlProp3519.xml" ContentType="application/vnd.ms-excel.controlproperties+xml"/>
  <Override PartName="/xl/ctrlProps/ctrlProp3520.xml" ContentType="application/vnd.ms-excel.controlproperties+xml"/>
  <Override PartName="/xl/ctrlProps/ctrlProp3521.xml" ContentType="application/vnd.ms-excel.controlproperties+xml"/>
  <Override PartName="/xl/ctrlProps/ctrlProp3522.xml" ContentType="application/vnd.ms-excel.controlproperties+xml"/>
  <Override PartName="/xl/ctrlProps/ctrlProp3523.xml" ContentType="application/vnd.ms-excel.controlproperties+xml"/>
  <Override PartName="/xl/ctrlProps/ctrlProp3524.xml" ContentType="application/vnd.ms-excel.controlproperties+xml"/>
  <Override PartName="/xl/ctrlProps/ctrlProp3525.xml" ContentType="application/vnd.ms-excel.controlproperties+xml"/>
  <Override PartName="/xl/ctrlProps/ctrlProp3526.xml" ContentType="application/vnd.ms-excel.controlproperties+xml"/>
  <Override PartName="/xl/ctrlProps/ctrlProp3527.xml" ContentType="application/vnd.ms-excel.controlproperties+xml"/>
  <Override PartName="/xl/ctrlProps/ctrlProp3528.xml" ContentType="application/vnd.ms-excel.controlproperties+xml"/>
  <Override PartName="/xl/ctrlProps/ctrlProp3529.xml" ContentType="application/vnd.ms-excel.controlproperties+xml"/>
  <Override PartName="/xl/ctrlProps/ctrlProp3530.xml" ContentType="application/vnd.ms-excel.controlproperties+xml"/>
  <Override PartName="/xl/ctrlProps/ctrlProp3531.xml" ContentType="application/vnd.ms-excel.controlproperties+xml"/>
  <Override PartName="/xl/ctrlProps/ctrlProp3532.xml" ContentType="application/vnd.ms-excel.controlproperties+xml"/>
  <Override PartName="/xl/ctrlProps/ctrlProp3533.xml" ContentType="application/vnd.ms-excel.controlproperties+xml"/>
  <Override PartName="/xl/ctrlProps/ctrlProp3534.xml" ContentType="application/vnd.ms-excel.controlproperties+xml"/>
  <Override PartName="/xl/ctrlProps/ctrlProp3535.xml" ContentType="application/vnd.ms-excel.controlproperties+xml"/>
  <Override PartName="/xl/ctrlProps/ctrlProp3536.xml" ContentType="application/vnd.ms-excel.controlproperties+xml"/>
  <Override PartName="/xl/ctrlProps/ctrlProp3537.xml" ContentType="application/vnd.ms-excel.controlproperties+xml"/>
  <Override PartName="/xl/ctrlProps/ctrlProp3538.xml" ContentType="application/vnd.ms-excel.controlproperties+xml"/>
  <Override PartName="/xl/ctrlProps/ctrlProp3539.xml" ContentType="application/vnd.ms-excel.controlproperties+xml"/>
  <Override PartName="/xl/ctrlProps/ctrlProp3540.xml" ContentType="application/vnd.ms-excel.controlproperties+xml"/>
  <Override PartName="/xl/ctrlProps/ctrlProp3541.xml" ContentType="application/vnd.ms-excel.controlproperties+xml"/>
  <Override PartName="/xl/ctrlProps/ctrlProp3542.xml" ContentType="application/vnd.ms-excel.controlproperties+xml"/>
  <Override PartName="/xl/ctrlProps/ctrlProp3543.xml" ContentType="application/vnd.ms-excel.controlproperties+xml"/>
  <Override PartName="/xl/ctrlProps/ctrlProp3544.xml" ContentType="application/vnd.ms-excel.controlproperties+xml"/>
  <Override PartName="/xl/ctrlProps/ctrlProp3545.xml" ContentType="application/vnd.ms-excel.controlproperties+xml"/>
  <Override PartName="/xl/ctrlProps/ctrlProp3546.xml" ContentType="application/vnd.ms-excel.controlproperties+xml"/>
  <Override PartName="/xl/ctrlProps/ctrlProp3547.xml" ContentType="application/vnd.ms-excel.controlproperties+xml"/>
  <Override PartName="/xl/ctrlProps/ctrlProp3548.xml" ContentType="application/vnd.ms-excel.controlproperties+xml"/>
  <Override PartName="/xl/ctrlProps/ctrlProp3549.xml" ContentType="application/vnd.ms-excel.controlproperties+xml"/>
  <Override PartName="/xl/ctrlProps/ctrlProp3550.xml" ContentType="application/vnd.ms-excel.controlproperties+xml"/>
  <Override PartName="/xl/ctrlProps/ctrlProp3551.xml" ContentType="application/vnd.ms-excel.controlproperties+xml"/>
  <Override PartName="/xl/ctrlProps/ctrlProp3552.xml" ContentType="application/vnd.ms-excel.controlproperties+xml"/>
  <Override PartName="/xl/ctrlProps/ctrlProp3553.xml" ContentType="application/vnd.ms-excel.controlproperties+xml"/>
  <Override PartName="/xl/ctrlProps/ctrlProp3554.xml" ContentType="application/vnd.ms-excel.controlproperties+xml"/>
  <Override PartName="/xl/ctrlProps/ctrlProp3555.xml" ContentType="application/vnd.ms-excel.controlproperties+xml"/>
  <Override PartName="/xl/ctrlProps/ctrlProp3556.xml" ContentType="application/vnd.ms-excel.controlproperties+xml"/>
  <Override PartName="/xl/ctrlProps/ctrlProp3557.xml" ContentType="application/vnd.ms-excel.controlproperties+xml"/>
  <Override PartName="/xl/ctrlProps/ctrlProp3558.xml" ContentType="application/vnd.ms-excel.controlproperties+xml"/>
  <Override PartName="/xl/ctrlProps/ctrlProp3559.xml" ContentType="application/vnd.ms-excel.controlproperties+xml"/>
  <Override PartName="/xl/ctrlProps/ctrlProp3560.xml" ContentType="application/vnd.ms-excel.controlproperties+xml"/>
  <Override PartName="/xl/ctrlProps/ctrlProp3561.xml" ContentType="application/vnd.ms-excel.controlproperties+xml"/>
  <Override PartName="/xl/ctrlProps/ctrlProp3562.xml" ContentType="application/vnd.ms-excel.controlproperties+xml"/>
  <Override PartName="/xl/ctrlProps/ctrlProp3563.xml" ContentType="application/vnd.ms-excel.controlproperties+xml"/>
  <Override PartName="/xl/ctrlProps/ctrlProp3564.xml" ContentType="application/vnd.ms-excel.controlproperties+xml"/>
  <Override PartName="/xl/ctrlProps/ctrlProp3565.xml" ContentType="application/vnd.ms-excel.controlproperties+xml"/>
  <Override PartName="/xl/ctrlProps/ctrlProp3566.xml" ContentType="application/vnd.ms-excel.controlproperties+xml"/>
  <Override PartName="/xl/ctrlProps/ctrlProp3567.xml" ContentType="application/vnd.ms-excel.controlproperties+xml"/>
  <Override PartName="/xl/ctrlProps/ctrlProp3568.xml" ContentType="application/vnd.ms-excel.controlproperties+xml"/>
  <Override PartName="/xl/ctrlProps/ctrlProp3569.xml" ContentType="application/vnd.ms-excel.controlproperties+xml"/>
  <Override PartName="/xl/ctrlProps/ctrlProp3570.xml" ContentType="application/vnd.ms-excel.controlproperties+xml"/>
  <Override PartName="/xl/ctrlProps/ctrlProp3571.xml" ContentType="application/vnd.ms-excel.controlproperties+xml"/>
  <Override PartName="/xl/ctrlProps/ctrlProp3572.xml" ContentType="application/vnd.ms-excel.controlproperties+xml"/>
  <Override PartName="/xl/ctrlProps/ctrlProp3573.xml" ContentType="application/vnd.ms-excel.controlproperties+xml"/>
  <Override PartName="/xl/ctrlProps/ctrlProp3574.xml" ContentType="application/vnd.ms-excel.controlproperties+xml"/>
  <Override PartName="/xl/ctrlProps/ctrlProp3575.xml" ContentType="application/vnd.ms-excel.controlproperties+xml"/>
  <Override PartName="/xl/ctrlProps/ctrlProp3576.xml" ContentType="application/vnd.ms-excel.controlproperties+xml"/>
  <Override PartName="/xl/ctrlProps/ctrlProp3577.xml" ContentType="application/vnd.ms-excel.controlproperties+xml"/>
  <Override PartName="/xl/ctrlProps/ctrlProp3578.xml" ContentType="application/vnd.ms-excel.controlproperties+xml"/>
  <Override PartName="/xl/ctrlProps/ctrlProp3579.xml" ContentType="application/vnd.ms-excel.controlproperties+xml"/>
  <Override PartName="/xl/ctrlProps/ctrlProp3580.xml" ContentType="application/vnd.ms-excel.controlproperties+xml"/>
  <Override PartName="/xl/ctrlProps/ctrlProp3581.xml" ContentType="application/vnd.ms-excel.controlproperties+xml"/>
  <Override PartName="/xl/ctrlProps/ctrlProp3582.xml" ContentType="application/vnd.ms-excel.controlproperties+xml"/>
  <Override PartName="/xl/ctrlProps/ctrlProp3583.xml" ContentType="application/vnd.ms-excel.controlproperties+xml"/>
  <Override PartName="/xl/ctrlProps/ctrlProp3584.xml" ContentType="application/vnd.ms-excel.controlproperties+xml"/>
  <Override PartName="/xl/ctrlProps/ctrlProp3585.xml" ContentType="application/vnd.ms-excel.controlproperties+xml"/>
  <Override PartName="/xl/ctrlProps/ctrlProp3586.xml" ContentType="application/vnd.ms-excel.controlproperties+xml"/>
  <Override PartName="/xl/ctrlProps/ctrlProp3587.xml" ContentType="application/vnd.ms-excel.controlproperties+xml"/>
  <Override PartName="/xl/ctrlProps/ctrlProp3588.xml" ContentType="application/vnd.ms-excel.controlproperties+xml"/>
  <Override PartName="/xl/ctrlProps/ctrlProp3589.xml" ContentType="application/vnd.ms-excel.controlproperties+xml"/>
  <Override PartName="/xl/ctrlProps/ctrlProp3590.xml" ContentType="application/vnd.ms-excel.controlproperties+xml"/>
  <Override PartName="/xl/ctrlProps/ctrlProp3591.xml" ContentType="application/vnd.ms-excel.controlproperties+xml"/>
  <Override PartName="/xl/ctrlProps/ctrlProp3592.xml" ContentType="application/vnd.ms-excel.controlproperties+xml"/>
  <Override PartName="/xl/ctrlProps/ctrlProp3593.xml" ContentType="application/vnd.ms-excel.controlproperties+xml"/>
  <Override PartName="/xl/ctrlProps/ctrlProp3594.xml" ContentType="application/vnd.ms-excel.controlproperties+xml"/>
  <Override PartName="/xl/ctrlProps/ctrlProp3595.xml" ContentType="application/vnd.ms-excel.controlproperties+xml"/>
  <Override PartName="/xl/ctrlProps/ctrlProp3596.xml" ContentType="application/vnd.ms-excel.controlproperties+xml"/>
  <Override PartName="/xl/ctrlProps/ctrlProp3597.xml" ContentType="application/vnd.ms-excel.controlproperties+xml"/>
  <Override PartName="/xl/ctrlProps/ctrlProp3598.xml" ContentType="application/vnd.ms-excel.controlproperties+xml"/>
  <Override PartName="/xl/ctrlProps/ctrlProp3599.xml" ContentType="application/vnd.ms-excel.controlproperties+xml"/>
  <Override PartName="/xl/ctrlProps/ctrlProp3600.xml" ContentType="application/vnd.ms-excel.controlproperties+xml"/>
  <Override PartName="/xl/ctrlProps/ctrlProp3601.xml" ContentType="application/vnd.ms-excel.controlproperties+xml"/>
  <Override PartName="/xl/ctrlProps/ctrlProp3602.xml" ContentType="application/vnd.ms-excel.controlproperties+xml"/>
  <Override PartName="/xl/ctrlProps/ctrlProp3603.xml" ContentType="application/vnd.ms-excel.controlproperties+xml"/>
  <Override PartName="/xl/ctrlProps/ctrlProp3604.xml" ContentType="application/vnd.ms-excel.controlproperties+xml"/>
  <Override PartName="/xl/ctrlProps/ctrlProp3605.xml" ContentType="application/vnd.ms-excel.controlproperties+xml"/>
  <Override PartName="/xl/drawings/drawing29.xml" ContentType="application/vnd.openxmlformats-officedocument.drawing+xml"/>
  <Override PartName="/xl/ctrlProps/ctrlProp3606.xml" ContentType="application/vnd.ms-excel.controlproperties+xml"/>
  <Override PartName="/xl/ctrlProps/ctrlProp3607.xml" ContentType="application/vnd.ms-excel.controlproperties+xml"/>
  <Override PartName="/xl/ctrlProps/ctrlProp3608.xml" ContentType="application/vnd.ms-excel.controlproperties+xml"/>
  <Override PartName="/xl/ctrlProps/ctrlProp3609.xml" ContentType="application/vnd.ms-excel.controlproperties+xml"/>
  <Override PartName="/xl/ctrlProps/ctrlProp3610.xml" ContentType="application/vnd.ms-excel.controlproperties+xml"/>
  <Override PartName="/xl/ctrlProps/ctrlProp3611.xml" ContentType="application/vnd.ms-excel.controlproperties+xml"/>
  <Override PartName="/xl/ctrlProps/ctrlProp3612.xml" ContentType="application/vnd.ms-excel.controlproperties+xml"/>
  <Override PartName="/xl/ctrlProps/ctrlProp3613.xml" ContentType="application/vnd.ms-excel.controlproperties+xml"/>
  <Override PartName="/xl/ctrlProps/ctrlProp3614.xml" ContentType="application/vnd.ms-excel.controlproperties+xml"/>
  <Override PartName="/xl/ctrlProps/ctrlProp3615.xml" ContentType="application/vnd.ms-excel.controlproperties+xml"/>
  <Override PartName="/xl/ctrlProps/ctrlProp3616.xml" ContentType="application/vnd.ms-excel.controlproperties+xml"/>
  <Override PartName="/xl/ctrlProps/ctrlProp3617.xml" ContentType="application/vnd.ms-excel.controlproperties+xml"/>
  <Override PartName="/xl/ctrlProps/ctrlProp3618.xml" ContentType="application/vnd.ms-excel.controlproperties+xml"/>
  <Override PartName="/xl/ctrlProps/ctrlProp3619.xml" ContentType="application/vnd.ms-excel.controlproperties+xml"/>
  <Override PartName="/xl/ctrlProps/ctrlProp3620.xml" ContentType="application/vnd.ms-excel.controlproperties+xml"/>
  <Override PartName="/xl/ctrlProps/ctrlProp3621.xml" ContentType="application/vnd.ms-excel.controlproperties+xml"/>
  <Override PartName="/xl/ctrlProps/ctrlProp3622.xml" ContentType="application/vnd.ms-excel.controlproperties+xml"/>
  <Override PartName="/xl/ctrlProps/ctrlProp3623.xml" ContentType="application/vnd.ms-excel.controlproperties+xml"/>
  <Override PartName="/xl/ctrlProps/ctrlProp3624.xml" ContentType="application/vnd.ms-excel.controlproperties+xml"/>
  <Override PartName="/xl/ctrlProps/ctrlProp3625.xml" ContentType="application/vnd.ms-excel.controlproperties+xml"/>
  <Override PartName="/xl/ctrlProps/ctrlProp3626.xml" ContentType="application/vnd.ms-excel.controlproperties+xml"/>
  <Override PartName="/xl/ctrlProps/ctrlProp3627.xml" ContentType="application/vnd.ms-excel.controlproperties+xml"/>
  <Override PartName="/xl/ctrlProps/ctrlProp3628.xml" ContentType="application/vnd.ms-excel.controlproperties+xml"/>
  <Override PartName="/xl/ctrlProps/ctrlProp3629.xml" ContentType="application/vnd.ms-excel.controlproperties+xml"/>
  <Override PartName="/xl/ctrlProps/ctrlProp3630.xml" ContentType="application/vnd.ms-excel.controlproperties+xml"/>
  <Override PartName="/xl/ctrlProps/ctrlProp3631.xml" ContentType="application/vnd.ms-excel.controlproperties+xml"/>
  <Override PartName="/xl/ctrlProps/ctrlProp3632.xml" ContentType="application/vnd.ms-excel.controlproperties+xml"/>
  <Override PartName="/xl/ctrlProps/ctrlProp3633.xml" ContentType="application/vnd.ms-excel.controlproperties+xml"/>
  <Override PartName="/xl/ctrlProps/ctrlProp3634.xml" ContentType="application/vnd.ms-excel.controlproperties+xml"/>
  <Override PartName="/xl/ctrlProps/ctrlProp3635.xml" ContentType="application/vnd.ms-excel.controlproperties+xml"/>
  <Override PartName="/xl/ctrlProps/ctrlProp3636.xml" ContentType="application/vnd.ms-excel.controlproperties+xml"/>
  <Override PartName="/xl/ctrlProps/ctrlProp3637.xml" ContentType="application/vnd.ms-excel.controlproperties+xml"/>
  <Override PartName="/xl/ctrlProps/ctrlProp3638.xml" ContentType="application/vnd.ms-excel.controlproperties+xml"/>
  <Override PartName="/xl/ctrlProps/ctrlProp3639.xml" ContentType="application/vnd.ms-excel.controlproperties+xml"/>
  <Override PartName="/xl/ctrlProps/ctrlProp3640.xml" ContentType="application/vnd.ms-excel.controlproperties+xml"/>
  <Override PartName="/xl/ctrlProps/ctrlProp3641.xml" ContentType="application/vnd.ms-excel.controlproperties+xml"/>
  <Override PartName="/xl/ctrlProps/ctrlProp3642.xml" ContentType="application/vnd.ms-excel.controlproperties+xml"/>
  <Override PartName="/xl/ctrlProps/ctrlProp3643.xml" ContentType="application/vnd.ms-excel.controlproperties+xml"/>
  <Override PartName="/xl/ctrlProps/ctrlProp3644.xml" ContentType="application/vnd.ms-excel.controlproperties+xml"/>
  <Override PartName="/xl/ctrlProps/ctrlProp3645.xml" ContentType="application/vnd.ms-excel.controlproperties+xml"/>
  <Override PartName="/xl/ctrlProps/ctrlProp3646.xml" ContentType="application/vnd.ms-excel.controlproperties+xml"/>
  <Override PartName="/xl/ctrlProps/ctrlProp3647.xml" ContentType="application/vnd.ms-excel.controlproperties+xml"/>
  <Override PartName="/xl/ctrlProps/ctrlProp3648.xml" ContentType="application/vnd.ms-excel.controlproperties+xml"/>
  <Override PartName="/xl/ctrlProps/ctrlProp3649.xml" ContentType="application/vnd.ms-excel.controlproperties+xml"/>
  <Override PartName="/xl/ctrlProps/ctrlProp3650.xml" ContentType="application/vnd.ms-excel.controlproperties+xml"/>
  <Override PartName="/xl/ctrlProps/ctrlProp3651.xml" ContentType="application/vnd.ms-excel.controlproperties+xml"/>
  <Override PartName="/xl/ctrlProps/ctrlProp3652.xml" ContentType="application/vnd.ms-excel.controlproperties+xml"/>
  <Override PartName="/xl/ctrlProps/ctrlProp3653.xml" ContentType="application/vnd.ms-excel.controlproperties+xml"/>
  <Override PartName="/xl/ctrlProps/ctrlProp3654.xml" ContentType="application/vnd.ms-excel.controlproperties+xml"/>
  <Override PartName="/xl/ctrlProps/ctrlProp3655.xml" ContentType="application/vnd.ms-excel.controlproperties+xml"/>
  <Override PartName="/xl/ctrlProps/ctrlProp3656.xml" ContentType="application/vnd.ms-excel.controlproperties+xml"/>
  <Override PartName="/xl/ctrlProps/ctrlProp3657.xml" ContentType="application/vnd.ms-excel.controlproperties+xml"/>
  <Override PartName="/xl/ctrlProps/ctrlProp3658.xml" ContentType="application/vnd.ms-excel.controlproperties+xml"/>
  <Override PartName="/xl/ctrlProps/ctrlProp3659.xml" ContentType="application/vnd.ms-excel.controlproperties+xml"/>
  <Override PartName="/xl/ctrlProps/ctrlProp3660.xml" ContentType="application/vnd.ms-excel.controlproperties+xml"/>
  <Override PartName="/xl/ctrlProps/ctrlProp3661.xml" ContentType="application/vnd.ms-excel.controlproperties+xml"/>
  <Override PartName="/xl/ctrlProps/ctrlProp3662.xml" ContentType="application/vnd.ms-excel.controlproperties+xml"/>
  <Override PartName="/xl/ctrlProps/ctrlProp3663.xml" ContentType="application/vnd.ms-excel.controlproperties+xml"/>
  <Override PartName="/xl/ctrlProps/ctrlProp3664.xml" ContentType="application/vnd.ms-excel.controlproperties+xml"/>
  <Override PartName="/xl/ctrlProps/ctrlProp3665.xml" ContentType="application/vnd.ms-excel.controlproperties+xml"/>
  <Override PartName="/xl/ctrlProps/ctrlProp3666.xml" ContentType="application/vnd.ms-excel.controlproperties+xml"/>
  <Override PartName="/xl/ctrlProps/ctrlProp3667.xml" ContentType="application/vnd.ms-excel.controlproperties+xml"/>
  <Override PartName="/xl/ctrlProps/ctrlProp3668.xml" ContentType="application/vnd.ms-excel.controlproperties+xml"/>
  <Override PartName="/xl/ctrlProps/ctrlProp3669.xml" ContentType="application/vnd.ms-excel.controlproperties+xml"/>
  <Override PartName="/xl/ctrlProps/ctrlProp3670.xml" ContentType="application/vnd.ms-excel.controlproperties+xml"/>
  <Override PartName="/xl/ctrlProps/ctrlProp3671.xml" ContentType="application/vnd.ms-excel.controlproperties+xml"/>
  <Override PartName="/xl/ctrlProps/ctrlProp3672.xml" ContentType="application/vnd.ms-excel.controlproperties+xml"/>
  <Override PartName="/xl/ctrlProps/ctrlProp3673.xml" ContentType="application/vnd.ms-excel.controlproperties+xml"/>
  <Override PartName="/xl/ctrlProps/ctrlProp3674.xml" ContentType="application/vnd.ms-excel.controlproperties+xml"/>
  <Override PartName="/xl/ctrlProps/ctrlProp3675.xml" ContentType="application/vnd.ms-excel.controlproperties+xml"/>
  <Override PartName="/xl/ctrlProps/ctrlProp3676.xml" ContentType="application/vnd.ms-excel.controlproperties+xml"/>
  <Override PartName="/xl/ctrlProps/ctrlProp3677.xml" ContentType="application/vnd.ms-excel.controlproperties+xml"/>
  <Override PartName="/xl/ctrlProps/ctrlProp3678.xml" ContentType="application/vnd.ms-excel.controlproperties+xml"/>
  <Override PartName="/xl/ctrlProps/ctrlProp3679.xml" ContentType="application/vnd.ms-excel.controlproperties+xml"/>
  <Override PartName="/xl/ctrlProps/ctrlProp3680.xml" ContentType="application/vnd.ms-excel.controlproperties+xml"/>
  <Override PartName="/xl/ctrlProps/ctrlProp3681.xml" ContentType="application/vnd.ms-excel.controlproperties+xml"/>
  <Override PartName="/xl/ctrlProps/ctrlProp3682.xml" ContentType="application/vnd.ms-excel.controlproperties+xml"/>
  <Override PartName="/xl/ctrlProps/ctrlProp3683.xml" ContentType="application/vnd.ms-excel.controlproperties+xml"/>
  <Override PartName="/xl/ctrlProps/ctrlProp3684.xml" ContentType="application/vnd.ms-excel.controlproperties+xml"/>
  <Override PartName="/xl/ctrlProps/ctrlProp3685.xml" ContentType="application/vnd.ms-excel.controlproperties+xml"/>
  <Override PartName="/xl/ctrlProps/ctrlProp3686.xml" ContentType="application/vnd.ms-excel.controlproperties+xml"/>
  <Override PartName="/xl/ctrlProps/ctrlProp3687.xml" ContentType="application/vnd.ms-excel.controlproperties+xml"/>
  <Override PartName="/xl/ctrlProps/ctrlProp3688.xml" ContentType="application/vnd.ms-excel.controlproperties+xml"/>
  <Override PartName="/xl/ctrlProps/ctrlProp3689.xml" ContentType="application/vnd.ms-excel.controlproperties+xml"/>
  <Override PartName="/xl/ctrlProps/ctrlProp3690.xml" ContentType="application/vnd.ms-excel.controlproperties+xml"/>
  <Override PartName="/xl/ctrlProps/ctrlProp3691.xml" ContentType="application/vnd.ms-excel.controlproperties+xml"/>
  <Override PartName="/xl/ctrlProps/ctrlProp3692.xml" ContentType="application/vnd.ms-excel.controlproperties+xml"/>
  <Override PartName="/xl/ctrlProps/ctrlProp3693.xml" ContentType="application/vnd.ms-excel.controlproperties+xml"/>
  <Override PartName="/xl/ctrlProps/ctrlProp3694.xml" ContentType="application/vnd.ms-excel.controlproperties+xml"/>
  <Override PartName="/xl/ctrlProps/ctrlProp3695.xml" ContentType="application/vnd.ms-excel.controlproperties+xml"/>
  <Override PartName="/xl/ctrlProps/ctrlProp3696.xml" ContentType="application/vnd.ms-excel.controlproperties+xml"/>
  <Override PartName="/xl/ctrlProps/ctrlProp3697.xml" ContentType="application/vnd.ms-excel.controlproperties+xml"/>
  <Override PartName="/xl/ctrlProps/ctrlProp3698.xml" ContentType="application/vnd.ms-excel.controlproperties+xml"/>
  <Override PartName="/xl/ctrlProps/ctrlProp3699.xml" ContentType="application/vnd.ms-excel.controlproperties+xml"/>
  <Override PartName="/xl/ctrlProps/ctrlProp3700.xml" ContentType="application/vnd.ms-excel.controlproperties+xml"/>
  <Override PartName="/xl/ctrlProps/ctrlProp3701.xml" ContentType="application/vnd.ms-excel.controlproperties+xml"/>
  <Override PartName="/xl/ctrlProps/ctrlProp3702.xml" ContentType="application/vnd.ms-excel.controlproperties+xml"/>
  <Override PartName="/xl/ctrlProps/ctrlProp3703.xml" ContentType="application/vnd.ms-excel.controlproperties+xml"/>
  <Override PartName="/xl/ctrlProps/ctrlProp3704.xml" ContentType="application/vnd.ms-excel.controlproperties+xml"/>
  <Override PartName="/xl/ctrlProps/ctrlProp3705.xml" ContentType="application/vnd.ms-excel.controlproperties+xml"/>
  <Override PartName="/xl/ctrlProps/ctrlProp3706.xml" ContentType="application/vnd.ms-excel.controlproperties+xml"/>
  <Override PartName="/xl/ctrlProps/ctrlProp3707.xml" ContentType="application/vnd.ms-excel.controlproperties+xml"/>
  <Override PartName="/xl/ctrlProps/ctrlProp3708.xml" ContentType="application/vnd.ms-excel.controlproperties+xml"/>
  <Override PartName="/xl/ctrlProps/ctrlProp3709.xml" ContentType="application/vnd.ms-excel.controlproperties+xml"/>
  <Override PartName="/xl/ctrlProps/ctrlProp3710.xml" ContentType="application/vnd.ms-excel.controlproperties+xml"/>
  <Override PartName="/xl/ctrlProps/ctrlProp3711.xml" ContentType="application/vnd.ms-excel.controlproperties+xml"/>
  <Override PartName="/xl/ctrlProps/ctrlProp3712.xml" ContentType="application/vnd.ms-excel.controlproperties+xml"/>
  <Override PartName="/xl/ctrlProps/ctrlProp3713.xml" ContentType="application/vnd.ms-excel.controlproperties+xml"/>
  <Override PartName="/xl/ctrlProps/ctrlProp3714.xml" ContentType="application/vnd.ms-excel.controlproperties+xml"/>
  <Override PartName="/xl/ctrlProps/ctrlProp3715.xml" ContentType="application/vnd.ms-excel.controlproperties+xml"/>
  <Override PartName="/xl/ctrlProps/ctrlProp3716.xml" ContentType="application/vnd.ms-excel.controlproperties+xml"/>
  <Override PartName="/xl/ctrlProps/ctrlProp3717.xml" ContentType="application/vnd.ms-excel.controlproperties+xml"/>
  <Override PartName="/xl/ctrlProps/ctrlProp3718.xml" ContentType="application/vnd.ms-excel.controlproperties+xml"/>
  <Override PartName="/xl/ctrlProps/ctrlProp3719.xml" ContentType="application/vnd.ms-excel.controlproperties+xml"/>
  <Override PartName="/xl/ctrlProps/ctrlProp3720.xml" ContentType="application/vnd.ms-excel.controlproperties+xml"/>
  <Override PartName="/xl/ctrlProps/ctrlProp3721.xml" ContentType="application/vnd.ms-excel.controlproperties+xml"/>
  <Override PartName="/xl/ctrlProps/ctrlProp3722.xml" ContentType="application/vnd.ms-excel.controlproperties+xml"/>
  <Override PartName="/xl/ctrlProps/ctrlProp3723.xml" ContentType="application/vnd.ms-excel.controlproperties+xml"/>
  <Override PartName="/xl/ctrlProps/ctrlProp3724.xml" ContentType="application/vnd.ms-excel.controlproperties+xml"/>
  <Override PartName="/xl/ctrlProps/ctrlProp3725.xml" ContentType="application/vnd.ms-excel.controlproperties+xml"/>
  <Override PartName="/xl/ctrlProps/ctrlProp3726.xml" ContentType="application/vnd.ms-excel.controlproperties+xml"/>
  <Override PartName="/xl/ctrlProps/ctrlProp3727.xml" ContentType="application/vnd.ms-excel.controlproperties+xml"/>
  <Override PartName="/xl/ctrlProps/ctrlProp3728.xml" ContentType="application/vnd.ms-excel.controlproperties+xml"/>
  <Override PartName="/xl/ctrlProps/ctrlProp3729.xml" ContentType="application/vnd.ms-excel.controlproperties+xml"/>
  <Override PartName="/xl/ctrlProps/ctrlProp3730.xml" ContentType="application/vnd.ms-excel.controlproperties+xml"/>
  <Override PartName="/xl/ctrlProps/ctrlProp3731.xml" ContentType="application/vnd.ms-excel.controlproperties+xml"/>
  <Override PartName="/xl/ctrlProps/ctrlProp3732.xml" ContentType="application/vnd.ms-excel.controlproperties+xml"/>
  <Override PartName="/xl/ctrlProps/ctrlProp3733.xml" ContentType="application/vnd.ms-excel.controlproperties+xml"/>
  <Override PartName="/xl/ctrlProps/ctrlProp3734.xml" ContentType="application/vnd.ms-excel.controlproperties+xml"/>
  <Override PartName="/xl/ctrlProps/ctrlProp3735.xml" ContentType="application/vnd.ms-excel.controlproperties+xml"/>
  <Override PartName="/xl/ctrlProps/ctrlProp3736.xml" ContentType="application/vnd.ms-excel.controlproperties+xml"/>
  <Override PartName="/xl/ctrlProps/ctrlProp3737.xml" ContentType="application/vnd.ms-excel.controlproperties+xml"/>
  <Override PartName="/xl/ctrlProps/ctrlProp3738.xml" ContentType="application/vnd.ms-excel.controlproperties+xml"/>
  <Override PartName="/xl/ctrlProps/ctrlProp3739.xml" ContentType="application/vnd.ms-excel.controlproperties+xml"/>
  <Override PartName="/xl/ctrlProps/ctrlProp3740.xml" ContentType="application/vnd.ms-excel.controlproperties+xml"/>
  <Override PartName="/xl/ctrlProps/ctrlProp3741.xml" ContentType="application/vnd.ms-excel.controlproperties+xml"/>
  <Override PartName="/xl/ctrlProps/ctrlProp3742.xml" ContentType="application/vnd.ms-excel.controlproperties+xml"/>
  <Override PartName="/xl/ctrlProps/ctrlProp3743.xml" ContentType="application/vnd.ms-excel.controlproperties+xml"/>
  <Override PartName="/xl/ctrlProps/ctrlProp3744.xml" ContentType="application/vnd.ms-excel.controlproperties+xml"/>
  <Override PartName="/xl/ctrlProps/ctrlProp374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00B20E9D-F09E-4339-A0F4-A58988F2DD2E}" xr6:coauthVersionLast="47" xr6:coauthVersionMax="47" xr10:uidLastSave="{00000000-0000-0000-0000-000000000000}"/>
  <bookViews>
    <workbookView xWindow="28680" yWindow="-120" windowWidth="29040" windowHeight="15840" firstSheet="19" activeTab="28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2.02.05" sheetId="24" r:id="rId6"/>
    <sheet name="2022.02.06" sheetId="25" r:id="rId7"/>
    <sheet name="2022.02.07" sheetId="26" r:id="rId8"/>
    <sheet name="2022.02.08" sheetId="27" r:id="rId9"/>
    <sheet name="2022.02.09" sheetId="28" r:id="rId10"/>
    <sheet name="2022.02.10" sheetId="29" r:id="rId11"/>
    <sheet name="2022.02.11" sheetId="30" r:id="rId12"/>
    <sheet name="2022.02.12" sheetId="31" r:id="rId13"/>
    <sheet name="2022.02.13" sheetId="32" r:id="rId14"/>
    <sheet name="2022.02.14" sheetId="33" r:id="rId15"/>
    <sheet name="2022.02.15" sheetId="34" r:id="rId16"/>
    <sheet name="2022.02.16" sheetId="35" r:id="rId17"/>
    <sheet name="2022.02.17" sheetId="36" r:id="rId18"/>
    <sheet name="2022.02.18" sheetId="37" r:id="rId19"/>
    <sheet name="2022.02.19" sheetId="38" r:id="rId20"/>
    <sheet name="2022.02.20" sheetId="39" r:id="rId21"/>
    <sheet name="2022.02.21" sheetId="40" r:id="rId22"/>
    <sheet name="2022.02.22" sheetId="41" r:id="rId23"/>
    <sheet name="2022.02.23" sheetId="42" r:id="rId24"/>
    <sheet name="2022.02.24" sheetId="43" r:id="rId25"/>
    <sheet name="2022.02.25" sheetId="44" r:id="rId26"/>
    <sheet name="2022.02.26" sheetId="45" r:id="rId27"/>
    <sheet name="2022.02.27" sheetId="46" r:id="rId28"/>
    <sheet name="2022.02.28" sheetId="47" r:id="rId29"/>
  </sheets>
  <definedNames>
    <definedName name="_xlnm._FilterDatabase" localSheetId="5" hidden="1">'2022.02.05'!#REF!</definedName>
    <definedName name="_xlnm._FilterDatabase" localSheetId="6" hidden="1">'2022.02.06'!#REF!</definedName>
    <definedName name="_xlnm._FilterDatabase" localSheetId="7" hidden="1">'2022.02.07'!#REF!</definedName>
    <definedName name="_xlnm._FilterDatabase" localSheetId="8" hidden="1">'2022.02.08'!#REF!</definedName>
    <definedName name="_xlnm._FilterDatabase" localSheetId="9" hidden="1">'2022.02.09'!#REF!</definedName>
    <definedName name="_xlnm._FilterDatabase" localSheetId="10" hidden="1">'2022.02.10'!#REF!</definedName>
    <definedName name="_xlnm._FilterDatabase" localSheetId="11" hidden="1">'2022.02.11'!#REF!</definedName>
    <definedName name="_xlnm._FilterDatabase" localSheetId="12" hidden="1">'2022.02.12'!#REF!</definedName>
    <definedName name="_xlnm._FilterDatabase" localSheetId="13" hidden="1">'2022.02.13'!#REF!</definedName>
    <definedName name="_xlnm._FilterDatabase" localSheetId="14" hidden="1">'2022.02.14'!#REF!</definedName>
    <definedName name="_xlnm._FilterDatabase" localSheetId="15" hidden="1">'2022.02.15'!#REF!</definedName>
    <definedName name="_xlnm._FilterDatabase" localSheetId="16" hidden="1">'2022.02.16'!#REF!</definedName>
    <definedName name="_xlnm._FilterDatabase" localSheetId="17" hidden="1">'2022.02.17'!#REF!</definedName>
    <definedName name="_xlnm._FilterDatabase" localSheetId="18" hidden="1">'2022.02.18'!#REF!</definedName>
    <definedName name="_xlnm._FilterDatabase" localSheetId="19" hidden="1">'2022.02.19'!#REF!</definedName>
    <definedName name="_xlnm._FilterDatabase" localSheetId="20" hidden="1">'2022.02.20'!#REF!</definedName>
    <definedName name="_xlnm._FilterDatabase" localSheetId="21" hidden="1">'2022.02.21'!#REF!</definedName>
    <definedName name="_xlnm._FilterDatabase" localSheetId="22" hidden="1">'2022.02.22'!#REF!</definedName>
    <definedName name="_xlnm._FilterDatabase" localSheetId="23" hidden="1">'2022.02.23'!#REF!</definedName>
    <definedName name="_xlnm._FilterDatabase" localSheetId="24" hidden="1">'2022.02.24'!#REF!</definedName>
    <definedName name="_xlnm._FilterDatabase" localSheetId="25" hidden="1">'2022.02.25'!#REF!</definedName>
    <definedName name="_xlnm._FilterDatabase" localSheetId="26" hidden="1">'2022.02.26'!#REF!</definedName>
    <definedName name="_xlnm._FilterDatabase" localSheetId="27" hidden="1">'2022.02.27'!#REF!</definedName>
    <definedName name="_xlnm._FilterDatabase" localSheetId="28" hidden="1">'2022.02.28'!#REF!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99" i="47" l="1"/>
  <c r="O198" i="47"/>
  <c r="N198" i="47"/>
  <c r="L198" i="47"/>
  <c r="K198" i="47"/>
  <c r="H198" i="47"/>
  <c r="I198" i="47" s="1"/>
  <c r="E198" i="47"/>
  <c r="F198" i="47" s="1"/>
  <c r="O197" i="47"/>
  <c r="N197" i="47"/>
  <c r="L197" i="47"/>
  <c r="K197" i="47"/>
  <c r="H197" i="47"/>
  <c r="I197" i="47" s="1"/>
  <c r="E197" i="47"/>
  <c r="F197" i="47" s="1"/>
  <c r="O196" i="47"/>
  <c r="N196" i="47"/>
  <c r="L196" i="47"/>
  <c r="K196" i="47"/>
  <c r="I196" i="47"/>
  <c r="H196" i="47"/>
  <c r="E196" i="47"/>
  <c r="F196" i="47" s="1"/>
  <c r="N195" i="47"/>
  <c r="O195" i="47" s="1"/>
  <c r="K195" i="47"/>
  <c r="L195" i="47" s="1"/>
  <c r="H195" i="47"/>
  <c r="I195" i="47" s="1"/>
  <c r="E195" i="47"/>
  <c r="F195" i="47" s="1"/>
  <c r="O194" i="47"/>
  <c r="N194" i="47"/>
  <c r="K194" i="47"/>
  <c r="L194" i="47" s="1"/>
  <c r="H194" i="47"/>
  <c r="I194" i="47" s="1"/>
  <c r="E194" i="47"/>
  <c r="F194" i="47" s="1"/>
  <c r="N193" i="47"/>
  <c r="O193" i="47" s="1"/>
  <c r="K193" i="47"/>
  <c r="L193" i="47" s="1"/>
  <c r="H193" i="47"/>
  <c r="I193" i="47" s="1"/>
  <c r="E193" i="47"/>
  <c r="F193" i="47" s="1"/>
  <c r="O192" i="47"/>
  <c r="N192" i="47"/>
  <c r="K192" i="47"/>
  <c r="L192" i="47" s="1"/>
  <c r="I192" i="47"/>
  <c r="H192" i="47"/>
  <c r="E192" i="47"/>
  <c r="F192" i="47" s="1"/>
  <c r="O191" i="47"/>
  <c r="N191" i="47"/>
  <c r="L191" i="47"/>
  <c r="K191" i="47"/>
  <c r="H191" i="47"/>
  <c r="I191" i="47" s="1"/>
  <c r="E191" i="47"/>
  <c r="F191" i="47" s="1"/>
  <c r="O190" i="47"/>
  <c r="N190" i="47"/>
  <c r="L190" i="47"/>
  <c r="K190" i="47"/>
  <c r="H190" i="47"/>
  <c r="I190" i="47" s="1"/>
  <c r="E190" i="47"/>
  <c r="F190" i="47" s="1"/>
  <c r="O189" i="47"/>
  <c r="N189" i="47"/>
  <c r="L189" i="47"/>
  <c r="K189" i="47"/>
  <c r="H189" i="47"/>
  <c r="I189" i="47" s="1"/>
  <c r="E189" i="47"/>
  <c r="F189" i="47" s="1"/>
  <c r="O188" i="47"/>
  <c r="N188" i="47"/>
  <c r="L188" i="47"/>
  <c r="K188" i="47"/>
  <c r="I188" i="47"/>
  <c r="H188" i="47"/>
  <c r="E188" i="47"/>
  <c r="F188" i="47" s="1"/>
  <c r="N187" i="47"/>
  <c r="O187" i="47" s="1"/>
  <c r="K187" i="47"/>
  <c r="L187" i="47" s="1"/>
  <c r="H187" i="47"/>
  <c r="I187" i="47" s="1"/>
  <c r="E187" i="47"/>
  <c r="F187" i="47" s="1"/>
  <c r="O186" i="47"/>
  <c r="N186" i="47"/>
  <c r="K186" i="47"/>
  <c r="L186" i="47" s="1"/>
  <c r="H186" i="47"/>
  <c r="I186" i="47" s="1"/>
  <c r="E186" i="47"/>
  <c r="F186" i="47" s="1"/>
  <c r="N185" i="47"/>
  <c r="O185" i="47" s="1"/>
  <c r="K185" i="47"/>
  <c r="L185" i="47" s="1"/>
  <c r="H185" i="47"/>
  <c r="I185" i="47" s="1"/>
  <c r="E185" i="47"/>
  <c r="F185" i="47" s="1"/>
  <c r="O184" i="47"/>
  <c r="N184" i="47"/>
  <c r="K184" i="47"/>
  <c r="L184" i="47" s="1"/>
  <c r="I184" i="47"/>
  <c r="H184" i="47"/>
  <c r="E184" i="47"/>
  <c r="F184" i="47" s="1"/>
  <c r="O183" i="47"/>
  <c r="N183" i="47"/>
  <c r="L183" i="47"/>
  <c r="K183" i="47"/>
  <c r="H183" i="47"/>
  <c r="I183" i="47" s="1"/>
  <c r="E183" i="47"/>
  <c r="F183" i="47" s="1"/>
  <c r="O182" i="47"/>
  <c r="N182" i="47"/>
  <c r="L182" i="47"/>
  <c r="K182" i="47"/>
  <c r="H182" i="47"/>
  <c r="I182" i="47" s="1"/>
  <c r="E182" i="47"/>
  <c r="F182" i="47" s="1"/>
  <c r="O181" i="47"/>
  <c r="N181" i="47"/>
  <c r="L181" i="47"/>
  <c r="K181" i="47"/>
  <c r="H181" i="47"/>
  <c r="I181" i="47" s="1"/>
  <c r="E181" i="47"/>
  <c r="F181" i="47" s="1"/>
  <c r="O180" i="47"/>
  <c r="N180" i="47"/>
  <c r="L180" i="47"/>
  <c r="K180" i="47"/>
  <c r="I180" i="47"/>
  <c r="H180" i="47"/>
  <c r="E180" i="47"/>
  <c r="F180" i="47" s="1"/>
  <c r="N179" i="47"/>
  <c r="K179" i="47"/>
  <c r="K199" i="47" s="1"/>
  <c r="H179" i="47"/>
  <c r="H199" i="47" s="1"/>
  <c r="E179" i="47"/>
  <c r="E199" i="47" s="1"/>
  <c r="M177" i="47"/>
  <c r="J177" i="47"/>
  <c r="G177" i="47"/>
  <c r="D177" i="47"/>
  <c r="B177" i="47"/>
  <c r="M176" i="47"/>
  <c r="G176" i="47"/>
  <c r="B172" i="47"/>
  <c r="N171" i="47"/>
  <c r="O171" i="47" s="1"/>
  <c r="K171" i="47"/>
  <c r="L171" i="47" s="1"/>
  <c r="H171" i="47"/>
  <c r="I171" i="47" s="1"/>
  <c r="F171" i="47"/>
  <c r="E171" i="47"/>
  <c r="O170" i="47"/>
  <c r="N170" i="47"/>
  <c r="L170" i="47"/>
  <c r="K170" i="47"/>
  <c r="H170" i="47"/>
  <c r="I170" i="47" s="1"/>
  <c r="F170" i="47"/>
  <c r="E170" i="47"/>
  <c r="N169" i="47"/>
  <c r="O169" i="47" s="1"/>
  <c r="K169" i="47"/>
  <c r="L169" i="47" s="1"/>
  <c r="H169" i="47"/>
  <c r="I169" i="47" s="1"/>
  <c r="F169" i="47"/>
  <c r="E169" i="47"/>
  <c r="O168" i="47"/>
  <c r="N168" i="47"/>
  <c r="K168" i="47"/>
  <c r="L168" i="47" s="1"/>
  <c r="H168" i="47"/>
  <c r="I168" i="47" s="1"/>
  <c r="F168" i="47"/>
  <c r="E168" i="47"/>
  <c r="N167" i="47"/>
  <c r="O167" i="47" s="1"/>
  <c r="K167" i="47"/>
  <c r="L167" i="47" s="1"/>
  <c r="H167" i="47"/>
  <c r="I167" i="47" s="1"/>
  <c r="F167" i="47"/>
  <c r="E167" i="47"/>
  <c r="O166" i="47"/>
  <c r="N166" i="47"/>
  <c r="L166" i="47"/>
  <c r="K166" i="47"/>
  <c r="H166" i="47"/>
  <c r="I166" i="47" s="1"/>
  <c r="F166" i="47"/>
  <c r="E166" i="47"/>
  <c r="O165" i="47"/>
  <c r="N165" i="47"/>
  <c r="K165" i="47"/>
  <c r="L165" i="47" s="1"/>
  <c r="H165" i="47"/>
  <c r="I165" i="47" s="1"/>
  <c r="F165" i="47"/>
  <c r="E165" i="47"/>
  <c r="N164" i="47"/>
  <c r="O164" i="47" s="1"/>
  <c r="K164" i="47"/>
  <c r="L164" i="47" s="1"/>
  <c r="H164" i="47"/>
  <c r="I164" i="47" s="1"/>
  <c r="F164" i="47"/>
  <c r="E164" i="47"/>
  <c r="O163" i="47"/>
  <c r="N163" i="47"/>
  <c r="K163" i="47"/>
  <c r="L163" i="47" s="1"/>
  <c r="H163" i="47"/>
  <c r="I163" i="47" s="1"/>
  <c r="F163" i="47"/>
  <c r="E163" i="47"/>
  <c r="N162" i="47"/>
  <c r="O162" i="47" s="1"/>
  <c r="L162" i="47"/>
  <c r="K162" i="47"/>
  <c r="H162" i="47"/>
  <c r="I162" i="47" s="1"/>
  <c r="F162" i="47"/>
  <c r="E162" i="47"/>
  <c r="O161" i="47"/>
  <c r="N161" i="47"/>
  <c r="K161" i="47"/>
  <c r="L161" i="47" s="1"/>
  <c r="H161" i="47"/>
  <c r="I161" i="47" s="1"/>
  <c r="F161" i="47"/>
  <c r="E161" i="47"/>
  <c r="N160" i="47"/>
  <c r="O160" i="47" s="1"/>
  <c r="K160" i="47"/>
  <c r="L160" i="47" s="1"/>
  <c r="H160" i="47"/>
  <c r="I160" i="47" s="1"/>
  <c r="F160" i="47"/>
  <c r="E160" i="47"/>
  <c r="N159" i="47"/>
  <c r="O159" i="47" s="1"/>
  <c r="K159" i="47"/>
  <c r="L159" i="47" s="1"/>
  <c r="H159" i="47"/>
  <c r="I159" i="47" s="1"/>
  <c r="F159" i="47"/>
  <c r="E159" i="47"/>
  <c r="N158" i="47"/>
  <c r="O158" i="47" s="1"/>
  <c r="L158" i="47"/>
  <c r="K158" i="47"/>
  <c r="H158" i="47"/>
  <c r="I158" i="47" s="1"/>
  <c r="F158" i="47"/>
  <c r="E158" i="47"/>
  <c r="N157" i="47"/>
  <c r="O157" i="47" s="1"/>
  <c r="K157" i="47"/>
  <c r="L157" i="47" s="1"/>
  <c r="H157" i="47"/>
  <c r="I157" i="47" s="1"/>
  <c r="F157" i="47"/>
  <c r="E157" i="47"/>
  <c r="O156" i="47"/>
  <c r="N156" i="47"/>
  <c r="K156" i="47"/>
  <c r="L156" i="47" s="1"/>
  <c r="H156" i="47"/>
  <c r="I156" i="47" s="1"/>
  <c r="F156" i="47"/>
  <c r="E156" i="47"/>
  <c r="N155" i="47"/>
  <c r="O155" i="47" s="1"/>
  <c r="K155" i="47"/>
  <c r="L155" i="47" s="1"/>
  <c r="H155" i="47"/>
  <c r="I155" i="47" s="1"/>
  <c r="F155" i="47"/>
  <c r="E155" i="47"/>
  <c r="O154" i="47"/>
  <c r="N154" i="47"/>
  <c r="L154" i="47"/>
  <c r="K154" i="47"/>
  <c r="H154" i="47"/>
  <c r="I154" i="47" s="1"/>
  <c r="F154" i="47"/>
  <c r="E154" i="47"/>
  <c r="N153" i="47"/>
  <c r="O153" i="47" s="1"/>
  <c r="K153" i="47"/>
  <c r="L153" i="47" s="1"/>
  <c r="H153" i="47"/>
  <c r="I153" i="47" s="1"/>
  <c r="F153" i="47"/>
  <c r="E153" i="47"/>
  <c r="O152" i="47"/>
  <c r="N152" i="47"/>
  <c r="K152" i="47"/>
  <c r="H152" i="47"/>
  <c r="H172" i="47" s="1"/>
  <c r="F152" i="47"/>
  <c r="F172" i="47" s="1"/>
  <c r="E152" i="47"/>
  <c r="E172" i="47" s="1"/>
  <c r="M150" i="47"/>
  <c r="J150" i="47"/>
  <c r="G150" i="47"/>
  <c r="D150" i="47"/>
  <c r="B150" i="47"/>
  <c r="M149" i="47"/>
  <c r="G149" i="47"/>
  <c r="B145" i="47"/>
  <c r="N144" i="47"/>
  <c r="O144" i="47" s="1"/>
  <c r="L144" i="47"/>
  <c r="K144" i="47"/>
  <c r="H144" i="47"/>
  <c r="I144" i="47" s="1"/>
  <c r="F144" i="47"/>
  <c r="E144" i="47"/>
  <c r="N143" i="47"/>
  <c r="O143" i="47" s="1"/>
  <c r="L143" i="47"/>
  <c r="K143" i="47"/>
  <c r="H143" i="47"/>
  <c r="I143" i="47" s="1"/>
  <c r="F143" i="47"/>
  <c r="E143" i="47"/>
  <c r="O142" i="47"/>
  <c r="N142" i="47"/>
  <c r="K142" i="47"/>
  <c r="L142" i="47" s="1"/>
  <c r="H142" i="47"/>
  <c r="I142" i="47" s="1"/>
  <c r="F142" i="47"/>
  <c r="E142" i="47"/>
  <c r="N141" i="47"/>
  <c r="O141" i="47" s="1"/>
  <c r="K141" i="47"/>
  <c r="L141" i="47" s="1"/>
  <c r="H141" i="47"/>
  <c r="I141" i="47" s="1"/>
  <c r="F141" i="47"/>
  <c r="E141" i="47"/>
  <c r="O140" i="47"/>
  <c r="N140" i="47"/>
  <c r="L140" i="47"/>
  <c r="K140" i="47"/>
  <c r="H140" i="47"/>
  <c r="I140" i="47" s="1"/>
  <c r="F140" i="47"/>
  <c r="E140" i="47"/>
  <c r="O139" i="47"/>
  <c r="N139" i="47"/>
  <c r="L139" i="47"/>
  <c r="K139" i="47"/>
  <c r="H139" i="47"/>
  <c r="I139" i="47" s="1"/>
  <c r="F139" i="47"/>
  <c r="E139" i="47"/>
  <c r="N138" i="47"/>
  <c r="O138" i="47" s="1"/>
  <c r="K138" i="47"/>
  <c r="L138" i="47" s="1"/>
  <c r="H138" i="47"/>
  <c r="I138" i="47" s="1"/>
  <c r="F138" i="47"/>
  <c r="E138" i="47"/>
  <c r="O137" i="47"/>
  <c r="N137" i="47"/>
  <c r="K137" i="47"/>
  <c r="L137" i="47" s="1"/>
  <c r="H137" i="47"/>
  <c r="I137" i="47" s="1"/>
  <c r="F137" i="47"/>
  <c r="E137" i="47"/>
  <c r="N136" i="47"/>
  <c r="O136" i="47" s="1"/>
  <c r="L136" i="47"/>
  <c r="K136" i="47"/>
  <c r="H136" i="47"/>
  <c r="I136" i="47" s="1"/>
  <c r="F136" i="47"/>
  <c r="E136" i="47"/>
  <c r="N135" i="47"/>
  <c r="O135" i="47" s="1"/>
  <c r="L135" i="47"/>
  <c r="K135" i="47"/>
  <c r="H135" i="47"/>
  <c r="I135" i="47" s="1"/>
  <c r="F135" i="47"/>
  <c r="E135" i="47"/>
  <c r="O134" i="47"/>
  <c r="N134" i="47"/>
  <c r="K134" i="47"/>
  <c r="L134" i="47" s="1"/>
  <c r="H134" i="47"/>
  <c r="I134" i="47" s="1"/>
  <c r="F134" i="47"/>
  <c r="E134" i="47"/>
  <c r="N133" i="47"/>
  <c r="O133" i="47" s="1"/>
  <c r="K133" i="47"/>
  <c r="L133" i="47" s="1"/>
  <c r="H133" i="47"/>
  <c r="I133" i="47" s="1"/>
  <c r="F133" i="47"/>
  <c r="E133" i="47"/>
  <c r="O132" i="47"/>
  <c r="N132" i="47"/>
  <c r="L132" i="47"/>
  <c r="K132" i="47"/>
  <c r="H132" i="47"/>
  <c r="I132" i="47" s="1"/>
  <c r="F132" i="47"/>
  <c r="E132" i="47"/>
  <c r="O131" i="47"/>
  <c r="N131" i="47"/>
  <c r="L131" i="47"/>
  <c r="K131" i="47"/>
  <c r="H131" i="47"/>
  <c r="I131" i="47" s="1"/>
  <c r="F131" i="47"/>
  <c r="E131" i="47"/>
  <c r="N130" i="47"/>
  <c r="O130" i="47" s="1"/>
  <c r="K130" i="47"/>
  <c r="L130" i="47" s="1"/>
  <c r="H130" i="47"/>
  <c r="I130" i="47" s="1"/>
  <c r="F130" i="47"/>
  <c r="E130" i="47"/>
  <c r="O129" i="47"/>
  <c r="N129" i="47"/>
  <c r="K129" i="47"/>
  <c r="L129" i="47" s="1"/>
  <c r="H129" i="47"/>
  <c r="I129" i="47" s="1"/>
  <c r="F129" i="47"/>
  <c r="E129" i="47"/>
  <c r="N128" i="47"/>
  <c r="O128" i="47" s="1"/>
  <c r="L128" i="47"/>
  <c r="K128" i="47"/>
  <c r="H128" i="47"/>
  <c r="I128" i="47" s="1"/>
  <c r="F128" i="47"/>
  <c r="E128" i="47"/>
  <c r="O127" i="47"/>
  <c r="N127" i="47"/>
  <c r="L127" i="47"/>
  <c r="K127" i="47"/>
  <c r="H127" i="47"/>
  <c r="I127" i="47" s="1"/>
  <c r="F127" i="47"/>
  <c r="E127" i="47"/>
  <c r="O126" i="47"/>
  <c r="N126" i="47"/>
  <c r="K126" i="47"/>
  <c r="L126" i="47" s="1"/>
  <c r="H126" i="47"/>
  <c r="I126" i="47" s="1"/>
  <c r="F126" i="47"/>
  <c r="E126" i="47"/>
  <c r="N125" i="47"/>
  <c r="N145" i="47" s="1"/>
  <c r="K125" i="47"/>
  <c r="L125" i="47" s="1"/>
  <c r="L145" i="47" s="1"/>
  <c r="H125" i="47"/>
  <c r="H145" i="47" s="1"/>
  <c r="F125" i="47"/>
  <c r="F145" i="47" s="1"/>
  <c r="E125" i="47"/>
  <c r="E145" i="47" s="1"/>
  <c r="M123" i="47"/>
  <c r="J123" i="47"/>
  <c r="G123" i="47"/>
  <c r="D123" i="47"/>
  <c r="B123" i="47"/>
  <c r="M122" i="47"/>
  <c r="G122" i="47"/>
  <c r="B118" i="47"/>
  <c r="N117" i="47"/>
  <c r="O117" i="47" s="1"/>
  <c r="L117" i="47"/>
  <c r="K117" i="47"/>
  <c r="I117" i="47"/>
  <c r="H117" i="47"/>
  <c r="E117" i="47"/>
  <c r="F117" i="47" s="1"/>
  <c r="O116" i="47"/>
  <c r="N116" i="47"/>
  <c r="L116" i="47"/>
  <c r="K116" i="47"/>
  <c r="H116" i="47"/>
  <c r="I116" i="47" s="1"/>
  <c r="E116" i="47"/>
  <c r="F116" i="47" s="1"/>
  <c r="O115" i="47"/>
  <c r="N115" i="47"/>
  <c r="L115" i="47"/>
  <c r="K115" i="47"/>
  <c r="H115" i="47"/>
  <c r="I115" i="47" s="1"/>
  <c r="E115" i="47"/>
  <c r="F115" i="47" s="1"/>
  <c r="O114" i="47"/>
  <c r="N114" i="47"/>
  <c r="L114" i="47"/>
  <c r="K114" i="47"/>
  <c r="I114" i="47"/>
  <c r="H114" i="47"/>
  <c r="E114" i="47"/>
  <c r="F114" i="47" s="1"/>
  <c r="N113" i="47"/>
  <c r="O113" i="47" s="1"/>
  <c r="K113" i="47"/>
  <c r="L113" i="47" s="1"/>
  <c r="I113" i="47"/>
  <c r="H113" i="47"/>
  <c r="E113" i="47"/>
  <c r="F113" i="47" s="1"/>
  <c r="N112" i="47"/>
  <c r="O112" i="47" s="1"/>
  <c r="K112" i="47"/>
  <c r="L112" i="47" s="1"/>
  <c r="H112" i="47"/>
  <c r="I112" i="47" s="1"/>
  <c r="E112" i="47"/>
  <c r="F112" i="47" s="1"/>
  <c r="O111" i="47"/>
  <c r="N111" i="47"/>
  <c r="L111" i="47"/>
  <c r="K111" i="47"/>
  <c r="H111" i="47"/>
  <c r="I111" i="47" s="1"/>
  <c r="E111" i="47"/>
  <c r="F111" i="47" s="1"/>
  <c r="O110" i="47"/>
  <c r="N110" i="47"/>
  <c r="K110" i="47"/>
  <c r="L110" i="47" s="1"/>
  <c r="H110" i="47"/>
  <c r="I110" i="47" s="1"/>
  <c r="E110" i="47"/>
  <c r="F110" i="47" s="1"/>
  <c r="N109" i="47"/>
  <c r="O109" i="47" s="1"/>
  <c r="L109" i="47"/>
  <c r="K109" i="47"/>
  <c r="I109" i="47"/>
  <c r="H109" i="47"/>
  <c r="E109" i="47"/>
  <c r="F109" i="47" s="1"/>
  <c r="O108" i="47"/>
  <c r="N108" i="47"/>
  <c r="K108" i="47"/>
  <c r="L108" i="47" s="1"/>
  <c r="H108" i="47"/>
  <c r="I108" i="47" s="1"/>
  <c r="E108" i="47"/>
  <c r="F108" i="47" s="1"/>
  <c r="N107" i="47"/>
  <c r="O107" i="47" s="1"/>
  <c r="L107" i="47"/>
  <c r="K107" i="47"/>
  <c r="H107" i="47"/>
  <c r="I107" i="47" s="1"/>
  <c r="E107" i="47"/>
  <c r="F107" i="47" s="1"/>
  <c r="N106" i="47"/>
  <c r="O106" i="47" s="1"/>
  <c r="K106" i="47"/>
  <c r="L106" i="47" s="1"/>
  <c r="H106" i="47"/>
  <c r="I106" i="47" s="1"/>
  <c r="E106" i="47"/>
  <c r="F106" i="47" s="1"/>
  <c r="O105" i="47"/>
  <c r="N105" i="47"/>
  <c r="L105" i="47"/>
  <c r="K105" i="47"/>
  <c r="I105" i="47"/>
  <c r="H105" i="47"/>
  <c r="E105" i="47"/>
  <c r="F105" i="47" s="1"/>
  <c r="N104" i="47"/>
  <c r="O104" i="47" s="1"/>
  <c r="L104" i="47"/>
  <c r="K104" i="47"/>
  <c r="H104" i="47"/>
  <c r="I104" i="47" s="1"/>
  <c r="E104" i="47"/>
  <c r="F104" i="47" s="1"/>
  <c r="N103" i="47"/>
  <c r="O103" i="47" s="1"/>
  <c r="K103" i="47"/>
  <c r="L103" i="47" s="1"/>
  <c r="H103" i="47"/>
  <c r="I103" i="47" s="1"/>
  <c r="E103" i="47"/>
  <c r="F103" i="47" s="1"/>
  <c r="O102" i="47"/>
  <c r="N102" i="47"/>
  <c r="L102" i="47"/>
  <c r="K102" i="47"/>
  <c r="H102" i="47"/>
  <c r="I102" i="47" s="1"/>
  <c r="E102" i="47"/>
  <c r="F102" i="47" s="1"/>
  <c r="O101" i="47"/>
  <c r="N101" i="47"/>
  <c r="K101" i="47"/>
  <c r="L101" i="47" s="1"/>
  <c r="I101" i="47"/>
  <c r="H101" i="47"/>
  <c r="E101" i="47"/>
  <c r="F101" i="47" s="1"/>
  <c r="O100" i="47"/>
  <c r="N100" i="47"/>
  <c r="L100" i="47"/>
  <c r="K100" i="47"/>
  <c r="H100" i="47"/>
  <c r="I100" i="47" s="1"/>
  <c r="E100" i="47"/>
  <c r="F100" i="47" s="1"/>
  <c r="O99" i="47"/>
  <c r="N99" i="47"/>
  <c r="K99" i="47"/>
  <c r="L99" i="47" s="1"/>
  <c r="H99" i="47"/>
  <c r="I99" i="47" s="1"/>
  <c r="E99" i="47"/>
  <c r="F99" i="47" s="1"/>
  <c r="N98" i="47"/>
  <c r="L98" i="47"/>
  <c r="K98" i="47"/>
  <c r="H98" i="47"/>
  <c r="E98" i="47"/>
  <c r="E118" i="47" s="1"/>
  <c r="M96" i="47"/>
  <c r="J96" i="47"/>
  <c r="G96" i="47"/>
  <c r="D96" i="47"/>
  <c r="B96" i="47"/>
  <c r="M95" i="47"/>
  <c r="G95" i="47"/>
  <c r="B91" i="47"/>
  <c r="N90" i="47"/>
  <c r="O90" i="47" s="1"/>
  <c r="K90" i="47"/>
  <c r="L90" i="47" s="1"/>
  <c r="H90" i="47"/>
  <c r="I90" i="47" s="1"/>
  <c r="E90" i="47"/>
  <c r="F90" i="47" s="1"/>
  <c r="O89" i="47"/>
  <c r="N89" i="47"/>
  <c r="K89" i="47"/>
  <c r="L89" i="47" s="1"/>
  <c r="H89" i="47"/>
  <c r="I89" i="47" s="1"/>
  <c r="E89" i="47"/>
  <c r="F89" i="47" s="1"/>
  <c r="O88" i="47"/>
  <c r="N88" i="47"/>
  <c r="K88" i="47"/>
  <c r="L88" i="47" s="1"/>
  <c r="H88" i="47"/>
  <c r="I88" i="47" s="1"/>
  <c r="E88" i="47"/>
  <c r="F88" i="47" s="1"/>
  <c r="N87" i="47"/>
  <c r="O87" i="47" s="1"/>
  <c r="K87" i="47"/>
  <c r="L87" i="47" s="1"/>
  <c r="H87" i="47"/>
  <c r="I87" i="47" s="1"/>
  <c r="E87" i="47"/>
  <c r="F87" i="47" s="1"/>
  <c r="N86" i="47"/>
  <c r="O86" i="47" s="1"/>
  <c r="K86" i="47"/>
  <c r="L86" i="47" s="1"/>
  <c r="H86" i="47"/>
  <c r="I86" i="47" s="1"/>
  <c r="E86" i="47"/>
  <c r="F86" i="47" s="1"/>
  <c r="O85" i="47"/>
  <c r="N85" i="47"/>
  <c r="K85" i="47"/>
  <c r="L85" i="47" s="1"/>
  <c r="I85" i="47"/>
  <c r="H85" i="47"/>
  <c r="E85" i="47"/>
  <c r="F85" i="47" s="1"/>
  <c r="N84" i="47"/>
  <c r="O84" i="47" s="1"/>
  <c r="L84" i="47"/>
  <c r="K84" i="47"/>
  <c r="H84" i="47"/>
  <c r="I84" i="47" s="1"/>
  <c r="E84" i="47"/>
  <c r="F84" i="47" s="1"/>
  <c r="O83" i="47"/>
  <c r="N83" i="47"/>
  <c r="K83" i="47"/>
  <c r="L83" i="47" s="1"/>
  <c r="H83" i="47"/>
  <c r="I83" i="47" s="1"/>
  <c r="E83" i="47"/>
  <c r="F83" i="47" s="1"/>
  <c r="N82" i="47"/>
  <c r="O82" i="47" s="1"/>
  <c r="L82" i="47"/>
  <c r="K82" i="47"/>
  <c r="H82" i="47"/>
  <c r="I82" i="47" s="1"/>
  <c r="E82" i="47"/>
  <c r="F82" i="47" s="1"/>
  <c r="N81" i="47"/>
  <c r="O81" i="47" s="1"/>
  <c r="K81" i="47"/>
  <c r="L81" i="47" s="1"/>
  <c r="I81" i="47"/>
  <c r="H81" i="47"/>
  <c r="E81" i="47"/>
  <c r="F81" i="47" s="1"/>
  <c r="O80" i="47"/>
  <c r="N80" i="47"/>
  <c r="K80" i="47"/>
  <c r="L80" i="47" s="1"/>
  <c r="H80" i="47"/>
  <c r="I80" i="47" s="1"/>
  <c r="E80" i="47"/>
  <c r="F80" i="47" s="1"/>
  <c r="O79" i="47"/>
  <c r="N79" i="47"/>
  <c r="L79" i="47"/>
  <c r="K79" i="47"/>
  <c r="I79" i="47"/>
  <c r="H79" i="47"/>
  <c r="F79" i="47"/>
  <c r="E79" i="47"/>
  <c r="O78" i="47"/>
  <c r="N78" i="47"/>
  <c r="K78" i="47"/>
  <c r="L78" i="47" s="1"/>
  <c r="H78" i="47"/>
  <c r="I78" i="47" s="1"/>
  <c r="E78" i="47"/>
  <c r="F78" i="47" s="1"/>
  <c r="N77" i="47"/>
  <c r="O77" i="47" s="1"/>
  <c r="K77" i="47"/>
  <c r="L77" i="47" s="1"/>
  <c r="H77" i="47"/>
  <c r="I77" i="47" s="1"/>
  <c r="E77" i="47"/>
  <c r="F77" i="47" s="1"/>
  <c r="O76" i="47"/>
  <c r="N76" i="47"/>
  <c r="K76" i="47"/>
  <c r="L76" i="47" s="1"/>
  <c r="I76" i="47"/>
  <c r="H76" i="47"/>
  <c r="E76" i="47"/>
  <c r="F76" i="47" s="1"/>
  <c r="N75" i="47"/>
  <c r="O75" i="47" s="1"/>
  <c r="K75" i="47"/>
  <c r="L75" i="47" s="1"/>
  <c r="H75" i="47"/>
  <c r="I75" i="47" s="1"/>
  <c r="E75" i="47"/>
  <c r="F75" i="47" s="1"/>
  <c r="N74" i="47"/>
  <c r="O74" i="47" s="1"/>
  <c r="L74" i="47"/>
  <c r="K74" i="47"/>
  <c r="H74" i="47"/>
  <c r="I74" i="47" s="1"/>
  <c r="E74" i="47"/>
  <c r="F74" i="47" s="1"/>
  <c r="N73" i="47"/>
  <c r="O73" i="47" s="1"/>
  <c r="K73" i="47"/>
  <c r="L73" i="47" s="1"/>
  <c r="H73" i="47"/>
  <c r="I73" i="47" s="1"/>
  <c r="E73" i="47"/>
  <c r="F73" i="47" s="1"/>
  <c r="N72" i="47"/>
  <c r="O72" i="47" s="1"/>
  <c r="L72" i="47"/>
  <c r="K72" i="47"/>
  <c r="I72" i="47"/>
  <c r="H72" i="47"/>
  <c r="E72" i="47"/>
  <c r="F72" i="47" s="1"/>
  <c r="N71" i="47"/>
  <c r="K71" i="47"/>
  <c r="K91" i="47" s="1"/>
  <c r="H71" i="47"/>
  <c r="H91" i="47" s="1"/>
  <c r="E71" i="47"/>
  <c r="E91" i="47" s="1"/>
  <c r="M69" i="47"/>
  <c r="J69" i="47"/>
  <c r="G69" i="47"/>
  <c r="D69" i="47"/>
  <c r="B69" i="47"/>
  <c r="M68" i="47"/>
  <c r="G68" i="47"/>
  <c r="B64" i="47"/>
  <c r="N63" i="47"/>
  <c r="O63" i="47" s="1"/>
  <c r="K63" i="47"/>
  <c r="L63" i="47" s="1"/>
  <c r="H63" i="47"/>
  <c r="I63" i="47" s="1"/>
  <c r="F63" i="47"/>
  <c r="E63" i="47"/>
  <c r="O62" i="47"/>
  <c r="N62" i="47"/>
  <c r="L62" i="47"/>
  <c r="K62" i="47"/>
  <c r="H62" i="47"/>
  <c r="I62" i="47" s="1"/>
  <c r="F62" i="47"/>
  <c r="E62" i="47"/>
  <c r="N61" i="47"/>
  <c r="O61" i="47" s="1"/>
  <c r="K61" i="47"/>
  <c r="L61" i="47" s="1"/>
  <c r="H61" i="47"/>
  <c r="I61" i="47" s="1"/>
  <c r="F61" i="47"/>
  <c r="E61" i="47"/>
  <c r="N60" i="47"/>
  <c r="O60" i="47" s="1"/>
  <c r="K60" i="47"/>
  <c r="L60" i="47" s="1"/>
  <c r="H60" i="47"/>
  <c r="I60" i="47" s="1"/>
  <c r="F60" i="47"/>
  <c r="E60" i="47"/>
  <c r="N59" i="47"/>
  <c r="O59" i="47" s="1"/>
  <c r="K59" i="47"/>
  <c r="L59" i="47" s="1"/>
  <c r="H59" i="47"/>
  <c r="I59" i="47" s="1"/>
  <c r="F59" i="47"/>
  <c r="E59" i="47"/>
  <c r="O58" i="47"/>
  <c r="N58" i="47"/>
  <c r="L58" i="47"/>
  <c r="K58" i="47"/>
  <c r="H58" i="47"/>
  <c r="I58" i="47" s="1"/>
  <c r="F58" i="47"/>
  <c r="E58" i="47"/>
  <c r="O57" i="47"/>
  <c r="N57" i="47"/>
  <c r="K57" i="47"/>
  <c r="L57" i="47" s="1"/>
  <c r="H57" i="47"/>
  <c r="I57" i="47" s="1"/>
  <c r="F57" i="47"/>
  <c r="E57" i="47"/>
  <c r="N56" i="47"/>
  <c r="O56" i="47" s="1"/>
  <c r="K56" i="47"/>
  <c r="L56" i="47" s="1"/>
  <c r="H56" i="47"/>
  <c r="I56" i="47" s="1"/>
  <c r="F56" i="47"/>
  <c r="E56" i="47"/>
  <c r="O55" i="47"/>
  <c r="N55" i="47"/>
  <c r="K55" i="47"/>
  <c r="L55" i="47" s="1"/>
  <c r="H55" i="47"/>
  <c r="I55" i="47" s="1"/>
  <c r="F55" i="47"/>
  <c r="E55" i="47"/>
  <c r="N54" i="47"/>
  <c r="O54" i="47" s="1"/>
  <c r="L54" i="47"/>
  <c r="K54" i="47"/>
  <c r="H54" i="47"/>
  <c r="I54" i="47" s="1"/>
  <c r="F54" i="47"/>
  <c r="E54" i="47"/>
  <c r="O53" i="47"/>
  <c r="N53" i="47"/>
  <c r="K53" i="47"/>
  <c r="L53" i="47" s="1"/>
  <c r="H53" i="47"/>
  <c r="I53" i="47" s="1"/>
  <c r="F53" i="47"/>
  <c r="E53" i="47"/>
  <c r="N52" i="47"/>
  <c r="O52" i="47" s="1"/>
  <c r="K52" i="47"/>
  <c r="L52" i="47" s="1"/>
  <c r="H52" i="47"/>
  <c r="I52" i="47" s="1"/>
  <c r="F52" i="47"/>
  <c r="E52" i="47"/>
  <c r="O51" i="47"/>
  <c r="N51" i="47"/>
  <c r="K51" i="47"/>
  <c r="L51" i="47" s="1"/>
  <c r="H51" i="47"/>
  <c r="I51" i="47" s="1"/>
  <c r="F51" i="47"/>
  <c r="E51" i="47"/>
  <c r="N50" i="47"/>
  <c r="O50" i="47" s="1"/>
  <c r="L50" i="47"/>
  <c r="K50" i="47"/>
  <c r="H50" i="47"/>
  <c r="I50" i="47" s="1"/>
  <c r="F50" i="47"/>
  <c r="E50" i="47"/>
  <c r="N49" i="47"/>
  <c r="O49" i="47" s="1"/>
  <c r="K49" i="47"/>
  <c r="L49" i="47" s="1"/>
  <c r="H49" i="47"/>
  <c r="I49" i="47" s="1"/>
  <c r="F49" i="47"/>
  <c r="E49" i="47"/>
  <c r="O48" i="47"/>
  <c r="N48" i="47"/>
  <c r="K48" i="47"/>
  <c r="L48" i="47" s="1"/>
  <c r="H48" i="47"/>
  <c r="I48" i="47" s="1"/>
  <c r="F48" i="47"/>
  <c r="E48" i="47"/>
  <c r="N47" i="47"/>
  <c r="O47" i="47" s="1"/>
  <c r="K47" i="47"/>
  <c r="L47" i="47" s="1"/>
  <c r="H47" i="47"/>
  <c r="I47" i="47" s="1"/>
  <c r="F47" i="47"/>
  <c r="E47" i="47"/>
  <c r="O46" i="47"/>
  <c r="N46" i="47"/>
  <c r="L46" i="47"/>
  <c r="K46" i="47"/>
  <c r="H46" i="47"/>
  <c r="I46" i="47" s="1"/>
  <c r="F46" i="47"/>
  <c r="E46" i="47"/>
  <c r="N45" i="47"/>
  <c r="O45" i="47" s="1"/>
  <c r="K45" i="47"/>
  <c r="L45" i="47" s="1"/>
  <c r="H45" i="47"/>
  <c r="I45" i="47" s="1"/>
  <c r="F45" i="47"/>
  <c r="E45" i="47"/>
  <c r="O44" i="47"/>
  <c r="N44" i="47"/>
  <c r="K44" i="47"/>
  <c r="H44" i="47"/>
  <c r="H64" i="47" s="1"/>
  <c r="F44" i="47"/>
  <c r="F64" i="47" s="1"/>
  <c r="E44" i="47"/>
  <c r="E64" i="47" s="1"/>
  <c r="M42" i="47"/>
  <c r="J42" i="47"/>
  <c r="G42" i="47"/>
  <c r="D42" i="47"/>
  <c r="B42" i="47"/>
  <c r="M41" i="47"/>
  <c r="G41" i="47"/>
  <c r="O36" i="47"/>
  <c r="N36" i="47"/>
  <c r="M36" i="47"/>
  <c r="L36" i="47"/>
  <c r="K36" i="47"/>
  <c r="J36" i="47"/>
  <c r="I36" i="47"/>
  <c r="H36" i="47"/>
  <c r="G36" i="47"/>
  <c r="F36" i="47"/>
  <c r="E36" i="47"/>
  <c r="D36" i="47"/>
  <c r="C36" i="47"/>
  <c r="B36" i="47"/>
  <c r="O35" i="47"/>
  <c r="N35" i="47"/>
  <c r="M35" i="47"/>
  <c r="L35" i="47"/>
  <c r="K35" i="47"/>
  <c r="J35" i="47"/>
  <c r="I35" i="47"/>
  <c r="H35" i="47"/>
  <c r="G35" i="47"/>
  <c r="F35" i="47"/>
  <c r="E35" i="47"/>
  <c r="D35" i="47"/>
  <c r="C35" i="47"/>
  <c r="B35" i="47"/>
  <c r="O34" i="47"/>
  <c r="N34" i="47"/>
  <c r="M34" i="47"/>
  <c r="L34" i="47"/>
  <c r="K34" i="47"/>
  <c r="J34" i="47"/>
  <c r="I34" i="47"/>
  <c r="H34" i="47"/>
  <c r="G34" i="47"/>
  <c r="F34" i="47"/>
  <c r="E34" i="47"/>
  <c r="D34" i="47"/>
  <c r="C34" i="47"/>
  <c r="B34" i="47"/>
  <c r="O33" i="47"/>
  <c r="N33" i="47"/>
  <c r="M33" i="47"/>
  <c r="L33" i="47"/>
  <c r="K33" i="47"/>
  <c r="J33" i="47"/>
  <c r="I33" i="47"/>
  <c r="H33" i="47"/>
  <c r="G33" i="47"/>
  <c r="F33" i="47"/>
  <c r="E33" i="47"/>
  <c r="D33" i="47"/>
  <c r="C33" i="47"/>
  <c r="B33" i="47"/>
  <c r="O32" i="47"/>
  <c r="N32" i="47"/>
  <c r="M32" i="47"/>
  <c r="L32" i="47"/>
  <c r="K32" i="47"/>
  <c r="J32" i="47"/>
  <c r="I32" i="47"/>
  <c r="H32" i="47"/>
  <c r="G32" i="47"/>
  <c r="F32" i="47"/>
  <c r="E32" i="47"/>
  <c r="D32" i="47"/>
  <c r="C32" i="47"/>
  <c r="B32" i="47"/>
  <c r="O31" i="47"/>
  <c r="N31" i="47"/>
  <c r="M31" i="47"/>
  <c r="L31" i="47"/>
  <c r="K31" i="47"/>
  <c r="J31" i="47"/>
  <c r="I31" i="47"/>
  <c r="H31" i="47"/>
  <c r="G31" i="47"/>
  <c r="F31" i="47"/>
  <c r="E31" i="47"/>
  <c r="D31" i="47"/>
  <c r="C31" i="47"/>
  <c r="B31" i="47"/>
  <c r="O30" i="47"/>
  <c r="N30" i="47"/>
  <c r="M30" i="47"/>
  <c r="L30" i="47"/>
  <c r="K30" i="47"/>
  <c r="J30" i="47"/>
  <c r="I30" i="47"/>
  <c r="H30" i="47"/>
  <c r="G30" i="47"/>
  <c r="F30" i="47"/>
  <c r="E30" i="47"/>
  <c r="D30" i="47"/>
  <c r="C30" i="47"/>
  <c r="B30" i="47"/>
  <c r="O29" i="47"/>
  <c r="N29" i="47"/>
  <c r="M29" i="47"/>
  <c r="L29" i="47"/>
  <c r="K29" i="47"/>
  <c r="J29" i="47"/>
  <c r="I29" i="47"/>
  <c r="H29" i="47"/>
  <c r="G29" i="47"/>
  <c r="F29" i="47"/>
  <c r="E29" i="47"/>
  <c r="D29" i="47"/>
  <c r="C29" i="47"/>
  <c r="B29" i="47"/>
  <c r="O28" i="47"/>
  <c r="N28" i="47"/>
  <c r="M28" i="47"/>
  <c r="L28" i="47"/>
  <c r="K28" i="47"/>
  <c r="J28" i="47"/>
  <c r="I28" i="47"/>
  <c r="H28" i="47"/>
  <c r="G28" i="47"/>
  <c r="F28" i="47"/>
  <c r="E28" i="47"/>
  <c r="D28" i="47"/>
  <c r="C28" i="47"/>
  <c r="B28" i="47"/>
  <c r="O27" i="47"/>
  <c r="N27" i="47"/>
  <c r="M27" i="47"/>
  <c r="L27" i="47"/>
  <c r="K27" i="47"/>
  <c r="J27" i="47"/>
  <c r="I27" i="47"/>
  <c r="H27" i="47"/>
  <c r="G27" i="47"/>
  <c r="F27" i="47"/>
  <c r="E27" i="47"/>
  <c r="D27" i="47"/>
  <c r="C27" i="47"/>
  <c r="B27" i="47"/>
  <c r="O26" i="47"/>
  <c r="N26" i="47"/>
  <c r="M26" i="47"/>
  <c r="L26" i="47"/>
  <c r="K26" i="47"/>
  <c r="J26" i="47"/>
  <c r="I26" i="47"/>
  <c r="H26" i="47"/>
  <c r="G26" i="47"/>
  <c r="F26" i="47"/>
  <c r="E26" i="47"/>
  <c r="D26" i="47"/>
  <c r="C26" i="47"/>
  <c r="B26" i="47"/>
  <c r="O25" i="47"/>
  <c r="N25" i="47"/>
  <c r="M25" i="47"/>
  <c r="L25" i="47"/>
  <c r="K25" i="47"/>
  <c r="J25" i="47"/>
  <c r="I25" i="47"/>
  <c r="H25" i="47"/>
  <c r="G25" i="47"/>
  <c r="F25" i="47"/>
  <c r="E25" i="47"/>
  <c r="D25" i="47"/>
  <c r="C25" i="47"/>
  <c r="B25" i="47"/>
  <c r="O24" i="47"/>
  <c r="N24" i="47"/>
  <c r="M24" i="47"/>
  <c r="L24" i="47"/>
  <c r="K24" i="47"/>
  <c r="J24" i="47"/>
  <c r="I24" i="47"/>
  <c r="H24" i="47"/>
  <c r="G24" i="47"/>
  <c r="F24" i="47"/>
  <c r="E24" i="47"/>
  <c r="D24" i="47"/>
  <c r="C24" i="47"/>
  <c r="B24" i="47"/>
  <c r="O23" i="47"/>
  <c r="N23" i="47"/>
  <c r="M23" i="47"/>
  <c r="L23" i="47"/>
  <c r="K23" i="47"/>
  <c r="J23" i="47"/>
  <c r="I23" i="47"/>
  <c r="H23" i="47"/>
  <c r="G23" i="47"/>
  <c r="F23" i="47"/>
  <c r="E23" i="47"/>
  <c r="D23" i="47"/>
  <c r="C23" i="47"/>
  <c r="B23" i="47"/>
  <c r="O22" i="47"/>
  <c r="N22" i="47"/>
  <c r="M22" i="47"/>
  <c r="L22" i="47"/>
  <c r="K22" i="47"/>
  <c r="J22" i="47"/>
  <c r="I22" i="47"/>
  <c r="H22" i="47"/>
  <c r="G22" i="47"/>
  <c r="F22" i="47"/>
  <c r="E22" i="47"/>
  <c r="D22" i="47"/>
  <c r="C22" i="47"/>
  <c r="B22" i="47"/>
  <c r="O21" i="47"/>
  <c r="N21" i="47"/>
  <c r="M21" i="47"/>
  <c r="L21" i="47"/>
  <c r="K21" i="47"/>
  <c r="J21" i="47"/>
  <c r="I21" i="47"/>
  <c r="H21" i="47"/>
  <c r="G21" i="47"/>
  <c r="F21" i="47"/>
  <c r="E21" i="47"/>
  <c r="D21" i="47"/>
  <c r="C21" i="47"/>
  <c r="B21" i="47"/>
  <c r="O20" i="47"/>
  <c r="N20" i="47"/>
  <c r="M20" i="47"/>
  <c r="L20" i="47"/>
  <c r="K20" i="47"/>
  <c r="J20" i="47"/>
  <c r="I20" i="47"/>
  <c r="H20" i="47"/>
  <c r="G20" i="47"/>
  <c r="F20" i="47"/>
  <c r="E20" i="47"/>
  <c r="D20" i="47"/>
  <c r="C20" i="47"/>
  <c r="B20" i="47"/>
  <c r="O19" i="47"/>
  <c r="N19" i="47"/>
  <c r="M19" i="47"/>
  <c r="L19" i="47"/>
  <c r="K19" i="47"/>
  <c r="J19" i="47"/>
  <c r="I19" i="47"/>
  <c r="H19" i="47"/>
  <c r="G19" i="47"/>
  <c r="F19" i="47"/>
  <c r="E19" i="47"/>
  <c r="D19" i="47"/>
  <c r="C19" i="47"/>
  <c r="B19" i="47"/>
  <c r="O18" i="47"/>
  <c r="N18" i="47"/>
  <c r="M18" i="47"/>
  <c r="L18" i="47"/>
  <c r="K18" i="47"/>
  <c r="J18" i="47"/>
  <c r="I18" i="47"/>
  <c r="H18" i="47"/>
  <c r="G18" i="47"/>
  <c r="F18" i="47"/>
  <c r="E18" i="47"/>
  <c r="D18" i="47"/>
  <c r="C18" i="47"/>
  <c r="B18" i="47"/>
  <c r="O17" i="47"/>
  <c r="N17" i="47"/>
  <c r="M17" i="47"/>
  <c r="L17" i="47"/>
  <c r="K17" i="47"/>
  <c r="J17" i="47"/>
  <c r="I17" i="47"/>
  <c r="H17" i="47"/>
  <c r="G17" i="47"/>
  <c r="F17" i="47"/>
  <c r="E17" i="47"/>
  <c r="D17" i="47"/>
  <c r="C17" i="47"/>
  <c r="B17" i="47"/>
  <c r="M15" i="47"/>
  <c r="J15" i="47"/>
  <c r="G15" i="47"/>
  <c r="D15" i="47"/>
  <c r="B15" i="47"/>
  <c r="M14" i="47"/>
  <c r="G14" i="47"/>
  <c r="B199" i="46"/>
  <c r="O198" i="46"/>
  <c r="N198" i="46"/>
  <c r="L198" i="46"/>
  <c r="K198" i="46"/>
  <c r="H198" i="46"/>
  <c r="I198" i="46" s="1"/>
  <c r="F198" i="46"/>
  <c r="E198" i="46"/>
  <c r="N197" i="46"/>
  <c r="O197" i="46" s="1"/>
  <c r="K197" i="46"/>
  <c r="L197" i="46" s="1"/>
  <c r="H197" i="46"/>
  <c r="I197" i="46" s="1"/>
  <c r="F197" i="46"/>
  <c r="E197" i="46"/>
  <c r="N196" i="46"/>
  <c r="O196" i="46" s="1"/>
  <c r="K196" i="46"/>
  <c r="L196" i="46" s="1"/>
  <c r="H196" i="46"/>
  <c r="I196" i="46" s="1"/>
  <c r="F196" i="46"/>
  <c r="E196" i="46"/>
  <c r="N195" i="46"/>
  <c r="O195" i="46" s="1"/>
  <c r="K195" i="46"/>
  <c r="L195" i="46" s="1"/>
  <c r="H195" i="46"/>
  <c r="I195" i="46" s="1"/>
  <c r="F195" i="46"/>
  <c r="E195" i="46"/>
  <c r="N194" i="46"/>
  <c r="O194" i="46" s="1"/>
  <c r="L194" i="46"/>
  <c r="K194" i="46"/>
  <c r="H194" i="46"/>
  <c r="I194" i="46" s="1"/>
  <c r="F194" i="46"/>
  <c r="E194" i="46"/>
  <c r="O193" i="46"/>
  <c r="N193" i="46"/>
  <c r="K193" i="46"/>
  <c r="L193" i="46" s="1"/>
  <c r="H193" i="46"/>
  <c r="I193" i="46" s="1"/>
  <c r="F193" i="46"/>
  <c r="E193" i="46"/>
  <c r="O192" i="46"/>
  <c r="N192" i="46"/>
  <c r="K192" i="46"/>
  <c r="L192" i="46" s="1"/>
  <c r="H192" i="46"/>
  <c r="I192" i="46" s="1"/>
  <c r="F192" i="46"/>
  <c r="E192" i="46"/>
  <c r="O191" i="46"/>
  <c r="N191" i="46"/>
  <c r="K191" i="46"/>
  <c r="L191" i="46" s="1"/>
  <c r="H191" i="46"/>
  <c r="I191" i="46" s="1"/>
  <c r="F191" i="46"/>
  <c r="E191" i="46"/>
  <c r="O190" i="46"/>
  <c r="N190" i="46"/>
  <c r="L190" i="46"/>
  <c r="K190" i="46"/>
  <c r="H190" i="46"/>
  <c r="I190" i="46" s="1"/>
  <c r="F190" i="46"/>
  <c r="E190" i="46"/>
  <c r="N189" i="46"/>
  <c r="O189" i="46" s="1"/>
  <c r="K189" i="46"/>
  <c r="L189" i="46" s="1"/>
  <c r="H189" i="46"/>
  <c r="I189" i="46" s="1"/>
  <c r="F189" i="46"/>
  <c r="E189" i="46"/>
  <c r="N188" i="46"/>
  <c r="O188" i="46" s="1"/>
  <c r="K188" i="46"/>
  <c r="L188" i="46" s="1"/>
  <c r="H188" i="46"/>
  <c r="I188" i="46" s="1"/>
  <c r="F188" i="46"/>
  <c r="E188" i="46"/>
  <c r="N187" i="46"/>
  <c r="O187" i="46" s="1"/>
  <c r="K187" i="46"/>
  <c r="L187" i="46" s="1"/>
  <c r="H187" i="46"/>
  <c r="I187" i="46" s="1"/>
  <c r="F187" i="46"/>
  <c r="E187" i="46"/>
  <c r="N186" i="46"/>
  <c r="O186" i="46" s="1"/>
  <c r="L186" i="46"/>
  <c r="K186" i="46"/>
  <c r="H186" i="46"/>
  <c r="I186" i="46" s="1"/>
  <c r="F186" i="46"/>
  <c r="E186" i="46"/>
  <c r="O185" i="46"/>
  <c r="N185" i="46"/>
  <c r="K185" i="46"/>
  <c r="L185" i="46" s="1"/>
  <c r="H185" i="46"/>
  <c r="I185" i="46" s="1"/>
  <c r="F185" i="46"/>
  <c r="E185" i="46"/>
  <c r="O184" i="46"/>
  <c r="N184" i="46"/>
  <c r="K184" i="46"/>
  <c r="L184" i="46" s="1"/>
  <c r="H184" i="46"/>
  <c r="I184" i="46" s="1"/>
  <c r="F184" i="46"/>
  <c r="E184" i="46"/>
  <c r="O183" i="46"/>
  <c r="N183" i="46"/>
  <c r="K183" i="46"/>
  <c r="L183" i="46" s="1"/>
  <c r="H183" i="46"/>
  <c r="I183" i="46" s="1"/>
  <c r="F183" i="46"/>
  <c r="E183" i="46"/>
  <c r="O182" i="46"/>
  <c r="N182" i="46"/>
  <c r="L182" i="46"/>
  <c r="K182" i="46"/>
  <c r="H182" i="46"/>
  <c r="I182" i="46" s="1"/>
  <c r="F182" i="46"/>
  <c r="E182" i="46"/>
  <c r="N181" i="46"/>
  <c r="O181" i="46" s="1"/>
  <c r="K181" i="46"/>
  <c r="L181" i="46" s="1"/>
  <c r="H181" i="46"/>
  <c r="I181" i="46" s="1"/>
  <c r="F181" i="46"/>
  <c r="E181" i="46"/>
  <c r="N180" i="46"/>
  <c r="O180" i="46" s="1"/>
  <c r="K180" i="46"/>
  <c r="L180" i="46" s="1"/>
  <c r="H180" i="46"/>
  <c r="I180" i="46" s="1"/>
  <c r="F180" i="46"/>
  <c r="E180" i="46"/>
  <c r="N179" i="46"/>
  <c r="K179" i="46"/>
  <c r="H179" i="46"/>
  <c r="H199" i="46" s="1"/>
  <c r="F179" i="46"/>
  <c r="F199" i="46" s="1"/>
  <c r="E179" i="46"/>
  <c r="E199" i="46" s="1"/>
  <c r="M177" i="46"/>
  <c r="J177" i="46"/>
  <c r="G177" i="46"/>
  <c r="D177" i="46"/>
  <c r="B177" i="46"/>
  <c r="M176" i="46"/>
  <c r="G176" i="46"/>
  <c r="B172" i="46"/>
  <c r="N171" i="46"/>
  <c r="O171" i="46" s="1"/>
  <c r="L171" i="46"/>
  <c r="K171" i="46"/>
  <c r="H171" i="46"/>
  <c r="I171" i="46" s="1"/>
  <c r="F171" i="46"/>
  <c r="E171" i="46"/>
  <c r="N170" i="46"/>
  <c r="O170" i="46" s="1"/>
  <c r="K170" i="46"/>
  <c r="L170" i="46" s="1"/>
  <c r="H170" i="46"/>
  <c r="I170" i="46" s="1"/>
  <c r="F170" i="46"/>
  <c r="E170" i="46"/>
  <c r="O169" i="46"/>
  <c r="N169" i="46"/>
  <c r="L169" i="46"/>
  <c r="K169" i="46"/>
  <c r="H169" i="46"/>
  <c r="I169" i="46" s="1"/>
  <c r="F169" i="46"/>
  <c r="E169" i="46"/>
  <c r="N168" i="46"/>
  <c r="O168" i="46" s="1"/>
  <c r="K168" i="46"/>
  <c r="L168" i="46" s="1"/>
  <c r="H168" i="46"/>
  <c r="I168" i="46" s="1"/>
  <c r="F168" i="46"/>
  <c r="E168" i="46"/>
  <c r="N167" i="46"/>
  <c r="O167" i="46" s="1"/>
  <c r="L167" i="46"/>
  <c r="K167" i="46"/>
  <c r="H167" i="46"/>
  <c r="I167" i="46" s="1"/>
  <c r="F167" i="46"/>
  <c r="E167" i="46"/>
  <c r="O166" i="46"/>
  <c r="N166" i="46"/>
  <c r="K166" i="46"/>
  <c r="L166" i="46" s="1"/>
  <c r="H166" i="46"/>
  <c r="I166" i="46" s="1"/>
  <c r="F166" i="46"/>
  <c r="E166" i="46"/>
  <c r="N165" i="46"/>
  <c r="O165" i="46" s="1"/>
  <c r="L165" i="46"/>
  <c r="K165" i="46"/>
  <c r="H165" i="46"/>
  <c r="I165" i="46" s="1"/>
  <c r="F165" i="46"/>
  <c r="E165" i="46"/>
  <c r="O164" i="46"/>
  <c r="N164" i="46"/>
  <c r="K164" i="46"/>
  <c r="L164" i="46" s="1"/>
  <c r="H164" i="46"/>
  <c r="I164" i="46" s="1"/>
  <c r="F164" i="46"/>
  <c r="E164" i="46"/>
  <c r="N163" i="46"/>
  <c r="O163" i="46" s="1"/>
  <c r="L163" i="46"/>
  <c r="K163" i="46"/>
  <c r="H163" i="46"/>
  <c r="I163" i="46" s="1"/>
  <c r="F163" i="46"/>
  <c r="E163" i="46"/>
  <c r="N162" i="46"/>
  <c r="O162" i="46" s="1"/>
  <c r="K162" i="46"/>
  <c r="L162" i="46" s="1"/>
  <c r="H162" i="46"/>
  <c r="I162" i="46" s="1"/>
  <c r="F162" i="46"/>
  <c r="E162" i="46"/>
  <c r="O161" i="46"/>
  <c r="N161" i="46"/>
  <c r="L161" i="46"/>
  <c r="K161" i="46"/>
  <c r="H161" i="46"/>
  <c r="I161" i="46" s="1"/>
  <c r="F161" i="46"/>
  <c r="E161" i="46"/>
  <c r="N160" i="46"/>
  <c r="O160" i="46" s="1"/>
  <c r="K160" i="46"/>
  <c r="L160" i="46" s="1"/>
  <c r="H160" i="46"/>
  <c r="I160" i="46" s="1"/>
  <c r="F160" i="46"/>
  <c r="E160" i="46"/>
  <c r="O159" i="46"/>
  <c r="N159" i="46"/>
  <c r="L159" i="46"/>
  <c r="K159" i="46"/>
  <c r="H159" i="46"/>
  <c r="I159" i="46" s="1"/>
  <c r="F159" i="46"/>
  <c r="E159" i="46"/>
  <c r="O158" i="46"/>
  <c r="N158" i="46"/>
  <c r="K158" i="46"/>
  <c r="L158" i="46" s="1"/>
  <c r="H158" i="46"/>
  <c r="I158" i="46" s="1"/>
  <c r="F158" i="46"/>
  <c r="E158" i="46"/>
  <c r="N157" i="46"/>
  <c r="O157" i="46" s="1"/>
  <c r="L157" i="46"/>
  <c r="K157" i="46"/>
  <c r="H157" i="46"/>
  <c r="I157" i="46" s="1"/>
  <c r="F157" i="46"/>
  <c r="E157" i="46"/>
  <c r="N156" i="46"/>
  <c r="O156" i="46" s="1"/>
  <c r="K156" i="46"/>
  <c r="L156" i="46" s="1"/>
  <c r="H156" i="46"/>
  <c r="I156" i="46" s="1"/>
  <c r="F156" i="46"/>
  <c r="E156" i="46"/>
  <c r="N155" i="46"/>
  <c r="O155" i="46" s="1"/>
  <c r="L155" i="46"/>
  <c r="K155" i="46"/>
  <c r="H155" i="46"/>
  <c r="I155" i="46" s="1"/>
  <c r="F155" i="46"/>
  <c r="E155" i="46"/>
  <c r="N154" i="46"/>
  <c r="O154" i="46" s="1"/>
  <c r="K154" i="46"/>
  <c r="L154" i="46" s="1"/>
  <c r="H154" i="46"/>
  <c r="I154" i="46" s="1"/>
  <c r="F154" i="46"/>
  <c r="E154" i="46"/>
  <c r="O153" i="46"/>
  <c r="N153" i="46"/>
  <c r="L153" i="46"/>
  <c r="K153" i="46"/>
  <c r="I153" i="46"/>
  <c r="H153" i="46"/>
  <c r="F153" i="46"/>
  <c r="E153" i="46"/>
  <c r="O152" i="46"/>
  <c r="N152" i="46"/>
  <c r="L152" i="46"/>
  <c r="K152" i="46"/>
  <c r="I152" i="46"/>
  <c r="H152" i="46"/>
  <c r="H172" i="46" s="1"/>
  <c r="F152" i="46"/>
  <c r="F172" i="46" s="1"/>
  <c r="E152" i="46"/>
  <c r="E172" i="46" s="1"/>
  <c r="M150" i="46"/>
  <c r="J150" i="46"/>
  <c r="G150" i="46"/>
  <c r="D150" i="46"/>
  <c r="B150" i="46"/>
  <c r="M149" i="46"/>
  <c r="G149" i="46"/>
  <c r="B145" i="46"/>
  <c r="O144" i="46"/>
  <c r="N144" i="46"/>
  <c r="K144" i="46"/>
  <c r="L144" i="46" s="1"/>
  <c r="H144" i="46"/>
  <c r="I144" i="46" s="1"/>
  <c r="F144" i="46"/>
  <c r="E144" i="46"/>
  <c r="N143" i="46"/>
  <c r="O143" i="46" s="1"/>
  <c r="K143" i="46"/>
  <c r="L143" i="46" s="1"/>
  <c r="H143" i="46"/>
  <c r="I143" i="46" s="1"/>
  <c r="F143" i="46"/>
  <c r="E143" i="46"/>
  <c r="O142" i="46"/>
  <c r="N142" i="46"/>
  <c r="L142" i="46"/>
  <c r="K142" i="46"/>
  <c r="H142" i="46"/>
  <c r="I142" i="46" s="1"/>
  <c r="F142" i="46"/>
  <c r="E142" i="46"/>
  <c r="N141" i="46"/>
  <c r="O141" i="46" s="1"/>
  <c r="K141" i="46"/>
  <c r="L141" i="46" s="1"/>
  <c r="H141" i="46"/>
  <c r="I141" i="46" s="1"/>
  <c r="F141" i="46"/>
  <c r="E141" i="46"/>
  <c r="O140" i="46"/>
  <c r="N140" i="46"/>
  <c r="K140" i="46"/>
  <c r="L140" i="46" s="1"/>
  <c r="H140" i="46"/>
  <c r="I140" i="46" s="1"/>
  <c r="F140" i="46"/>
  <c r="E140" i="46"/>
  <c r="N139" i="46"/>
  <c r="O139" i="46" s="1"/>
  <c r="K139" i="46"/>
  <c r="L139" i="46" s="1"/>
  <c r="H139" i="46"/>
  <c r="I139" i="46" s="1"/>
  <c r="F139" i="46"/>
  <c r="E139" i="46"/>
  <c r="O138" i="46"/>
  <c r="N138" i="46"/>
  <c r="L138" i="46"/>
  <c r="K138" i="46"/>
  <c r="H138" i="46"/>
  <c r="I138" i="46" s="1"/>
  <c r="F138" i="46"/>
  <c r="E138" i="46"/>
  <c r="O137" i="46"/>
  <c r="N137" i="46"/>
  <c r="K137" i="46"/>
  <c r="L137" i="46" s="1"/>
  <c r="H137" i="46"/>
  <c r="I137" i="46" s="1"/>
  <c r="F137" i="46"/>
  <c r="E137" i="46"/>
  <c r="N136" i="46"/>
  <c r="O136" i="46" s="1"/>
  <c r="K136" i="46"/>
  <c r="L136" i="46" s="1"/>
  <c r="H136" i="46"/>
  <c r="I136" i="46" s="1"/>
  <c r="F136" i="46"/>
  <c r="E136" i="46"/>
  <c r="O135" i="46"/>
  <c r="N135" i="46"/>
  <c r="K135" i="46"/>
  <c r="L135" i="46" s="1"/>
  <c r="H135" i="46"/>
  <c r="I135" i="46" s="1"/>
  <c r="F135" i="46"/>
  <c r="E135" i="46"/>
  <c r="N134" i="46"/>
  <c r="O134" i="46" s="1"/>
  <c r="L134" i="46"/>
  <c r="K134" i="46"/>
  <c r="H134" i="46"/>
  <c r="I134" i="46" s="1"/>
  <c r="F134" i="46"/>
  <c r="E134" i="46"/>
  <c r="N133" i="46"/>
  <c r="O133" i="46" s="1"/>
  <c r="K133" i="46"/>
  <c r="L133" i="46" s="1"/>
  <c r="H133" i="46"/>
  <c r="I133" i="46" s="1"/>
  <c r="F133" i="46"/>
  <c r="E133" i="46"/>
  <c r="N132" i="46"/>
  <c r="O132" i="46" s="1"/>
  <c r="K132" i="46"/>
  <c r="L132" i="46" s="1"/>
  <c r="H132" i="46"/>
  <c r="I132" i="46" s="1"/>
  <c r="F132" i="46"/>
  <c r="E132" i="46"/>
  <c r="O131" i="46"/>
  <c r="N131" i="46"/>
  <c r="K131" i="46"/>
  <c r="L131" i="46" s="1"/>
  <c r="H131" i="46"/>
  <c r="I131" i="46" s="1"/>
  <c r="F131" i="46"/>
  <c r="E131" i="46"/>
  <c r="N130" i="46"/>
  <c r="O130" i="46" s="1"/>
  <c r="L130" i="46"/>
  <c r="K130" i="46"/>
  <c r="H130" i="46"/>
  <c r="I130" i="46" s="1"/>
  <c r="F130" i="46"/>
  <c r="E130" i="46"/>
  <c r="N129" i="46"/>
  <c r="O129" i="46" s="1"/>
  <c r="K129" i="46"/>
  <c r="L129" i="46" s="1"/>
  <c r="H129" i="46"/>
  <c r="I129" i="46" s="1"/>
  <c r="F129" i="46"/>
  <c r="E129" i="46"/>
  <c r="O128" i="46"/>
  <c r="N128" i="46"/>
  <c r="K128" i="46"/>
  <c r="L128" i="46" s="1"/>
  <c r="H128" i="46"/>
  <c r="I128" i="46" s="1"/>
  <c r="F128" i="46"/>
  <c r="E128" i="46"/>
  <c r="N127" i="46"/>
  <c r="O127" i="46" s="1"/>
  <c r="K127" i="46"/>
  <c r="L127" i="46" s="1"/>
  <c r="H127" i="46"/>
  <c r="I127" i="46" s="1"/>
  <c r="F127" i="46"/>
  <c r="E127" i="46"/>
  <c r="O126" i="46"/>
  <c r="N126" i="46"/>
  <c r="L126" i="46"/>
  <c r="K126" i="46"/>
  <c r="H126" i="46"/>
  <c r="I126" i="46" s="1"/>
  <c r="F126" i="46"/>
  <c r="E126" i="46"/>
  <c r="N125" i="46"/>
  <c r="N145" i="46" s="1"/>
  <c r="K125" i="46"/>
  <c r="K145" i="46" s="1"/>
  <c r="H125" i="46"/>
  <c r="H145" i="46" s="1"/>
  <c r="F125" i="46"/>
  <c r="F145" i="46" s="1"/>
  <c r="E125" i="46"/>
  <c r="E145" i="46" s="1"/>
  <c r="M123" i="46"/>
  <c r="J123" i="46"/>
  <c r="G123" i="46"/>
  <c r="D123" i="46"/>
  <c r="B123" i="46"/>
  <c r="M122" i="46"/>
  <c r="G122" i="46"/>
  <c r="B118" i="46"/>
  <c r="N117" i="46"/>
  <c r="O117" i="46" s="1"/>
  <c r="K117" i="46"/>
  <c r="L117" i="46" s="1"/>
  <c r="H117" i="46"/>
  <c r="I117" i="46" s="1"/>
  <c r="F117" i="46"/>
  <c r="E117" i="46"/>
  <c r="N116" i="46"/>
  <c r="O116" i="46" s="1"/>
  <c r="K116" i="46"/>
  <c r="L116" i="46" s="1"/>
  <c r="H116" i="46"/>
  <c r="I116" i="46" s="1"/>
  <c r="F116" i="46"/>
  <c r="E116" i="46"/>
  <c r="N115" i="46"/>
  <c r="O115" i="46" s="1"/>
  <c r="L115" i="46"/>
  <c r="K115" i="46"/>
  <c r="H115" i="46"/>
  <c r="I115" i="46" s="1"/>
  <c r="F115" i="46"/>
  <c r="E115" i="46"/>
  <c r="O114" i="46"/>
  <c r="N114" i="46"/>
  <c r="K114" i="46"/>
  <c r="L114" i="46" s="1"/>
  <c r="H114" i="46"/>
  <c r="I114" i="46" s="1"/>
  <c r="F114" i="46"/>
  <c r="E114" i="46"/>
  <c r="O113" i="46"/>
  <c r="N113" i="46"/>
  <c r="K113" i="46"/>
  <c r="L113" i="46" s="1"/>
  <c r="H113" i="46"/>
  <c r="I113" i="46" s="1"/>
  <c r="F113" i="46"/>
  <c r="E113" i="46"/>
  <c r="O112" i="46"/>
  <c r="N112" i="46"/>
  <c r="K112" i="46"/>
  <c r="L112" i="46" s="1"/>
  <c r="H112" i="46"/>
  <c r="I112" i="46" s="1"/>
  <c r="F112" i="46"/>
  <c r="E112" i="46"/>
  <c r="O111" i="46"/>
  <c r="N111" i="46"/>
  <c r="L111" i="46"/>
  <c r="K111" i="46"/>
  <c r="H111" i="46"/>
  <c r="I111" i="46" s="1"/>
  <c r="F111" i="46"/>
  <c r="E111" i="46"/>
  <c r="O110" i="46"/>
  <c r="N110" i="46"/>
  <c r="K110" i="46"/>
  <c r="L110" i="46" s="1"/>
  <c r="H110" i="46"/>
  <c r="I110" i="46" s="1"/>
  <c r="F110" i="46"/>
  <c r="E110" i="46"/>
  <c r="N109" i="46"/>
  <c r="O109" i="46" s="1"/>
  <c r="K109" i="46"/>
  <c r="L109" i="46" s="1"/>
  <c r="H109" i="46"/>
  <c r="I109" i="46" s="1"/>
  <c r="F109" i="46"/>
  <c r="E109" i="46"/>
  <c r="O108" i="46"/>
  <c r="N108" i="46"/>
  <c r="K108" i="46"/>
  <c r="L108" i="46" s="1"/>
  <c r="H108" i="46"/>
  <c r="I108" i="46" s="1"/>
  <c r="F108" i="46"/>
  <c r="E108" i="46"/>
  <c r="N107" i="46"/>
  <c r="O107" i="46" s="1"/>
  <c r="L107" i="46"/>
  <c r="K107" i="46"/>
  <c r="H107" i="46"/>
  <c r="I107" i="46" s="1"/>
  <c r="F107" i="46"/>
  <c r="E107" i="46"/>
  <c r="O106" i="46"/>
  <c r="N106" i="46"/>
  <c r="K106" i="46"/>
  <c r="L106" i="46" s="1"/>
  <c r="H106" i="46"/>
  <c r="I106" i="46" s="1"/>
  <c r="F106" i="46"/>
  <c r="E106" i="46"/>
  <c r="O105" i="46"/>
  <c r="N105" i="46"/>
  <c r="K105" i="46"/>
  <c r="L105" i="46" s="1"/>
  <c r="H105" i="46"/>
  <c r="I105" i="46" s="1"/>
  <c r="F105" i="46"/>
  <c r="E105" i="46"/>
  <c r="O104" i="46"/>
  <c r="N104" i="46"/>
  <c r="K104" i="46"/>
  <c r="L104" i="46" s="1"/>
  <c r="H104" i="46"/>
  <c r="I104" i="46" s="1"/>
  <c r="F104" i="46"/>
  <c r="E104" i="46"/>
  <c r="O103" i="46"/>
  <c r="N103" i="46"/>
  <c r="L103" i="46"/>
  <c r="K103" i="46"/>
  <c r="H103" i="46"/>
  <c r="I103" i="46" s="1"/>
  <c r="F103" i="46"/>
  <c r="E103" i="46"/>
  <c r="N102" i="46"/>
  <c r="O102" i="46" s="1"/>
  <c r="K102" i="46"/>
  <c r="L102" i="46" s="1"/>
  <c r="H102" i="46"/>
  <c r="I102" i="46" s="1"/>
  <c r="F102" i="46"/>
  <c r="E102" i="46"/>
  <c r="O101" i="46"/>
  <c r="N101" i="46"/>
  <c r="K101" i="46"/>
  <c r="L101" i="46" s="1"/>
  <c r="H101" i="46"/>
  <c r="I101" i="46" s="1"/>
  <c r="F101" i="46"/>
  <c r="E101" i="46"/>
  <c r="N100" i="46"/>
  <c r="O100" i="46" s="1"/>
  <c r="K100" i="46"/>
  <c r="L100" i="46" s="1"/>
  <c r="H100" i="46"/>
  <c r="I100" i="46" s="1"/>
  <c r="F100" i="46"/>
  <c r="E100" i="46"/>
  <c r="O99" i="46"/>
  <c r="N99" i="46"/>
  <c r="L99" i="46"/>
  <c r="K99" i="46"/>
  <c r="H99" i="46"/>
  <c r="I99" i="46" s="1"/>
  <c r="F99" i="46"/>
  <c r="E99" i="46"/>
  <c r="O98" i="46"/>
  <c r="N98" i="46"/>
  <c r="K98" i="46"/>
  <c r="K118" i="46" s="1"/>
  <c r="H98" i="46"/>
  <c r="H118" i="46" s="1"/>
  <c r="F98" i="46"/>
  <c r="F118" i="46" s="1"/>
  <c r="E98" i="46"/>
  <c r="E118" i="46" s="1"/>
  <c r="M96" i="46"/>
  <c r="J96" i="46"/>
  <c r="G96" i="46"/>
  <c r="D96" i="46"/>
  <c r="B96" i="46"/>
  <c r="M95" i="46"/>
  <c r="G95" i="46"/>
  <c r="B91" i="46"/>
  <c r="O90" i="46"/>
  <c r="N90" i="46"/>
  <c r="K90" i="46"/>
  <c r="L90" i="46" s="1"/>
  <c r="H90" i="46"/>
  <c r="I90" i="46" s="1"/>
  <c r="F90" i="46"/>
  <c r="E90" i="46"/>
  <c r="O89" i="46"/>
  <c r="N89" i="46"/>
  <c r="K89" i="46"/>
  <c r="L89" i="46" s="1"/>
  <c r="H89" i="46"/>
  <c r="I89" i="46" s="1"/>
  <c r="F89" i="46"/>
  <c r="E89" i="46"/>
  <c r="O88" i="46"/>
  <c r="N88" i="46"/>
  <c r="L88" i="46"/>
  <c r="K88" i="46"/>
  <c r="H88" i="46"/>
  <c r="I88" i="46" s="1"/>
  <c r="F88" i="46"/>
  <c r="E88" i="46"/>
  <c r="N87" i="46"/>
  <c r="O87" i="46" s="1"/>
  <c r="K87" i="46"/>
  <c r="L87" i="46" s="1"/>
  <c r="H87" i="46"/>
  <c r="I87" i="46" s="1"/>
  <c r="F87" i="46"/>
  <c r="E87" i="46"/>
  <c r="N86" i="46"/>
  <c r="O86" i="46" s="1"/>
  <c r="K86" i="46"/>
  <c r="L86" i="46" s="1"/>
  <c r="H86" i="46"/>
  <c r="I86" i="46" s="1"/>
  <c r="F86" i="46"/>
  <c r="E86" i="46"/>
  <c r="N85" i="46"/>
  <c r="O85" i="46" s="1"/>
  <c r="K85" i="46"/>
  <c r="L85" i="46" s="1"/>
  <c r="H85" i="46"/>
  <c r="I85" i="46" s="1"/>
  <c r="F85" i="46"/>
  <c r="E85" i="46"/>
  <c r="N84" i="46"/>
  <c r="O84" i="46" s="1"/>
  <c r="L84" i="46"/>
  <c r="K84" i="46"/>
  <c r="H84" i="46"/>
  <c r="I84" i="46" s="1"/>
  <c r="F84" i="46"/>
  <c r="E84" i="46"/>
  <c r="O83" i="46"/>
  <c r="N83" i="46"/>
  <c r="K83" i="46"/>
  <c r="L83" i="46" s="1"/>
  <c r="H83" i="46"/>
  <c r="I83" i="46" s="1"/>
  <c r="F83" i="46"/>
  <c r="E83" i="46"/>
  <c r="O82" i="46"/>
  <c r="N82" i="46"/>
  <c r="K82" i="46"/>
  <c r="L82" i="46" s="1"/>
  <c r="H82" i="46"/>
  <c r="I82" i="46" s="1"/>
  <c r="F82" i="46"/>
  <c r="E82" i="46"/>
  <c r="O81" i="46"/>
  <c r="N81" i="46"/>
  <c r="K81" i="46"/>
  <c r="L81" i="46" s="1"/>
  <c r="H81" i="46"/>
  <c r="I81" i="46" s="1"/>
  <c r="F81" i="46"/>
  <c r="E81" i="46"/>
  <c r="O80" i="46"/>
  <c r="N80" i="46"/>
  <c r="L80" i="46"/>
  <c r="K80" i="46"/>
  <c r="H80" i="46"/>
  <c r="I80" i="46" s="1"/>
  <c r="F80" i="46"/>
  <c r="E80" i="46"/>
  <c r="N79" i="46"/>
  <c r="O79" i="46" s="1"/>
  <c r="K79" i="46"/>
  <c r="L79" i="46" s="1"/>
  <c r="H79" i="46"/>
  <c r="I79" i="46" s="1"/>
  <c r="F79" i="46"/>
  <c r="E79" i="46"/>
  <c r="N78" i="46"/>
  <c r="O78" i="46" s="1"/>
  <c r="K78" i="46"/>
  <c r="L78" i="46" s="1"/>
  <c r="H78" i="46"/>
  <c r="I78" i="46" s="1"/>
  <c r="F78" i="46"/>
  <c r="E78" i="46"/>
  <c r="N77" i="46"/>
  <c r="O77" i="46" s="1"/>
  <c r="K77" i="46"/>
  <c r="L77" i="46" s="1"/>
  <c r="H77" i="46"/>
  <c r="I77" i="46" s="1"/>
  <c r="F77" i="46"/>
  <c r="E77" i="46"/>
  <c r="N76" i="46"/>
  <c r="O76" i="46" s="1"/>
  <c r="L76" i="46"/>
  <c r="K76" i="46"/>
  <c r="H76" i="46"/>
  <c r="I76" i="46" s="1"/>
  <c r="F76" i="46"/>
  <c r="E76" i="46"/>
  <c r="O75" i="46"/>
  <c r="N75" i="46"/>
  <c r="K75" i="46"/>
  <c r="L75" i="46" s="1"/>
  <c r="H75" i="46"/>
  <c r="I75" i="46" s="1"/>
  <c r="F75" i="46"/>
  <c r="E75" i="46"/>
  <c r="O74" i="46"/>
  <c r="N74" i="46"/>
  <c r="K74" i="46"/>
  <c r="L74" i="46" s="1"/>
  <c r="H74" i="46"/>
  <c r="I74" i="46" s="1"/>
  <c r="F74" i="46"/>
  <c r="E74" i="46"/>
  <c r="O73" i="46"/>
  <c r="N73" i="46"/>
  <c r="L73" i="46"/>
  <c r="K73" i="46"/>
  <c r="H73" i="46"/>
  <c r="I73" i="46" s="1"/>
  <c r="F73" i="46"/>
  <c r="E73" i="46"/>
  <c r="N72" i="46"/>
  <c r="O72" i="46" s="1"/>
  <c r="L72" i="46"/>
  <c r="K72" i="46"/>
  <c r="H72" i="46"/>
  <c r="I72" i="46" s="1"/>
  <c r="F72" i="46"/>
  <c r="E72" i="46"/>
  <c r="O71" i="46"/>
  <c r="N71" i="46"/>
  <c r="K71" i="46"/>
  <c r="K91" i="46" s="1"/>
  <c r="H71" i="46"/>
  <c r="H91" i="46" s="1"/>
  <c r="F71" i="46"/>
  <c r="F91" i="46" s="1"/>
  <c r="E71" i="46"/>
  <c r="E91" i="46" s="1"/>
  <c r="M69" i="46"/>
  <c r="J69" i="46"/>
  <c r="G69" i="46"/>
  <c r="D69" i="46"/>
  <c r="B69" i="46"/>
  <c r="M68" i="46"/>
  <c r="G68" i="46"/>
  <c r="B64" i="46"/>
  <c r="O63" i="46"/>
  <c r="N63" i="46"/>
  <c r="K63" i="46"/>
  <c r="L63" i="46" s="1"/>
  <c r="H63" i="46"/>
  <c r="I63" i="46" s="1"/>
  <c r="F63" i="46"/>
  <c r="E63" i="46"/>
  <c r="N62" i="46"/>
  <c r="O62" i="46" s="1"/>
  <c r="K62" i="46"/>
  <c r="L62" i="46" s="1"/>
  <c r="I62" i="46"/>
  <c r="H62" i="46"/>
  <c r="F62" i="46"/>
  <c r="E62" i="46"/>
  <c r="N61" i="46"/>
  <c r="O61" i="46" s="1"/>
  <c r="K61" i="46"/>
  <c r="L61" i="46" s="1"/>
  <c r="I61" i="46"/>
  <c r="H61" i="46"/>
  <c r="F61" i="46"/>
  <c r="E61" i="46"/>
  <c r="O60" i="46"/>
  <c r="N60" i="46"/>
  <c r="K60" i="46"/>
  <c r="L60" i="46" s="1"/>
  <c r="I60" i="46"/>
  <c r="H60" i="46"/>
  <c r="F60" i="46"/>
  <c r="E60" i="46"/>
  <c r="N59" i="46"/>
  <c r="O59" i="46" s="1"/>
  <c r="K59" i="46"/>
  <c r="L59" i="46" s="1"/>
  <c r="I59" i="46"/>
  <c r="H59" i="46"/>
  <c r="F59" i="46"/>
  <c r="E59" i="46"/>
  <c r="N58" i="46"/>
  <c r="O58" i="46" s="1"/>
  <c r="K58" i="46"/>
  <c r="L58" i="46" s="1"/>
  <c r="I58" i="46"/>
  <c r="H58" i="46"/>
  <c r="F58" i="46"/>
  <c r="E58" i="46"/>
  <c r="N57" i="46"/>
  <c r="O57" i="46" s="1"/>
  <c r="K57" i="46"/>
  <c r="L57" i="46" s="1"/>
  <c r="I57" i="46"/>
  <c r="H57" i="46"/>
  <c r="F57" i="46"/>
  <c r="E57" i="46"/>
  <c r="O56" i="46"/>
  <c r="N56" i="46"/>
  <c r="K56" i="46"/>
  <c r="L56" i="46" s="1"/>
  <c r="I56" i="46"/>
  <c r="H56" i="46"/>
  <c r="F56" i="46"/>
  <c r="E56" i="46"/>
  <c r="N55" i="46"/>
  <c r="O55" i="46" s="1"/>
  <c r="K55" i="46"/>
  <c r="L55" i="46" s="1"/>
  <c r="I55" i="46"/>
  <c r="H55" i="46"/>
  <c r="F55" i="46"/>
  <c r="E55" i="46"/>
  <c r="N54" i="46"/>
  <c r="O54" i="46" s="1"/>
  <c r="K54" i="46"/>
  <c r="L54" i="46" s="1"/>
  <c r="I54" i="46"/>
  <c r="H54" i="46"/>
  <c r="F54" i="46"/>
  <c r="E54" i="46"/>
  <c r="N53" i="46"/>
  <c r="O53" i="46" s="1"/>
  <c r="K53" i="46"/>
  <c r="L53" i="46" s="1"/>
  <c r="I53" i="46"/>
  <c r="H53" i="46"/>
  <c r="F53" i="46"/>
  <c r="E53" i="46"/>
  <c r="O52" i="46"/>
  <c r="N52" i="46"/>
  <c r="K52" i="46"/>
  <c r="L52" i="46" s="1"/>
  <c r="I52" i="46"/>
  <c r="H52" i="46"/>
  <c r="F52" i="46"/>
  <c r="E52" i="46"/>
  <c r="N51" i="46"/>
  <c r="O51" i="46" s="1"/>
  <c r="K51" i="46"/>
  <c r="L51" i="46" s="1"/>
  <c r="I51" i="46"/>
  <c r="H51" i="46"/>
  <c r="F51" i="46"/>
  <c r="E51" i="46"/>
  <c r="N50" i="46"/>
  <c r="O50" i="46" s="1"/>
  <c r="K50" i="46"/>
  <c r="L50" i="46" s="1"/>
  <c r="I50" i="46"/>
  <c r="H50" i="46"/>
  <c r="F50" i="46"/>
  <c r="E50" i="46"/>
  <c r="N49" i="46"/>
  <c r="O49" i="46" s="1"/>
  <c r="K49" i="46"/>
  <c r="L49" i="46" s="1"/>
  <c r="I49" i="46"/>
  <c r="H49" i="46"/>
  <c r="F49" i="46"/>
  <c r="E49" i="46"/>
  <c r="O48" i="46"/>
  <c r="N48" i="46"/>
  <c r="K48" i="46"/>
  <c r="L48" i="46" s="1"/>
  <c r="I48" i="46"/>
  <c r="H48" i="46"/>
  <c r="F48" i="46"/>
  <c r="E48" i="46"/>
  <c r="N47" i="46"/>
  <c r="O47" i="46" s="1"/>
  <c r="K47" i="46"/>
  <c r="L47" i="46" s="1"/>
  <c r="I47" i="46"/>
  <c r="H47" i="46"/>
  <c r="F47" i="46"/>
  <c r="E47" i="46"/>
  <c r="N46" i="46"/>
  <c r="O46" i="46" s="1"/>
  <c r="K46" i="46"/>
  <c r="L46" i="46" s="1"/>
  <c r="I46" i="46"/>
  <c r="H46" i="46"/>
  <c r="F46" i="46"/>
  <c r="E46" i="46"/>
  <c r="N45" i="46"/>
  <c r="O45" i="46" s="1"/>
  <c r="K45" i="46"/>
  <c r="L45" i="46" s="1"/>
  <c r="I45" i="46"/>
  <c r="H45" i="46"/>
  <c r="F45" i="46"/>
  <c r="E45" i="46"/>
  <c r="O44" i="46"/>
  <c r="N44" i="46"/>
  <c r="K44" i="46"/>
  <c r="I44" i="46"/>
  <c r="H44" i="46"/>
  <c r="H64" i="46" s="1"/>
  <c r="F44" i="46"/>
  <c r="F64" i="46" s="1"/>
  <c r="E44" i="46"/>
  <c r="E64" i="46" s="1"/>
  <c r="M42" i="46"/>
  <c r="J42" i="46"/>
  <c r="G42" i="46"/>
  <c r="D42" i="46"/>
  <c r="B42" i="46"/>
  <c r="M41" i="46"/>
  <c r="G41" i="46"/>
  <c r="O36" i="46"/>
  <c r="N36" i="46"/>
  <c r="M36" i="46"/>
  <c r="L36" i="46"/>
  <c r="K36" i="46"/>
  <c r="J36" i="46"/>
  <c r="I36" i="46"/>
  <c r="H36" i="46"/>
  <c r="G36" i="46"/>
  <c r="F36" i="46"/>
  <c r="E36" i="46"/>
  <c r="D36" i="46"/>
  <c r="C36" i="46"/>
  <c r="B36" i="46"/>
  <c r="O35" i="46"/>
  <c r="N35" i="46"/>
  <c r="M35" i="46"/>
  <c r="L35" i="46"/>
  <c r="K35" i="46"/>
  <c r="J35" i="46"/>
  <c r="I35" i="46"/>
  <c r="H35" i="46"/>
  <c r="G35" i="46"/>
  <c r="F35" i="46"/>
  <c r="E35" i="46"/>
  <c r="D35" i="46"/>
  <c r="C35" i="46"/>
  <c r="B35" i="46"/>
  <c r="O34" i="46"/>
  <c r="N34" i="46"/>
  <c r="M34" i="46"/>
  <c r="L34" i="46"/>
  <c r="K34" i="46"/>
  <c r="J34" i="46"/>
  <c r="I34" i="46"/>
  <c r="H34" i="46"/>
  <c r="G34" i="46"/>
  <c r="F34" i="46"/>
  <c r="E34" i="46"/>
  <c r="D34" i="46"/>
  <c r="C34" i="46"/>
  <c r="B34" i="46"/>
  <c r="O33" i="46"/>
  <c r="N33" i="46"/>
  <c r="M33" i="46"/>
  <c r="L33" i="46"/>
  <c r="K33" i="46"/>
  <c r="J33" i="46"/>
  <c r="I33" i="46"/>
  <c r="H33" i="46"/>
  <c r="G33" i="46"/>
  <c r="F33" i="46"/>
  <c r="E33" i="46"/>
  <c r="D33" i="46"/>
  <c r="C33" i="46"/>
  <c r="B33" i="46"/>
  <c r="O32" i="46"/>
  <c r="N32" i="46"/>
  <c r="M32" i="46"/>
  <c r="L32" i="46"/>
  <c r="K32" i="46"/>
  <c r="J32" i="46"/>
  <c r="I32" i="46"/>
  <c r="H32" i="46"/>
  <c r="G32" i="46"/>
  <c r="F32" i="46"/>
  <c r="E32" i="46"/>
  <c r="D32" i="46"/>
  <c r="C32" i="46"/>
  <c r="B32" i="46"/>
  <c r="O31" i="46"/>
  <c r="N31" i="46"/>
  <c r="M31" i="46"/>
  <c r="L31" i="46"/>
  <c r="K31" i="46"/>
  <c r="J31" i="46"/>
  <c r="I31" i="46"/>
  <c r="H31" i="46"/>
  <c r="G31" i="46"/>
  <c r="F31" i="46"/>
  <c r="E31" i="46"/>
  <c r="D31" i="46"/>
  <c r="C31" i="46"/>
  <c r="B31" i="46"/>
  <c r="O30" i="46"/>
  <c r="N30" i="46"/>
  <c r="M30" i="46"/>
  <c r="L30" i="46"/>
  <c r="K30" i="46"/>
  <c r="J30" i="46"/>
  <c r="I30" i="46"/>
  <c r="H30" i="46"/>
  <c r="G30" i="46"/>
  <c r="F30" i="46"/>
  <c r="E30" i="46"/>
  <c r="D30" i="46"/>
  <c r="C30" i="46"/>
  <c r="B30" i="46"/>
  <c r="O29" i="46"/>
  <c r="N29" i="46"/>
  <c r="M29" i="46"/>
  <c r="L29" i="46"/>
  <c r="K29" i="46"/>
  <c r="J29" i="46"/>
  <c r="I29" i="46"/>
  <c r="H29" i="46"/>
  <c r="G29" i="46"/>
  <c r="F29" i="46"/>
  <c r="E29" i="46"/>
  <c r="D29" i="46"/>
  <c r="C29" i="46"/>
  <c r="B29" i="46"/>
  <c r="O28" i="46"/>
  <c r="N28" i="46"/>
  <c r="M28" i="46"/>
  <c r="L28" i="46"/>
  <c r="K28" i="46"/>
  <c r="J28" i="46"/>
  <c r="I28" i="46"/>
  <c r="H28" i="46"/>
  <c r="G28" i="46"/>
  <c r="F28" i="46"/>
  <c r="E28" i="46"/>
  <c r="D28" i="46"/>
  <c r="C28" i="46"/>
  <c r="B28" i="46"/>
  <c r="O27" i="46"/>
  <c r="N27" i="46"/>
  <c r="M27" i="46"/>
  <c r="L27" i="46"/>
  <c r="K27" i="46"/>
  <c r="J27" i="46"/>
  <c r="I27" i="46"/>
  <c r="H27" i="46"/>
  <c r="G27" i="46"/>
  <c r="F27" i="46"/>
  <c r="E27" i="46"/>
  <c r="D27" i="46"/>
  <c r="C27" i="46"/>
  <c r="B27" i="46"/>
  <c r="O26" i="46"/>
  <c r="N26" i="46"/>
  <c r="M26" i="46"/>
  <c r="L26" i="46"/>
  <c r="K26" i="46"/>
  <c r="J26" i="46"/>
  <c r="I26" i="46"/>
  <c r="H26" i="46"/>
  <c r="G26" i="46"/>
  <c r="F26" i="46"/>
  <c r="E26" i="46"/>
  <c r="D26" i="46"/>
  <c r="C26" i="46"/>
  <c r="B26" i="46"/>
  <c r="O25" i="46"/>
  <c r="N25" i="46"/>
  <c r="M25" i="46"/>
  <c r="L25" i="46"/>
  <c r="K25" i="46"/>
  <c r="J25" i="46"/>
  <c r="I25" i="46"/>
  <c r="H25" i="46"/>
  <c r="G25" i="46"/>
  <c r="F25" i="46"/>
  <c r="E25" i="46"/>
  <c r="D25" i="46"/>
  <c r="C25" i="46"/>
  <c r="B25" i="46"/>
  <c r="O24" i="46"/>
  <c r="N24" i="46"/>
  <c r="M24" i="46"/>
  <c r="L24" i="46"/>
  <c r="K24" i="46"/>
  <c r="J24" i="46"/>
  <c r="I24" i="46"/>
  <c r="H24" i="46"/>
  <c r="G24" i="46"/>
  <c r="F24" i="46"/>
  <c r="E24" i="46"/>
  <c r="D24" i="46"/>
  <c r="C24" i="46"/>
  <c r="B24" i="46"/>
  <c r="O23" i="46"/>
  <c r="N23" i="46"/>
  <c r="M23" i="46"/>
  <c r="L23" i="46"/>
  <c r="K23" i="46"/>
  <c r="J23" i="46"/>
  <c r="I23" i="46"/>
  <c r="H23" i="46"/>
  <c r="G23" i="46"/>
  <c r="F23" i="46"/>
  <c r="E23" i="46"/>
  <c r="D23" i="46"/>
  <c r="C23" i="46"/>
  <c r="B23" i="46"/>
  <c r="O22" i="46"/>
  <c r="N22" i="46"/>
  <c r="M22" i="46"/>
  <c r="L22" i="46"/>
  <c r="K22" i="46"/>
  <c r="J22" i="46"/>
  <c r="I22" i="46"/>
  <c r="H22" i="46"/>
  <c r="G22" i="46"/>
  <c r="F22" i="46"/>
  <c r="E22" i="46"/>
  <c r="D22" i="46"/>
  <c r="C22" i="46"/>
  <c r="B22" i="46"/>
  <c r="O21" i="46"/>
  <c r="N21" i="46"/>
  <c r="M21" i="46"/>
  <c r="L21" i="46"/>
  <c r="K21" i="46"/>
  <c r="J21" i="46"/>
  <c r="I21" i="46"/>
  <c r="H21" i="46"/>
  <c r="G21" i="46"/>
  <c r="F21" i="46"/>
  <c r="E21" i="46"/>
  <c r="D21" i="46"/>
  <c r="C21" i="46"/>
  <c r="B21" i="46"/>
  <c r="O20" i="46"/>
  <c r="N20" i="46"/>
  <c r="M20" i="46"/>
  <c r="L20" i="46"/>
  <c r="K20" i="46"/>
  <c r="J20" i="46"/>
  <c r="I20" i="46"/>
  <c r="H20" i="46"/>
  <c r="G20" i="46"/>
  <c r="F20" i="46"/>
  <c r="E20" i="46"/>
  <c r="D20" i="46"/>
  <c r="C20" i="46"/>
  <c r="B20" i="46"/>
  <c r="O19" i="46"/>
  <c r="N19" i="46"/>
  <c r="M19" i="46"/>
  <c r="L19" i="46"/>
  <c r="K19" i="46"/>
  <c r="J19" i="46"/>
  <c r="I19" i="46"/>
  <c r="H19" i="46"/>
  <c r="G19" i="46"/>
  <c r="F19" i="46"/>
  <c r="E19" i="46"/>
  <c r="D19" i="46"/>
  <c r="C19" i="46"/>
  <c r="B19" i="46"/>
  <c r="O18" i="46"/>
  <c r="N18" i="46"/>
  <c r="M18" i="46"/>
  <c r="L18" i="46"/>
  <c r="K18" i="46"/>
  <c r="J18" i="46"/>
  <c r="I18" i="46"/>
  <c r="H18" i="46"/>
  <c r="G18" i="46"/>
  <c r="F18" i="46"/>
  <c r="E18" i="46"/>
  <c r="D18" i="46"/>
  <c r="C18" i="46"/>
  <c r="B18" i="46"/>
  <c r="O17" i="46"/>
  <c r="N17" i="46"/>
  <c r="M17" i="46"/>
  <c r="L17" i="46"/>
  <c r="K17" i="46"/>
  <c r="J17" i="46"/>
  <c r="I17" i="46"/>
  <c r="H17" i="46"/>
  <c r="G17" i="46"/>
  <c r="F17" i="46"/>
  <c r="E17" i="46"/>
  <c r="D17" i="46"/>
  <c r="C17" i="46"/>
  <c r="B17" i="46"/>
  <c r="M15" i="46"/>
  <c r="J15" i="46"/>
  <c r="G15" i="46"/>
  <c r="D15" i="46"/>
  <c r="B15" i="46"/>
  <c r="M14" i="46"/>
  <c r="G14" i="46"/>
  <c r="B199" i="45"/>
  <c r="N198" i="45"/>
  <c r="O198" i="45" s="1"/>
  <c r="K198" i="45"/>
  <c r="L198" i="45" s="1"/>
  <c r="H198" i="45"/>
  <c r="I198" i="45" s="1"/>
  <c r="F198" i="45"/>
  <c r="E198" i="45"/>
  <c r="N197" i="45"/>
  <c r="O197" i="45" s="1"/>
  <c r="K197" i="45"/>
  <c r="L197" i="45" s="1"/>
  <c r="H197" i="45"/>
  <c r="I197" i="45" s="1"/>
  <c r="F197" i="45"/>
  <c r="E197" i="45"/>
  <c r="N196" i="45"/>
  <c r="O196" i="45" s="1"/>
  <c r="L196" i="45"/>
  <c r="K196" i="45"/>
  <c r="H196" i="45"/>
  <c r="I196" i="45" s="1"/>
  <c r="F196" i="45"/>
  <c r="E196" i="45"/>
  <c r="O195" i="45"/>
  <c r="N195" i="45"/>
  <c r="L195" i="45"/>
  <c r="K195" i="45"/>
  <c r="H195" i="45"/>
  <c r="I195" i="45" s="1"/>
  <c r="F195" i="45"/>
  <c r="E195" i="45"/>
  <c r="N194" i="45"/>
  <c r="O194" i="45" s="1"/>
  <c r="K194" i="45"/>
  <c r="L194" i="45" s="1"/>
  <c r="H194" i="45"/>
  <c r="I194" i="45" s="1"/>
  <c r="F194" i="45"/>
  <c r="E194" i="45"/>
  <c r="N193" i="45"/>
  <c r="O193" i="45" s="1"/>
  <c r="K193" i="45"/>
  <c r="L193" i="45" s="1"/>
  <c r="H193" i="45"/>
  <c r="I193" i="45" s="1"/>
  <c r="F193" i="45"/>
  <c r="E193" i="45"/>
  <c r="N192" i="45"/>
  <c r="O192" i="45" s="1"/>
  <c r="L192" i="45"/>
  <c r="K192" i="45"/>
  <c r="H192" i="45"/>
  <c r="I192" i="45" s="1"/>
  <c r="F192" i="45"/>
  <c r="E192" i="45"/>
  <c r="O191" i="45"/>
  <c r="N191" i="45"/>
  <c r="L191" i="45"/>
  <c r="K191" i="45"/>
  <c r="H191" i="45"/>
  <c r="I191" i="45" s="1"/>
  <c r="F191" i="45"/>
  <c r="E191" i="45"/>
  <c r="N190" i="45"/>
  <c r="O190" i="45" s="1"/>
  <c r="K190" i="45"/>
  <c r="L190" i="45" s="1"/>
  <c r="H190" i="45"/>
  <c r="I190" i="45" s="1"/>
  <c r="F190" i="45"/>
  <c r="E190" i="45"/>
  <c r="N189" i="45"/>
  <c r="O189" i="45" s="1"/>
  <c r="K189" i="45"/>
  <c r="L189" i="45" s="1"/>
  <c r="H189" i="45"/>
  <c r="I189" i="45" s="1"/>
  <c r="F189" i="45"/>
  <c r="E189" i="45"/>
  <c r="N188" i="45"/>
  <c r="O188" i="45" s="1"/>
  <c r="L188" i="45"/>
  <c r="K188" i="45"/>
  <c r="H188" i="45"/>
  <c r="I188" i="45" s="1"/>
  <c r="F188" i="45"/>
  <c r="E188" i="45"/>
  <c r="O187" i="45"/>
  <c r="N187" i="45"/>
  <c r="L187" i="45"/>
  <c r="K187" i="45"/>
  <c r="H187" i="45"/>
  <c r="I187" i="45" s="1"/>
  <c r="F187" i="45"/>
  <c r="E187" i="45"/>
  <c r="N186" i="45"/>
  <c r="O186" i="45" s="1"/>
  <c r="K186" i="45"/>
  <c r="L186" i="45" s="1"/>
  <c r="H186" i="45"/>
  <c r="I186" i="45" s="1"/>
  <c r="F186" i="45"/>
  <c r="E186" i="45"/>
  <c r="N185" i="45"/>
  <c r="O185" i="45" s="1"/>
  <c r="K185" i="45"/>
  <c r="L185" i="45" s="1"/>
  <c r="H185" i="45"/>
  <c r="I185" i="45" s="1"/>
  <c r="F185" i="45"/>
  <c r="E185" i="45"/>
  <c r="N184" i="45"/>
  <c r="O184" i="45" s="1"/>
  <c r="L184" i="45"/>
  <c r="K184" i="45"/>
  <c r="H184" i="45"/>
  <c r="I184" i="45" s="1"/>
  <c r="F184" i="45"/>
  <c r="E184" i="45"/>
  <c r="O183" i="45"/>
  <c r="N183" i="45"/>
  <c r="L183" i="45"/>
  <c r="K183" i="45"/>
  <c r="H183" i="45"/>
  <c r="I183" i="45" s="1"/>
  <c r="F183" i="45"/>
  <c r="E183" i="45"/>
  <c r="N182" i="45"/>
  <c r="O182" i="45" s="1"/>
  <c r="K182" i="45"/>
  <c r="L182" i="45" s="1"/>
  <c r="H182" i="45"/>
  <c r="I182" i="45" s="1"/>
  <c r="F182" i="45"/>
  <c r="E182" i="45"/>
  <c r="N181" i="45"/>
  <c r="O181" i="45" s="1"/>
  <c r="K181" i="45"/>
  <c r="L181" i="45" s="1"/>
  <c r="H181" i="45"/>
  <c r="I181" i="45" s="1"/>
  <c r="F181" i="45"/>
  <c r="E181" i="45"/>
  <c r="N180" i="45"/>
  <c r="O180" i="45" s="1"/>
  <c r="L180" i="45"/>
  <c r="K180" i="45"/>
  <c r="H180" i="45"/>
  <c r="I180" i="45" s="1"/>
  <c r="F180" i="45"/>
  <c r="E180" i="45"/>
  <c r="O179" i="45"/>
  <c r="N179" i="45"/>
  <c r="L179" i="45"/>
  <c r="K179" i="45"/>
  <c r="H179" i="45"/>
  <c r="H199" i="45" s="1"/>
  <c r="F179" i="45"/>
  <c r="F199" i="45" s="1"/>
  <c r="E179" i="45"/>
  <c r="E199" i="45" s="1"/>
  <c r="M177" i="45"/>
  <c r="J177" i="45"/>
  <c r="G177" i="45"/>
  <c r="D177" i="45"/>
  <c r="B177" i="45"/>
  <c r="M176" i="45"/>
  <c r="G176" i="45"/>
  <c r="B172" i="45"/>
  <c r="N171" i="45"/>
  <c r="O171" i="45" s="1"/>
  <c r="K171" i="45"/>
  <c r="L171" i="45" s="1"/>
  <c r="H171" i="45"/>
  <c r="I171" i="45" s="1"/>
  <c r="E171" i="45"/>
  <c r="F171" i="45" s="1"/>
  <c r="O170" i="45"/>
  <c r="N170" i="45"/>
  <c r="K170" i="45"/>
  <c r="L170" i="45" s="1"/>
  <c r="H170" i="45"/>
  <c r="I170" i="45" s="1"/>
  <c r="E170" i="45"/>
  <c r="F170" i="45" s="1"/>
  <c r="O169" i="45"/>
  <c r="N169" i="45"/>
  <c r="K169" i="45"/>
  <c r="L169" i="45" s="1"/>
  <c r="I169" i="45"/>
  <c r="H169" i="45"/>
  <c r="E169" i="45"/>
  <c r="F169" i="45" s="1"/>
  <c r="N168" i="45"/>
  <c r="O168" i="45" s="1"/>
  <c r="K168" i="45"/>
  <c r="L168" i="45" s="1"/>
  <c r="H168" i="45"/>
  <c r="I168" i="45" s="1"/>
  <c r="E168" i="45"/>
  <c r="F168" i="45" s="1"/>
  <c r="O167" i="45"/>
  <c r="N167" i="45"/>
  <c r="L167" i="45"/>
  <c r="K167" i="45"/>
  <c r="I167" i="45"/>
  <c r="H167" i="45"/>
  <c r="E167" i="45"/>
  <c r="F167" i="45" s="1"/>
  <c r="N166" i="45"/>
  <c r="O166" i="45" s="1"/>
  <c r="K166" i="45"/>
  <c r="L166" i="45" s="1"/>
  <c r="H166" i="45"/>
  <c r="I166" i="45" s="1"/>
  <c r="E166" i="45"/>
  <c r="F166" i="45" s="1"/>
  <c r="O165" i="45"/>
  <c r="N165" i="45"/>
  <c r="K165" i="45"/>
  <c r="L165" i="45" s="1"/>
  <c r="I165" i="45"/>
  <c r="H165" i="45"/>
  <c r="E165" i="45"/>
  <c r="F165" i="45" s="1"/>
  <c r="N164" i="45"/>
  <c r="O164" i="45" s="1"/>
  <c r="L164" i="45"/>
  <c r="K164" i="45"/>
  <c r="H164" i="45"/>
  <c r="I164" i="45" s="1"/>
  <c r="E164" i="45"/>
  <c r="F164" i="45" s="1"/>
  <c r="O163" i="45"/>
  <c r="N163" i="45"/>
  <c r="L163" i="45"/>
  <c r="K163" i="45"/>
  <c r="I163" i="45"/>
  <c r="H163" i="45"/>
  <c r="E163" i="45"/>
  <c r="F163" i="45" s="1"/>
  <c r="N162" i="45"/>
  <c r="O162" i="45" s="1"/>
  <c r="K162" i="45"/>
  <c r="L162" i="45" s="1"/>
  <c r="H162" i="45"/>
  <c r="I162" i="45" s="1"/>
  <c r="E162" i="45"/>
  <c r="F162" i="45" s="1"/>
  <c r="O161" i="45"/>
  <c r="N161" i="45"/>
  <c r="K161" i="45"/>
  <c r="L161" i="45" s="1"/>
  <c r="I161" i="45"/>
  <c r="H161" i="45"/>
  <c r="E161" i="45"/>
  <c r="F161" i="45" s="1"/>
  <c r="N160" i="45"/>
  <c r="O160" i="45" s="1"/>
  <c r="K160" i="45"/>
  <c r="L160" i="45" s="1"/>
  <c r="H160" i="45"/>
  <c r="I160" i="45" s="1"/>
  <c r="E160" i="45"/>
  <c r="F160" i="45" s="1"/>
  <c r="N159" i="45"/>
  <c r="O159" i="45" s="1"/>
  <c r="L159" i="45"/>
  <c r="K159" i="45"/>
  <c r="I159" i="45"/>
  <c r="H159" i="45"/>
  <c r="E159" i="45"/>
  <c r="F159" i="45" s="1"/>
  <c r="N158" i="45"/>
  <c r="O158" i="45" s="1"/>
  <c r="K158" i="45"/>
  <c r="L158" i="45" s="1"/>
  <c r="H158" i="45"/>
  <c r="I158" i="45" s="1"/>
  <c r="E158" i="45"/>
  <c r="F158" i="45" s="1"/>
  <c r="N157" i="45"/>
  <c r="O157" i="45" s="1"/>
  <c r="K157" i="45"/>
  <c r="L157" i="45" s="1"/>
  <c r="I157" i="45"/>
  <c r="H157" i="45"/>
  <c r="E157" i="45"/>
  <c r="F157" i="45" s="1"/>
  <c r="N156" i="45"/>
  <c r="O156" i="45" s="1"/>
  <c r="L156" i="45"/>
  <c r="K156" i="45"/>
  <c r="H156" i="45"/>
  <c r="I156" i="45" s="1"/>
  <c r="E156" i="45"/>
  <c r="F156" i="45" s="1"/>
  <c r="N155" i="45"/>
  <c r="O155" i="45" s="1"/>
  <c r="K155" i="45"/>
  <c r="L155" i="45" s="1"/>
  <c r="H155" i="45"/>
  <c r="I155" i="45" s="1"/>
  <c r="E155" i="45"/>
  <c r="F155" i="45" s="1"/>
  <c r="O154" i="45"/>
  <c r="N154" i="45"/>
  <c r="L154" i="45"/>
  <c r="K154" i="45"/>
  <c r="H154" i="45"/>
  <c r="I154" i="45" s="1"/>
  <c r="E154" i="45"/>
  <c r="F154" i="45" s="1"/>
  <c r="N153" i="45"/>
  <c r="O153" i="45" s="1"/>
  <c r="K153" i="45"/>
  <c r="L153" i="45" s="1"/>
  <c r="I153" i="45"/>
  <c r="H153" i="45"/>
  <c r="E153" i="45"/>
  <c r="F153" i="45" s="1"/>
  <c r="O152" i="45"/>
  <c r="N152" i="45"/>
  <c r="K152" i="45"/>
  <c r="L152" i="45" s="1"/>
  <c r="H152" i="45"/>
  <c r="H172" i="45" s="1"/>
  <c r="E152" i="45"/>
  <c r="E172" i="45" s="1"/>
  <c r="M150" i="45"/>
  <c r="J150" i="45"/>
  <c r="G150" i="45"/>
  <c r="D150" i="45"/>
  <c r="B150" i="45"/>
  <c r="M149" i="45"/>
  <c r="G149" i="45"/>
  <c r="B145" i="45"/>
  <c r="N144" i="45"/>
  <c r="O144" i="45" s="1"/>
  <c r="K144" i="45"/>
  <c r="L144" i="45" s="1"/>
  <c r="H144" i="45"/>
  <c r="I144" i="45" s="1"/>
  <c r="E144" i="45"/>
  <c r="F144" i="45" s="1"/>
  <c r="N143" i="45"/>
  <c r="O143" i="45" s="1"/>
  <c r="K143" i="45"/>
  <c r="L143" i="45" s="1"/>
  <c r="I143" i="45"/>
  <c r="H143" i="45"/>
  <c r="E143" i="45"/>
  <c r="F143" i="45" s="1"/>
  <c r="O142" i="45"/>
  <c r="N142" i="45"/>
  <c r="L142" i="45"/>
  <c r="K142" i="45"/>
  <c r="I142" i="45"/>
  <c r="H142" i="45"/>
  <c r="E142" i="45"/>
  <c r="F142" i="45" s="1"/>
  <c r="N141" i="45"/>
  <c r="O141" i="45" s="1"/>
  <c r="K141" i="45"/>
  <c r="L141" i="45" s="1"/>
  <c r="H141" i="45"/>
  <c r="I141" i="45" s="1"/>
  <c r="E141" i="45"/>
  <c r="F141" i="45" s="1"/>
  <c r="O140" i="45"/>
  <c r="N140" i="45"/>
  <c r="L140" i="45"/>
  <c r="K140" i="45"/>
  <c r="H140" i="45"/>
  <c r="I140" i="45" s="1"/>
  <c r="E140" i="45"/>
  <c r="F140" i="45" s="1"/>
  <c r="N139" i="45"/>
  <c r="O139" i="45" s="1"/>
  <c r="K139" i="45"/>
  <c r="L139" i="45" s="1"/>
  <c r="I139" i="45"/>
  <c r="H139" i="45"/>
  <c r="E139" i="45"/>
  <c r="F139" i="45" s="1"/>
  <c r="O138" i="45"/>
  <c r="N138" i="45"/>
  <c r="K138" i="45"/>
  <c r="L138" i="45" s="1"/>
  <c r="I138" i="45"/>
  <c r="H138" i="45"/>
  <c r="E138" i="45"/>
  <c r="F138" i="45" s="1"/>
  <c r="N137" i="45"/>
  <c r="O137" i="45" s="1"/>
  <c r="K137" i="45"/>
  <c r="L137" i="45" s="1"/>
  <c r="H137" i="45"/>
  <c r="I137" i="45" s="1"/>
  <c r="E137" i="45"/>
  <c r="F137" i="45" s="1"/>
  <c r="N136" i="45"/>
  <c r="O136" i="45" s="1"/>
  <c r="K136" i="45"/>
  <c r="L136" i="45" s="1"/>
  <c r="H136" i="45"/>
  <c r="I136" i="45" s="1"/>
  <c r="E136" i="45"/>
  <c r="F136" i="45" s="1"/>
  <c r="O135" i="45"/>
  <c r="N135" i="45"/>
  <c r="K135" i="45"/>
  <c r="L135" i="45" s="1"/>
  <c r="I135" i="45"/>
  <c r="H135" i="45"/>
  <c r="E135" i="45"/>
  <c r="F135" i="45" s="1"/>
  <c r="N134" i="45"/>
  <c r="O134" i="45" s="1"/>
  <c r="L134" i="45"/>
  <c r="K134" i="45"/>
  <c r="I134" i="45"/>
  <c r="H134" i="45"/>
  <c r="E134" i="45"/>
  <c r="F134" i="45" s="1"/>
  <c r="N133" i="45"/>
  <c r="O133" i="45" s="1"/>
  <c r="K133" i="45"/>
  <c r="L133" i="45" s="1"/>
  <c r="H133" i="45"/>
  <c r="I133" i="45" s="1"/>
  <c r="E133" i="45"/>
  <c r="F133" i="45" s="1"/>
  <c r="N132" i="45"/>
  <c r="O132" i="45" s="1"/>
  <c r="K132" i="45"/>
  <c r="L132" i="45" s="1"/>
  <c r="H132" i="45"/>
  <c r="I132" i="45" s="1"/>
  <c r="E132" i="45"/>
  <c r="F132" i="45" s="1"/>
  <c r="N131" i="45"/>
  <c r="O131" i="45" s="1"/>
  <c r="K131" i="45"/>
  <c r="L131" i="45" s="1"/>
  <c r="I131" i="45"/>
  <c r="H131" i="45"/>
  <c r="E131" i="45"/>
  <c r="F131" i="45" s="1"/>
  <c r="N130" i="45"/>
  <c r="O130" i="45" s="1"/>
  <c r="K130" i="45"/>
  <c r="L130" i="45" s="1"/>
  <c r="I130" i="45"/>
  <c r="H130" i="45"/>
  <c r="E130" i="45"/>
  <c r="F130" i="45" s="1"/>
  <c r="N129" i="45"/>
  <c r="O129" i="45" s="1"/>
  <c r="K129" i="45"/>
  <c r="L129" i="45" s="1"/>
  <c r="H129" i="45"/>
  <c r="I129" i="45" s="1"/>
  <c r="E129" i="45"/>
  <c r="F129" i="45" s="1"/>
  <c r="O128" i="45"/>
  <c r="N128" i="45"/>
  <c r="K128" i="45"/>
  <c r="L128" i="45" s="1"/>
  <c r="H128" i="45"/>
  <c r="I128" i="45" s="1"/>
  <c r="E128" i="45"/>
  <c r="F128" i="45" s="1"/>
  <c r="O127" i="45"/>
  <c r="N127" i="45"/>
  <c r="K127" i="45"/>
  <c r="L127" i="45" s="1"/>
  <c r="I127" i="45"/>
  <c r="H127" i="45"/>
  <c r="E127" i="45"/>
  <c r="F127" i="45" s="1"/>
  <c r="N126" i="45"/>
  <c r="O126" i="45" s="1"/>
  <c r="L126" i="45"/>
  <c r="K126" i="45"/>
  <c r="I126" i="45"/>
  <c r="H126" i="45"/>
  <c r="E126" i="45"/>
  <c r="F126" i="45" s="1"/>
  <c r="N125" i="45"/>
  <c r="K125" i="45"/>
  <c r="L125" i="45" s="1"/>
  <c r="H125" i="45"/>
  <c r="H145" i="45" s="1"/>
  <c r="E125" i="45"/>
  <c r="E145" i="45" s="1"/>
  <c r="M123" i="45"/>
  <c r="J123" i="45"/>
  <c r="G123" i="45"/>
  <c r="D123" i="45"/>
  <c r="B123" i="45"/>
  <c r="M122" i="45"/>
  <c r="G122" i="45"/>
  <c r="B118" i="45"/>
  <c r="N117" i="45"/>
  <c r="O117" i="45" s="1"/>
  <c r="K117" i="45"/>
  <c r="L117" i="45" s="1"/>
  <c r="H117" i="45"/>
  <c r="I117" i="45" s="1"/>
  <c r="E117" i="45"/>
  <c r="F117" i="45" s="1"/>
  <c r="O116" i="45"/>
  <c r="N116" i="45"/>
  <c r="K116" i="45"/>
  <c r="L116" i="45" s="1"/>
  <c r="I116" i="45"/>
  <c r="H116" i="45"/>
  <c r="E116" i="45"/>
  <c r="F116" i="45" s="1"/>
  <c r="N115" i="45"/>
  <c r="O115" i="45" s="1"/>
  <c r="K115" i="45"/>
  <c r="L115" i="45" s="1"/>
  <c r="I115" i="45"/>
  <c r="H115" i="45"/>
  <c r="E115" i="45"/>
  <c r="F115" i="45" s="1"/>
  <c r="O114" i="45"/>
  <c r="N114" i="45"/>
  <c r="K114" i="45"/>
  <c r="L114" i="45" s="1"/>
  <c r="H114" i="45"/>
  <c r="I114" i="45" s="1"/>
  <c r="E114" i="45"/>
  <c r="F114" i="45" s="1"/>
  <c r="O113" i="45"/>
  <c r="N113" i="45"/>
  <c r="K113" i="45"/>
  <c r="L113" i="45" s="1"/>
  <c r="H113" i="45"/>
  <c r="I113" i="45" s="1"/>
  <c r="E113" i="45"/>
  <c r="F113" i="45" s="1"/>
  <c r="N112" i="45"/>
  <c r="O112" i="45" s="1"/>
  <c r="K112" i="45"/>
  <c r="L112" i="45" s="1"/>
  <c r="I112" i="45"/>
  <c r="H112" i="45"/>
  <c r="E112" i="45"/>
  <c r="F112" i="45" s="1"/>
  <c r="O111" i="45"/>
  <c r="N111" i="45"/>
  <c r="L111" i="45"/>
  <c r="K111" i="45"/>
  <c r="I111" i="45"/>
  <c r="H111" i="45"/>
  <c r="E111" i="45"/>
  <c r="F111" i="45" s="1"/>
  <c r="N110" i="45"/>
  <c r="O110" i="45" s="1"/>
  <c r="K110" i="45"/>
  <c r="L110" i="45" s="1"/>
  <c r="H110" i="45"/>
  <c r="I110" i="45" s="1"/>
  <c r="E110" i="45"/>
  <c r="F110" i="45" s="1"/>
  <c r="O109" i="45"/>
  <c r="N109" i="45"/>
  <c r="K109" i="45"/>
  <c r="L109" i="45" s="1"/>
  <c r="H109" i="45"/>
  <c r="I109" i="45" s="1"/>
  <c r="E109" i="45"/>
  <c r="F109" i="45" s="1"/>
  <c r="O108" i="45"/>
  <c r="N108" i="45"/>
  <c r="K108" i="45"/>
  <c r="L108" i="45" s="1"/>
  <c r="I108" i="45"/>
  <c r="H108" i="45"/>
  <c r="E108" i="45"/>
  <c r="F108" i="45" s="1"/>
  <c r="N107" i="45"/>
  <c r="O107" i="45" s="1"/>
  <c r="K107" i="45"/>
  <c r="L107" i="45" s="1"/>
  <c r="I107" i="45"/>
  <c r="H107" i="45"/>
  <c r="E107" i="45"/>
  <c r="F107" i="45" s="1"/>
  <c r="N106" i="45"/>
  <c r="O106" i="45" s="1"/>
  <c r="K106" i="45"/>
  <c r="L106" i="45" s="1"/>
  <c r="H106" i="45"/>
  <c r="I106" i="45" s="1"/>
  <c r="E106" i="45"/>
  <c r="F106" i="45" s="1"/>
  <c r="O105" i="45"/>
  <c r="N105" i="45"/>
  <c r="K105" i="45"/>
  <c r="L105" i="45" s="1"/>
  <c r="H105" i="45"/>
  <c r="I105" i="45" s="1"/>
  <c r="E105" i="45"/>
  <c r="F105" i="45" s="1"/>
  <c r="N104" i="45"/>
  <c r="O104" i="45" s="1"/>
  <c r="K104" i="45"/>
  <c r="L104" i="45" s="1"/>
  <c r="I104" i="45"/>
  <c r="H104" i="45"/>
  <c r="E104" i="45"/>
  <c r="F104" i="45" s="1"/>
  <c r="N103" i="45"/>
  <c r="O103" i="45" s="1"/>
  <c r="L103" i="45"/>
  <c r="K103" i="45"/>
  <c r="I103" i="45"/>
  <c r="H103" i="45"/>
  <c r="E103" i="45"/>
  <c r="F103" i="45" s="1"/>
  <c r="O102" i="45"/>
  <c r="N102" i="45"/>
  <c r="K102" i="45"/>
  <c r="L102" i="45" s="1"/>
  <c r="H102" i="45"/>
  <c r="I102" i="45" s="1"/>
  <c r="E102" i="45"/>
  <c r="F102" i="45" s="1"/>
  <c r="O101" i="45"/>
  <c r="N101" i="45"/>
  <c r="L101" i="45"/>
  <c r="K101" i="45"/>
  <c r="H101" i="45"/>
  <c r="I101" i="45" s="1"/>
  <c r="E101" i="45"/>
  <c r="F101" i="45" s="1"/>
  <c r="N100" i="45"/>
  <c r="O100" i="45" s="1"/>
  <c r="K100" i="45"/>
  <c r="L100" i="45" s="1"/>
  <c r="I100" i="45"/>
  <c r="H100" i="45"/>
  <c r="E100" i="45"/>
  <c r="F100" i="45" s="1"/>
  <c r="O99" i="45"/>
  <c r="N99" i="45"/>
  <c r="K99" i="45"/>
  <c r="L99" i="45" s="1"/>
  <c r="I99" i="45"/>
  <c r="H99" i="45"/>
  <c r="E99" i="45"/>
  <c r="F99" i="45" s="1"/>
  <c r="N98" i="45"/>
  <c r="N118" i="45" s="1"/>
  <c r="K98" i="45"/>
  <c r="L98" i="45" s="1"/>
  <c r="H98" i="45"/>
  <c r="H118" i="45" s="1"/>
  <c r="E98" i="45"/>
  <c r="E118" i="45" s="1"/>
  <c r="M96" i="45"/>
  <c r="J96" i="45"/>
  <c r="G96" i="45"/>
  <c r="D96" i="45"/>
  <c r="B96" i="45"/>
  <c r="M95" i="45"/>
  <c r="G95" i="45"/>
  <c r="B91" i="45"/>
  <c r="O90" i="45"/>
  <c r="N90" i="45"/>
  <c r="K90" i="45"/>
  <c r="L90" i="45" s="1"/>
  <c r="I90" i="45"/>
  <c r="H90" i="45"/>
  <c r="E90" i="45"/>
  <c r="F90" i="45" s="1"/>
  <c r="N89" i="45"/>
  <c r="O89" i="45" s="1"/>
  <c r="K89" i="45"/>
  <c r="L89" i="45" s="1"/>
  <c r="H89" i="45"/>
  <c r="I89" i="45" s="1"/>
  <c r="E89" i="45"/>
  <c r="F89" i="45" s="1"/>
  <c r="N88" i="45"/>
  <c r="O88" i="45" s="1"/>
  <c r="L88" i="45"/>
  <c r="K88" i="45"/>
  <c r="I88" i="45"/>
  <c r="H88" i="45"/>
  <c r="E88" i="45"/>
  <c r="F88" i="45" s="1"/>
  <c r="N87" i="45"/>
  <c r="O87" i="45" s="1"/>
  <c r="K87" i="45"/>
  <c r="L87" i="45" s="1"/>
  <c r="H87" i="45"/>
  <c r="I87" i="45" s="1"/>
  <c r="E87" i="45"/>
  <c r="F87" i="45" s="1"/>
  <c r="N86" i="45"/>
  <c r="O86" i="45" s="1"/>
  <c r="L86" i="45"/>
  <c r="K86" i="45"/>
  <c r="I86" i="45"/>
  <c r="H86" i="45"/>
  <c r="E86" i="45"/>
  <c r="F86" i="45" s="1"/>
  <c r="N85" i="45"/>
  <c r="O85" i="45" s="1"/>
  <c r="L85" i="45"/>
  <c r="K85" i="45"/>
  <c r="H85" i="45"/>
  <c r="I85" i="45" s="1"/>
  <c r="E85" i="45"/>
  <c r="F85" i="45" s="1"/>
  <c r="O84" i="45"/>
  <c r="N84" i="45"/>
  <c r="K84" i="45"/>
  <c r="L84" i="45" s="1"/>
  <c r="I84" i="45"/>
  <c r="H84" i="45"/>
  <c r="E84" i="45"/>
  <c r="F84" i="45" s="1"/>
  <c r="N83" i="45"/>
  <c r="O83" i="45" s="1"/>
  <c r="L83" i="45"/>
  <c r="K83" i="45"/>
  <c r="H83" i="45"/>
  <c r="I83" i="45" s="1"/>
  <c r="E83" i="45"/>
  <c r="F83" i="45" s="1"/>
  <c r="O82" i="45"/>
  <c r="N82" i="45"/>
  <c r="K82" i="45"/>
  <c r="L82" i="45" s="1"/>
  <c r="I82" i="45"/>
  <c r="H82" i="45"/>
  <c r="E82" i="45"/>
  <c r="F82" i="45" s="1"/>
  <c r="N81" i="45"/>
  <c r="O81" i="45" s="1"/>
  <c r="K81" i="45"/>
  <c r="L81" i="45" s="1"/>
  <c r="H81" i="45"/>
  <c r="I81" i="45" s="1"/>
  <c r="E81" i="45"/>
  <c r="F81" i="45" s="1"/>
  <c r="N80" i="45"/>
  <c r="O80" i="45" s="1"/>
  <c r="L80" i="45"/>
  <c r="K80" i="45"/>
  <c r="I80" i="45"/>
  <c r="H80" i="45"/>
  <c r="E80" i="45"/>
  <c r="F80" i="45" s="1"/>
  <c r="N79" i="45"/>
  <c r="O79" i="45" s="1"/>
  <c r="K79" i="45"/>
  <c r="L79" i="45" s="1"/>
  <c r="H79" i="45"/>
  <c r="I79" i="45" s="1"/>
  <c r="E79" i="45"/>
  <c r="F79" i="45" s="1"/>
  <c r="N78" i="45"/>
  <c r="O78" i="45" s="1"/>
  <c r="L78" i="45"/>
  <c r="K78" i="45"/>
  <c r="I78" i="45"/>
  <c r="H78" i="45"/>
  <c r="E78" i="45"/>
  <c r="F78" i="45" s="1"/>
  <c r="N77" i="45"/>
  <c r="O77" i="45" s="1"/>
  <c r="L77" i="45"/>
  <c r="K77" i="45"/>
  <c r="H77" i="45"/>
  <c r="I77" i="45" s="1"/>
  <c r="E77" i="45"/>
  <c r="F77" i="45" s="1"/>
  <c r="O76" i="45"/>
  <c r="N76" i="45"/>
  <c r="L76" i="45"/>
  <c r="K76" i="45"/>
  <c r="I76" i="45"/>
  <c r="H76" i="45"/>
  <c r="E76" i="45"/>
  <c r="F76" i="45" s="1"/>
  <c r="N75" i="45"/>
  <c r="O75" i="45" s="1"/>
  <c r="L75" i="45"/>
  <c r="K75" i="45"/>
  <c r="H75" i="45"/>
  <c r="I75" i="45" s="1"/>
  <c r="E75" i="45"/>
  <c r="F75" i="45" s="1"/>
  <c r="N74" i="45"/>
  <c r="O74" i="45" s="1"/>
  <c r="K74" i="45"/>
  <c r="L74" i="45" s="1"/>
  <c r="I74" i="45"/>
  <c r="H74" i="45"/>
  <c r="E74" i="45"/>
  <c r="F74" i="45" s="1"/>
  <c r="N73" i="45"/>
  <c r="O73" i="45" s="1"/>
  <c r="K73" i="45"/>
  <c r="L73" i="45" s="1"/>
  <c r="H73" i="45"/>
  <c r="I73" i="45" s="1"/>
  <c r="E73" i="45"/>
  <c r="F73" i="45" s="1"/>
  <c r="O72" i="45"/>
  <c r="N72" i="45"/>
  <c r="L72" i="45"/>
  <c r="K72" i="45"/>
  <c r="I72" i="45"/>
  <c r="H72" i="45"/>
  <c r="E72" i="45"/>
  <c r="F72" i="45" s="1"/>
  <c r="N71" i="45"/>
  <c r="N91" i="45" s="1"/>
  <c r="K71" i="45"/>
  <c r="L71" i="45" s="1"/>
  <c r="H71" i="45"/>
  <c r="H91" i="45" s="1"/>
  <c r="E71" i="45"/>
  <c r="E91" i="45" s="1"/>
  <c r="M69" i="45"/>
  <c r="J69" i="45"/>
  <c r="G69" i="45"/>
  <c r="D69" i="45"/>
  <c r="B69" i="45"/>
  <c r="M68" i="45"/>
  <c r="G68" i="45"/>
  <c r="B64" i="45"/>
  <c r="O63" i="45"/>
  <c r="N63" i="45"/>
  <c r="K63" i="45"/>
  <c r="L63" i="45" s="1"/>
  <c r="I63" i="45"/>
  <c r="H63" i="45"/>
  <c r="E63" i="45"/>
  <c r="F63" i="45" s="1"/>
  <c r="N62" i="45"/>
  <c r="O62" i="45" s="1"/>
  <c r="L62" i="45"/>
  <c r="K62" i="45"/>
  <c r="H62" i="45"/>
  <c r="I62" i="45" s="1"/>
  <c r="E62" i="45"/>
  <c r="F62" i="45" s="1"/>
  <c r="O61" i="45"/>
  <c r="N61" i="45"/>
  <c r="L61" i="45"/>
  <c r="K61" i="45"/>
  <c r="I61" i="45"/>
  <c r="H61" i="45"/>
  <c r="E61" i="45"/>
  <c r="F61" i="45" s="1"/>
  <c r="N60" i="45"/>
  <c r="O60" i="45" s="1"/>
  <c r="K60" i="45"/>
  <c r="L60" i="45" s="1"/>
  <c r="H60" i="45"/>
  <c r="I60" i="45" s="1"/>
  <c r="E60" i="45"/>
  <c r="F60" i="45" s="1"/>
  <c r="O59" i="45"/>
  <c r="N59" i="45"/>
  <c r="K59" i="45"/>
  <c r="L59" i="45" s="1"/>
  <c r="I59" i="45"/>
  <c r="H59" i="45"/>
  <c r="E59" i="45"/>
  <c r="F59" i="45" s="1"/>
  <c r="N58" i="45"/>
  <c r="O58" i="45" s="1"/>
  <c r="L58" i="45"/>
  <c r="K58" i="45"/>
  <c r="H58" i="45"/>
  <c r="I58" i="45" s="1"/>
  <c r="E58" i="45"/>
  <c r="F58" i="45" s="1"/>
  <c r="O57" i="45"/>
  <c r="N57" i="45"/>
  <c r="L57" i="45"/>
  <c r="K57" i="45"/>
  <c r="I57" i="45"/>
  <c r="H57" i="45"/>
  <c r="E57" i="45"/>
  <c r="F57" i="45" s="1"/>
  <c r="N56" i="45"/>
  <c r="O56" i="45" s="1"/>
  <c r="K56" i="45"/>
  <c r="L56" i="45" s="1"/>
  <c r="H56" i="45"/>
  <c r="I56" i="45" s="1"/>
  <c r="E56" i="45"/>
  <c r="F56" i="45" s="1"/>
  <c r="O55" i="45"/>
  <c r="N55" i="45"/>
  <c r="K55" i="45"/>
  <c r="L55" i="45" s="1"/>
  <c r="I55" i="45"/>
  <c r="H55" i="45"/>
  <c r="E55" i="45"/>
  <c r="F55" i="45" s="1"/>
  <c r="N54" i="45"/>
  <c r="O54" i="45" s="1"/>
  <c r="L54" i="45"/>
  <c r="K54" i="45"/>
  <c r="H54" i="45"/>
  <c r="I54" i="45" s="1"/>
  <c r="E54" i="45"/>
  <c r="F54" i="45" s="1"/>
  <c r="O53" i="45"/>
  <c r="N53" i="45"/>
  <c r="K53" i="45"/>
  <c r="L53" i="45" s="1"/>
  <c r="I53" i="45"/>
  <c r="H53" i="45"/>
  <c r="E53" i="45"/>
  <c r="F53" i="45" s="1"/>
  <c r="N52" i="45"/>
  <c r="O52" i="45" s="1"/>
  <c r="K52" i="45"/>
  <c r="L52" i="45" s="1"/>
  <c r="H52" i="45"/>
  <c r="I52" i="45" s="1"/>
  <c r="E52" i="45"/>
  <c r="F52" i="45" s="1"/>
  <c r="N51" i="45"/>
  <c r="O51" i="45" s="1"/>
  <c r="K51" i="45"/>
  <c r="L51" i="45" s="1"/>
  <c r="I51" i="45"/>
  <c r="H51" i="45"/>
  <c r="E51" i="45"/>
  <c r="F51" i="45" s="1"/>
  <c r="O50" i="45"/>
  <c r="N50" i="45"/>
  <c r="L50" i="45"/>
  <c r="K50" i="45"/>
  <c r="H50" i="45"/>
  <c r="I50" i="45" s="1"/>
  <c r="E50" i="45"/>
  <c r="F50" i="45" s="1"/>
  <c r="N49" i="45"/>
  <c r="O49" i="45" s="1"/>
  <c r="L49" i="45"/>
  <c r="K49" i="45"/>
  <c r="I49" i="45"/>
  <c r="H49" i="45"/>
  <c r="E49" i="45"/>
  <c r="F49" i="45" s="1"/>
  <c r="N48" i="45"/>
  <c r="O48" i="45" s="1"/>
  <c r="K48" i="45"/>
  <c r="L48" i="45" s="1"/>
  <c r="H48" i="45"/>
  <c r="I48" i="45" s="1"/>
  <c r="E48" i="45"/>
  <c r="F48" i="45" s="1"/>
  <c r="N47" i="45"/>
  <c r="O47" i="45" s="1"/>
  <c r="K47" i="45"/>
  <c r="L47" i="45" s="1"/>
  <c r="I47" i="45"/>
  <c r="H47" i="45"/>
  <c r="E47" i="45"/>
  <c r="F47" i="45" s="1"/>
  <c r="N46" i="45"/>
  <c r="O46" i="45" s="1"/>
  <c r="L46" i="45"/>
  <c r="K46" i="45"/>
  <c r="H46" i="45"/>
  <c r="I46" i="45" s="1"/>
  <c r="E46" i="45"/>
  <c r="F46" i="45" s="1"/>
  <c r="N45" i="45"/>
  <c r="O45" i="45" s="1"/>
  <c r="L45" i="45"/>
  <c r="K45" i="45"/>
  <c r="I45" i="45"/>
  <c r="H45" i="45"/>
  <c r="E45" i="45"/>
  <c r="F45" i="45" s="1"/>
  <c r="N44" i="45"/>
  <c r="K44" i="45"/>
  <c r="L44" i="45" s="1"/>
  <c r="H44" i="45"/>
  <c r="H64" i="45" s="1"/>
  <c r="E44" i="45"/>
  <c r="E64" i="45" s="1"/>
  <c r="M42" i="45"/>
  <c r="J42" i="45"/>
  <c r="G42" i="45"/>
  <c r="D42" i="45"/>
  <c r="B42" i="45"/>
  <c r="M41" i="45"/>
  <c r="G41" i="45"/>
  <c r="O36" i="45"/>
  <c r="N36" i="45"/>
  <c r="M36" i="45"/>
  <c r="L36" i="45"/>
  <c r="K36" i="45"/>
  <c r="J36" i="45"/>
  <c r="I36" i="45"/>
  <c r="H36" i="45"/>
  <c r="G36" i="45"/>
  <c r="F36" i="45"/>
  <c r="E36" i="45"/>
  <c r="D36" i="45"/>
  <c r="C36" i="45"/>
  <c r="B36" i="45"/>
  <c r="O35" i="45"/>
  <c r="N35" i="45"/>
  <c r="M35" i="45"/>
  <c r="L35" i="45"/>
  <c r="K35" i="45"/>
  <c r="J35" i="45"/>
  <c r="I35" i="45"/>
  <c r="H35" i="45"/>
  <c r="G35" i="45"/>
  <c r="F35" i="45"/>
  <c r="E35" i="45"/>
  <c r="D35" i="45"/>
  <c r="C35" i="45"/>
  <c r="B35" i="45"/>
  <c r="O34" i="45"/>
  <c r="N34" i="45"/>
  <c r="M34" i="45"/>
  <c r="L34" i="45"/>
  <c r="K34" i="45"/>
  <c r="J34" i="45"/>
  <c r="I34" i="45"/>
  <c r="H34" i="45"/>
  <c r="G34" i="45"/>
  <c r="F34" i="45"/>
  <c r="E34" i="45"/>
  <c r="D34" i="45"/>
  <c r="C34" i="45"/>
  <c r="B34" i="45"/>
  <c r="O33" i="45"/>
  <c r="N33" i="45"/>
  <c r="M33" i="45"/>
  <c r="L33" i="45"/>
  <c r="K33" i="45"/>
  <c r="J33" i="45"/>
  <c r="I33" i="45"/>
  <c r="H33" i="45"/>
  <c r="G33" i="45"/>
  <c r="F33" i="45"/>
  <c r="E33" i="45"/>
  <c r="D33" i="45"/>
  <c r="C33" i="45"/>
  <c r="B33" i="45"/>
  <c r="O32" i="45"/>
  <c r="N32" i="45"/>
  <c r="M32" i="45"/>
  <c r="L32" i="45"/>
  <c r="K32" i="45"/>
  <c r="J32" i="45"/>
  <c r="I32" i="45"/>
  <c r="H32" i="45"/>
  <c r="G32" i="45"/>
  <c r="F32" i="45"/>
  <c r="E32" i="45"/>
  <c r="D32" i="45"/>
  <c r="C32" i="45"/>
  <c r="B32" i="45"/>
  <c r="O31" i="45"/>
  <c r="N31" i="45"/>
  <c r="M31" i="45"/>
  <c r="L31" i="45"/>
  <c r="K31" i="45"/>
  <c r="J31" i="45"/>
  <c r="I31" i="45"/>
  <c r="H31" i="45"/>
  <c r="G31" i="45"/>
  <c r="F31" i="45"/>
  <c r="E31" i="45"/>
  <c r="D31" i="45"/>
  <c r="C31" i="45"/>
  <c r="B31" i="45"/>
  <c r="O30" i="45"/>
  <c r="N30" i="45"/>
  <c r="M30" i="45"/>
  <c r="L30" i="45"/>
  <c r="K30" i="45"/>
  <c r="J30" i="45"/>
  <c r="I30" i="45"/>
  <c r="H30" i="45"/>
  <c r="G30" i="45"/>
  <c r="F30" i="45"/>
  <c r="E30" i="45"/>
  <c r="D30" i="45"/>
  <c r="C30" i="45"/>
  <c r="B30" i="45"/>
  <c r="O29" i="45"/>
  <c r="N29" i="45"/>
  <c r="M29" i="45"/>
  <c r="L29" i="45"/>
  <c r="K29" i="45"/>
  <c r="J29" i="45"/>
  <c r="I29" i="45"/>
  <c r="H29" i="45"/>
  <c r="G29" i="45"/>
  <c r="F29" i="45"/>
  <c r="E29" i="45"/>
  <c r="D29" i="45"/>
  <c r="C29" i="45"/>
  <c r="B29" i="45"/>
  <c r="O28" i="45"/>
  <c r="N28" i="45"/>
  <c r="M28" i="45"/>
  <c r="L28" i="45"/>
  <c r="K28" i="45"/>
  <c r="J28" i="45"/>
  <c r="I28" i="45"/>
  <c r="H28" i="45"/>
  <c r="G28" i="45"/>
  <c r="F28" i="45"/>
  <c r="E28" i="45"/>
  <c r="D28" i="45"/>
  <c r="C28" i="45"/>
  <c r="B28" i="45"/>
  <c r="O27" i="45"/>
  <c r="N27" i="45"/>
  <c r="M27" i="45"/>
  <c r="L27" i="45"/>
  <c r="K27" i="45"/>
  <c r="J27" i="45"/>
  <c r="I27" i="45"/>
  <c r="H27" i="45"/>
  <c r="G27" i="45"/>
  <c r="F27" i="45"/>
  <c r="E27" i="45"/>
  <c r="D27" i="45"/>
  <c r="C27" i="45"/>
  <c r="B27" i="45"/>
  <c r="O26" i="45"/>
  <c r="N26" i="45"/>
  <c r="M26" i="45"/>
  <c r="L26" i="45"/>
  <c r="K26" i="45"/>
  <c r="J26" i="45"/>
  <c r="I26" i="45"/>
  <c r="H26" i="45"/>
  <c r="G26" i="45"/>
  <c r="F26" i="45"/>
  <c r="E26" i="45"/>
  <c r="D26" i="45"/>
  <c r="C26" i="45"/>
  <c r="B26" i="45"/>
  <c r="O25" i="45"/>
  <c r="N25" i="45"/>
  <c r="M25" i="45"/>
  <c r="L25" i="45"/>
  <c r="K25" i="45"/>
  <c r="J25" i="45"/>
  <c r="I25" i="45"/>
  <c r="H25" i="45"/>
  <c r="G25" i="45"/>
  <c r="F25" i="45"/>
  <c r="E25" i="45"/>
  <c r="D25" i="45"/>
  <c r="C25" i="45"/>
  <c r="B25" i="45"/>
  <c r="O24" i="45"/>
  <c r="N24" i="45"/>
  <c r="M24" i="45"/>
  <c r="L24" i="45"/>
  <c r="K24" i="45"/>
  <c r="J24" i="45"/>
  <c r="I24" i="45"/>
  <c r="H24" i="45"/>
  <c r="G24" i="45"/>
  <c r="F24" i="45"/>
  <c r="E24" i="45"/>
  <c r="D24" i="45"/>
  <c r="C24" i="45"/>
  <c r="B24" i="45"/>
  <c r="O23" i="45"/>
  <c r="N23" i="45"/>
  <c r="M23" i="45"/>
  <c r="L23" i="45"/>
  <c r="K23" i="45"/>
  <c r="J23" i="45"/>
  <c r="I23" i="45"/>
  <c r="H23" i="45"/>
  <c r="G23" i="45"/>
  <c r="F23" i="45"/>
  <c r="E23" i="45"/>
  <c r="D23" i="45"/>
  <c r="C23" i="45"/>
  <c r="B23" i="45"/>
  <c r="O22" i="45"/>
  <c r="N22" i="45"/>
  <c r="M22" i="45"/>
  <c r="L22" i="45"/>
  <c r="K22" i="45"/>
  <c r="J22" i="45"/>
  <c r="I22" i="45"/>
  <c r="H22" i="45"/>
  <c r="G22" i="45"/>
  <c r="F22" i="45"/>
  <c r="E22" i="45"/>
  <c r="D22" i="45"/>
  <c r="C22" i="45"/>
  <c r="B22" i="45"/>
  <c r="O21" i="45"/>
  <c r="N21" i="45"/>
  <c r="M21" i="45"/>
  <c r="L21" i="45"/>
  <c r="K21" i="45"/>
  <c r="J21" i="45"/>
  <c r="I21" i="45"/>
  <c r="H21" i="45"/>
  <c r="G21" i="45"/>
  <c r="F21" i="45"/>
  <c r="E21" i="45"/>
  <c r="D21" i="45"/>
  <c r="C21" i="45"/>
  <c r="B21" i="45"/>
  <c r="O20" i="45"/>
  <c r="N20" i="45"/>
  <c r="M20" i="45"/>
  <c r="L20" i="45"/>
  <c r="K20" i="45"/>
  <c r="J20" i="45"/>
  <c r="I20" i="45"/>
  <c r="H20" i="45"/>
  <c r="G20" i="45"/>
  <c r="F20" i="45"/>
  <c r="E20" i="45"/>
  <c r="D20" i="45"/>
  <c r="C20" i="45"/>
  <c r="B20" i="45"/>
  <c r="O19" i="45"/>
  <c r="N19" i="45"/>
  <c r="M19" i="45"/>
  <c r="L19" i="45"/>
  <c r="K19" i="45"/>
  <c r="J19" i="45"/>
  <c r="I19" i="45"/>
  <c r="H19" i="45"/>
  <c r="G19" i="45"/>
  <c r="F19" i="45"/>
  <c r="E19" i="45"/>
  <c r="D19" i="45"/>
  <c r="C19" i="45"/>
  <c r="B19" i="45"/>
  <c r="O18" i="45"/>
  <c r="N18" i="45"/>
  <c r="M18" i="45"/>
  <c r="L18" i="45"/>
  <c r="K18" i="45"/>
  <c r="J18" i="45"/>
  <c r="I18" i="45"/>
  <c r="H18" i="45"/>
  <c r="G18" i="45"/>
  <c r="F18" i="45"/>
  <c r="E18" i="45"/>
  <c r="D18" i="45"/>
  <c r="C18" i="45"/>
  <c r="B18" i="45"/>
  <c r="O17" i="45"/>
  <c r="N17" i="45"/>
  <c r="M17" i="45"/>
  <c r="L17" i="45"/>
  <c r="K17" i="45"/>
  <c r="J17" i="45"/>
  <c r="I17" i="45"/>
  <c r="H17" i="45"/>
  <c r="G17" i="45"/>
  <c r="F17" i="45"/>
  <c r="E17" i="45"/>
  <c r="D17" i="45"/>
  <c r="C17" i="45"/>
  <c r="B17" i="45"/>
  <c r="M15" i="45"/>
  <c r="J15" i="45"/>
  <c r="G15" i="45"/>
  <c r="D15" i="45"/>
  <c r="B15" i="45"/>
  <c r="M14" i="45"/>
  <c r="G14" i="45"/>
  <c r="N199" i="47" l="1"/>
  <c r="O179" i="47"/>
  <c r="O199" i="47" s="1"/>
  <c r="N172" i="47"/>
  <c r="O172" i="47"/>
  <c r="O125" i="47"/>
  <c r="O145" i="47" s="1"/>
  <c r="N118" i="47"/>
  <c r="O98" i="47"/>
  <c r="O118" i="47" s="1"/>
  <c r="N91" i="47"/>
  <c r="O71" i="47"/>
  <c r="O91" i="47" s="1"/>
  <c r="N64" i="47"/>
  <c r="O64" i="47"/>
  <c r="L179" i="47"/>
  <c r="L199" i="47" s="1"/>
  <c r="K172" i="47"/>
  <c r="L152" i="47"/>
  <c r="L172" i="47" s="1"/>
  <c r="K145" i="47"/>
  <c r="K118" i="47"/>
  <c r="L118" i="47"/>
  <c r="L71" i="47"/>
  <c r="L91" i="47" s="1"/>
  <c r="K64" i="47"/>
  <c r="L44" i="47"/>
  <c r="L64" i="47" s="1"/>
  <c r="I179" i="47"/>
  <c r="I199" i="47" s="1"/>
  <c r="I152" i="47"/>
  <c r="I172" i="47" s="1"/>
  <c r="I125" i="47"/>
  <c r="I145" i="47" s="1"/>
  <c r="H118" i="47"/>
  <c r="I98" i="47"/>
  <c r="I118" i="47" s="1"/>
  <c r="I71" i="47"/>
  <c r="I91" i="47" s="1"/>
  <c r="G7" i="47" s="1"/>
  <c r="I44" i="47"/>
  <c r="I64" i="47" s="1"/>
  <c r="F179" i="47"/>
  <c r="F199" i="47" s="1"/>
  <c r="F98" i="47"/>
  <c r="F118" i="47" s="1"/>
  <c r="F71" i="47"/>
  <c r="F91" i="47" s="1"/>
  <c r="N199" i="46"/>
  <c r="O179" i="46"/>
  <c r="O199" i="46" s="1"/>
  <c r="G9" i="46" s="1"/>
  <c r="O172" i="46"/>
  <c r="N172" i="46"/>
  <c r="O125" i="46"/>
  <c r="O145" i="46" s="1"/>
  <c r="O118" i="46"/>
  <c r="N118" i="46"/>
  <c r="N91" i="46"/>
  <c r="O91" i="46"/>
  <c r="O64" i="46"/>
  <c r="N64" i="46"/>
  <c r="G9" i="47"/>
  <c r="O37" i="47"/>
  <c r="H37" i="47"/>
  <c r="L37" i="47"/>
  <c r="E37" i="47"/>
  <c r="I37" i="47"/>
  <c r="K37" i="47"/>
  <c r="F37" i="47"/>
  <c r="N37" i="47"/>
  <c r="G5" i="47"/>
  <c r="G3" i="47"/>
  <c r="K199" i="46"/>
  <c r="L179" i="46"/>
  <c r="L199" i="46" s="1"/>
  <c r="K172" i="46"/>
  <c r="L172" i="46"/>
  <c r="L125" i="46"/>
  <c r="L145" i="46" s="1"/>
  <c r="L98" i="46"/>
  <c r="L118" i="46" s="1"/>
  <c r="L71" i="46"/>
  <c r="L91" i="46" s="1"/>
  <c r="G7" i="46" s="1"/>
  <c r="K64" i="46"/>
  <c r="L44" i="46"/>
  <c r="L64" i="46" s="1"/>
  <c r="I179" i="46"/>
  <c r="I199" i="46" s="1"/>
  <c r="I172" i="46"/>
  <c r="I125" i="46"/>
  <c r="I145" i="46" s="1"/>
  <c r="I98" i="46"/>
  <c r="I118" i="46" s="1"/>
  <c r="I71" i="46"/>
  <c r="I91" i="46" s="1"/>
  <c r="I64" i="46"/>
  <c r="O199" i="45"/>
  <c r="N199" i="45"/>
  <c r="O172" i="45"/>
  <c r="N172" i="45"/>
  <c r="N145" i="45"/>
  <c r="O125" i="45"/>
  <c r="O145" i="45" s="1"/>
  <c r="O98" i="45"/>
  <c r="O118" i="45" s="1"/>
  <c r="O71" i="45"/>
  <c r="O91" i="45" s="1"/>
  <c r="N64" i="45"/>
  <c r="O44" i="45"/>
  <c r="O64" i="45" s="1"/>
  <c r="L91" i="45"/>
  <c r="L64" i="45"/>
  <c r="E37" i="46"/>
  <c r="I37" i="46"/>
  <c r="F37" i="46"/>
  <c r="N37" i="46"/>
  <c r="K37" i="46"/>
  <c r="O37" i="46"/>
  <c r="H37" i="46"/>
  <c r="L37" i="46"/>
  <c r="G5" i="46"/>
  <c r="G3" i="46"/>
  <c r="K172" i="45"/>
  <c r="K199" i="45"/>
  <c r="L199" i="45"/>
  <c r="L172" i="45"/>
  <c r="L145" i="45"/>
  <c r="K145" i="45"/>
  <c r="K118" i="45"/>
  <c r="L118" i="45"/>
  <c r="K91" i="45"/>
  <c r="K64" i="45"/>
  <c r="I179" i="45"/>
  <c r="I199" i="45" s="1"/>
  <c r="I152" i="45"/>
  <c r="I172" i="45" s="1"/>
  <c r="I125" i="45"/>
  <c r="I145" i="45" s="1"/>
  <c r="I98" i="45"/>
  <c r="I118" i="45" s="1"/>
  <c r="I71" i="45"/>
  <c r="I91" i="45" s="1"/>
  <c r="I44" i="45"/>
  <c r="I64" i="45" s="1"/>
  <c r="F152" i="45"/>
  <c r="F172" i="45" s="1"/>
  <c r="F125" i="45"/>
  <c r="F145" i="45" s="1"/>
  <c r="F98" i="45"/>
  <c r="F118" i="45" s="1"/>
  <c r="F71" i="45"/>
  <c r="F91" i="45" s="1"/>
  <c r="F44" i="45"/>
  <c r="F64" i="45" s="1"/>
  <c r="F37" i="45"/>
  <c r="N37" i="45"/>
  <c r="I37" i="45"/>
  <c r="K37" i="45"/>
  <c r="O37" i="45"/>
  <c r="E37" i="45"/>
  <c r="H37" i="45"/>
  <c r="L37" i="45"/>
  <c r="G5" i="45"/>
  <c r="G9" i="45"/>
  <c r="B199" i="44"/>
  <c r="O198" i="44"/>
  <c r="N198" i="44"/>
  <c r="L198" i="44"/>
  <c r="K198" i="44"/>
  <c r="H198" i="44"/>
  <c r="I198" i="44" s="1"/>
  <c r="F198" i="44"/>
  <c r="E198" i="44"/>
  <c r="N197" i="44"/>
  <c r="O197" i="44" s="1"/>
  <c r="K197" i="44"/>
  <c r="L197" i="44" s="1"/>
  <c r="H197" i="44"/>
  <c r="I197" i="44" s="1"/>
  <c r="F197" i="44"/>
  <c r="E197" i="44"/>
  <c r="N196" i="44"/>
  <c r="O196" i="44" s="1"/>
  <c r="L196" i="44"/>
  <c r="K196" i="44"/>
  <c r="H196" i="44"/>
  <c r="I196" i="44" s="1"/>
  <c r="F196" i="44"/>
  <c r="E196" i="44"/>
  <c r="O195" i="44"/>
  <c r="N195" i="44"/>
  <c r="K195" i="44"/>
  <c r="L195" i="44" s="1"/>
  <c r="H195" i="44"/>
  <c r="I195" i="44" s="1"/>
  <c r="F195" i="44"/>
  <c r="E195" i="44"/>
  <c r="O194" i="44"/>
  <c r="N194" i="44"/>
  <c r="L194" i="44"/>
  <c r="K194" i="44"/>
  <c r="H194" i="44"/>
  <c r="I194" i="44" s="1"/>
  <c r="F194" i="44"/>
  <c r="E194" i="44"/>
  <c r="N193" i="44"/>
  <c r="O193" i="44" s="1"/>
  <c r="K193" i="44"/>
  <c r="L193" i="44" s="1"/>
  <c r="H193" i="44"/>
  <c r="I193" i="44" s="1"/>
  <c r="F193" i="44"/>
  <c r="E193" i="44"/>
  <c r="N192" i="44"/>
  <c r="O192" i="44" s="1"/>
  <c r="L192" i="44"/>
  <c r="K192" i="44"/>
  <c r="H192" i="44"/>
  <c r="I192" i="44" s="1"/>
  <c r="F192" i="44"/>
  <c r="E192" i="44"/>
  <c r="O191" i="44"/>
  <c r="N191" i="44"/>
  <c r="K191" i="44"/>
  <c r="L191" i="44" s="1"/>
  <c r="H191" i="44"/>
  <c r="I191" i="44" s="1"/>
  <c r="F191" i="44"/>
  <c r="E191" i="44"/>
  <c r="O190" i="44"/>
  <c r="N190" i="44"/>
  <c r="L190" i="44"/>
  <c r="K190" i="44"/>
  <c r="H190" i="44"/>
  <c r="I190" i="44" s="1"/>
  <c r="F190" i="44"/>
  <c r="E190" i="44"/>
  <c r="N189" i="44"/>
  <c r="O189" i="44" s="1"/>
  <c r="K189" i="44"/>
  <c r="L189" i="44" s="1"/>
  <c r="H189" i="44"/>
  <c r="I189" i="44" s="1"/>
  <c r="F189" i="44"/>
  <c r="E189" i="44"/>
  <c r="N188" i="44"/>
  <c r="O188" i="44" s="1"/>
  <c r="L188" i="44"/>
  <c r="K188" i="44"/>
  <c r="H188" i="44"/>
  <c r="I188" i="44" s="1"/>
  <c r="F188" i="44"/>
  <c r="E188" i="44"/>
  <c r="O187" i="44"/>
  <c r="N187" i="44"/>
  <c r="K187" i="44"/>
  <c r="L187" i="44" s="1"/>
  <c r="H187" i="44"/>
  <c r="I187" i="44" s="1"/>
  <c r="F187" i="44"/>
  <c r="E187" i="44"/>
  <c r="O186" i="44"/>
  <c r="N186" i="44"/>
  <c r="L186" i="44"/>
  <c r="K186" i="44"/>
  <c r="H186" i="44"/>
  <c r="I186" i="44" s="1"/>
  <c r="F186" i="44"/>
  <c r="E186" i="44"/>
  <c r="N185" i="44"/>
  <c r="O185" i="44" s="1"/>
  <c r="K185" i="44"/>
  <c r="L185" i="44" s="1"/>
  <c r="H185" i="44"/>
  <c r="I185" i="44" s="1"/>
  <c r="F185" i="44"/>
  <c r="E185" i="44"/>
  <c r="N184" i="44"/>
  <c r="O184" i="44" s="1"/>
  <c r="L184" i="44"/>
  <c r="K184" i="44"/>
  <c r="H184" i="44"/>
  <c r="I184" i="44" s="1"/>
  <c r="F184" i="44"/>
  <c r="E184" i="44"/>
  <c r="O183" i="44"/>
  <c r="N183" i="44"/>
  <c r="K183" i="44"/>
  <c r="L183" i="44" s="1"/>
  <c r="H183" i="44"/>
  <c r="I183" i="44" s="1"/>
  <c r="F183" i="44"/>
  <c r="E183" i="44"/>
  <c r="O182" i="44"/>
  <c r="N182" i="44"/>
  <c r="L182" i="44"/>
  <c r="K182" i="44"/>
  <c r="H182" i="44"/>
  <c r="I182" i="44" s="1"/>
  <c r="F182" i="44"/>
  <c r="E182" i="44"/>
  <c r="N181" i="44"/>
  <c r="O181" i="44" s="1"/>
  <c r="K181" i="44"/>
  <c r="L181" i="44" s="1"/>
  <c r="H181" i="44"/>
  <c r="I181" i="44" s="1"/>
  <c r="F181" i="44"/>
  <c r="E181" i="44"/>
  <c r="N180" i="44"/>
  <c r="O180" i="44" s="1"/>
  <c r="L180" i="44"/>
  <c r="K180" i="44"/>
  <c r="H180" i="44"/>
  <c r="I180" i="44" s="1"/>
  <c r="F180" i="44"/>
  <c r="E180" i="44"/>
  <c r="O179" i="44"/>
  <c r="N179" i="44"/>
  <c r="K179" i="44"/>
  <c r="H179" i="44"/>
  <c r="H199" i="44" s="1"/>
  <c r="F179" i="44"/>
  <c r="F199" i="44" s="1"/>
  <c r="E179" i="44"/>
  <c r="E199" i="44" s="1"/>
  <c r="M177" i="44"/>
  <c r="J177" i="44"/>
  <c r="G177" i="44"/>
  <c r="D177" i="44"/>
  <c r="B177" i="44"/>
  <c r="M176" i="44"/>
  <c r="G176" i="44"/>
  <c r="B172" i="44"/>
  <c r="O171" i="44"/>
  <c r="N171" i="44"/>
  <c r="L171" i="44"/>
  <c r="K171" i="44"/>
  <c r="H171" i="44"/>
  <c r="I171" i="44" s="1"/>
  <c r="F171" i="44"/>
  <c r="E171" i="44"/>
  <c r="N170" i="44"/>
  <c r="O170" i="44" s="1"/>
  <c r="K170" i="44"/>
  <c r="L170" i="44" s="1"/>
  <c r="H170" i="44"/>
  <c r="I170" i="44" s="1"/>
  <c r="F170" i="44"/>
  <c r="E170" i="44"/>
  <c r="O169" i="44"/>
  <c r="N169" i="44"/>
  <c r="L169" i="44"/>
  <c r="K169" i="44"/>
  <c r="H169" i="44"/>
  <c r="I169" i="44" s="1"/>
  <c r="F169" i="44"/>
  <c r="E169" i="44"/>
  <c r="O168" i="44"/>
  <c r="N168" i="44"/>
  <c r="K168" i="44"/>
  <c r="L168" i="44" s="1"/>
  <c r="H168" i="44"/>
  <c r="I168" i="44" s="1"/>
  <c r="F168" i="44"/>
  <c r="E168" i="44"/>
  <c r="O167" i="44"/>
  <c r="N167" i="44"/>
  <c r="L167" i="44"/>
  <c r="K167" i="44"/>
  <c r="H167" i="44"/>
  <c r="I167" i="44" s="1"/>
  <c r="F167" i="44"/>
  <c r="E167" i="44"/>
  <c r="O166" i="44"/>
  <c r="N166" i="44"/>
  <c r="K166" i="44"/>
  <c r="L166" i="44" s="1"/>
  <c r="H166" i="44"/>
  <c r="I166" i="44" s="1"/>
  <c r="F166" i="44"/>
  <c r="E166" i="44"/>
  <c r="N165" i="44"/>
  <c r="O165" i="44" s="1"/>
  <c r="L165" i="44"/>
  <c r="K165" i="44"/>
  <c r="H165" i="44"/>
  <c r="I165" i="44" s="1"/>
  <c r="F165" i="44"/>
  <c r="E165" i="44"/>
  <c r="O164" i="44"/>
  <c r="N164" i="44"/>
  <c r="K164" i="44"/>
  <c r="L164" i="44" s="1"/>
  <c r="H164" i="44"/>
  <c r="I164" i="44" s="1"/>
  <c r="F164" i="44"/>
  <c r="E164" i="44"/>
  <c r="O163" i="44"/>
  <c r="N163" i="44"/>
  <c r="L163" i="44"/>
  <c r="K163" i="44"/>
  <c r="H163" i="44"/>
  <c r="I163" i="44" s="1"/>
  <c r="F163" i="44"/>
  <c r="E163" i="44"/>
  <c r="N162" i="44"/>
  <c r="O162" i="44" s="1"/>
  <c r="K162" i="44"/>
  <c r="L162" i="44" s="1"/>
  <c r="H162" i="44"/>
  <c r="I162" i="44" s="1"/>
  <c r="F162" i="44"/>
  <c r="E162" i="44"/>
  <c r="O161" i="44"/>
  <c r="N161" i="44"/>
  <c r="L161" i="44"/>
  <c r="K161" i="44"/>
  <c r="H161" i="44"/>
  <c r="I161" i="44" s="1"/>
  <c r="F161" i="44"/>
  <c r="E161" i="44"/>
  <c r="O160" i="44"/>
  <c r="N160" i="44"/>
  <c r="K160" i="44"/>
  <c r="L160" i="44" s="1"/>
  <c r="H160" i="44"/>
  <c r="I160" i="44" s="1"/>
  <c r="F160" i="44"/>
  <c r="E160" i="44"/>
  <c r="O159" i="44"/>
  <c r="N159" i="44"/>
  <c r="L159" i="44"/>
  <c r="K159" i="44"/>
  <c r="H159" i="44"/>
  <c r="I159" i="44" s="1"/>
  <c r="F159" i="44"/>
  <c r="E159" i="44"/>
  <c r="O158" i="44"/>
  <c r="N158" i="44"/>
  <c r="K158" i="44"/>
  <c r="L158" i="44" s="1"/>
  <c r="H158" i="44"/>
  <c r="I158" i="44" s="1"/>
  <c r="F158" i="44"/>
  <c r="E158" i="44"/>
  <c r="N157" i="44"/>
  <c r="O157" i="44" s="1"/>
  <c r="L157" i="44"/>
  <c r="K157" i="44"/>
  <c r="H157" i="44"/>
  <c r="I157" i="44" s="1"/>
  <c r="F157" i="44"/>
  <c r="E157" i="44"/>
  <c r="N156" i="44"/>
  <c r="O156" i="44" s="1"/>
  <c r="K156" i="44"/>
  <c r="L156" i="44" s="1"/>
  <c r="H156" i="44"/>
  <c r="I156" i="44" s="1"/>
  <c r="F156" i="44"/>
  <c r="E156" i="44"/>
  <c r="O155" i="44"/>
  <c r="N155" i="44"/>
  <c r="L155" i="44"/>
  <c r="K155" i="44"/>
  <c r="H155" i="44"/>
  <c r="I155" i="44" s="1"/>
  <c r="F155" i="44"/>
  <c r="E155" i="44"/>
  <c r="N154" i="44"/>
  <c r="O154" i="44" s="1"/>
  <c r="K154" i="44"/>
  <c r="L154" i="44" s="1"/>
  <c r="H154" i="44"/>
  <c r="I154" i="44" s="1"/>
  <c r="F154" i="44"/>
  <c r="E154" i="44"/>
  <c r="O153" i="44"/>
  <c r="N153" i="44"/>
  <c r="L153" i="44"/>
  <c r="K153" i="44"/>
  <c r="H153" i="44"/>
  <c r="I153" i="44" s="1"/>
  <c r="F153" i="44"/>
  <c r="E153" i="44"/>
  <c r="O152" i="44"/>
  <c r="N152" i="44"/>
  <c r="K152" i="44"/>
  <c r="H152" i="44"/>
  <c r="H172" i="44" s="1"/>
  <c r="F152" i="44"/>
  <c r="F172" i="44" s="1"/>
  <c r="E152" i="44"/>
  <c r="E172" i="44" s="1"/>
  <c r="M150" i="44"/>
  <c r="J150" i="44"/>
  <c r="G150" i="44"/>
  <c r="D150" i="44"/>
  <c r="B150" i="44"/>
  <c r="M149" i="44"/>
  <c r="G149" i="44"/>
  <c r="B145" i="44"/>
  <c r="N144" i="44"/>
  <c r="O144" i="44" s="1"/>
  <c r="K144" i="44"/>
  <c r="L144" i="44" s="1"/>
  <c r="I144" i="44"/>
  <c r="H144" i="44"/>
  <c r="E144" i="44"/>
  <c r="F144" i="44" s="1"/>
  <c r="N143" i="44"/>
  <c r="O143" i="44" s="1"/>
  <c r="K143" i="44"/>
  <c r="L143" i="44" s="1"/>
  <c r="H143" i="44"/>
  <c r="I143" i="44" s="1"/>
  <c r="E143" i="44"/>
  <c r="F143" i="44" s="1"/>
  <c r="N142" i="44"/>
  <c r="O142" i="44" s="1"/>
  <c r="K142" i="44"/>
  <c r="L142" i="44" s="1"/>
  <c r="H142" i="44"/>
  <c r="I142" i="44" s="1"/>
  <c r="E142" i="44"/>
  <c r="F142" i="44" s="1"/>
  <c r="N141" i="44"/>
  <c r="O141" i="44" s="1"/>
  <c r="K141" i="44"/>
  <c r="L141" i="44" s="1"/>
  <c r="I141" i="44"/>
  <c r="H141" i="44"/>
  <c r="E141" i="44"/>
  <c r="F141" i="44" s="1"/>
  <c r="N140" i="44"/>
  <c r="O140" i="44" s="1"/>
  <c r="L140" i="44"/>
  <c r="K140" i="44"/>
  <c r="I140" i="44"/>
  <c r="H140" i="44"/>
  <c r="E140" i="44"/>
  <c r="F140" i="44" s="1"/>
  <c r="O139" i="44"/>
  <c r="N139" i="44"/>
  <c r="K139" i="44"/>
  <c r="L139" i="44" s="1"/>
  <c r="H139" i="44"/>
  <c r="I139" i="44" s="1"/>
  <c r="E139" i="44"/>
  <c r="F139" i="44" s="1"/>
  <c r="N138" i="44"/>
  <c r="O138" i="44" s="1"/>
  <c r="K138" i="44"/>
  <c r="L138" i="44" s="1"/>
  <c r="H138" i="44"/>
  <c r="I138" i="44" s="1"/>
  <c r="E138" i="44"/>
  <c r="F138" i="44" s="1"/>
  <c r="N137" i="44"/>
  <c r="O137" i="44" s="1"/>
  <c r="K137" i="44"/>
  <c r="L137" i="44" s="1"/>
  <c r="I137" i="44"/>
  <c r="H137" i="44"/>
  <c r="E137" i="44"/>
  <c r="F137" i="44" s="1"/>
  <c r="O136" i="44"/>
  <c r="N136" i="44"/>
  <c r="K136" i="44"/>
  <c r="L136" i="44" s="1"/>
  <c r="I136" i="44"/>
  <c r="H136" i="44"/>
  <c r="E136" i="44"/>
  <c r="F136" i="44" s="1"/>
  <c r="N135" i="44"/>
  <c r="O135" i="44" s="1"/>
  <c r="K135" i="44"/>
  <c r="L135" i="44" s="1"/>
  <c r="H135" i="44"/>
  <c r="I135" i="44" s="1"/>
  <c r="E135" i="44"/>
  <c r="F135" i="44" s="1"/>
  <c r="N134" i="44"/>
  <c r="O134" i="44" s="1"/>
  <c r="K134" i="44"/>
  <c r="L134" i="44" s="1"/>
  <c r="H134" i="44"/>
  <c r="I134" i="44" s="1"/>
  <c r="E134" i="44"/>
  <c r="F134" i="44" s="1"/>
  <c r="O133" i="44"/>
  <c r="N133" i="44"/>
  <c r="K133" i="44"/>
  <c r="L133" i="44" s="1"/>
  <c r="H133" i="44"/>
  <c r="I133" i="44" s="1"/>
  <c r="E133" i="44"/>
  <c r="F133" i="44" s="1"/>
  <c r="N132" i="44"/>
  <c r="O132" i="44" s="1"/>
  <c r="K132" i="44"/>
  <c r="L132" i="44" s="1"/>
  <c r="I132" i="44"/>
  <c r="H132" i="44"/>
  <c r="E132" i="44"/>
  <c r="F132" i="44" s="1"/>
  <c r="N131" i="44"/>
  <c r="O131" i="44" s="1"/>
  <c r="K131" i="44"/>
  <c r="L131" i="44" s="1"/>
  <c r="H131" i="44"/>
  <c r="I131" i="44" s="1"/>
  <c r="E131" i="44"/>
  <c r="F131" i="44" s="1"/>
  <c r="O130" i="44"/>
  <c r="N130" i="44"/>
  <c r="L130" i="44"/>
  <c r="K130" i="44"/>
  <c r="H130" i="44"/>
  <c r="I130" i="44" s="1"/>
  <c r="E130" i="44"/>
  <c r="F130" i="44" s="1"/>
  <c r="N129" i="44"/>
  <c r="O129" i="44" s="1"/>
  <c r="K129" i="44"/>
  <c r="L129" i="44" s="1"/>
  <c r="H129" i="44"/>
  <c r="I129" i="44" s="1"/>
  <c r="E129" i="44"/>
  <c r="F129" i="44" s="1"/>
  <c r="N128" i="44"/>
  <c r="O128" i="44" s="1"/>
  <c r="L128" i="44"/>
  <c r="K128" i="44"/>
  <c r="I128" i="44"/>
  <c r="H128" i="44"/>
  <c r="E128" i="44"/>
  <c r="F128" i="44" s="1"/>
  <c r="N127" i="44"/>
  <c r="O127" i="44" s="1"/>
  <c r="K127" i="44"/>
  <c r="L127" i="44" s="1"/>
  <c r="H127" i="44"/>
  <c r="I127" i="44" s="1"/>
  <c r="E127" i="44"/>
  <c r="F127" i="44" s="1"/>
  <c r="N126" i="44"/>
  <c r="O126" i="44" s="1"/>
  <c r="K126" i="44"/>
  <c r="L126" i="44" s="1"/>
  <c r="H126" i="44"/>
  <c r="I126" i="44" s="1"/>
  <c r="E126" i="44"/>
  <c r="F126" i="44" s="1"/>
  <c r="O125" i="44"/>
  <c r="N125" i="44"/>
  <c r="N145" i="44" s="1"/>
  <c r="K125" i="44"/>
  <c r="K145" i="44" s="1"/>
  <c r="H125" i="44"/>
  <c r="E125" i="44"/>
  <c r="E145" i="44" s="1"/>
  <c r="M123" i="44"/>
  <c r="J123" i="44"/>
  <c r="G123" i="44"/>
  <c r="D123" i="44"/>
  <c r="B123" i="44"/>
  <c r="M122" i="44"/>
  <c r="G122" i="44"/>
  <c r="B118" i="44"/>
  <c r="N117" i="44"/>
  <c r="O117" i="44" s="1"/>
  <c r="K117" i="44"/>
  <c r="L117" i="44" s="1"/>
  <c r="I117" i="44"/>
  <c r="H117" i="44"/>
  <c r="E117" i="44"/>
  <c r="F117" i="44" s="1"/>
  <c r="N116" i="44"/>
  <c r="O116" i="44" s="1"/>
  <c r="L116" i="44"/>
  <c r="K116" i="44"/>
  <c r="H116" i="44"/>
  <c r="I116" i="44" s="1"/>
  <c r="E116" i="44"/>
  <c r="F116" i="44" s="1"/>
  <c r="N115" i="44"/>
  <c r="O115" i="44" s="1"/>
  <c r="L115" i="44"/>
  <c r="K115" i="44"/>
  <c r="H115" i="44"/>
  <c r="I115" i="44" s="1"/>
  <c r="E115" i="44"/>
  <c r="F115" i="44" s="1"/>
  <c r="N114" i="44"/>
  <c r="O114" i="44" s="1"/>
  <c r="L114" i="44"/>
  <c r="K114" i="44"/>
  <c r="H114" i="44"/>
  <c r="I114" i="44" s="1"/>
  <c r="E114" i="44"/>
  <c r="F114" i="44" s="1"/>
  <c r="N113" i="44"/>
  <c r="O113" i="44" s="1"/>
  <c r="L113" i="44"/>
  <c r="K113" i="44"/>
  <c r="I113" i="44"/>
  <c r="H113" i="44"/>
  <c r="E113" i="44"/>
  <c r="F113" i="44" s="1"/>
  <c r="O112" i="44"/>
  <c r="N112" i="44"/>
  <c r="K112" i="44"/>
  <c r="L112" i="44" s="1"/>
  <c r="H112" i="44"/>
  <c r="I112" i="44" s="1"/>
  <c r="E112" i="44"/>
  <c r="F112" i="44" s="1"/>
  <c r="O111" i="44"/>
  <c r="N111" i="44"/>
  <c r="K111" i="44"/>
  <c r="L111" i="44" s="1"/>
  <c r="I111" i="44"/>
  <c r="H111" i="44"/>
  <c r="E111" i="44"/>
  <c r="F111" i="44" s="1"/>
  <c r="N110" i="44"/>
  <c r="O110" i="44" s="1"/>
  <c r="L110" i="44"/>
  <c r="K110" i="44"/>
  <c r="H110" i="44"/>
  <c r="I110" i="44" s="1"/>
  <c r="E110" i="44"/>
  <c r="F110" i="44" s="1"/>
  <c r="O109" i="44"/>
  <c r="N109" i="44"/>
  <c r="L109" i="44"/>
  <c r="K109" i="44"/>
  <c r="I109" i="44"/>
  <c r="H109" i="44"/>
  <c r="E109" i="44"/>
  <c r="F109" i="44" s="1"/>
  <c r="O108" i="44"/>
  <c r="N108" i="44"/>
  <c r="K108" i="44"/>
  <c r="L108" i="44" s="1"/>
  <c r="H108" i="44"/>
  <c r="I108" i="44" s="1"/>
  <c r="E108" i="44"/>
  <c r="F108" i="44" s="1"/>
  <c r="O107" i="44"/>
  <c r="N107" i="44"/>
  <c r="K107" i="44"/>
  <c r="L107" i="44" s="1"/>
  <c r="I107" i="44"/>
  <c r="H107" i="44"/>
  <c r="E107" i="44"/>
  <c r="F107" i="44" s="1"/>
  <c r="N106" i="44"/>
  <c r="O106" i="44" s="1"/>
  <c r="L106" i="44"/>
  <c r="K106" i="44"/>
  <c r="H106" i="44"/>
  <c r="I106" i="44" s="1"/>
  <c r="E106" i="44"/>
  <c r="F106" i="44" s="1"/>
  <c r="O105" i="44"/>
  <c r="N105" i="44"/>
  <c r="L105" i="44"/>
  <c r="K105" i="44"/>
  <c r="I105" i="44"/>
  <c r="H105" i="44"/>
  <c r="E105" i="44"/>
  <c r="F105" i="44" s="1"/>
  <c r="O104" i="44"/>
  <c r="N104" i="44"/>
  <c r="K104" i="44"/>
  <c r="L104" i="44" s="1"/>
  <c r="H104" i="44"/>
  <c r="I104" i="44" s="1"/>
  <c r="E104" i="44"/>
  <c r="F104" i="44" s="1"/>
  <c r="O103" i="44"/>
  <c r="N103" i="44"/>
  <c r="K103" i="44"/>
  <c r="L103" i="44" s="1"/>
  <c r="I103" i="44"/>
  <c r="H103" i="44"/>
  <c r="E103" i="44"/>
  <c r="F103" i="44" s="1"/>
  <c r="N102" i="44"/>
  <c r="O102" i="44" s="1"/>
  <c r="L102" i="44"/>
  <c r="K102" i="44"/>
  <c r="H102" i="44"/>
  <c r="I102" i="44" s="1"/>
  <c r="E102" i="44"/>
  <c r="F102" i="44" s="1"/>
  <c r="O101" i="44"/>
  <c r="N101" i="44"/>
  <c r="L101" i="44"/>
  <c r="K101" i="44"/>
  <c r="I101" i="44"/>
  <c r="H101" i="44"/>
  <c r="E101" i="44"/>
  <c r="F101" i="44" s="1"/>
  <c r="O100" i="44"/>
  <c r="N100" i="44"/>
  <c r="K100" i="44"/>
  <c r="L100" i="44" s="1"/>
  <c r="H100" i="44"/>
  <c r="I100" i="44" s="1"/>
  <c r="E100" i="44"/>
  <c r="F100" i="44" s="1"/>
  <c r="O99" i="44"/>
  <c r="N99" i="44"/>
  <c r="K99" i="44"/>
  <c r="L99" i="44" s="1"/>
  <c r="H99" i="44"/>
  <c r="I99" i="44" s="1"/>
  <c r="E99" i="44"/>
  <c r="F99" i="44" s="1"/>
  <c r="O98" i="44"/>
  <c r="N98" i="44"/>
  <c r="K98" i="44"/>
  <c r="K118" i="44" s="1"/>
  <c r="H98" i="44"/>
  <c r="E98" i="44"/>
  <c r="E118" i="44" s="1"/>
  <c r="M96" i="44"/>
  <c r="J96" i="44"/>
  <c r="G96" i="44"/>
  <c r="D96" i="44"/>
  <c r="B96" i="44"/>
  <c r="M95" i="44"/>
  <c r="G95" i="44"/>
  <c r="B91" i="44"/>
  <c r="N90" i="44"/>
  <c r="O90" i="44" s="1"/>
  <c r="L90" i="44"/>
  <c r="K90" i="44"/>
  <c r="H90" i="44"/>
  <c r="I90" i="44" s="1"/>
  <c r="F90" i="44"/>
  <c r="E90" i="44"/>
  <c r="N89" i="44"/>
  <c r="O89" i="44" s="1"/>
  <c r="K89" i="44"/>
  <c r="L89" i="44" s="1"/>
  <c r="H89" i="44"/>
  <c r="I89" i="44" s="1"/>
  <c r="F89" i="44"/>
  <c r="E89" i="44"/>
  <c r="O88" i="44"/>
  <c r="N88" i="44"/>
  <c r="L88" i="44"/>
  <c r="K88" i="44"/>
  <c r="H88" i="44"/>
  <c r="I88" i="44" s="1"/>
  <c r="F88" i="44"/>
  <c r="E88" i="44"/>
  <c r="N87" i="44"/>
  <c r="O87" i="44" s="1"/>
  <c r="K87" i="44"/>
  <c r="L87" i="44" s="1"/>
  <c r="H87" i="44"/>
  <c r="I87" i="44" s="1"/>
  <c r="F87" i="44"/>
  <c r="E87" i="44"/>
  <c r="N86" i="44"/>
  <c r="O86" i="44" s="1"/>
  <c r="L86" i="44"/>
  <c r="K86" i="44"/>
  <c r="H86" i="44"/>
  <c r="I86" i="44" s="1"/>
  <c r="F86" i="44"/>
  <c r="E86" i="44"/>
  <c r="O85" i="44"/>
  <c r="N85" i="44"/>
  <c r="K85" i="44"/>
  <c r="L85" i="44" s="1"/>
  <c r="H85" i="44"/>
  <c r="I85" i="44" s="1"/>
  <c r="F85" i="44"/>
  <c r="E85" i="44"/>
  <c r="N84" i="44"/>
  <c r="O84" i="44" s="1"/>
  <c r="L84" i="44"/>
  <c r="K84" i="44"/>
  <c r="H84" i="44"/>
  <c r="I84" i="44" s="1"/>
  <c r="F84" i="44"/>
  <c r="E84" i="44"/>
  <c r="N83" i="44"/>
  <c r="O83" i="44" s="1"/>
  <c r="K83" i="44"/>
  <c r="L83" i="44" s="1"/>
  <c r="H83" i="44"/>
  <c r="I83" i="44" s="1"/>
  <c r="F83" i="44"/>
  <c r="E83" i="44"/>
  <c r="N82" i="44"/>
  <c r="O82" i="44" s="1"/>
  <c r="L82" i="44"/>
  <c r="K82" i="44"/>
  <c r="H82" i="44"/>
  <c r="I82" i="44" s="1"/>
  <c r="F82" i="44"/>
  <c r="E82" i="44"/>
  <c r="N81" i="44"/>
  <c r="O81" i="44" s="1"/>
  <c r="K81" i="44"/>
  <c r="L81" i="44" s="1"/>
  <c r="H81" i="44"/>
  <c r="I81" i="44" s="1"/>
  <c r="F81" i="44"/>
  <c r="E81" i="44"/>
  <c r="O80" i="44"/>
  <c r="N80" i="44"/>
  <c r="L80" i="44"/>
  <c r="K80" i="44"/>
  <c r="H80" i="44"/>
  <c r="I80" i="44" s="1"/>
  <c r="F80" i="44"/>
  <c r="E80" i="44"/>
  <c r="N79" i="44"/>
  <c r="O79" i="44" s="1"/>
  <c r="K79" i="44"/>
  <c r="L79" i="44" s="1"/>
  <c r="H79" i="44"/>
  <c r="I79" i="44" s="1"/>
  <c r="F79" i="44"/>
  <c r="E79" i="44"/>
  <c r="O78" i="44"/>
  <c r="N78" i="44"/>
  <c r="K78" i="44"/>
  <c r="L78" i="44" s="1"/>
  <c r="I78" i="44"/>
  <c r="H78" i="44"/>
  <c r="F78" i="44"/>
  <c r="E78" i="44"/>
  <c r="O77" i="44"/>
  <c r="N77" i="44"/>
  <c r="L77" i="44"/>
  <c r="K77" i="44"/>
  <c r="I77" i="44"/>
  <c r="H77" i="44"/>
  <c r="F77" i="44"/>
  <c r="E77" i="44"/>
  <c r="O76" i="44"/>
  <c r="N76" i="44"/>
  <c r="L76" i="44"/>
  <c r="K76" i="44"/>
  <c r="I76" i="44"/>
  <c r="H76" i="44"/>
  <c r="F76" i="44"/>
  <c r="E76" i="44"/>
  <c r="O75" i="44"/>
  <c r="N75" i="44"/>
  <c r="K75" i="44"/>
  <c r="L75" i="44" s="1"/>
  <c r="I75" i="44"/>
  <c r="H75" i="44"/>
  <c r="F75" i="44"/>
  <c r="E75" i="44"/>
  <c r="N74" i="44"/>
  <c r="O74" i="44" s="1"/>
  <c r="K74" i="44"/>
  <c r="L74" i="44" s="1"/>
  <c r="I74" i="44"/>
  <c r="H74" i="44"/>
  <c r="F74" i="44"/>
  <c r="E74" i="44"/>
  <c r="N73" i="44"/>
  <c r="O73" i="44" s="1"/>
  <c r="K73" i="44"/>
  <c r="L73" i="44" s="1"/>
  <c r="I73" i="44"/>
  <c r="H73" i="44"/>
  <c r="F73" i="44"/>
  <c r="E73" i="44"/>
  <c r="O72" i="44"/>
  <c r="N72" i="44"/>
  <c r="K72" i="44"/>
  <c r="L72" i="44" s="1"/>
  <c r="I72" i="44"/>
  <c r="H72" i="44"/>
  <c r="F72" i="44"/>
  <c r="E72" i="44"/>
  <c r="O71" i="44"/>
  <c r="N71" i="44"/>
  <c r="K71" i="44"/>
  <c r="K91" i="44" s="1"/>
  <c r="H71" i="44"/>
  <c r="H91" i="44" s="1"/>
  <c r="F71" i="44"/>
  <c r="F91" i="44" s="1"/>
  <c r="E71" i="44"/>
  <c r="E91" i="44" s="1"/>
  <c r="M69" i="44"/>
  <c r="J69" i="44"/>
  <c r="G69" i="44"/>
  <c r="D69" i="44"/>
  <c r="B69" i="44"/>
  <c r="M68" i="44"/>
  <c r="G68" i="44"/>
  <c r="B64" i="44"/>
  <c r="N63" i="44"/>
  <c r="O63" i="44" s="1"/>
  <c r="L63" i="44"/>
  <c r="K63" i="44"/>
  <c r="I63" i="44"/>
  <c r="H63" i="44"/>
  <c r="E63" i="44"/>
  <c r="F63" i="44" s="1"/>
  <c r="O62" i="44"/>
  <c r="N62" i="44"/>
  <c r="K62" i="44"/>
  <c r="L62" i="44" s="1"/>
  <c r="H62" i="44"/>
  <c r="I62" i="44" s="1"/>
  <c r="F62" i="44"/>
  <c r="E62" i="44"/>
  <c r="N61" i="44"/>
  <c r="O61" i="44" s="1"/>
  <c r="L61" i="44"/>
  <c r="K61" i="44"/>
  <c r="I61" i="44"/>
  <c r="H61" i="44"/>
  <c r="F61" i="44"/>
  <c r="E61" i="44"/>
  <c r="N60" i="44"/>
  <c r="O60" i="44" s="1"/>
  <c r="L60" i="44"/>
  <c r="K60" i="44"/>
  <c r="I60" i="44"/>
  <c r="H60" i="44"/>
  <c r="F60" i="44"/>
  <c r="E60" i="44"/>
  <c r="N59" i="44"/>
  <c r="O59" i="44" s="1"/>
  <c r="L59" i="44"/>
  <c r="K59" i="44"/>
  <c r="I59" i="44"/>
  <c r="H59" i="44"/>
  <c r="F59" i="44"/>
  <c r="E59" i="44"/>
  <c r="N58" i="44"/>
  <c r="O58" i="44" s="1"/>
  <c r="L58" i="44"/>
  <c r="K58" i="44"/>
  <c r="I58" i="44"/>
  <c r="H58" i="44"/>
  <c r="F58" i="44"/>
  <c r="E58" i="44"/>
  <c r="N57" i="44"/>
  <c r="O57" i="44" s="1"/>
  <c r="L57" i="44"/>
  <c r="K57" i="44"/>
  <c r="I57" i="44"/>
  <c r="H57" i="44"/>
  <c r="F57" i="44"/>
  <c r="E57" i="44"/>
  <c r="N56" i="44"/>
  <c r="O56" i="44" s="1"/>
  <c r="L56" i="44"/>
  <c r="K56" i="44"/>
  <c r="I56" i="44"/>
  <c r="H56" i="44"/>
  <c r="F56" i="44"/>
  <c r="E56" i="44"/>
  <c r="N55" i="44"/>
  <c r="O55" i="44" s="1"/>
  <c r="L55" i="44"/>
  <c r="K55" i="44"/>
  <c r="I55" i="44"/>
  <c r="H55" i="44"/>
  <c r="F55" i="44"/>
  <c r="E55" i="44"/>
  <c r="N54" i="44"/>
  <c r="O54" i="44" s="1"/>
  <c r="L54" i="44"/>
  <c r="K54" i="44"/>
  <c r="I54" i="44"/>
  <c r="H54" i="44"/>
  <c r="F54" i="44"/>
  <c r="E54" i="44"/>
  <c r="N53" i="44"/>
  <c r="O53" i="44" s="1"/>
  <c r="L53" i="44"/>
  <c r="K53" i="44"/>
  <c r="I53" i="44"/>
  <c r="H53" i="44"/>
  <c r="F53" i="44"/>
  <c r="E53" i="44"/>
  <c r="N52" i="44"/>
  <c r="O52" i="44" s="1"/>
  <c r="L52" i="44"/>
  <c r="K52" i="44"/>
  <c r="I52" i="44"/>
  <c r="H52" i="44"/>
  <c r="F52" i="44"/>
  <c r="E52" i="44"/>
  <c r="N51" i="44"/>
  <c r="O51" i="44" s="1"/>
  <c r="L51" i="44"/>
  <c r="K51" i="44"/>
  <c r="I51" i="44"/>
  <c r="H51" i="44"/>
  <c r="F51" i="44"/>
  <c r="E51" i="44"/>
  <c r="N50" i="44"/>
  <c r="O50" i="44" s="1"/>
  <c r="L50" i="44"/>
  <c r="K50" i="44"/>
  <c r="I50" i="44"/>
  <c r="H50" i="44"/>
  <c r="F50" i="44"/>
  <c r="E50" i="44"/>
  <c r="N49" i="44"/>
  <c r="O49" i="44" s="1"/>
  <c r="L49" i="44"/>
  <c r="K49" i="44"/>
  <c r="I49" i="44"/>
  <c r="H49" i="44"/>
  <c r="E49" i="44"/>
  <c r="F49" i="44" s="1"/>
  <c r="N48" i="44"/>
  <c r="O48" i="44" s="1"/>
  <c r="K48" i="44"/>
  <c r="L48" i="44" s="1"/>
  <c r="I48" i="44"/>
  <c r="H48" i="44"/>
  <c r="E48" i="44"/>
  <c r="F48" i="44" s="1"/>
  <c r="O47" i="44"/>
  <c r="N47" i="44"/>
  <c r="K47" i="44"/>
  <c r="L47" i="44" s="1"/>
  <c r="H47" i="44"/>
  <c r="I47" i="44" s="1"/>
  <c r="E47" i="44"/>
  <c r="F47" i="44" s="1"/>
  <c r="O46" i="44"/>
  <c r="N46" i="44"/>
  <c r="L46" i="44"/>
  <c r="K46" i="44"/>
  <c r="I46" i="44"/>
  <c r="H46" i="44"/>
  <c r="E46" i="44"/>
  <c r="F46" i="44" s="1"/>
  <c r="O45" i="44"/>
  <c r="N45" i="44"/>
  <c r="K45" i="44"/>
  <c r="L45" i="44" s="1"/>
  <c r="I45" i="44"/>
  <c r="H45" i="44"/>
  <c r="E45" i="44"/>
  <c r="F45" i="44" s="1"/>
  <c r="N44" i="44"/>
  <c r="K44" i="44"/>
  <c r="K64" i="44" s="1"/>
  <c r="I44" i="44"/>
  <c r="H44" i="44"/>
  <c r="E44" i="44"/>
  <c r="E64" i="44" s="1"/>
  <c r="M42" i="44"/>
  <c r="J42" i="44"/>
  <c r="G42" i="44"/>
  <c r="D42" i="44"/>
  <c r="B42" i="44"/>
  <c r="M41" i="44"/>
  <c r="G41" i="44"/>
  <c r="O36" i="44"/>
  <c r="N36" i="44"/>
  <c r="M36" i="44"/>
  <c r="L36" i="44"/>
  <c r="K36" i="44"/>
  <c r="J36" i="44"/>
  <c r="I36" i="44"/>
  <c r="H36" i="44"/>
  <c r="G36" i="44"/>
  <c r="F36" i="44"/>
  <c r="E36" i="44"/>
  <c r="D36" i="44"/>
  <c r="C36" i="44"/>
  <c r="B36" i="44"/>
  <c r="O35" i="44"/>
  <c r="N35" i="44"/>
  <c r="M35" i="44"/>
  <c r="L35" i="44"/>
  <c r="K35" i="44"/>
  <c r="J35" i="44"/>
  <c r="I35" i="44"/>
  <c r="H35" i="44"/>
  <c r="G35" i="44"/>
  <c r="F35" i="44"/>
  <c r="E35" i="44"/>
  <c r="D35" i="44"/>
  <c r="C35" i="44"/>
  <c r="B35" i="44"/>
  <c r="O34" i="44"/>
  <c r="N34" i="44"/>
  <c r="M34" i="44"/>
  <c r="L34" i="44"/>
  <c r="K34" i="44"/>
  <c r="J34" i="44"/>
  <c r="I34" i="44"/>
  <c r="H34" i="44"/>
  <c r="G34" i="44"/>
  <c r="F34" i="44"/>
  <c r="E34" i="44"/>
  <c r="D34" i="44"/>
  <c r="C34" i="44"/>
  <c r="B34" i="44"/>
  <c r="O33" i="44"/>
  <c r="N33" i="44"/>
  <c r="M33" i="44"/>
  <c r="L33" i="44"/>
  <c r="K33" i="44"/>
  <c r="J33" i="44"/>
  <c r="I33" i="44"/>
  <c r="H33" i="44"/>
  <c r="G33" i="44"/>
  <c r="F33" i="44"/>
  <c r="E33" i="44"/>
  <c r="D33" i="44"/>
  <c r="C33" i="44"/>
  <c r="B33" i="44"/>
  <c r="O32" i="44"/>
  <c r="N32" i="44"/>
  <c r="M32" i="44"/>
  <c r="L32" i="44"/>
  <c r="K32" i="44"/>
  <c r="J32" i="44"/>
  <c r="I32" i="44"/>
  <c r="H32" i="44"/>
  <c r="G32" i="44"/>
  <c r="F32" i="44"/>
  <c r="E32" i="44"/>
  <c r="D32" i="44"/>
  <c r="C32" i="44"/>
  <c r="B32" i="44"/>
  <c r="O31" i="44"/>
  <c r="N31" i="44"/>
  <c r="M31" i="44"/>
  <c r="L31" i="44"/>
  <c r="K31" i="44"/>
  <c r="J31" i="44"/>
  <c r="I31" i="44"/>
  <c r="H31" i="44"/>
  <c r="G31" i="44"/>
  <c r="F31" i="44"/>
  <c r="E31" i="44"/>
  <c r="D31" i="44"/>
  <c r="C31" i="44"/>
  <c r="B31" i="44"/>
  <c r="O30" i="44"/>
  <c r="N30" i="44"/>
  <c r="M30" i="44"/>
  <c r="L30" i="44"/>
  <c r="K30" i="44"/>
  <c r="J30" i="44"/>
  <c r="I30" i="44"/>
  <c r="H30" i="44"/>
  <c r="G30" i="44"/>
  <c r="F30" i="44"/>
  <c r="E30" i="44"/>
  <c r="D30" i="44"/>
  <c r="C30" i="44"/>
  <c r="B30" i="44"/>
  <c r="O29" i="44"/>
  <c r="N29" i="44"/>
  <c r="M29" i="44"/>
  <c r="L29" i="44"/>
  <c r="K29" i="44"/>
  <c r="J29" i="44"/>
  <c r="I29" i="44"/>
  <c r="H29" i="44"/>
  <c r="G29" i="44"/>
  <c r="F29" i="44"/>
  <c r="E29" i="44"/>
  <c r="D29" i="44"/>
  <c r="C29" i="44"/>
  <c r="B29" i="44"/>
  <c r="O28" i="44"/>
  <c r="N28" i="44"/>
  <c r="M28" i="44"/>
  <c r="L28" i="44"/>
  <c r="K28" i="44"/>
  <c r="J28" i="44"/>
  <c r="I28" i="44"/>
  <c r="H28" i="44"/>
  <c r="G28" i="44"/>
  <c r="F28" i="44"/>
  <c r="E28" i="44"/>
  <c r="D28" i="44"/>
  <c r="C28" i="44"/>
  <c r="B28" i="44"/>
  <c r="O27" i="44"/>
  <c r="N27" i="44"/>
  <c r="M27" i="44"/>
  <c r="L27" i="44"/>
  <c r="K27" i="44"/>
  <c r="J27" i="44"/>
  <c r="I27" i="44"/>
  <c r="H27" i="44"/>
  <c r="G27" i="44"/>
  <c r="F27" i="44"/>
  <c r="E27" i="44"/>
  <c r="D27" i="44"/>
  <c r="C27" i="44"/>
  <c r="B27" i="44"/>
  <c r="O26" i="44"/>
  <c r="N26" i="44"/>
  <c r="M26" i="44"/>
  <c r="L26" i="44"/>
  <c r="K26" i="44"/>
  <c r="J26" i="44"/>
  <c r="I26" i="44"/>
  <c r="H26" i="44"/>
  <c r="G26" i="44"/>
  <c r="F26" i="44"/>
  <c r="E26" i="44"/>
  <c r="D26" i="44"/>
  <c r="C26" i="44"/>
  <c r="B26" i="44"/>
  <c r="O25" i="44"/>
  <c r="N25" i="44"/>
  <c r="M25" i="44"/>
  <c r="L25" i="44"/>
  <c r="K25" i="44"/>
  <c r="J25" i="44"/>
  <c r="I25" i="44"/>
  <c r="H25" i="44"/>
  <c r="G25" i="44"/>
  <c r="F25" i="44"/>
  <c r="E25" i="44"/>
  <c r="D25" i="44"/>
  <c r="C25" i="44"/>
  <c r="B25" i="44"/>
  <c r="O24" i="44"/>
  <c r="N24" i="44"/>
  <c r="M24" i="44"/>
  <c r="L24" i="44"/>
  <c r="K24" i="44"/>
  <c r="J24" i="44"/>
  <c r="I24" i="44"/>
  <c r="H24" i="44"/>
  <c r="G24" i="44"/>
  <c r="F24" i="44"/>
  <c r="E24" i="44"/>
  <c r="D24" i="44"/>
  <c r="C24" i="44"/>
  <c r="B24" i="44"/>
  <c r="O23" i="44"/>
  <c r="N23" i="44"/>
  <c r="M23" i="44"/>
  <c r="L23" i="44"/>
  <c r="K23" i="44"/>
  <c r="J23" i="44"/>
  <c r="I23" i="44"/>
  <c r="H23" i="44"/>
  <c r="G23" i="44"/>
  <c r="F23" i="44"/>
  <c r="E23" i="44"/>
  <c r="D23" i="44"/>
  <c r="C23" i="44"/>
  <c r="B23" i="44"/>
  <c r="O22" i="44"/>
  <c r="N22" i="44"/>
  <c r="M22" i="44"/>
  <c r="L22" i="44"/>
  <c r="K22" i="44"/>
  <c r="J22" i="44"/>
  <c r="I22" i="44"/>
  <c r="H22" i="44"/>
  <c r="G22" i="44"/>
  <c r="F22" i="44"/>
  <c r="E22" i="44"/>
  <c r="D22" i="44"/>
  <c r="C22" i="44"/>
  <c r="B22" i="44"/>
  <c r="O21" i="44"/>
  <c r="N21" i="44"/>
  <c r="M21" i="44"/>
  <c r="L21" i="44"/>
  <c r="K21" i="44"/>
  <c r="J21" i="44"/>
  <c r="I21" i="44"/>
  <c r="H21" i="44"/>
  <c r="G21" i="44"/>
  <c r="F21" i="44"/>
  <c r="E21" i="44"/>
  <c r="D21" i="44"/>
  <c r="C21" i="44"/>
  <c r="B21" i="44"/>
  <c r="O20" i="44"/>
  <c r="N20" i="44"/>
  <c r="M20" i="44"/>
  <c r="L20" i="44"/>
  <c r="K20" i="44"/>
  <c r="J20" i="44"/>
  <c r="I20" i="44"/>
  <c r="H20" i="44"/>
  <c r="G20" i="44"/>
  <c r="F20" i="44"/>
  <c r="E20" i="44"/>
  <c r="D20" i="44"/>
  <c r="C20" i="44"/>
  <c r="B20" i="44"/>
  <c r="O19" i="44"/>
  <c r="N19" i="44"/>
  <c r="M19" i="44"/>
  <c r="L19" i="44"/>
  <c r="K19" i="44"/>
  <c r="J19" i="44"/>
  <c r="I19" i="44"/>
  <c r="H19" i="44"/>
  <c r="G19" i="44"/>
  <c r="F19" i="44"/>
  <c r="E19" i="44"/>
  <c r="D19" i="44"/>
  <c r="C19" i="44"/>
  <c r="B19" i="44"/>
  <c r="O18" i="44"/>
  <c r="N18" i="44"/>
  <c r="M18" i="44"/>
  <c r="L18" i="44"/>
  <c r="K18" i="44"/>
  <c r="J18" i="44"/>
  <c r="I18" i="44"/>
  <c r="H18" i="44"/>
  <c r="G18" i="44"/>
  <c r="F18" i="44"/>
  <c r="E18" i="44"/>
  <c r="D18" i="44"/>
  <c r="C18" i="44"/>
  <c r="B18" i="44"/>
  <c r="O17" i="44"/>
  <c r="N17" i="44"/>
  <c r="M17" i="44"/>
  <c r="L17" i="44"/>
  <c r="K17" i="44"/>
  <c r="J17" i="44"/>
  <c r="I17" i="44"/>
  <c r="H17" i="44"/>
  <c r="G17" i="44"/>
  <c r="F17" i="44"/>
  <c r="E17" i="44"/>
  <c r="D17" i="44"/>
  <c r="C17" i="44"/>
  <c r="B17" i="44"/>
  <c r="M15" i="44"/>
  <c r="J15" i="44"/>
  <c r="G15" i="44"/>
  <c r="D15" i="44"/>
  <c r="B15" i="44"/>
  <c r="M14" i="44"/>
  <c r="G14" i="44"/>
  <c r="B199" i="43"/>
  <c r="N198" i="43"/>
  <c r="O198" i="43" s="1"/>
  <c r="L198" i="43"/>
  <c r="K198" i="43"/>
  <c r="I198" i="43"/>
  <c r="H198" i="43"/>
  <c r="F198" i="43"/>
  <c r="E198" i="43"/>
  <c r="N197" i="43"/>
  <c r="O197" i="43" s="1"/>
  <c r="L197" i="43"/>
  <c r="K197" i="43"/>
  <c r="I197" i="43"/>
  <c r="H197" i="43"/>
  <c r="F197" i="43"/>
  <c r="E197" i="43"/>
  <c r="N196" i="43"/>
  <c r="O196" i="43" s="1"/>
  <c r="L196" i="43"/>
  <c r="K196" i="43"/>
  <c r="I196" i="43"/>
  <c r="H196" i="43"/>
  <c r="F196" i="43"/>
  <c r="E196" i="43"/>
  <c r="N195" i="43"/>
  <c r="O195" i="43" s="1"/>
  <c r="L195" i="43"/>
  <c r="K195" i="43"/>
  <c r="I195" i="43"/>
  <c r="H195" i="43"/>
  <c r="F195" i="43"/>
  <c r="E195" i="43"/>
  <c r="N194" i="43"/>
  <c r="O194" i="43" s="1"/>
  <c r="L194" i="43"/>
  <c r="K194" i="43"/>
  <c r="I194" i="43"/>
  <c r="H194" i="43"/>
  <c r="F194" i="43"/>
  <c r="E194" i="43"/>
  <c r="N193" i="43"/>
  <c r="O193" i="43" s="1"/>
  <c r="L193" i="43"/>
  <c r="K193" i="43"/>
  <c r="I193" i="43"/>
  <c r="H193" i="43"/>
  <c r="F193" i="43"/>
  <c r="E193" i="43"/>
  <c r="N192" i="43"/>
  <c r="O192" i="43" s="1"/>
  <c r="L192" i="43"/>
  <c r="K192" i="43"/>
  <c r="I192" i="43"/>
  <c r="H192" i="43"/>
  <c r="F192" i="43"/>
  <c r="E192" i="43"/>
  <c r="N191" i="43"/>
  <c r="O191" i="43" s="1"/>
  <c r="L191" i="43"/>
  <c r="K191" i="43"/>
  <c r="I191" i="43"/>
  <c r="H191" i="43"/>
  <c r="F191" i="43"/>
  <c r="E191" i="43"/>
  <c r="N190" i="43"/>
  <c r="O190" i="43" s="1"/>
  <c r="L190" i="43"/>
  <c r="K190" i="43"/>
  <c r="I190" i="43"/>
  <c r="H190" i="43"/>
  <c r="F190" i="43"/>
  <c r="E190" i="43"/>
  <c r="N189" i="43"/>
  <c r="O189" i="43" s="1"/>
  <c r="L189" i="43"/>
  <c r="K189" i="43"/>
  <c r="I189" i="43"/>
  <c r="H189" i="43"/>
  <c r="F189" i="43"/>
  <c r="E189" i="43"/>
  <c r="N188" i="43"/>
  <c r="O188" i="43" s="1"/>
  <c r="L188" i="43"/>
  <c r="K188" i="43"/>
  <c r="I188" i="43"/>
  <c r="H188" i="43"/>
  <c r="F188" i="43"/>
  <c r="E188" i="43"/>
  <c r="N187" i="43"/>
  <c r="O187" i="43" s="1"/>
  <c r="L187" i="43"/>
  <c r="K187" i="43"/>
  <c r="I187" i="43"/>
  <c r="H187" i="43"/>
  <c r="F187" i="43"/>
  <c r="E187" i="43"/>
  <c r="N186" i="43"/>
  <c r="O186" i="43" s="1"/>
  <c r="L186" i="43"/>
  <c r="K186" i="43"/>
  <c r="I186" i="43"/>
  <c r="H186" i="43"/>
  <c r="F186" i="43"/>
  <c r="E186" i="43"/>
  <c r="N185" i="43"/>
  <c r="O185" i="43" s="1"/>
  <c r="L185" i="43"/>
  <c r="K185" i="43"/>
  <c r="I185" i="43"/>
  <c r="H185" i="43"/>
  <c r="F185" i="43"/>
  <c r="E185" i="43"/>
  <c r="N184" i="43"/>
  <c r="O184" i="43" s="1"/>
  <c r="L184" i="43"/>
  <c r="K184" i="43"/>
  <c r="I184" i="43"/>
  <c r="H184" i="43"/>
  <c r="F184" i="43"/>
  <c r="E184" i="43"/>
  <c r="N183" i="43"/>
  <c r="O183" i="43" s="1"/>
  <c r="L183" i="43"/>
  <c r="K183" i="43"/>
  <c r="I183" i="43"/>
  <c r="H183" i="43"/>
  <c r="F183" i="43"/>
  <c r="E183" i="43"/>
  <c r="N182" i="43"/>
  <c r="O182" i="43" s="1"/>
  <c r="L182" i="43"/>
  <c r="K182" i="43"/>
  <c r="I182" i="43"/>
  <c r="H182" i="43"/>
  <c r="F182" i="43"/>
  <c r="E182" i="43"/>
  <c r="N181" i="43"/>
  <c r="O181" i="43" s="1"/>
  <c r="L181" i="43"/>
  <c r="K181" i="43"/>
  <c r="I181" i="43"/>
  <c r="H181" i="43"/>
  <c r="F181" i="43"/>
  <c r="E181" i="43"/>
  <c r="N180" i="43"/>
  <c r="O180" i="43" s="1"/>
  <c r="L180" i="43"/>
  <c r="K180" i="43"/>
  <c r="I180" i="43"/>
  <c r="H180" i="43"/>
  <c r="F180" i="43"/>
  <c r="E180" i="43"/>
  <c r="N179" i="43"/>
  <c r="N199" i="43" s="1"/>
  <c r="L179" i="43"/>
  <c r="L199" i="43" s="1"/>
  <c r="K179" i="43"/>
  <c r="K199" i="43" s="1"/>
  <c r="I179" i="43"/>
  <c r="I199" i="43" s="1"/>
  <c r="H179" i="43"/>
  <c r="H199" i="43" s="1"/>
  <c r="F179" i="43"/>
  <c r="F199" i="43" s="1"/>
  <c r="E179" i="43"/>
  <c r="E199" i="43" s="1"/>
  <c r="M177" i="43"/>
  <c r="J177" i="43"/>
  <c r="G177" i="43"/>
  <c r="D177" i="43"/>
  <c r="B177" i="43"/>
  <c r="M176" i="43"/>
  <c r="G176" i="43"/>
  <c r="B172" i="43"/>
  <c r="N171" i="43"/>
  <c r="O171" i="43" s="1"/>
  <c r="L171" i="43"/>
  <c r="K171" i="43"/>
  <c r="H171" i="43"/>
  <c r="I171" i="43" s="1"/>
  <c r="F171" i="43"/>
  <c r="E171" i="43"/>
  <c r="N170" i="43"/>
  <c r="O170" i="43" s="1"/>
  <c r="K170" i="43"/>
  <c r="L170" i="43" s="1"/>
  <c r="H170" i="43"/>
  <c r="I170" i="43" s="1"/>
  <c r="F170" i="43"/>
  <c r="E170" i="43"/>
  <c r="N169" i="43"/>
  <c r="O169" i="43" s="1"/>
  <c r="L169" i="43"/>
  <c r="K169" i="43"/>
  <c r="H169" i="43"/>
  <c r="I169" i="43" s="1"/>
  <c r="F169" i="43"/>
  <c r="E169" i="43"/>
  <c r="N168" i="43"/>
  <c r="O168" i="43" s="1"/>
  <c r="K168" i="43"/>
  <c r="L168" i="43" s="1"/>
  <c r="H168" i="43"/>
  <c r="I168" i="43" s="1"/>
  <c r="F168" i="43"/>
  <c r="E168" i="43"/>
  <c r="O167" i="43"/>
  <c r="N167" i="43"/>
  <c r="L167" i="43"/>
  <c r="K167" i="43"/>
  <c r="H167" i="43"/>
  <c r="I167" i="43" s="1"/>
  <c r="F167" i="43"/>
  <c r="E167" i="43"/>
  <c r="N166" i="43"/>
  <c r="O166" i="43" s="1"/>
  <c r="K166" i="43"/>
  <c r="L166" i="43" s="1"/>
  <c r="H166" i="43"/>
  <c r="I166" i="43" s="1"/>
  <c r="F166" i="43"/>
  <c r="E166" i="43"/>
  <c r="N165" i="43"/>
  <c r="O165" i="43" s="1"/>
  <c r="L165" i="43"/>
  <c r="K165" i="43"/>
  <c r="H165" i="43"/>
  <c r="I165" i="43" s="1"/>
  <c r="F165" i="43"/>
  <c r="E165" i="43"/>
  <c r="O164" i="43"/>
  <c r="N164" i="43"/>
  <c r="K164" i="43"/>
  <c r="L164" i="43" s="1"/>
  <c r="H164" i="43"/>
  <c r="I164" i="43" s="1"/>
  <c r="F164" i="43"/>
  <c r="E164" i="43"/>
  <c r="N163" i="43"/>
  <c r="O163" i="43" s="1"/>
  <c r="L163" i="43"/>
  <c r="K163" i="43"/>
  <c r="H163" i="43"/>
  <c r="I163" i="43" s="1"/>
  <c r="F163" i="43"/>
  <c r="E163" i="43"/>
  <c r="N162" i="43"/>
  <c r="O162" i="43" s="1"/>
  <c r="K162" i="43"/>
  <c r="L162" i="43" s="1"/>
  <c r="H162" i="43"/>
  <c r="I162" i="43" s="1"/>
  <c r="F162" i="43"/>
  <c r="E162" i="43"/>
  <c r="N161" i="43"/>
  <c r="O161" i="43" s="1"/>
  <c r="L161" i="43"/>
  <c r="K161" i="43"/>
  <c r="H161" i="43"/>
  <c r="I161" i="43" s="1"/>
  <c r="F161" i="43"/>
  <c r="E161" i="43"/>
  <c r="N160" i="43"/>
  <c r="O160" i="43" s="1"/>
  <c r="K160" i="43"/>
  <c r="L160" i="43" s="1"/>
  <c r="H160" i="43"/>
  <c r="I160" i="43" s="1"/>
  <c r="F160" i="43"/>
  <c r="E160" i="43"/>
  <c r="O159" i="43"/>
  <c r="N159" i="43"/>
  <c r="L159" i="43"/>
  <c r="K159" i="43"/>
  <c r="H159" i="43"/>
  <c r="I159" i="43" s="1"/>
  <c r="F159" i="43"/>
  <c r="E159" i="43"/>
  <c r="N158" i="43"/>
  <c r="O158" i="43" s="1"/>
  <c r="K158" i="43"/>
  <c r="L158" i="43" s="1"/>
  <c r="H158" i="43"/>
  <c r="I158" i="43" s="1"/>
  <c r="F158" i="43"/>
  <c r="E158" i="43"/>
  <c r="O157" i="43"/>
  <c r="N157" i="43"/>
  <c r="L157" i="43"/>
  <c r="K157" i="43"/>
  <c r="H157" i="43"/>
  <c r="I157" i="43" s="1"/>
  <c r="F157" i="43"/>
  <c r="E157" i="43"/>
  <c r="O156" i="43"/>
  <c r="N156" i="43"/>
  <c r="K156" i="43"/>
  <c r="L156" i="43" s="1"/>
  <c r="H156" i="43"/>
  <c r="I156" i="43" s="1"/>
  <c r="F156" i="43"/>
  <c r="E156" i="43"/>
  <c r="N155" i="43"/>
  <c r="O155" i="43" s="1"/>
  <c r="L155" i="43"/>
  <c r="K155" i="43"/>
  <c r="H155" i="43"/>
  <c r="I155" i="43" s="1"/>
  <c r="F155" i="43"/>
  <c r="E155" i="43"/>
  <c r="N154" i="43"/>
  <c r="O154" i="43" s="1"/>
  <c r="K154" i="43"/>
  <c r="L154" i="43" s="1"/>
  <c r="H154" i="43"/>
  <c r="I154" i="43" s="1"/>
  <c r="F154" i="43"/>
  <c r="E154" i="43"/>
  <c r="N153" i="43"/>
  <c r="O153" i="43" s="1"/>
  <c r="L153" i="43"/>
  <c r="K153" i="43"/>
  <c r="H153" i="43"/>
  <c r="I153" i="43" s="1"/>
  <c r="F153" i="43"/>
  <c r="E153" i="43"/>
  <c r="N152" i="43"/>
  <c r="K152" i="43"/>
  <c r="H152" i="43"/>
  <c r="H172" i="43" s="1"/>
  <c r="F152" i="43"/>
  <c r="F172" i="43" s="1"/>
  <c r="E152" i="43"/>
  <c r="E172" i="43" s="1"/>
  <c r="M150" i="43"/>
  <c r="J150" i="43"/>
  <c r="G150" i="43"/>
  <c r="D150" i="43"/>
  <c r="B150" i="43"/>
  <c r="M149" i="43"/>
  <c r="G149" i="43"/>
  <c r="B145" i="43"/>
  <c r="O144" i="43"/>
  <c r="N144" i="43"/>
  <c r="L144" i="43"/>
  <c r="K144" i="43"/>
  <c r="H144" i="43"/>
  <c r="I144" i="43" s="1"/>
  <c r="E144" i="43"/>
  <c r="F144" i="43" s="1"/>
  <c r="O143" i="43"/>
  <c r="N143" i="43"/>
  <c r="K143" i="43"/>
  <c r="L143" i="43" s="1"/>
  <c r="H143" i="43"/>
  <c r="I143" i="43" s="1"/>
  <c r="E143" i="43"/>
  <c r="F143" i="43" s="1"/>
  <c r="N142" i="43"/>
  <c r="O142" i="43" s="1"/>
  <c r="L142" i="43"/>
  <c r="K142" i="43"/>
  <c r="I142" i="43"/>
  <c r="H142" i="43"/>
  <c r="E142" i="43"/>
  <c r="F142" i="43" s="1"/>
  <c r="O141" i="43"/>
  <c r="N141" i="43"/>
  <c r="K141" i="43"/>
  <c r="L141" i="43" s="1"/>
  <c r="H141" i="43"/>
  <c r="I141" i="43" s="1"/>
  <c r="E141" i="43"/>
  <c r="F141" i="43" s="1"/>
  <c r="N140" i="43"/>
  <c r="O140" i="43" s="1"/>
  <c r="L140" i="43"/>
  <c r="K140" i="43"/>
  <c r="H140" i="43"/>
  <c r="I140" i="43" s="1"/>
  <c r="E140" i="43"/>
  <c r="F140" i="43" s="1"/>
  <c r="N139" i="43"/>
  <c r="O139" i="43" s="1"/>
  <c r="K139" i="43"/>
  <c r="L139" i="43" s="1"/>
  <c r="H139" i="43"/>
  <c r="I139" i="43" s="1"/>
  <c r="E139" i="43"/>
  <c r="F139" i="43" s="1"/>
  <c r="O138" i="43"/>
  <c r="N138" i="43"/>
  <c r="K138" i="43"/>
  <c r="L138" i="43" s="1"/>
  <c r="I138" i="43"/>
  <c r="H138" i="43"/>
  <c r="E138" i="43"/>
  <c r="F138" i="43" s="1"/>
  <c r="O137" i="43"/>
  <c r="N137" i="43"/>
  <c r="L137" i="43"/>
  <c r="K137" i="43"/>
  <c r="H137" i="43"/>
  <c r="I137" i="43" s="1"/>
  <c r="E137" i="43"/>
  <c r="F137" i="43" s="1"/>
  <c r="O136" i="43"/>
  <c r="N136" i="43"/>
  <c r="K136" i="43"/>
  <c r="L136" i="43" s="1"/>
  <c r="H136" i="43"/>
  <c r="I136" i="43" s="1"/>
  <c r="E136" i="43"/>
  <c r="F136" i="43" s="1"/>
  <c r="N135" i="43"/>
  <c r="O135" i="43" s="1"/>
  <c r="L135" i="43"/>
  <c r="K135" i="43"/>
  <c r="H135" i="43"/>
  <c r="I135" i="43" s="1"/>
  <c r="E135" i="43"/>
  <c r="F135" i="43" s="1"/>
  <c r="N134" i="43"/>
  <c r="O134" i="43" s="1"/>
  <c r="K134" i="43"/>
  <c r="L134" i="43" s="1"/>
  <c r="I134" i="43"/>
  <c r="H134" i="43"/>
  <c r="E134" i="43"/>
  <c r="F134" i="43" s="1"/>
  <c r="N133" i="43"/>
  <c r="O133" i="43" s="1"/>
  <c r="K133" i="43"/>
  <c r="L133" i="43" s="1"/>
  <c r="H133" i="43"/>
  <c r="I133" i="43" s="1"/>
  <c r="E133" i="43"/>
  <c r="F133" i="43" s="1"/>
  <c r="O132" i="43"/>
  <c r="N132" i="43"/>
  <c r="K132" i="43"/>
  <c r="L132" i="43" s="1"/>
  <c r="H132" i="43"/>
  <c r="I132" i="43" s="1"/>
  <c r="E132" i="43"/>
  <c r="F132" i="43" s="1"/>
  <c r="N131" i="43"/>
  <c r="O131" i="43" s="1"/>
  <c r="K131" i="43"/>
  <c r="L131" i="43" s="1"/>
  <c r="H131" i="43"/>
  <c r="I131" i="43" s="1"/>
  <c r="E131" i="43"/>
  <c r="F131" i="43" s="1"/>
  <c r="O130" i="43"/>
  <c r="N130" i="43"/>
  <c r="K130" i="43"/>
  <c r="L130" i="43" s="1"/>
  <c r="I130" i="43"/>
  <c r="H130" i="43"/>
  <c r="E130" i="43"/>
  <c r="F130" i="43" s="1"/>
  <c r="O129" i="43"/>
  <c r="N129" i="43"/>
  <c r="K129" i="43"/>
  <c r="L129" i="43" s="1"/>
  <c r="H129" i="43"/>
  <c r="I129" i="43" s="1"/>
  <c r="E129" i="43"/>
  <c r="F129" i="43" s="1"/>
  <c r="N128" i="43"/>
  <c r="O128" i="43" s="1"/>
  <c r="L128" i="43"/>
  <c r="K128" i="43"/>
  <c r="H128" i="43"/>
  <c r="I128" i="43" s="1"/>
  <c r="E128" i="43"/>
  <c r="F128" i="43" s="1"/>
  <c r="N127" i="43"/>
  <c r="O127" i="43" s="1"/>
  <c r="K127" i="43"/>
  <c r="L127" i="43" s="1"/>
  <c r="H127" i="43"/>
  <c r="I127" i="43" s="1"/>
  <c r="E127" i="43"/>
  <c r="F127" i="43" s="1"/>
  <c r="O126" i="43"/>
  <c r="N126" i="43"/>
  <c r="L126" i="43"/>
  <c r="K126" i="43"/>
  <c r="I126" i="43"/>
  <c r="H126" i="43"/>
  <c r="E126" i="43"/>
  <c r="F126" i="43" s="1"/>
  <c r="N125" i="43"/>
  <c r="N145" i="43" s="1"/>
  <c r="K125" i="43"/>
  <c r="K145" i="43" s="1"/>
  <c r="H125" i="43"/>
  <c r="H145" i="43" s="1"/>
  <c r="E125" i="43"/>
  <c r="E145" i="43" s="1"/>
  <c r="M123" i="43"/>
  <c r="J123" i="43"/>
  <c r="G123" i="43"/>
  <c r="D123" i="43"/>
  <c r="B123" i="43"/>
  <c r="M122" i="43"/>
  <c r="G122" i="43"/>
  <c r="B118" i="43"/>
  <c r="O117" i="43"/>
  <c r="N117" i="43"/>
  <c r="K117" i="43"/>
  <c r="L117" i="43" s="1"/>
  <c r="H117" i="43"/>
  <c r="I117" i="43" s="1"/>
  <c r="E117" i="43"/>
  <c r="F117" i="43" s="1"/>
  <c r="O116" i="43"/>
  <c r="N116" i="43"/>
  <c r="L116" i="43"/>
  <c r="K116" i="43"/>
  <c r="H116" i="43"/>
  <c r="I116" i="43" s="1"/>
  <c r="E116" i="43"/>
  <c r="F116" i="43" s="1"/>
  <c r="N115" i="43"/>
  <c r="O115" i="43" s="1"/>
  <c r="K115" i="43"/>
  <c r="L115" i="43" s="1"/>
  <c r="H115" i="43"/>
  <c r="I115" i="43" s="1"/>
  <c r="E115" i="43"/>
  <c r="F115" i="43" s="1"/>
  <c r="O114" i="43"/>
  <c r="N114" i="43"/>
  <c r="L114" i="43"/>
  <c r="K114" i="43"/>
  <c r="I114" i="43"/>
  <c r="H114" i="43"/>
  <c r="E114" i="43"/>
  <c r="F114" i="43" s="1"/>
  <c r="N113" i="43"/>
  <c r="O113" i="43" s="1"/>
  <c r="K113" i="43"/>
  <c r="L113" i="43" s="1"/>
  <c r="H113" i="43"/>
  <c r="I113" i="43" s="1"/>
  <c r="E113" i="43"/>
  <c r="F113" i="43" s="1"/>
  <c r="O112" i="43"/>
  <c r="N112" i="43"/>
  <c r="K112" i="43"/>
  <c r="L112" i="43" s="1"/>
  <c r="H112" i="43"/>
  <c r="I112" i="43" s="1"/>
  <c r="E112" i="43"/>
  <c r="F112" i="43" s="1"/>
  <c r="O111" i="43"/>
  <c r="N111" i="43"/>
  <c r="K111" i="43"/>
  <c r="L111" i="43" s="1"/>
  <c r="H111" i="43"/>
  <c r="I111" i="43" s="1"/>
  <c r="E111" i="43"/>
  <c r="F111" i="43" s="1"/>
  <c r="N110" i="43"/>
  <c r="O110" i="43" s="1"/>
  <c r="K110" i="43"/>
  <c r="L110" i="43" s="1"/>
  <c r="I110" i="43"/>
  <c r="H110" i="43"/>
  <c r="E110" i="43"/>
  <c r="F110" i="43" s="1"/>
  <c r="O109" i="43"/>
  <c r="N109" i="43"/>
  <c r="L109" i="43"/>
  <c r="K109" i="43"/>
  <c r="H109" i="43"/>
  <c r="I109" i="43" s="1"/>
  <c r="E109" i="43"/>
  <c r="F109" i="43" s="1"/>
  <c r="N108" i="43"/>
  <c r="O108" i="43" s="1"/>
  <c r="K108" i="43"/>
  <c r="L108" i="43" s="1"/>
  <c r="H108" i="43"/>
  <c r="I108" i="43" s="1"/>
  <c r="E108" i="43"/>
  <c r="F108" i="43" s="1"/>
  <c r="N107" i="43"/>
  <c r="O107" i="43" s="1"/>
  <c r="L107" i="43"/>
  <c r="K107" i="43"/>
  <c r="H107" i="43"/>
  <c r="I107" i="43" s="1"/>
  <c r="E107" i="43"/>
  <c r="F107" i="43" s="1"/>
  <c r="N106" i="43"/>
  <c r="O106" i="43" s="1"/>
  <c r="K106" i="43"/>
  <c r="L106" i="43" s="1"/>
  <c r="I106" i="43"/>
  <c r="H106" i="43"/>
  <c r="E106" i="43"/>
  <c r="F106" i="43" s="1"/>
  <c r="N105" i="43"/>
  <c r="O105" i="43" s="1"/>
  <c r="K105" i="43"/>
  <c r="L105" i="43" s="1"/>
  <c r="H105" i="43"/>
  <c r="I105" i="43" s="1"/>
  <c r="E105" i="43"/>
  <c r="F105" i="43" s="1"/>
  <c r="O104" i="43"/>
  <c r="N104" i="43"/>
  <c r="K104" i="43"/>
  <c r="L104" i="43" s="1"/>
  <c r="H104" i="43"/>
  <c r="I104" i="43" s="1"/>
  <c r="E104" i="43"/>
  <c r="F104" i="43" s="1"/>
  <c r="O103" i="43"/>
  <c r="N103" i="43"/>
  <c r="K103" i="43"/>
  <c r="L103" i="43" s="1"/>
  <c r="H103" i="43"/>
  <c r="I103" i="43" s="1"/>
  <c r="E103" i="43"/>
  <c r="F103" i="43" s="1"/>
  <c r="O102" i="43"/>
  <c r="N102" i="43"/>
  <c r="K102" i="43"/>
  <c r="L102" i="43" s="1"/>
  <c r="I102" i="43"/>
  <c r="H102" i="43"/>
  <c r="E102" i="43"/>
  <c r="F102" i="43" s="1"/>
  <c r="O101" i="43"/>
  <c r="N101" i="43"/>
  <c r="K101" i="43"/>
  <c r="L101" i="43" s="1"/>
  <c r="H101" i="43"/>
  <c r="I101" i="43" s="1"/>
  <c r="E101" i="43"/>
  <c r="F101" i="43" s="1"/>
  <c r="N100" i="43"/>
  <c r="O100" i="43" s="1"/>
  <c r="L100" i="43"/>
  <c r="K100" i="43"/>
  <c r="H100" i="43"/>
  <c r="I100" i="43" s="1"/>
  <c r="E100" i="43"/>
  <c r="F100" i="43" s="1"/>
  <c r="N99" i="43"/>
  <c r="O99" i="43" s="1"/>
  <c r="K99" i="43"/>
  <c r="L99" i="43" s="1"/>
  <c r="H99" i="43"/>
  <c r="I99" i="43" s="1"/>
  <c r="E99" i="43"/>
  <c r="F99" i="43" s="1"/>
  <c r="O98" i="43"/>
  <c r="N98" i="43"/>
  <c r="L98" i="43"/>
  <c r="K98" i="43"/>
  <c r="K118" i="43" s="1"/>
  <c r="I98" i="43"/>
  <c r="H98" i="43"/>
  <c r="E98" i="43"/>
  <c r="E118" i="43" s="1"/>
  <c r="M96" i="43"/>
  <c r="J96" i="43"/>
  <c r="G96" i="43"/>
  <c r="D96" i="43"/>
  <c r="B96" i="43"/>
  <c r="M95" i="43"/>
  <c r="G95" i="43"/>
  <c r="B91" i="43"/>
  <c r="N90" i="43"/>
  <c r="O90" i="43" s="1"/>
  <c r="K90" i="43"/>
  <c r="L90" i="43" s="1"/>
  <c r="H90" i="43"/>
  <c r="I90" i="43" s="1"/>
  <c r="E90" i="43"/>
  <c r="F90" i="43" s="1"/>
  <c r="O89" i="43"/>
  <c r="N89" i="43"/>
  <c r="K89" i="43"/>
  <c r="L89" i="43" s="1"/>
  <c r="H89" i="43"/>
  <c r="I89" i="43" s="1"/>
  <c r="E89" i="43"/>
  <c r="F89" i="43" s="1"/>
  <c r="N88" i="43"/>
  <c r="O88" i="43" s="1"/>
  <c r="K88" i="43"/>
  <c r="L88" i="43" s="1"/>
  <c r="H88" i="43"/>
  <c r="I88" i="43" s="1"/>
  <c r="E88" i="43"/>
  <c r="F88" i="43" s="1"/>
  <c r="O87" i="43"/>
  <c r="N87" i="43"/>
  <c r="K87" i="43"/>
  <c r="L87" i="43" s="1"/>
  <c r="H87" i="43"/>
  <c r="I87" i="43" s="1"/>
  <c r="E87" i="43"/>
  <c r="F87" i="43" s="1"/>
  <c r="N86" i="43"/>
  <c r="O86" i="43" s="1"/>
  <c r="K86" i="43"/>
  <c r="L86" i="43" s="1"/>
  <c r="H86" i="43"/>
  <c r="I86" i="43" s="1"/>
  <c r="E86" i="43"/>
  <c r="F86" i="43" s="1"/>
  <c r="O85" i="43"/>
  <c r="N85" i="43"/>
  <c r="K85" i="43"/>
  <c r="L85" i="43" s="1"/>
  <c r="I85" i="43"/>
  <c r="H85" i="43"/>
  <c r="E85" i="43"/>
  <c r="F85" i="43" s="1"/>
  <c r="O84" i="43"/>
  <c r="N84" i="43"/>
  <c r="L84" i="43"/>
  <c r="K84" i="43"/>
  <c r="I84" i="43"/>
  <c r="H84" i="43"/>
  <c r="E84" i="43"/>
  <c r="F84" i="43" s="1"/>
  <c r="N83" i="43"/>
  <c r="O83" i="43" s="1"/>
  <c r="K83" i="43"/>
  <c r="L83" i="43" s="1"/>
  <c r="H83" i="43"/>
  <c r="I83" i="43" s="1"/>
  <c r="E83" i="43"/>
  <c r="F83" i="43" s="1"/>
  <c r="O82" i="43"/>
  <c r="N82" i="43"/>
  <c r="L82" i="43"/>
  <c r="K82" i="43"/>
  <c r="H82" i="43"/>
  <c r="I82" i="43" s="1"/>
  <c r="E82" i="43"/>
  <c r="F82" i="43" s="1"/>
  <c r="O81" i="43"/>
  <c r="N81" i="43"/>
  <c r="K81" i="43"/>
  <c r="L81" i="43" s="1"/>
  <c r="I81" i="43"/>
  <c r="H81" i="43"/>
  <c r="E81" i="43"/>
  <c r="F81" i="43" s="1"/>
  <c r="O80" i="43"/>
  <c r="N80" i="43"/>
  <c r="K80" i="43"/>
  <c r="L80" i="43" s="1"/>
  <c r="I80" i="43"/>
  <c r="H80" i="43"/>
  <c r="E80" i="43"/>
  <c r="F80" i="43" s="1"/>
  <c r="O79" i="43"/>
  <c r="N79" i="43"/>
  <c r="K79" i="43"/>
  <c r="L79" i="43" s="1"/>
  <c r="H79" i="43"/>
  <c r="I79" i="43" s="1"/>
  <c r="E79" i="43"/>
  <c r="F79" i="43" s="1"/>
  <c r="N78" i="43"/>
  <c r="O78" i="43" s="1"/>
  <c r="K78" i="43"/>
  <c r="L78" i="43" s="1"/>
  <c r="H78" i="43"/>
  <c r="I78" i="43" s="1"/>
  <c r="E78" i="43"/>
  <c r="F78" i="43" s="1"/>
  <c r="O77" i="43"/>
  <c r="N77" i="43"/>
  <c r="K77" i="43"/>
  <c r="L77" i="43" s="1"/>
  <c r="I77" i="43"/>
  <c r="H77" i="43"/>
  <c r="E77" i="43"/>
  <c r="F77" i="43" s="1"/>
  <c r="O76" i="43"/>
  <c r="N76" i="43"/>
  <c r="L76" i="43"/>
  <c r="K76" i="43"/>
  <c r="I76" i="43"/>
  <c r="H76" i="43"/>
  <c r="E76" i="43"/>
  <c r="F76" i="43" s="1"/>
  <c r="N75" i="43"/>
  <c r="O75" i="43" s="1"/>
  <c r="K75" i="43"/>
  <c r="L75" i="43" s="1"/>
  <c r="H75" i="43"/>
  <c r="I75" i="43" s="1"/>
  <c r="E75" i="43"/>
  <c r="F75" i="43" s="1"/>
  <c r="O74" i="43"/>
  <c r="N74" i="43"/>
  <c r="L74" i="43"/>
  <c r="K74" i="43"/>
  <c r="H74" i="43"/>
  <c r="I74" i="43" s="1"/>
  <c r="E74" i="43"/>
  <c r="F74" i="43" s="1"/>
  <c r="O73" i="43"/>
  <c r="N73" i="43"/>
  <c r="K73" i="43"/>
  <c r="L73" i="43" s="1"/>
  <c r="I73" i="43"/>
  <c r="H73" i="43"/>
  <c r="E73" i="43"/>
  <c r="F73" i="43" s="1"/>
  <c r="O72" i="43"/>
  <c r="N72" i="43"/>
  <c r="K72" i="43"/>
  <c r="L72" i="43" s="1"/>
  <c r="I72" i="43"/>
  <c r="H72" i="43"/>
  <c r="E72" i="43"/>
  <c r="F72" i="43" s="1"/>
  <c r="O71" i="43"/>
  <c r="N71" i="43"/>
  <c r="K71" i="43"/>
  <c r="H71" i="43"/>
  <c r="H91" i="43" s="1"/>
  <c r="E71" i="43"/>
  <c r="E91" i="43" s="1"/>
  <c r="M69" i="43"/>
  <c r="J69" i="43"/>
  <c r="G69" i="43"/>
  <c r="D69" i="43"/>
  <c r="B69" i="43"/>
  <c r="M68" i="43"/>
  <c r="G68" i="43"/>
  <c r="E64" i="43"/>
  <c r="B64" i="43"/>
  <c r="O63" i="43"/>
  <c r="N63" i="43"/>
  <c r="L63" i="43"/>
  <c r="K63" i="43"/>
  <c r="I63" i="43"/>
  <c r="H63" i="43"/>
  <c r="F63" i="43"/>
  <c r="E63" i="43"/>
  <c r="O62" i="43"/>
  <c r="N62" i="43"/>
  <c r="L62" i="43"/>
  <c r="K62" i="43"/>
  <c r="I62" i="43"/>
  <c r="H62" i="43"/>
  <c r="F62" i="43"/>
  <c r="E62" i="43"/>
  <c r="O61" i="43"/>
  <c r="N61" i="43"/>
  <c r="L61" i="43"/>
  <c r="K61" i="43"/>
  <c r="I61" i="43"/>
  <c r="H61" i="43"/>
  <c r="F61" i="43"/>
  <c r="E61" i="43"/>
  <c r="O60" i="43"/>
  <c r="N60" i="43"/>
  <c r="L60" i="43"/>
  <c r="K60" i="43"/>
  <c r="I60" i="43"/>
  <c r="H60" i="43"/>
  <c r="F60" i="43"/>
  <c r="E60" i="43"/>
  <c r="O59" i="43"/>
  <c r="N59" i="43"/>
  <c r="L59" i="43"/>
  <c r="K59" i="43"/>
  <c r="I59" i="43"/>
  <c r="H59" i="43"/>
  <c r="F59" i="43"/>
  <c r="E59" i="43"/>
  <c r="O58" i="43"/>
  <c r="N58" i="43"/>
  <c r="L58" i="43"/>
  <c r="K58" i="43"/>
  <c r="I58" i="43"/>
  <c r="H58" i="43"/>
  <c r="F58" i="43"/>
  <c r="E58" i="43"/>
  <c r="O57" i="43"/>
  <c r="N57" i="43"/>
  <c r="L57" i="43"/>
  <c r="K57" i="43"/>
  <c r="I57" i="43"/>
  <c r="H57" i="43"/>
  <c r="F57" i="43"/>
  <c r="E57" i="43"/>
  <c r="O56" i="43"/>
  <c r="N56" i="43"/>
  <c r="L56" i="43"/>
  <c r="K56" i="43"/>
  <c r="I56" i="43"/>
  <c r="H56" i="43"/>
  <c r="F56" i="43"/>
  <c r="E56" i="43"/>
  <c r="O55" i="43"/>
  <c r="N55" i="43"/>
  <c r="L55" i="43"/>
  <c r="K55" i="43"/>
  <c r="I55" i="43"/>
  <c r="H55" i="43"/>
  <c r="F55" i="43"/>
  <c r="E55" i="43"/>
  <c r="O54" i="43"/>
  <c r="N54" i="43"/>
  <c r="L54" i="43"/>
  <c r="K54" i="43"/>
  <c r="I54" i="43"/>
  <c r="H54" i="43"/>
  <c r="F54" i="43"/>
  <c r="E54" i="43"/>
  <c r="O53" i="43"/>
  <c r="N53" i="43"/>
  <c r="L53" i="43"/>
  <c r="K53" i="43"/>
  <c r="I53" i="43"/>
  <c r="H53" i="43"/>
  <c r="F53" i="43"/>
  <c r="E53" i="43"/>
  <c r="O52" i="43"/>
  <c r="N52" i="43"/>
  <c r="L52" i="43"/>
  <c r="K52" i="43"/>
  <c r="I52" i="43"/>
  <c r="H52" i="43"/>
  <c r="F52" i="43"/>
  <c r="E52" i="43"/>
  <c r="O51" i="43"/>
  <c r="N51" i="43"/>
  <c r="L51" i="43"/>
  <c r="K51" i="43"/>
  <c r="I51" i="43"/>
  <c r="H51" i="43"/>
  <c r="F51" i="43"/>
  <c r="E51" i="43"/>
  <c r="O50" i="43"/>
  <c r="N50" i="43"/>
  <c r="L50" i="43"/>
  <c r="K50" i="43"/>
  <c r="I50" i="43"/>
  <c r="H50" i="43"/>
  <c r="F50" i="43"/>
  <c r="E50" i="43"/>
  <c r="O49" i="43"/>
  <c r="N49" i="43"/>
  <c r="L49" i="43"/>
  <c r="K49" i="43"/>
  <c r="I49" i="43"/>
  <c r="H49" i="43"/>
  <c r="F49" i="43"/>
  <c r="E49" i="43"/>
  <c r="O48" i="43"/>
  <c r="N48" i="43"/>
  <c r="L48" i="43"/>
  <c r="K48" i="43"/>
  <c r="I48" i="43"/>
  <c r="H48" i="43"/>
  <c r="F48" i="43"/>
  <c r="E48" i="43"/>
  <c r="O47" i="43"/>
  <c r="N47" i="43"/>
  <c r="L47" i="43"/>
  <c r="K47" i="43"/>
  <c r="I47" i="43"/>
  <c r="H47" i="43"/>
  <c r="F47" i="43"/>
  <c r="E47" i="43"/>
  <c r="O46" i="43"/>
  <c r="N46" i="43"/>
  <c r="L46" i="43"/>
  <c r="K46" i="43"/>
  <c r="I46" i="43"/>
  <c r="H46" i="43"/>
  <c r="F46" i="43"/>
  <c r="E46" i="43"/>
  <c r="O45" i="43"/>
  <c r="N45" i="43"/>
  <c r="L45" i="43"/>
  <c r="K45" i="43"/>
  <c r="I45" i="43"/>
  <c r="H45" i="43"/>
  <c r="F45" i="43"/>
  <c r="E45" i="43"/>
  <c r="O44" i="43"/>
  <c r="O64" i="43" s="1"/>
  <c r="N44" i="43"/>
  <c r="N64" i="43" s="1"/>
  <c r="L44" i="43"/>
  <c r="L64" i="43" s="1"/>
  <c r="K44" i="43"/>
  <c r="K64" i="43" s="1"/>
  <c r="I44" i="43"/>
  <c r="I64" i="43" s="1"/>
  <c r="H44" i="43"/>
  <c r="H64" i="43" s="1"/>
  <c r="F44" i="43"/>
  <c r="F64" i="43" s="1"/>
  <c r="E44" i="43"/>
  <c r="M42" i="43"/>
  <c r="J42" i="43"/>
  <c r="G42" i="43"/>
  <c r="D42" i="43"/>
  <c r="B42" i="43"/>
  <c r="M41" i="43"/>
  <c r="G41" i="43"/>
  <c r="O36" i="43"/>
  <c r="N36" i="43"/>
  <c r="M36" i="43"/>
  <c r="L36" i="43"/>
  <c r="K36" i="43"/>
  <c r="J36" i="43"/>
  <c r="I36" i="43"/>
  <c r="H36" i="43"/>
  <c r="G36" i="43"/>
  <c r="F36" i="43"/>
  <c r="E36" i="43"/>
  <c r="D36" i="43"/>
  <c r="C36" i="43"/>
  <c r="B36" i="43"/>
  <c r="O35" i="43"/>
  <c r="N35" i="43"/>
  <c r="M35" i="43"/>
  <c r="L35" i="43"/>
  <c r="K35" i="43"/>
  <c r="J35" i="43"/>
  <c r="I35" i="43"/>
  <c r="H35" i="43"/>
  <c r="G35" i="43"/>
  <c r="F35" i="43"/>
  <c r="E35" i="43"/>
  <c r="D35" i="43"/>
  <c r="C35" i="43"/>
  <c r="B35" i="43"/>
  <c r="O34" i="43"/>
  <c r="N34" i="43"/>
  <c r="M34" i="43"/>
  <c r="L34" i="43"/>
  <c r="K34" i="43"/>
  <c r="J34" i="43"/>
  <c r="I34" i="43"/>
  <c r="H34" i="43"/>
  <c r="G34" i="43"/>
  <c r="F34" i="43"/>
  <c r="E34" i="43"/>
  <c r="D34" i="43"/>
  <c r="C34" i="43"/>
  <c r="B34" i="43"/>
  <c r="O33" i="43"/>
  <c r="N33" i="43"/>
  <c r="M33" i="43"/>
  <c r="L33" i="43"/>
  <c r="K33" i="43"/>
  <c r="J33" i="43"/>
  <c r="I33" i="43"/>
  <c r="H33" i="43"/>
  <c r="G33" i="43"/>
  <c r="F33" i="43"/>
  <c r="E33" i="43"/>
  <c r="D33" i="43"/>
  <c r="C33" i="43"/>
  <c r="B33" i="43"/>
  <c r="O32" i="43"/>
  <c r="N32" i="43"/>
  <c r="M32" i="43"/>
  <c r="L32" i="43"/>
  <c r="K32" i="43"/>
  <c r="J32" i="43"/>
  <c r="I32" i="43"/>
  <c r="H32" i="43"/>
  <c r="G32" i="43"/>
  <c r="F32" i="43"/>
  <c r="E32" i="43"/>
  <c r="D32" i="43"/>
  <c r="C32" i="43"/>
  <c r="B32" i="43"/>
  <c r="O31" i="43"/>
  <c r="N31" i="43"/>
  <c r="M31" i="43"/>
  <c r="L31" i="43"/>
  <c r="K31" i="43"/>
  <c r="J31" i="43"/>
  <c r="I31" i="43"/>
  <c r="H31" i="43"/>
  <c r="G31" i="43"/>
  <c r="F31" i="43"/>
  <c r="E31" i="43"/>
  <c r="D31" i="43"/>
  <c r="C31" i="43"/>
  <c r="B31" i="43"/>
  <c r="O30" i="43"/>
  <c r="N30" i="43"/>
  <c r="M30" i="43"/>
  <c r="L30" i="43"/>
  <c r="K30" i="43"/>
  <c r="J30" i="43"/>
  <c r="I30" i="43"/>
  <c r="H30" i="43"/>
  <c r="G30" i="43"/>
  <c r="F30" i="43"/>
  <c r="E30" i="43"/>
  <c r="D30" i="43"/>
  <c r="C30" i="43"/>
  <c r="B30" i="43"/>
  <c r="O29" i="43"/>
  <c r="N29" i="43"/>
  <c r="M29" i="43"/>
  <c r="L29" i="43"/>
  <c r="K29" i="43"/>
  <c r="J29" i="43"/>
  <c r="I29" i="43"/>
  <c r="H29" i="43"/>
  <c r="G29" i="43"/>
  <c r="F29" i="43"/>
  <c r="E29" i="43"/>
  <c r="D29" i="43"/>
  <c r="C29" i="43"/>
  <c r="B29" i="43"/>
  <c r="O28" i="43"/>
  <c r="N28" i="43"/>
  <c r="M28" i="43"/>
  <c r="L28" i="43"/>
  <c r="K28" i="43"/>
  <c r="J28" i="43"/>
  <c r="I28" i="43"/>
  <c r="H28" i="43"/>
  <c r="G28" i="43"/>
  <c r="F28" i="43"/>
  <c r="E28" i="43"/>
  <c r="D28" i="43"/>
  <c r="C28" i="43"/>
  <c r="B28" i="43"/>
  <c r="O27" i="43"/>
  <c r="N27" i="43"/>
  <c r="M27" i="43"/>
  <c r="L27" i="43"/>
  <c r="K27" i="43"/>
  <c r="J27" i="43"/>
  <c r="I27" i="43"/>
  <c r="H27" i="43"/>
  <c r="G27" i="43"/>
  <c r="F27" i="43"/>
  <c r="E27" i="43"/>
  <c r="D27" i="43"/>
  <c r="C27" i="43"/>
  <c r="B27" i="43"/>
  <c r="O26" i="43"/>
  <c r="N26" i="43"/>
  <c r="M26" i="43"/>
  <c r="L26" i="43"/>
  <c r="K26" i="43"/>
  <c r="J26" i="43"/>
  <c r="I26" i="43"/>
  <c r="H26" i="43"/>
  <c r="G26" i="43"/>
  <c r="F26" i="43"/>
  <c r="E26" i="43"/>
  <c r="D26" i="43"/>
  <c r="C26" i="43"/>
  <c r="B26" i="43"/>
  <c r="O25" i="43"/>
  <c r="N25" i="43"/>
  <c r="M25" i="43"/>
  <c r="L25" i="43"/>
  <c r="K25" i="43"/>
  <c r="J25" i="43"/>
  <c r="I25" i="43"/>
  <c r="H25" i="43"/>
  <c r="G25" i="43"/>
  <c r="F25" i="43"/>
  <c r="E25" i="43"/>
  <c r="D25" i="43"/>
  <c r="C25" i="43"/>
  <c r="B25" i="43"/>
  <c r="O24" i="43"/>
  <c r="N24" i="43"/>
  <c r="M24" i="43"/>
  <c r="L24" i="43"/>
  <c r="K24" i="43"/>
  <c r="J24" i="43"/>
  <c r="I24" i="43"/>
  <c r="H24" i="43"/>
  <c r="G24" i="43"/>
  <c r="F24" i="43"/>
  <c r="E24" i="43"/>
  <c r="D24" i="43"/>
  <c r="C24" i="43"/>
  <c r="B24" i="43"/>
  <c r="O23" i="43"/>
  <c r="N23" i="43"/>
  <c r="M23" i="43"/>
  <c r="L23" i="43"/>
  <c r="K23" i="43"/>
  <c r="J23" i="43"/>
  <c r="I23" i="43"/>
  <c r="H23" i="43"/>
  <c r="G23" i="43"/>
  <c r="F23" i="43"/>
  <c r="E23" i="43"/>
  <c r="D23" i="43"/>
  <c r="C23" i="43"/>
  <c r="B23" i="43"/>
  <c r="O22" i="43"/>
  <c r="N22" i="43"/>
  <c r="M22" i="43"/>
  <c r="L22" i="43"/>
  <c r="K22" i="43"/>
  <c r="J22" i="43"/>
  <c r="I22" i="43"/>
  <c r="H22" i="43"/>
  <c r="G22" i="43"/>
  <c r="F22" i="43"/>
  <c r="E22" i="43"/>
  <c r="D22" i="43"/>
  <c r="C22" i="43"/>
  <c r="B22" i="43"/>
  <c r="O21" i="43"/>
  <c r="N21" i="43"/>
  <c r="M21" i="43"/>
  <c r="L21" i="43"/>
  <c r="K21" i="43"/>
  <c r="J21" i="43"/>
  <c r="I21" i="43"/>
  <c r="H21" i="43"/>
  <c r="G21" i="43"/>
  <c r="F21" i="43"/>
  <c r="E21" i="43"/>
  <c r="D21" i="43"/>
  <c r="C21" i="43"/>
  <c r="B21" i="43"/>
  <c r="O20" i="43"/>
  <c r="N20" i="43"/>
  <c r="M20" i="43"/>
  <c r="L20" i="43"/>
  <c r="K20" i="43"/>
  <c r="J20" i="43"/>
  <c r="I20" i="43"/>
  <c r="H20" i="43"/>
  <c r="G20" i="43"/>
  <c r="F20" i="43"/>
  <c r="E20" i="43"/>
  <c r="D20" i="43"/>
  <c r="C20" i="43"/>
  <c r="B20" i="43"/>
  <c r="O19" i="43"/>
  <c r="N19" i="43"/>
  <c r="M19" i="43"/>
  <c r="L19" i="43"/>
  <c r="K19" i="43"/>
  <c r="J19" i="43"/>
  <c r="I19" i="43"/>
  <c r="H19" i="43"/>
  <c r="G19" i="43"/>
  <c r="F19" i="43"/>
  <c r="E19" i="43"/>
  <c r="D19" i="43"/>
  <c r="C19" i="43"/>
  <c r="B19" i="43"/>
  <c r="O18" i="43"/>
  <c r="N18" i="43"/>
  <c r="M18" i="43"/>
  <c r="L18" i="43"/>
  <c r="K18" i="43"/>
  <c r="J18" i="43"/>
  <c r="I18" i="43"/>
  <c r="H18" i="43"/>
  <c r="G18" i="43"/>
  <c r="F18" i="43"/>
  <c r="E18" i="43"/>
  <c r="D18" i="43"/>
  <c r="C18" i="43"/>
  <c r="B18" i="43"/>
  <c r="O17" i="43"/>
  <c r="N17" i="43"/>
  <c r="M17" i="43"/>
  <c r="L17" i="43"/>
  <c r="K17" i="43"/>
  <c r="J17" i="43"/>
  <c r="I17" i="43"/>
  <c r="H17" i="43"/>
  <c r="G17" i="43"/>
  <c r="F17" i="43"/>
  <c r="E17" i="43"/>
  <c r="D17" i="43"/>
  <c r="C17" i="43"/>
  <c r="B17" i="43"/>
  <c r="M15" i="43"/>
  <c r="J15" i="43"/>
  <c r="G15" i="43"/>
  <c r="D15" i="43"/>
  <c r="B15" i="43"/>
  <c r="M14" i="43"/>
  <c r="G14" i="43"/>
  <c r="B199" i="42"/>
  <c r="N198" i="42"/>
  <c r="O198" i="42" s="1"/>
  <c r="L198" i="42"/>
  <c r="K198" i="42"/>
  <c r="H198" i="42"/>
  <c r="I198" i="42" s="1"/>
  <c r="F198" i="42"/>
  <c r="E198" i="42"/>
  <c r="O197" i="42"/>
  <c r="N197" i="42"/>
  <c r="K197" i="42"/>
  <c r="L197" i="42" s="1"/>
  <c r="H197" i="42"/>
  <c r="I197" i="42" s="1"/>
  <c r="F197" i="42"/>
  <c r="E197" i="42"/>
  <c r="O196" i="42"/>
  <c r="N196" i="42"/>
  <c r="K196" i="42"/>
  <c r="L196" i="42" s="1"/>
  <c r="H196" i="42"/>
  <c r="I196" i="42" s="1"/>
  <c r="F196" i="42"/>
  <c r="E196" i="42"/>
  <c r="O195" i="42"/>
  <c r="N195" i="42"/>
  <c r="L195" i="42"/>
  <c r="K195" i="42"/>
  <c r="H195" i="42"/>
  <c r="I195" i="42" s="1"/>
  <c r="F195" i="42"/>
  <c r="E195" i="42"/>
  <c r="N194" i="42"/>
  <c r="O194" i="42" s="1"/>
  <c r="L194" i="42"/>
  <c r="K194" i="42"/>
  <c r="H194" i="42"/>
  <c r="I194" i="42" s="1"/>
  <c r="F194" i="42"/>
  <c r="E194" i="42"/>
  <c r="N193" i="42"/>
  <c r="O193" i="42" s="1"/>
  <c r="K193" i="42"/>
  <c r="L193" i="42" s="1"/>
  <c r="H193" i="42"/>
  <c r="I193" i="42" s="1"/>
  <c r="F193" i="42"/>
  <c r="E193" i="42"/>
  <c r="O192" i="42"/>
  <c r="N192" i="42"/>
  <c r="K192" i="42"/>
  <c r="L192" i="42" s="1"/>
  <c r="H192" i="42"/>
  <c r="I192" i="42" s="1"/>
  <c r="F192" i="42"/>
  <c r="E192" i="42"/>
  <c r="N191" i="42"/>
  <c r="O191" i="42" s="1"/>
  <c r="L191" i="42"/>
  <c r="K191" i="42"/>
  <c r="H191" i="42"/>
  <c r="I191" i="42" s="1"/>
  <c r="F191" i="42"/>
  <c r="E191" i="42"/>
  <c r="N190" i="42"/>
  <c r="O190" i="42" s="1"/>
  <c r="L190" i="42"/>
  <c r="K190" i="42"/>
  <c r="H190" i="42"/>
  <c r="I190" i="42" s="1"/>
  <c r="F190" i="42"/>
  <c r="E190" i="42"/>
  <c r="O189" i="42"/>
  <c r="N189" i="42"/>
  <c r="K189" i="42"/>
  <c r="L189" i="42" s="1"/>
  <c r="H189" i="42"/>
  <c r="I189" i="42" s="1"/>
  <c r="F189" i="42"/>
  <c r="E189" i="42"/>
  <c r="O188" i="42"/>
  <c r="N188" i="42"/>
  <c r="K188" i="42"/>
  <c r="L188" i="42" s="1"/>
  <c r="H188" i="42"/>
  <c r="I188" i="42" s="1"/>
  <c r="F188" i="42"/>
  <c r="E188" i="42"/>
  <c r="O187" i="42"/>
  <c r="N187" i="42"/>
  <c r="L187" i="42"/>
  <c r="K187" i="42"/>
  <c r="H187" i="42"/>
  <c r="I187" i="42" s="1"/>
  <c r="F187" i="42"/>
  <c r="E187" i="42"/>
  <c r="N186" i="42"/>
  <c r="O186" i="42" s="1"/>
  <c r="L186" i="42"/>
  <c r="K186" i="42"/>
  <c r="H186" i="42"/>
  <c r="I186" i="42" s="1"/>
  <c r="F186" i="42"/>
  <c r="E186" i="42"/>
  <c r="N185" i="42"/>
  <c r="O185" i="42" s="1"/>
  <c r="K185" i="42"/>
  <c r="L185" i="42" s="1"/>
  <c r="H185" i="42"/>
  <c r="I185" i="42" s="1"/>
  <c r="F185" i="42"/>
  <c r="E185" i="42"/>
  <c r="O184" i="42"/>
  <c r="N184" i="42"/>
  <c r="K184" i="42"/>
  <c r="L184" i="42" s="1"/>
  <c r="H184" i="42"/>
  <c r="I184" i="42" s="1"/>
  <c r="F184" i="42"/>
  <c r="E184" i="42"/>
  <c r="N183" i="42"/>
  <c r="O183" i="42" s="1"/>
  <c r="L183" i="42"/>
  <c r="K183" i="42"/>
  <c r="H183" i="42"/>
  <c r="I183" i="42" s="1"/>
  <c r="F183" i="42"/>
  <c r="E183" i="42"/>
  <c r="N182" i="42"/>
  <c r="O182" i="42" s="1"/>
  <c r="L182" i="42"/>
  <c r="K182" i="42"/>
  <c r="H182" i="42"/>
  <c r="I182" i="42" s="1"/>
  <c r="F182" i="42"/>
  <c r="E182" i="42"/>
  <c r="O181" i="42"/>
  <c r="N181" i="42"/>
  <c r="K181" i="42"/>
  <c r="L181" i="42" s="1"/>
  <c r="H181" i="42"/>
  <c r="I181" i="42" s="1"/>
  <c r="F181" i="42"/>
  <c r="E181" i="42"/>
  <c r="N180" i="42"/>
  <c r="O180" i="42" s="1"/>
  <c r="K180" i="42"/>
  <c r="L180" i="42" s="1"/>
  <c r="H180" i="42"/>
  <c r="I180" i="42" s="1"/>
  <c r="F180" i="42"/>
  <c r="E180" i="42"/>
  <c r="O179" i="42"/>
  <c r="N179" i="42"/>
  <c r="K179" i="42"/>
  <c r="H179" i="42"/>
  <c r="H199" i="42" s="1"/>
  <c r="F179" i="42"/>
  <c r="F199" i="42" s="1"/>
  <c r="E179" i="42"/>
  <c r="E199" i="42" s="1"/>
  <c r="M177" i="42"/>
  <c r="J177" i="42"/>
  <c r="G177" i="42"/>
  <c r="D177" i="42"/>
  <c r="B177" i="42"/>
  <c r="M176" i="42"/>
  <c r="G176" i="42"/>
  <c r="B172" i="42"/>
  <c r="O171" i="42"/>
  <c r="N171" i="42"/>
  <c r="L171" i="42"/>
  <c r="K171" i="42"/>
  <c r="H171" i="42"/>
  <c r="I171" i="42" s="1"/>
  <c r="F171" i="42"/>
  <c r="E171" i="42"/>
  <c r="N170" i="42"/>
  <c r="O170" i="42" s="1"/>
  <c r="K170" i="42"/>
  <c r="L170" i="42" s="1"/>
  <c r="H170" i="42"/>
  <c r="I170" i="42" s="1"/>
  <c r="F170" i="42"/>
  <c r="E170" i="42"/>
  <c r="N169" i="42"/>
  <c r="O169" i="42" s="1"/>
  <c r="K169" i="42"/>
  <c r="L169" i="42" s="1"/>
  <c r="H169" i="42"/>
  <c r="I169" i="42" s="1"/>
  <c r="F169" i="42"/>
  <c r="E169" i="42"/>
  <c r="N168" i="42"/>
  <c r="O168" i="42" s="1"/>
  <c r="K168" i="42"/>
  <c r="L168" i="42" s="1"/>
  <c r="H168" i="42"/>
  <c r="I168" i="42" s="1"/>
  <c r="F168" i="42"/>
  <c r="E168" i="42"/>
  <c r="N167" i="42"/>
  <c r="O167" i="42" s="1"/>
  <c r="L167" i="42"/>
  <c r="K167" i="42"/>
  <c r="H167" i="42"/>
  <c r="I167" i="42" s="1"/>
  <c r="F167" i="42"/>
  <c r="E167" i="42"/>
  <c r="O166" i="42"/>
  <c r="N166" i="42"/>
  <c r="K166" i="42"/>
  <c r="L166" i="42" s="1"/>
  <c r="H166" i="42"/>
  <c r="I166" i="42" s="1"/>
  <c r="F166" i="42"/>
  <c r="E166" i="42"/>
  <c r="O165" i="42"/>
  <c r="N165" i="42"/>
  <c r="K165" i="42"/>
  <c r="L165" i="42" s="1"/>
  <c r="H165" i="42"/>
  <c r="I165" i="42" s="1"/>
  <c r="F165" i="42"/>
  <c r="E165" i="42"/>
  <c r="O164" i="42"/>
  <c r="N164" i="42"/>
  <c r="K164" i="42"/>
  <c r="L164" i="42" s="1"/>
  <c r="H164" i="42"/>
  <c r="I164" i="42" s="1"/>
  <c r="F164" i="42"/>
  <c r="E164" i="42"/>
  <c r="O163" i="42"/>
  <c r="N163" i="42"/>
  <c r="L163" i="42"/>
  <c r="K163" i="42"/>
  <c r="H163" i="42"/>
  <c r="I163" i="42" s="1"/>
  <c r="F163" i="42"/>
  <c r="E163" i="42"/>
  <c r="N162" i="42"/>
  <c r="O162" i="42" s="1"/>
  <c r="K162" i="42"/>
  <c r="L162" i="42" s="1"/>
  <c r="H162" i="42"/>
  <c r="I162" i="42" s="1"/>
  <c r="F162" i="42"/>
  <c r="E162" i="42"/>
  <c r="N161" i="42"/>
  <c r="O161" i="42" s="1"/>
  <c r="K161" i="42"/>
  <c r="L161" i="42" s="1"/>
  <c r="H161" i="42"/>
  <c r="I161" i="42" s="1"/>
  <c r="F161" i="42"/>
  <c r="E161" i="42"/>
  <c r="N160" i="42"/>
  <c r="O160" i="42" s="1"/>
  <c r="K160" i="42"/>
  <c r="L160" i="42" s="1"/>
  <c r="H160" i="42"/>
  <c r="I160" i="42" s="1"/>
  <c r="F160" i="42"/>
  <c r="E160" i="42"/>
  <c r="N159" i="42"/>
  <c r="O159" i="42" s="1"/>
  <c r="L159" i="42"/>
  <c r="K159" i="42"/>
  <c r="H159" i="42"/>
  <c r="I159" i="42" s="1"/>
  <c r="F159" i="42"/>
  <c r="E159" i="42"/>
  <c r="O158" i="42"/>
  <c r="N158" i="42"/>
  <c r="K158" i="42"/>
  <c r="L158" i="42" s="1"/>
  <c r="H158" i="42"/>
  <c r="I158" i="42" s="1"/>
  <c r="F158" i="42"/>
  <c r="E158" i="42"/>
  <c r="O157" i="42"/>
  <c r="N157" i="42"/>
  <c r="K157" i="42"/>
  <c r="L157" i="42" s="1"/>
  <c r="H157" i="42"/>
  <c r="I157" i="42" s="1"/>
  <c r="F157" i="42"/>
  <c r="E157" i="42"/>
  <c r="O156" i="42"/>
  <c r="N156" i="42"/>
  <c r="K156" i="42"/>
  <c r="L156" i="42" s="1"/>
  <c r="H156" i="42"/>
  <c r="I156" i="42" s="1"/>
  <c r="F156" i="42"/>
  <c r="E156" i="42"/>
  <c r="O155" i="42"/>
  <c r="N155" i="42"/>
  <c r="L155" i="42"/>
  <c r="K155" i="42"/>
  <c r="H155" i="42"/>
  <c r="I155" i="42" s="1"/>
  <c r="F155" i="42"/>
  <c r="E155" i="42"/>
  <c r="N154" i="42"/>
  <c r="O154" i="42" s="1"/>
  <c r="K154" i="42"/>
  <c r="L154" i="42" s="1"/>
  <c r="H154" i="42"/>
  <c r="I154" i="42" s="1"/>
  <c r="F154" i="42"/>
  <c r="E154" i="42"/>
  <c r="N153" i="42"/>
  <c r="O153" i="42" s="1"/>
  <c r="K153" i="42"/>
  <c r="L153" i="42" s="1"/>
  <c r="H153" i="42"/>
  <c r="I153" i="42" s="1"/>
  <c r="F153" i="42"/>
  <c r="E153" i="42"/>
  <c r="N152" i="42"/>
  <c r="K152" i="42"/>
  <c r="H152" i="42"/>
  <c r="H172" i="42" s="1"/>
  <c r="F152" i="42"/>
  <c r="F172" i="42" s="1"/>
  <c r="E152" i="42"/>
  <c r="E172" i="42" s="1"/>
  <c r="M150" i="42"/>
  <c r="J150" i="42"/>
  <c r="G150" i="42"/>
  <c r="D150" i="42"/>
  <c r="B150" i="42"/>
  <c r="M149" i="42"/>
  <c r="G149" i="42"/>
  <c r="B145" i="42"/>
  <c r="N144" i="42"/>
  <c r="O144" i="42" s="1"/>
  <c r="L144" i="42"/>
  <c r="K144" i="42"/>
  <c r="H144" i="42"/>
  <c r="I144" i="42" s="1"/>
  <c r="F144" i="42"/>
  <c r="E144" i="42"/>
  <c r="N143" i="42"/>
  <c r="O143" i="42" s="1"/>
  <c r="K143" i="42"/>
  <c r="L143" i="42" s="1"/>
  <c r="H143" i="42"/>
  <c r="I143" i="42" s="1"/>
  <c r="F143" i="42"/>
  <c r="E143" i="42"/>
  <c r="O142" i="42"/>
  <c r="N142" i="42"/>
  <c r="K142" i="42"/>
  <c r="L142" i="42" s="1"/>
  <c r="H142" i="42"/>
  <c r="I142" i="42" s="1"/>
  <c r="F142" i="42"/>
  <c r="E142" i="42"/>
  <c r="N141" i="42"/>
  <c r="O141" i="42" s="1"/>
  <c r="L141" i="42"/>
  <c r="K141" i="42"/>
  <c r="H141" i="42"/>
  <c r="I141" i="42" s="1"/>
  <c r="F141" i="42"/>
  <c r="E141" i="42"/>
  <c r="N140" i="42"/>
  <c r="O140" i="42" s="1"/>
  <c r="L140" i="42"/>
  <c r="K140" i="42"/>
  <c r="H140" i="42"/>
  <c r="I140" i="42" s="1"/>
  <c r="F140" i="42"/>
  <c r="E140" i="42"/>
  <c r="O139" i="42"/>
  <c r="N139" i="42"/>
  <c r="K139" i="42"/>
  <c r="L139" i="42" s="1"/>
  <c r="H139" i="42"/>
  <c r="I139" i="42" s="1"/>
  <c r="F139" i="42"/>
  <c r="E139" i="42"/>
  <c r="N138" i="42"/>
  <c r="O138" i="42" s="1"/>
  <c r="K138" i="42"/>
  <c r="L138" i="42" s="1"/>
  <c r="H138" i="42"/>
  <c r="I138" i="42" s="1"/>
  <c r="F138" i="42"/>
  <c r="E138" i="42"/>
  <c r="O137" i="42"/>
  <c r="N137" i="42"/>
  <c r="L137" i="42"/>
  <c r="K137" i="42"/>
  <c r="H137" i="42"/>
  <c r="I137" i="42" s="1"/>
  <c r="F137" i="42"/>
  <c r="E137" i="42"/>
  <c r="N136" i="42"/>
  <c r="O136" i="42" s="1"/>
  <c r="L136" i="42"/>
  <c r="K136" i="42"/>
  <c r="H136" i="42"/>
  <c r="I136" i="42" s="1"/>
  <c r="F136" i="42"/>
  <c r="E136" i="42"/>
  <c r="N135" i="42"/>
  <c r="O135" i="42" s="1"/>
  <c r="K135" i="42"/>
  <c r="L135" i="42" s="1"/>
  <c r="H135" i="42"/>
  <c r="I135" i="42" s="1"/>
  <c r="F135" i="42"/>
  <c r="E135" i="42"/>
  <c r="O134" i="42"/>
  <c r="N134" i="42"/>
  <c r="K134" i="42"/>
  <c r="L134" i="42" s="1"/>
  <c r="H134" i="42"/>
  <c r="I134" i="42" s="1"/>
  <c r="F134" i="42"/>
  <c r="E134" i="42"/>
  <c r="N133" i="42"/>
  <c r="O133" i="42" s="1"/>
  <c r="L133" i="42"/>
  <c r="K133" i="42"/>
  <c r="H133" i="42"/>
  <c r="I133" i="42" s="1"/>
  <c r="F133" i="42"/>
  <c r="E133" i="42"/>
  <c r="N132" i="42"/>
  <c r="O132" i="42" s="1"/>
  <c r="L132" i="42"/>
  <c r="K132" i="42"/>
  <c r="H132" i="42"/>
  <c r="I132" i="42" s="1"/>
  <c r="F132" i="42"/>
  <c r="E132" i="42"/>
  <c r="O131" i="42"/>
  <c r="N131" i="42"/>
  <c r="K131" i="42"/>
  <c r="L131" i="42" s="1"/>
  <c r="H131" i="42"/>
  <c r="I131" i="42" s="1"/>
  <c r="F131" i="42"/>
  <c r="E131" i="42"/>
  <c r="N130" i="42"/>
  <c r="O130" i="42" s="1"/>
  <c r="K130" i="42"/>
  <c r="L130" i="42" s="1"/>
  <c r="H130" i="42"/>
  <c r="I130" i="42" s="1"/>
  <c r="F130" i="42"/>
  <c r="E130" i="42"/>
  <c r="O129" i="42"/>
  <c r="N129" i="42"/>
  <c r="K129" i="42"/>
  <c r="L129" i="42" s="1"/>
  <c r="H129" i="42"/>
  <c r="I129" i="42" s="1"/>
  <c r="F129" i="42"/>
  <c r="E129" i="42"/>
  <c r="N128" i="42"/>
  <c r="O128" i="42" s="1"/>
  <c r="L128" i="42"/>
  <c r="K128" i="42"/>
  <c r="H128" i="42"/>
  <c r="I128" i="42" s="1"/>
  <c r="F128" i="42"/>
  <c r="E128" i="42"/>
  <c r="N127" i="42"/>
  <c r="O127" i="42" s="1"/>
  <c r="K127" i="42"/>
  <c r="L127" i="42" s="1"/>
  <c r="H127" i="42"/>
  <c r="I127" i="42" s="1"/>
  <c r="F127" i="42"/>
  <c r="E127" i="42"/>
  <c r="N126" i="42"/>
  <c r="O126" i="42" s="1"/>
  <c r="K126" i="42"/>
  <c r="L126" i="42" s="1"/>
  <c r="H126" i="42"/>
  <c r="I126" i="42" s="1"/>
  <c r="F126" i="42"/>
  <c r="E126" i="42"/>
  <c r="N125" i="42"/>
  <c r="K125" i="42"/>
  <c r="H125" i="42"/>
  <c r="H145" i="42" s="1"/>
  <c r="F125" i="42"/>
  <c r="F145" i="42" s="1"/>
  <c r="E125" i="42"/>
  <c r="E145" i="42" s="1"/>
  <c r="M123" i="42"/>
  <c r="J123" i="42"/>
  <c r="G123" i="42"/>
  <c r="D123" i="42"/>
  <c r="B123" i="42"/>
  <c r="M122" i="42"/>
  <c r="G122" i="42"/>
  <c r="B118" i="42"/>
  <c r="N117" i="42"/>
  <c r="O117" i="42" s="1"/>
  <c r="L117" i="42"/>
  <c r="K117" i="42"/>
  <c r="H117" i="42"/>
  <c r="I117" i="42" s="1"/>
  <c r="E117" i="42"/>
  <c r="F117" i="42" s="1"/>
  <c r="N116" i="42"/>
  <c r="O116" i="42" s="1"/>
  <c r="K116" i="42"/>
  <c r="L116" i="42" s="1"/>
  <c r="H116" i="42"/>
  <c r="I116" i="42" s="1"/>
  <c r="E116" i="42"/>
  <c r="F116" i="42" s="1"/>
  <c r="N115" i="42"/>
  <c r="O115" i="42" s="1"/>
  <c r="L115" i="42"/>
  <c r="K115" i="42"/>
  <c r="H115" i="42"/>
  <c r="I115" i="42" s="1"/>
  <c r="E115" i="42"/>
  <c r="F115" i="42" s="1"/>
  <c r="O114" i="42"/>
  <c r="N114" i="42"/>
  <c r="K114" i="42"/>
  <c r="L114" i="42" s="1"/>
  <c r="I114" i="42"/>
  <c r="H114" i="42"/>
  <c r="E114" i="42"/>
  <c r="F114" i="42" s="1"/>
  <c r="N113" i="42"/>
  <c r="O113" i="42" s="1"/>
  <c r="L113" i="42"/>
  <c r="K113" i="42"/>
  <c r="H113" i="42"/>
  <c r="I113" i="42" s="1"/>
  <c r="E113" i="42"/>
  <c r="F113" i="42" s="1"/>
  <c r="O112" i="42"/>
  <c r="N112" i="42"/>
  <c r="K112" i="42"/>
  <c r="L112" i="42" s="1"/>
  <c r="H112" i="42"/>
  <c r="I112" i="42" s="1"/>
  <c r="E112" i="42"/>
  <c r="F112" i="42" s="1"/>
  <c r="N111" i="42"/>
  <c r="O111" i="42" s="1"/>
  <c r="K111" i="42"/>
  <c r="L111" i="42" s="1"/>
  <c r="H111" i="42"/>
  <c r="I111" i="42" s="1"/>
  <c r="E111" i="42"/>
  <c r="F111" i="42" s="1"/>
  <c r="N110" i="42"/>
  <c r="O110" i="42" s="1"/>
  <c r="K110" i="42"/>
  <c r="L110" i="42" s="1"/>
  <c r="I110" i="42"/>
  <c r="H110" i="42"/>
  <c r="E110" i="42"/>
  <c r="F110" i="42" s="1"/>
  <c r="O109" i="42"/>
  <c r="N109" i="42"/>
  <c r="K109" i="42"/>
  <c r="L109" i="42" s="1"/>
  <c r="H109" i="42"/>
  <c r="I109" i="42" s="1"/>
  <c r="E109" i="42"/>
  <c r="F109" i="42" s="1"/>
  <c r="N108" i="42"/>
  <c r="O108" i="42" s="1"/>
  <c r="L108" i="42"/>
  <c r="K108" i="42"/>
  <c r="H108" i="42"/>
  <c r="I108" i="42" s="1"/>
  <c r="E108" i="42"/>
  <c r="F108" i="42" s="1"/>
  <c r="N107" i="42"/>
  <c r="O107" i="42" s="1"/>
  <c r="K107" i="42"/>
  <c r="L107" i="42" s="1"/>
  <c r="H107" i="42"/>
  <c r="I107" i="42" s="1"/>
  <c r="E107" i="42"/>
  <c r="F107" i="42" s="1"/>
  <c r="O106" i="42"/>
  <c r="N106" i="42"/>
  <c r="L106" i="42"/>
  <c r="K106" i="42"/>
  <c r="I106" i="42"/>
  <c r="H106" i="42"/>
  <c r="E106" i="42"/>
  <c r="F106" i="42" s="1"/>
  <c r="N105" i="42"/>
  <c r="O105" i="42" s="1"/>
  <c r="K105" i="42"/>
  <c r="L105" i="42" s="1"/>
  <c r="H105" i="42"/>
  <c r="I105" i="42" s="1"/>
  <c r="E105" i="42"/>
  <c r="F105" i="42" s="1"/>
  <c r="O104" i="42"/>
  <c r="N104" i="42"/>
  <c r="L104" i="42"/>
  <c r="K104" i="42"/>
  <c r="H104" i="42"/>
  <c r="I104" i="42" s="1"/>
  <c r="E104" i="42"/>
  <c r="F104" i="42" s="1"/>
  <c r="N103" i="42"/>
  <c r="O103" i="42" s="1"/>
  <c r="K103" i="42"/>
  <c r="L103" i="42" s="1"/>
  <c r="H103" i="42"/>
  <c r="I103" i="42" s="1"/>
  <c r="E103" i="42"/>
  <c r="F103" i="42" s="1"/>
  <c r="N102" i="42"/>
  <c r="O102" i="42" s="1"/>
  <c r="K102" i="42"/>
  <c r="L102" i="42" s="1"/>
  <c r="I102" i="42"/>
  <c r="H102" i="42"/>
  <c r="E102" i="42"/>
  <c r="F102" i="42" s="1"/>
  <c r="N101" i="42"/>
  <c r="O101" i="42" s="1"/>
  <c r="L101" i="42"/>
  <c r="K101" i="42"/>
  <c r="H101" i="42"/>
  <c r="I101" i="42" s="1"/>
  <c r="E101" i="42"/>
  <c r="F101" i="42" s="1"/>
  <c r="N100" i="42"/>
  <c r="O100" i="42" s="1"/>
  <c r="K100" i="42"/>
  <c r="L100" i="42" s="1"/>
  <c r="H100" i="42"/>
  <c r="I100" i="42" s="1"/>
  <c r="E100" i="42"/>
  <c r="F100" i="42" s="1"/>
  <c r="O99" i="42"/>
  <c r="N99" i="42"/>
  <c r="L99" i="42"/>
  <c r="K99" i="42"/>
  <c r="H99" i="42"/>
  <c r="I99" i="42" s="1"/>
  <c r="E99" i="42"/>
  <c r="F99" i="42" s="1"/>
  <c r="N98" i="42"/>
  <c r="K98" i="42"/>
  <c r="I98" i="42"/>
  <c r="H98" i="42"/>
  <c r="E98" i="42"/>
  <c r="E118" i="42" s="1"/>
  <c r="M96" i="42"/>
  <c r="J96" i="42"/>
  <c r="G96" i="42"/>
  <c r="D96" i="42"/>
  <c r="B96" i="42"/>
  <c r="M95" i="42"/>
  <c r="G95" i="42"/>
  <c r="B91" i="42"/>
  <c r="O90" i="42"/>
  <c r="N90" i="42"/>
  <c r="K90" i="42"/>
  <c r="L90" i="42" s="1"/>
  <c r="H90" i="42"/>
  <c r="I90" i="42" s="1"/>
  <c r="E90" i="42"/>
  <c r="F90" i="42" s="1"/>
  <c r="O89" i="42"/>
  <c r="N89" i="42"/>
  <c r="K89" i="42"/>
  <c r="L89" i="42" s="1"/>
  <c r="I89" i="42"/>
  <c r="H89" i="42"/>
  <c r="E89" i="42"/>
  <c r="F89" i="42" s="1"/>
  <c r="N88" i="42"/>
  <c r="O88" i="42" s="1"/>
  <c r="K88" i="42"/>
  <c r="L88" i="42" s="1"/>
  <c r="H88" i="42"/>
  <c r="I88" i="42" s="1"/>
  <c r="E88" i="42"/>
  <c r="F88" i="42" s="1"/>
  <c r="O87" i="42"/>
  <c r="N87" i="42"/>
  <c r="L87" i="42"/>
  <c r="K87" i="42"/>
  <c r="I87" i="42"/>
  <c r="H87" i="42"/>
  <c r="E87" i="42"/>
  <c r="F87" i="42" s="1"/>
  <c r="N86" i="42"/>
  <c r="O86" i="42" s="1"/>
  <c r="K86" i="42"/>
  <c r="L86" i="42" s="1"/>
  <c r="H86" i="42"/>
  <c r="I86" i="42" s="1"/>
  <c r="E86" i="42"/>
  <c r="F86" i="42" s="1"/>
  <c r="O85" i="42"/>
  <c r="N85" i="42"/>
  <c r="K85" i="42"/>
  <c r="L85" i="42" s="1"/>
  <c r="I85" i="42"/>
  <c r="H85" i="42"/>
  <c r="E85" i="42"/>
  <c r="F85" i="42" s="1"/>
  <c r="N84" i="42"/>
  <c r="O84" i="42" s="1"/>
  <c r="L84" i="42"/>
  <c r="K84" i="42"/>
  <c r="H84" i="42"/>
  <c r="I84" i="42" s="1"/>
  <c r="E84" i="42"/>
  <c r="F84" i="42" s="1"/>
  <c r="O83" i="42"/>
  <c r="N83" i="42"/>
  <c r="K83" i="42"/>
  <c r="L83" i="42" s="1"/>
  <c r="I83" i="42"/>
  <c r="H83" i="42"/>
  <c r="E83" i="42"/>
  <c r="F83" i="42" s="1"/>
  <c r="N82" i="42"/>
  <c r="O82" i="42" s="1"/>
  <c r="K82" i="42"/>
  <c r="L82" i="42" s="1"/>
  <c r="H82" i="42"/>
  <c r="I82" i="42" s="1"/>
  <c r="E82" i="42"/>
  <c r="F82" i="42" s="1"/>
  <c r="N81" i="42"/>
  <c r="O81" i="42" s="1"/>
  <c r="K81" i="42"/>
  <c r="L81" i="42" s="1"/>
  <c r="I81" i="42"/>
  <c r="H81" i="42"/>
  <c r="E81" i="42"/>
  <c r="F81" i="42" s="1"/>
  <c r="N80" i="42"/>
  <c r="O80" i="42" s="1"/>
  <c r="K80" i="42"/>
  <c r="L80" i="42" s="1"/>
  <c r="H80" i="42"/>
  <c r="I80" i="42" s="1"/>
  <c r="E80" i="42"/>
  <c r="F80" i="42" s="1"/>
  <c r="N79" i="42"/>
  <c r="O79" i="42" s="1"/>
  <c r="L79" i="42"/>
  <c r="K79" i="42"/>
  <c r="I79" i="42"/>
  <c r="H79" i="42"/>
  <c r="E79" i="42"/>
  <c r="F79" i="42" s="1"/>
  <c r="N78" i="42"/>
  <c r="O78" i="42" s="1"/>
  <c r="K78" i="42"/>
  <c r="L78" i="42" s="1"/>
  <c r="H78" i="42"/>
  <c r="I78" i="42" s="1"/>
  <c r="E78" i="42"/>
  <c r="F78" i="42" s="1"/>
  <c r="O77" i="42"/>
  <c r="N77" i="42"/>
  <c r="K77" i="42"/>
  <c r="L77" i="42" s="1"/>
  <c r="I77" i="42"/>
  <c r="H77" i="42"/>
  <c r="E77" i="42"/>
  <c r="F77" i="42" s="1"/>
  <c r="O76" i="42"/>
  <c r="N76" i="42"/>
  <c r="L76" i="42"/>
  <c r="K76" i="42"/>
  <c r="H76" i="42"/>
  <c r="I76" i="42" s="1"/>
  <c r="E76" i="42"/>
  <c r="F76" i="42" s="1"/>
  <c r="O75" i="42"/>
  <c r="N75" i="42"/>
  <c r="K75" i="42"/>
  <c r="L75" i="42" s="1"/>
  <c r="I75" i="42"/>
  <c r="H75" i="42"/>
  <c r="E75" i="42"/>
  <c r="F75" i="42" s="1"/>
  <c r="O74" i="42"/>
  <c r="N74" i="42"/>
  <c r="L74" i="42"/>
  <c r="K74" i="42"/>
  <c r="H74" i="42"/>
  <c r="I74" i="42" s="1"/>
  <c r="E74" i="42"/>
  <c r="F74" i="42" s="1"/>
  <c r="N73" i="42"/>
  <c r="O73" i="42" s="1"/>
  <c r="K73" i="42"/>
  <c r="L73" i="42" s="1"/>
  <c r="I73" i="42"/>
  <c r="H73" i="42"/>
  <c r="E73" i="42"/>
  <c r="F73" i="42" s="1"/>
  <c r="O72" i="42"/>
  <c r="N72" i="42"/>
  <c r="K72" i="42"/>
  <c r="L72" i="42" s="1"/>
  <c r="H72" i="42"/>
  <c r="I72" i="42" s="1"/>
  <c r="E72" i="42"/>
  <c r="F72" i="42" s="1"/>
  <c r="N71" i="42"/>
  <c r="L71" i="42"/>
  <c r="K71" i="42"/>
  <c r="I71" i="42"/>
  <c r="H71" i="42"/>
  <c r="E71" i="42"/>
  <c r="E91" i="42" s="1"/>
  <c r="M69" i="42"/>
  <c r="J69" i="42"/>
  <c r="G69" i="42"/>
  <c r="D69" i="42"/>
  <c r="B69" i="42"/>
  <c r="M68" i="42"/>
  <c r="G68" i="42"/>
  <c r="B64" i="42"/>
  <c r="O63" i="42"/>
  <c r="N63" i="42"/>
  <c r="K63" i="42"/>
  <c r="L63" i="42" s="1"/>
  <c r="H63" i="42"/>
  <c r="I63" i="42" s="1"/>
  <c r="E63" i="42"/>
  <c r="F63" i="42" s="1"/>
  <c r="O62" i="42"/>
  <c r="N62" i="42"/>
  <c r="K62" i="42"/>
  <c r="L62" i="42" s="1"/>
  <c r="I62" i="42"/>
  <c r="H62" i="42"/>
  <c r="E62" i="42"/>
  <c r="F62" i="42" s="1"/>
  <c r="N61" i="42"/>
  <c r="O61" i="42" s="1"/>
  <c r="L61" i="42"/>
  <c r="K61" i="42"/>
  <c r="H61" i="42"/>
  <c r="I61" i="42" s="1"/>
  <c r="E61" i="42"/>
  <c r="F61" i="42" s="1"/>
  <c r="O60" i="42"/>
  <c r="N60" i="42"/>
  <c r="K60" i="42"/>
  <c r="L60" i="42" s="1"/>
  <c r="I60" i="42"/>
  <c r="H60" i="42"/>
  <c r="E60" i="42"/>
  <c r="F60" i="42" s="1"/>
  <c r="N59" i="42"/>
  <c r="O59" i="42" s="1"/>
  <c r="K59" i="42"/>
  <c r="L59" i="42" s="1"/>
  <c r="H59" i="42"/>
  <c r="I59" i="42" s="1"/>
  <c r="E59" i="42"/>
  <c r="F59" i="42" s="1"/>
  <c r="O58" i="42"/>
  <c r="N58" i="42"/>
  <c r="K58" i="42"/>
  <c r="L58" i="42" s="1"/>
  <c r="I58" i="42"/>
  <c r="H58" i="42"/>
  <c r="E58" i="42"/>
  <c r="F58" i="42" s="1"/>
  <c r="O57" i="42"/>
  <c r="N57" i="42"/>
  <c r="K57" i="42"/>
  <c r="L57" i="42" s="1"/>
  <c r="H57" i="42"/>
  <c r="I57" i="42" s="1"/>
  <c r="E57" i="42"/>
  <c r="F57" i="42" s="1"/>
  <c r="N56" i="42"/>
  <c r="O56" i="42" s="1"/>
  <c r="L56" i="42"/>
  <c r="K56" i="42"/>
  <c r="I56" i="42"/>
  <c r="H56" i="42"/>
  <c r="E56" i="42"/>
  <c r="F56" i="42" s="1"/>
  <c r="N55" i="42"/>
  <c r="O55" i="42" s="1"/>
  <c r="K55" i="42"/>
  <c r="L55" i="42" s="1"/>
  <c r="H55" i="42"/>
  <c r="I55" i="42" s="1"/>
  <c r="E55" i="42"/>
  <c r="F55" i="42" s="1"/>
  <c r="N54" i="42"/>
  <c r="O54" i="42" s="1"/>
  <c r="L54" i="42"/>
  <c r="K54" i="42"/>
  <c r="I54" i="42"/>
  <c r="H54" i="42"/>
  <c r="E54" i="42"/>
  <c r="F54" i="42" s="1"/>
  <c r="N53" i="42"/>
  <c r="O53" i="42" s="1"/>
  <c r="L53" i="42"/>
  <c r="K53" i="42"/>
  <c r="H53" i="42"/>
  <c r="I53" i="42" s="1"/>
  <c r="E53" i="42"/>
  <c r="F53" i="42" s="1"/>
  <c r="O52" i="42"/>
  <c r="N52" i="42"/>
  <c r="K52" i="42"/>
  <c r="L52" i="42" s="1"/>
  <c r="I52" i="42"/>
  <c r="H52" i="42"/>
  <c r="E52" i="42"/>
  <c r="F52" i="42" s="1"/>
  <c r="N51" i="42"/>
  <c r="O51" i="42" s="1"/>
  <c r="L51" i="42"/>
  <c r="K51" i="42"/>
  <c r="H51" i="42"/>
  <c r="I51" i="42" s="1"/>
  <c r="E51" i="42"/>
  <c r="F51" i="42" s="1"/>
  <c r="O50" i="42"/>
  <c r="N50" i="42"/>
  <c r="K50" i="42"/>
  <c r="L50" i="42" s="1"/>
  <c r="I50" i="42"/>
  <c r="H50" i="42"/>
  <c r="E50" i="42"/>
  <c r="F50" i="42" s="1"/>
  <c r="N49" i="42"/>
  <c r="O49" i="42" s="1"/>
  <c r="K49" i="42"/>
  <c r="L49" i="42" s="1"/>
  <c r="H49" i="42"/>
  <c r="I49" i="42" s="1"/>
  <c r="E49" i="42"/>
  <c r="F49" i="42" s="1"/>
  <c r="N48" i="42"/>
  <c r="O48" i="42" s="1"/>
  <c r="L48" i="42"/>
  <c r="K48" i="42"/>
  <c r="I48" i="42"/>
  <c r="H48" i="42"/>
  <c r="E48" i="42"/>
  <c r="F48" i="42" s="1"/>
  <c r="N47" i="42"/>
  <c r="O47" i="42" s="1"/>
  <c r="K47" i="42"/>
  <c r="L47" i="42" s="1"/>
  <c r="H47" i="42"/>
  <c r="I47" i="42" s="1"/>
  <c r="E47" i="42"/>
  <c r="F47" i="42" s="1"/>
  <c r="N46" i="42"/>
  <c r="O46" i="42" s="1"/>
  <c r="L46" i="42"/>
  <c r="K46" i="42"/>
  <c r="I46" i="42"/>
  <c r="H46" i="42"/>
  <c r="E46" i="42"/>
  <c r="F46" i="42" s="1"/>
  <c r="N45" i="42"/>
  <c r="O45" i="42" s="1"/>
  <c r="L45" i="42"/>
  <c r="K45" i="42"/>
  <c r="H45" i="42"/>
  <c r="I45" i="42" s="1"/>
  <c r="E45" i="42"/>
  <c r="F45" i="42" s="1"/>
  <c r="O44" i="42"/>
  <c r="N44" i="42"/>
  <c r="K44" i="42"/>
  <c r="I44" i="42"/>
  <c r="H44" i="42"/>
  <c r="E44" i="42"/>
  <c r="E64" i="42" s="1"/>
  <c r="M42" i="42"/>
  <c r="J42" i="42"/>
  <c r="G42" i="42"/>
  <c r="D42" i="42"/>
  <c r="B42" i="42"/>
  <c r="M41" i="42"/>
  <c r="G41" i="42"/>
  <c r="O36" i="42"/>
  <c r="N36" i="42"/>
  <c r="M36" i="42"/>
  <c r="L36" i="42"/>
  <c r="K36" i="42"/>
  <c r="J36" i="42"/>
  <c r="I36" i="42"/>
  <c r="H36" i="42"/>
  <c r="G36" i="42"/>
  <c r="F36" i="42"/>
  <c r="E36" i="42"/>
  <c r="D36" i="42"/>
  <c r="C36" i="42"/>
  <c r="B36" i="42"/>
  <c r="O35" i="42"/>
  <c r="N35" i="42"/>
  <c r="M35" i="42"/>
  <c r="L35" i="42"/>
  <c r="K35" i="42"/>
  <c r="J35" i="42"/>
  <c r="I35" i="42"/>
  <c r="H35" i="42"/>
  <c r="G35" i="42"/>
  <c r="F35" i="42"/>
  <c r="E35" i="42"/>
  <c r="D35" i="42"/>
  <c r="C35" i="42"/>
  <c r="B35" i="42"/>
  <c r="O34" i="42"/>
  <c r="N34" i="42"/>
  <c r="M34" i="42"/>
  <c r="L34" i="42"/>
  <c r="K34" i="42"/>
  <c r="J34" i="42"/>
  <c r="I34" i="42"/>
  <c r="H34" i="42"/>
  <c r="G34" i="42"/>
  <c r="F34" i="42"/>
  <c r="E34" i="42"/>
  <c r="D34" i="42"/>
  <c r="C34" i="42"/>
  <c r="B34" i="42"/>
  <c r="O33" i="42"/>
  <c r="N33" i="42"/>
  <c r="M33" i="42"/>
  <c r="L33" i="42"/>
  <c r="K33" i="42"/>
  <c r="J33" i="42"/>
  <c r="I33" i="42"/>
  <c r="H33" i="42"/>
  <c r="G33" i="42"/>
  <c r="F33" i="42"/>
  <c r="E33" i="42"/>
  <c r="D33" i="42"/>
  <c r="C33" i="42"/>
  <c r="B33" i="42"/>
  <c r="O32" i="42"/>
  <c r="N32" i="42"/>
  <c r="M32" i="42"/>
  <c r="L32" i="42"/>
  <c r="K32" i="42"/>
  <c r="J32" i="42"/>
  <c r="I32" i="42"/>
  <c r="H32" i="42"/>
  <c r="G32" i="42"/>
  <c r="F32" i="42"/>
  <c r="E32" i="42"/>
  <c r="D32" i="42"/>
  <c r="C32" i="42"/>
  <c r="B32" i="42"/>
  <c r="O31" i="42"/>
  <c r="N31" i="42"/>
  <c r="M31" i="42"/>
  <c r="L31" i="42"/>
  <c r="K31" i="42"/>
  <c r="J31" i="42"/>
  <c r="I31" i="42"/>
  <c r="H31" i="42"/>
  <c r="G31" i="42"/>
  <c r="F31" i="42"/>
  <c r="E31" i="42"/>
  <c r="D31" i="42"/>
  <c r="C31" i="42"/>
  <c r="B31" i="42"/>
  <c r="O30" i="42"/>
  <c r="N30" i="42"/>
  <c r="M30" i="42"/>
  <c r="L30" i="42"/>
  <c r="K30" i="42"/>
  <c r="J30" i="42"/>
  <c r="I30" i="42"/>
  <c r="H30" i="42"/>
  <c r="G30" i="42"/>
  <c r="F30" i="42"/>
  <c r="E30" i="42"/>
  <c r="D30" i="42"/>
  <c r="C30" i="42"/>
  <c r="B30" i="42"/>
  <c r="O29" i="42"/>
  <c r="N29" i="42"/>
  <c r="M29" i="42"/>
  <c r="L29" i="42"/>
  <c r="K29" i="42"/>
  <c r="J29" i="42"/>
  <c r="I29" i="42"/>
  <c r="H29" i="42"/>
  <c r="G29" i="42"/>
  <c r="F29" i="42"/>
  <c r="E29" i="42"/>
  <c r="D29" i="42"/>
  <c r="C29" i="42"/>
  <c r="B29" i="42"/>
  <c r="O28" i="42"/>
  <c r="N28" i="42"/>
  <c r="M28" i="42"/>
  <c r="L28" i="42"/>
  <c r="K28" i="42"/>
  <c r="J28" i="42"/>
  <c r="I28" i="42"/>
  <c r="H28" i="42"/>
  <c r="G28" i="42"/>
  <c r="F28" i="42"/>
  <c r="E28" i="42"/>
  <c r="D28" i="42"/>
  <c r="C28" i="42"/>
  <c r="B28" i="42"/>
  <c r="O27" i="42"/>
  <c r="N27" i="42"/>
  <c r="M27" i="42"/>
  <c r="L27" i="42"/>
  <c r="K27" i="42"/>
  <c r="J27" i="42"/>
  <c r="I27" i="42"/>
  <c r="H27" i="42"/>
  <c r="G27" i="42"/>
  <c r="F27" i="42"/>
  <c r="E27" i="42"/>
  <c r="D27" i="42"/>
  <c r="C27" i="42"/>
  <c r="B27" i="42"/>
  <c r="O26" i="42"/>
  <c r="N26" i="42"/>
  <c r="M26" i="42"/>
  <c r="L26" i="42"/>
  <c r="K26" i="42"/>
  <c r="J26" i="42"/>
  <c r="I26" i="42"/>
  <c r="H26" i="42"/>
  <c r="G26" i="42"/>
  <c r="F26" i="42"/>
  <c r="E26" i="42"/>
  <c r="D26" i="42"/>
  <c r="C26" i="42"/>
  <c r="B26" i="42"/>
  <c r="O25" i="42"/>
  <c r="N25" i="42"/>
  <c r="M25" i="42"/>
  <c r="L25" i="42"/>
  <c r="K25" i="42"/>
  <c r="J25" i="42"/>
  <c r="I25" i="42"/>
  <c r="H25" i="42"/>
  <c r="G25" i="42"/>
  <c r="F25" i="42"/>
  <c r="E25" i="42"/>
  <c r="D25" i="42"/>
  <c r="C25" i="42"/>
  <c r="B25" i="42"/>
  <c r="O24" i="42"/>
  <c r="N24" i="42"/>
  <c r="M24" i="42"/>
  <c r="L24" i="42"/>
  <c r="K24" i="42"/>
  <c r="J24" i="42"/>
  <c r="I24" i="42"/>
  <c r="H24" i="42"/>
  <c r="G24" i="42"/>
  <c r="F24" i="42"/>
  <c r="E24" i="42"/>
  <c r="D24" i="42"/>
  <c r="C24" i="42"/>
  <c r="B24" i="42"/>
  <c r="O23" i="42"/>
  <c r="N23" i="42"/>
  <c r="M23" i="42"/>
  <c r="L23" i="42"/>
  <c r="K23" i="42"/>
  <c r="J23" i="42"/>
  <c r="I23" i="42"/>
  <c r="H23" i="42"/>
  <c r="G23" i="42"/>
  <c r="F23" i="42"/>
  <c r="E23" i="42"/>
  <c r="D23" i="42"/>
  <c r="C23" i="42"/>
  <c r="B23" i="42"/>
  <c r="O22" i="42"/>
  <c r="N22" i="42"/>
  <c r="M22" i="42"/>
  <c r="L22" i="42"/>
  <c r="K22" i="42"/>
  <c r="J22" i="42"/>
  <c r="I22" i="42"/>
  <c r="H22" i="42"/>
  <c r="G22" i="42"/>
  <c r="F22" i="42"/>
  <c r="E22" i="42"/>
  <c r="D22" i="42"/>
  <c r="C22" i="42"/>
  <c r="B22" i="42"/>
  <c r="O21" i="42"/>
  <c r="N21" i="42"/>
  <c r="M21" i="42"/>
  <c r="L21" i="42"/>
  <c r="K21" i="42"/>
  <c r="J21" i="42"/>
  <c r="I21" i="42"/>
  <c r="H21" i="42"/>
  <c r="G21" i="42"/>
  <c r="F21" i="42"/>
  <c r="E21" i="42"/>
  <c r="D21" i="42"/>
  <c r="C21" i="42"/>
  <c r="B21" i="42"/>
  <c r="O20" i="42"/>
  <c r="N20" i="42"/>
  <c r="M20" i="42"/>
  <c r="L20" i="42"/>
  <c r="K20" i="42"/>
  <c r="J20" i="42"/>
  <c r="I20" i="42"/>
  <c r="H20" i="42"/>
  <c r="G20" i="42"/>
  <c r="F20" i="42"/>
  <c r="E20" i="42"/>
  <c r="D20" i="42"/>
  <c r="C20" i="42"/>
  <c r="B20" i="42"/>
  <c r="O19" i="42"/>
  <c r="N19" i="42"/>
  <c r="M19" i="42"/>
  <c r="L19" i="42"/>
  <c r="K19" i="42"/>
  <c r="J19" i="42"/>
  <c r="I19" i="42"/>
  <c r="H19" i="42"/>
  <c r="G19" i="42"/>
  <c r="F19" i="42"/>
  <c r="E19" i="42"/>
  <c r="D19" i="42"/>
  <c r="C19" i="42"/>
  <c r="B19" i="42"/>
  <c r="O18" i="42"/>
  <c r="N18" i="42"/>
  <c r="M18" i="42"/>
  <c r="L18" i="42"/>
  <c r="K18" i="42"/>
  <c r="J18" i="42"/>
  <c r="I18" i="42"/>
  <c r="H18" i="42"/>
  <c r="G18" i="42"/>
  <c r="F18" i="42"/>
  <c r="E18" i="42"/>
  <c r="D18" i="42"/>
  <c r="C18" i="42"/>
  <c r="B18" i="42"/>
  <c r="O17" i="42"/>
  <c r="N17" i="42"/>
  <c r="M17" i="42"/>
  <c r="L17" i="42"/>
  <c r="K17" i="42"/>
  <c r="J17" i="42"/>
  <c r="I17" i="42"/>
  <c r="H17" i="42"/>
  <c r="G17" i="42"/>
  <c r="F17" i="42"/>
  <c r="E17" i="42"/>
  <c r="D17" i="42"/>
  <c r="C17" i="42"/>
  <c r="B17" i="42"/>
  <c r="M15" i="42"/>
  <c r="J15" i="42"/>
  <c r="G15" i="42"/>
  <c r="D15" i="42"/>
  <c r="B15" i="42"/>
  <c r="M14" i="42"/>
  <c r="G14" i="42"/>
  <c r="B199" i="41"/>
  <c r="N198" i="41"/>
  <c r="O198" i="41" s="1"/>
  <c r="L198" i="41"/>
  <c r="K198" i="41"/>
  <c r="H198" i="41"/>
  <c r="I198" i="41" s="1"/>
  <c r="F198" i="41"/>
  <c r="E198" i="41"/>
  <c r="N197" i="41"/>
  <c r="O197" i="41" s="1"/>
  <c r="K197" i="41"/>
  <c r="L197" i="41" s="1"/>
  <c r="H197" i="41"/>
  <c r="I197" i="41" s="1"/>
  <c r="F197" i="41"/>
  <c r="E197" i="41"/>
  <c r="N196" i="41"/>
  <c r="O196" i="41" s="1"/>
  <c r="K196" i="41"/>
  <c r="L196" i="41" s="1"/>
  <c r="H196" i="41"/>
  <c r="I196" i="41" s="1"/>
  <c r="F196" i="41"/>
  <c r="E196" i="41"/>
  <c r="N195" i="41"/>
  <c r="O195" i="41" s="1"/>
  <c r="K195" i="41"/>
  <c r="L195" i="41" s="1"/>
  <c r="H195" i="41"/>
  <c r="I195" i="41" s="1"/>
  <c r="F195" i="41"/>
  <c r="E195" i="41"/>
  <c r="N194" i="41"/>
  <c r="O194" i="41" s="1"/>
  <c r="L194" i="41"/>
  <c r="K194" i="41"/>
  <c r="H194" i="41"/>
  <c r="I194" i="41" s="1"/>
  <c r="F194" i="41"/>
  <c r="E194" i="41"/>
  <c r="N193" i="41"/>
  <c r="O193" i="41" s="1"/>
  <c r="K193" i="41"/>
  <c r="L193" i="41" s="1"/>
  <c r="H193" i="41"/>
  <c r="I193" i="41" s="1"/>
  <c r="F193" i="41"/>
  <c r="E193" i="41"/>
  <c r="O192" i="41"/>
  <c r="N192" i="41"/>
  <c r="K192" i="41"/>
  <c r="L192" i="41" s="1"/>
  <c r="H192" i="41"/>
  <c r="I192" i="41" s="1"/>
  <c r="F192" i="41"/>
  <c r="E192" i="41"/>
  <c r="N191" i="41"/>
  <c r="O191" i="41" s="1"/>
  <c r="K191" i="41"/>
  <c r="L191" i="41" s="1"/>
  <c r="H191" i="41"/>
  <c r="I191" i="41" s="1"/>
  <c r="F191" i="41"/>
  <c r="E191" i="41"/>
  <c r="O190" i="41"/>
  <c r="N190" i="41"/>
  <c r="L190" i="41"/>
  <c r="K190" i="41"/>
  <c r="H190" i="41"/>
  <c r="I190" i="41" s="1"/>
  <c r="F190" i="41"/>
  <c r="E190" i="41"/>
  <c r="N189" i="41"/>
  <c r="O189" i="41" s="1"/>
  <c r="K189" i="41"/>
  <c r="L189" i="41" s="1"/>
  <c r="H189" i="41"/>
  <c r="I189" i="41" s="1"/>
  <c r="F189" i="41"/>
  <c r="E189" i="41"/>
  <c r="N188" i="41"/>
  <c r="O188" i="41" s="1"/>
  <c r="K188" i="41"/>
  <c r="L188" i="41" s="1"/>
  <c r="H188" i="41"/>
  <c r="I188" i="41" s="1"/>
  <c r="F188" i="41"/>
  <c r="E188" i="41"/>
  <c r="N187" i="41"/>
  <c r="O187" i="41" s="1"/>
  <c r="K187" i="41"/>
  <c r="L187" i="41" s="1"/>
  <c r="H187" i="41"/>
  <c r="I187" i="41" s="1"/>
  <c r="F187" i="41"/>
  <c r="E187" i="41"/>
  <c r="N186" i="41"/>
  <c r="O186" i="41" s="1"/>
  <c r="L186" i="41"/>
  <c r="K186" i="41"/>
  <c r="H186" i="41"/>
  <c r="I186" i="41" s="1"/>
  <c r="F186" i="41"/>
  <c r="E186" i="41"/>
  <c r="O185" i="41"/>
  <c r="N185" i="41"/>
  <c r="K185" i="41"/>
  <c r="L185" i="41" s="1"/>
  <c r="H185" i="41"/>
  <c r="I185" i="41" s="1"/>
  <c r="F185" i="41"/>
  <c r="E185" i="41"/>
  <c r="N184" i="41"/>
  <c r="O184" i="41" s="1"/>
  <c r="K184" i="41"/>
  <c r="L184" i="41" s="1"/>
  <c r="I184" i="41"/>
  <c r="H184" i="41"/>
  <c r="F184" i="41"/>
  <c r="E184" i="41"/>
  <c r="N183" i="41"/>
  <c r="O183" i="41" s="1"/>
  <c r="K183" i="41"/>
  <c r="L183" i="41" s="1"/>
  <c r="I183" i="41"/>
  <c r="H183" i="41"/>
  <c r="F183" i="41"/>
  <c r="E183" i="41"/>
  <c r="O182" i="41"/>
  <c r="N182" i="41"/>
  <c r="K182" i="41"/>
  <c r="L182" i="41" s="1"/>
  <c r="I182" i="41"/>
  <c r="H182" i="41"/>
  <c r="F182" i="41"/>
  <c r="E182" i="41"/>
  <c r="N181" i="41"/>
  <c r="O181" i="41" s="1"/>
  <c r="K181" i="41"/>
  <c r="L181" i="41" s="1"/>
  <c r="I181" i="41"/>
  <c r="H181" i="41"/>
  <c r="F181" i="41"/>
  <c r="E181" i="41"/>
  <c r="N180" i="41"/>
  <c r="O180" i="41" s="1"/>
  <c r="K180" i="41"/>
  <c r="L180" i="41" s="1"/>
  <c r="I180" i="41"/>
  <c r="H180" i="41"/>
  <c r="F180" i="41"/>
  <c r="E180" i="41"/>
  <c r="N179" i="41"/>
  <c r="K179" i="41"/>
  <c r="I179" i="41"/>
  <c r="H179" i="41"/>
  <c r="H199" i="41" s="1"/>
  <c r="F179" i="41"/>
  <c r="F199" i="41" s="1"/>
  <c r="E179" i="41"/>
  <c r="E199" i="41" s="1"/>
  <c r="M177" i="41"/>
  <c r="J177" i="41"/>
  <c r="G177" i="41"/>
  <c r="D177" i="41"/>
  <c r="B177" i="41"/>
  <c r="M176" i="41"/>
  <c r="G176" i="41"/>
  <c r="B172" i="41"/>
  <c r="O171" i="41"/>
  <c r="N171" i="41"/>
  <c r="K171" i="41"/>
  <c r="L171" i="41" s="1"/>
  <c r="I171" i="41"/>
  <c r="H171" i="41"/>
  <c r="F171" i="41"/>
  <c r="E171" i="41"/>
  <c r="N170" i="41"/>
  <c r="O170" i="41" s="1"/>
  <c r="K170" i="41"/>
  <c r="L170" i="41" s="1"/>
  <c r="I170" i="41"/>
  <c r="H170" i="41"/>
  <c r="F170" i="41"/>
  <c r="E170" i="41"/>
  <c r="N169" i="41"/>
  <c r="O169" i="41" s="1"/>
  <c r="K169" i="41"/>
  <c r="L169" i="41" s="1"/>
  <c r="I169" i="41"/>
  <c r="H169" i="41"/>
  <c r="F169" i="41"/>
  <c r="E169" i="41"/>
  <c r="O168" i="41"/>
  <c r="N168" i="41"/>
  <c r="K168" i="41"/>
  <c r="L168" i="41" s="1"/>
  <c r="I168" i="41"/>
  <c r="H168" i="41"/>
  <c r="F168" i="41"/>
  <c r="E168" i="41"/>
  <c r="O167" i="41"/>
  <c r="N167" i="41"/>
  <c r="K167" i="41"/>
  <c r="L167" i="41" s="1"/>
  <c r="I167" i="41"/>
  <c r="H167" i="41"/>
  <c r="F167" i="41"/>
  <c r="E167" i="41"/>
  <c r="N166" i="41"/>
  <c r="O166" i="41" s="1"/>
  <c r="K166" i="41"/>
  <c r="L166" i="41" s="1"/>
  <c r="I166" i="41"/>
  <c r="H166" i="41"/>
  <c r="F166" i="41"/>
  <c r="E166" i="41"/>
  <c r="N165" i="41"/>
  <c r="O165" i="41" s="1"/>
  <c r="K165" i="41"/>
  <c r="L165" i="41" s="1"/>
  <c r="I165" i="41"/>
  <c r="H165" i="41"/>
  <c r="F165" i="41"/>
  <c r="E165" i="41"/>
  <c r="O164" i="41"/>
  <c r="N164" i="41"/>
  <c r="K164" i="41"/>
  <c r="L164" i="41" s="1"/>
  <c r="I164" i="41"/>
  <c r="H164" i="41"/>
  <c r="F164" i="41"/>
  <c r="E164" i="41"/>
  <c r="O163" i="41"/>
  <c r="N163" i="41"/>
  <c r="K163" i="41"/>
  <c r="L163" i="41" s="1"/>
  <c r="I163" i="41"/>
  <c r="H163" i="41"/>
  <c r="F163" i="41"/>
  <c r="E163" i="41"/>
  <c r="N162" i="41"/>
  <c r="O162" i="41" s="1"/>
  <c r="K162" i="41"/>
  <c r="L162" i="41" s="1"/>
  <c r="I162" i="41"/>
  <c r="H162" i="41"/>
  <c r="F162" i="41"/>
  <c r="E162" i="41"/>
  <c r="N161" i="41"/>
  <c r="O161" i="41" s="1"/>
  <c r="K161" i="41"/>
  <c r="L161" i="41" s="1"/>
  <c r="I161" i="41"/>
  <c r="H161" i="41"/>
  <c r="F161" i="41"/>
  <c r="E161" i="41"/>
  <c r="O160" i="41"/>
  <c r="N160" i="41"/>
  <c r="K160" i="41"/>
  <c r="L160" i="41" s="1"/>
  <c r="I160" i="41"/>
  <c r="H160" i="41"/>
  <c r="F160" i="41"/>
  <c r="E160" i="41"/>
  <c r="O159" i="41"/>
  <c r="N159" i="41"/>
  <c r="K159" i="41"/>
  <c r="L159" i="41" s="1"/>
  <c r="I159" i="41"/>
  <c r="H159" i="41"/>
  <c r="F159" i="41"/>
  <c r="E159" i="41"/>
  <c r="N158" i="41"/>
  <c r="O158" i="41" s="1"/>
  <c r="K158" i="41"/>
  <c r="L158" i="41" s="1"/>
  <c r="I158" i="41"/>
  <c r="H158" i="41"/>
  <c r="F158" i="41"/>
  <c r="E158" i="41"/>
  <c r="N157" i="41"/>
  <c r="O157" i="41" s="1"/>
  <c r="K157" i="41"/>
  <c r="L157" i="41" s="1"/>
  <c r="I157" i="41"/>
  <c r="H157" i="41"/>
  <c r="F157" i="41"/>
  <c r="E157" i="41"/>
  <c r="O156" i="41"/>
  <c r="N156" i="41"/>
  <c r="K156" i="41"/>
  <c r="L156" i="41" s="1"/>
  <c r="I156" i="41"/>
  <c r="H156" i="41"/>
  <c r="F156" i="41"/>
  <c r="E156" i="41"/>
  <c r="O155" i="41"/>
  <c r="N155" i="41"/>
  <c r="K155" i="41"/>
  <c r="L155" i="41" s="1"/>
  <c r="I155" i="41"/>
  <c r="H155" i="41"/>
  <c r="F155" i="41"/>
  <c r="E155" i="41"/>
  <c r="N154" i="41"/>
  <c r="O154" i="41" s="1"/>
  <c r="K154" i="41"/>
  <c r="L154" i="41" s="1"/>
  <c r="I154" i="41"/>
  <c r="H154" i="41"/>
  <c r="F154" i="41"/>
  <c r="E154" i="41"/>
  <c r="N153" i="41"/>
  <c r="O153" i="41" s="1"/>
  <c r="K153" i="41"/>
  <c r="L153" i="41" s="1"/>
  <c r="I153" i="41"/>
  <c r="H153" i="41"/>
  <c r="F153" i="41"/>
  <c r="E153" i="41"/>
  <c r="O152" i="41"/>
  <c r="N152" i="41"/>
  <c r="K152" i="41"/>
  <c r="K172" i="41" s="1"/>
  <c r="I152" i="41"/>
  <c r="I172" i="41" s="1"/>
  <c r="H152" i="41"/>
  <c r="H172" i="41" s="1"/>
  <c r="F152" i="41"/>
  <c r="F172" i="41" s="1"/>
  <c r="E152" i="41"/>
  <c r="E172" i="41" s="1"/>
  <c r="M150" i="41"/>
  <c r="J150" i="41"/>
  <c r="G150" i="41"/>
  <c r="D150" i="41"/>
  <c r="B150" i="41"/>
  <c r="M149" i="41"/>
  <c r="G149" i="41"/>
  <c r="B145" i="41"/>
  <c r="O144" i="41"/>
  <c r="N144" i="41"/>
  <c r="L144" i="41"/>
  <c r="K144" i="41"/>
  <c r="H144" i="41"/>
  <c r="I144" i="41" s="1"/>
  <c r="F144" i="41"/>
  <c r="E144" i="41"/>
  <c r="N143" i="41"/>
  <c r="O143" i="41" s="1"/>
  <c r="K143" i="41"/>
  <c r="L143" i="41" s="1"/>
  <c r="H143" i="41"/>
  <c r="I143" i="41" s="1"/>
  <c r="F143" i="41"/>
  <c r="E143" i="41"/>
  <c r="N142" i="41"/>
  <c r="O142" i="41" s="1"/>
  <c r="L142" i="41"/>
  <c r="K142" i="41"/>
  <c r="H142" i="41"/>
  <c r="I142" i="41" s="1"/>
  <c r="F142" i="41"/>
  <c r="E142" i="41"/>
  <c r="O141" i="41"/>
  <c r="N141" i="41"/>
  <c r="K141" i="41"/>
  <c r="L141" i="41" s="1"/>
  <c r="H141" i="41"/>
  <c r="I141" i="41" s="1"/>
  <c r="F141" i="41"/>
  <c r="E141" i="41"/>
  <c r="O140" i="41"/>
  <c r="N140" i="41"/>
  <c r="L140" i="41"/>
  <c r="K140" i="41"/>
  <c r="H140" i="41"/>
  <c r="I140" i="41" s="1"/>
  <c r="F140" i="41"/>
  <c r="E140" i="41"/>
  <c r="N139" i="41"/>
  <c r="O139" i="41" s="1"/>
  <c r="K139" i="41"/>
  <c r="L139" i="41" s="1"/>
  <c r="H139" i="41"/>
  <c r="I139" i="41" s="1"/>
  <c r="F139" i="41"/>
  <c r="E139" i="41"/>
  <c r="N138" i="41"/>
  <c r="O138" i="41" s="1"/>
  <c r="L138" i="41"/>
  <c r="K138" i="41"/>
  <c r="H138" i="41"/>
  <c r="I138" i="41" s="1"/>
  <c r="F138" i="41"/>
  <c r="E138" i="41"/>
  <c r="O137" i="41"/>
  <c r="N137" i="41"/>
  <c r="K137" i="41"/>
  <c r="L137" i="41" s="1"/>
  <c r="H137" i="41"/>
  <c r="I137" i="41" s="1"/>
  <c r="F137" i="41"/>
  <c r="E137" i="41"/>
  <c r="O136" i="41"/>
  <c r="N136" i="41"/>
  <c r="L136" i="41"/>
  <c r="K136" i="41"/>
  <c r="H136" i="41"/>
  <c r="I136" i="41" s="1"/>
  <c r="F136" i="41"/>
  <c r="E136" i="41"/>
  <c r="N135" i="41"/>
  <c r="O135" i="41" s="1"/>
  <c r="K135" i="41"/>
  <c r="L135" i="41" s="1"/>
  <c r="H135" i="41"/>
  <c r="I135" i="41" s="1"/>
  <c r="F135" i="41"/>
  <c r="E135" i="41"/>
  <c r="N134" i="41"/>
  <c r="O134" i="41" s="1"/>
  <c r="L134" i="41"/>
  <c r="K134" i="41"/>
  <c r="H134" i="41"/>
  <c r="I134" i="41" s="1"/>
  <c r="F134" i="41"/>
  <c r="E134" i="41"/>
  <c r="O133" i="41"/>
  <c r="N133" i="41"/>
  <c r="K133" i="41"/>
  <c r="L133" i="41" s="1"/>
  <c r="H133" i="41"/>
  <c r="I133" i="41" s="1"/>
  <c r="F133" i="41"/>
  <c r="E133" i="41"/>
  <c r="O132" i="41"/>
  <c r="N132" i="41"/>
  <c r="L132" i="41"/>
  <c r="K132" i="41"/>
  <c r="H132" i="41"/>
  <c r="I132" i="41" s="1"/>
  <c r="F132" i="41"/>
  <c r="E132" i="41"/>
  <c r="N131" i="41"/>
  <c r="O131" i="41" s="1"/>
  <c r="K131" i="41"/>
  <c r="L131" i="41" s="1"/>
  <c r="H131" i="41"/>
  <c r="I131" i="41" s="1"/>
  <c r="F131" i="41"/>
  <c r="E131" i="41"/>
  <c r="N130" i="41"/>
  <c r="O130" i="41" s="1"/>
  <c r="L130" i="41"/>
  <c r="K130" i="41"/>
  <c r="H130" i="41"/>
  <c r="I130" i="41" s="1"/>
  <c r="F130" i="41"/>
  <c r="E130" i="41"/>
  <c r="O129" i="41"/>
  <c r="N129" i="41"/>
  <c r="K129" i="41"/>
  <c r="L129" i="41" s="1"/>
  <c r="H129" i="41"/>
  <c r="I129" i="41" s="1"/>
  <c r="F129" i="41"/>
  <c r="E129" i="41"/>
  <c r="O128" i="41"/>
  <c r="N128" i="41"/>
  <c r="L128" i="41"/>
  <c r="K128" i="41"/>
  <c r="H128" i="41"/>
  <c r="I128" i="41" s="1"/>
  <c r="F128" i="41"/>
  <c r="E128" i="41"/>
  <c r="N127" i="41"/>
  <c r="O127" i="41" s="1"/>
  <c r="K127" i="41"/>
  <c r="L127" i="41" s="1"/>
  <c r="H127" i="41"/>
  <c r="I127" i="41" s="1"/>
  <c r="F127" i="41"/>
  <c r="E127" i="41"/>
  <c r="N126" i="41"/>
  <c r="O126" i="41" s="1"/>
  <c r="L126" i="41"/>
  <c r="K126" i="41"/>
  <c r="H126" i="41"/>
  <c r="I126" i="41" s="1"/>
  <c r="F126" i="41"/>
  <c r="E126" i="41"/>
  <c r="O125" i="41"/>
  <c r="N125" i="41"/>
  <c r="K125" i="41"/>
  <c r="K145" i="41" s="1"/>
  <c r="H125" i="41"/>
  <c r="H145" i="41" s="1"/>
  <c r="F125" i="41"/>
  <c r="F145" i="41" s="1"/>
  <c r="E125" i="41"/>
  <c r="E145" i="41" s="1"/>
  <c r="M123" i="41"/>
  <c r="J123" i="41"/>
  <c r="G123" i="41"/>
  <c r="D123" i="41"/>
  <c r="B123" i="41"/>
  <c r="M122" i="41"/>
  <c r="G122" i="41"/>
  <c r="B118" i="41"/>
  <c r="N117" i="41"/>
  <c r="O117" i="41" s="1"/>
  <c r="K117" i="41"/>
  <c r="L117" i="41" s="1"/>
  <c r="H117" i="41"/>
  <c r="I117" i="41" s="1"/>
  <c r="E117" i="41"/>
  <c r="F117" i="41" s="1"/>
  <c r="N116" i="41"/>
  <c r="O116" i="41" s="1"/>
  <c r="K116" i="41"/>
  <c r="L116" i="41" s="1"/>
  <c r="I116" i="41"/>
  <c r="H116" i="41"/>
  <c r="E116" i="41"/>
  <c r="F116" i="41" s="1"/>
  <c r="O115" i="41"/>
  <c r="N115" i="41"/>
  <c r="L115" i="41"/>
  <c r="K115" i="41"/>
  <c r="H115" i="41"/>
  <c r="I115" i="41" s="1"/>
  <c r="F115" i="41"/>
  <c r="E115" i="41"/>
  <c r="O114" i="41"/>
  <c r="N114" i="41"/>
  <c r="K114" i="41"/>
  <c r="L114" i="41" s="1"/>
  <c r="H114" i="41"/>
  <c r="I114" i="41" s="1"/>
  <c r="F114" i="41"/>
  <c r="E114" i="41"/>
  <c r="N113" i="41"/>
  <c r="O113" i="41" s="1"/>
  <c r="K113" i="41"/>
  <c r="L113" i="41" s="1"/>
  <c r="H113" i="41"/>
  <c r="I113" i="41" s="1"/>
  <c r="F113" i="41"/>
  <c r="E113" i="41"/>
  <c r="O112" i="41"/>
  <c r="N112" i="41"/>
  <c r="K112" i="41"/>
  <c r="L112" i="41" s="1"/>
  <c r="H112" i="41"/>
  <c r="I112" i="41" s="1"/>
  <c r="F112" i="41"/>
  <c r="E112" i="41"/>
  <c r="N111" i="41"/>
  <c r="O111" i="41" s="1"/>
  <c r="L111" i="41"/>
  <c r="K111" i="41"/>
  <c r="H111" i="41"/>
  <c r="I111" i="41" s="1"/>
  <c r="F111" i="41"/>
  <c r="E111" i="41"/>
  <c r="O110" i="41"/>
  <c r="N110" i="41"/>
  <c r="K110" i="41"/>
  <c r="L110" i="41" s="1"/>
  <c r="H110" i="41"/>
  <c r="I110" i="41" s="1"/>
  <c r="E110" i="41"/>
  <c r="F110" i="41" s="1"/>
  <c r="O109" i="41"/>
  <c r="N109" i="41"/>
  <c r="K109" i="41"/>
  <c r="L109" i="41" s="1"/>
  <c r="I109" i="41"/>
  <c r="H109" i="41"/>
  <c r="E109" i="41"/>
  <c r="F109" i="41" s="1"/>
  <c r="O108" i="41"/>
  <c r="N108" i="41"/>
  <c r="L108" i="41"/>
  <c r="K108" i="41"/>
  <c r="I108" i="41"/>
  <c r="H108" i="41"/>
  <c r="E108" i="41"/>
  <c r="F108" i="41" s="1"/>
  <c r="N107" i="41"/>
  <c r="O107" i="41" s="1"/>
  <c r="K107" i="41"/>
  <c r="L107" i="41" s="1"/>
  <c r="H107" i="41"/>
  <c r="I107" i="41" s="1"/>
  <c r="E107" i="41"/>
  <c r="F107" i="41" s="1"/>
  <c r="O106" i="41"/>
  <c r="N106" i="41"/>
  <c r="L106" i="41"/>
  <c r="K106" i="41"/>
  <c r="H106" i="41"/>
  <c r="I106" i="41" s="1"/>
  <c r="E106" i="41"/>
  <c r="F106" i="41" s="1"/>
  <c r="N105" i="41"/>
  <c r="O105" i="41" s="1"/>
  <c r="K105" i="41"/>
  <c r="L105" i="41" s="1"/>
  <c r="I105" i="41"/>
  <c r="H105" i="41"/>
  <c r="E105" i="41"/>
  <c r="F105" i="41" s="1"/>
  <c r="O104" i="41"/>
  <c r="N104" i="41"/>
  <c r="K104" i="41"/>
  <c r="L104" i="41" s="1"/>
  <c r="I104" i="41"/>
  <c r="H104" i="41"/>
  <c r="E104" i="41"/>
  <c r="F104" i="41" s="1"/>
  <c r="N103" i="41"/>
  <c r="O103" i="41" s="1"/>
  <c r="K103" i="41"/>
  <c r="L103" i="41" s="1"/>
  <c r="H103" i="41"/>
  <c r="I103" i="41" s="1"/>
  <c r="E103" i="41"/>
  <c r="F103" i="41" s="1"/>
  <c r="N102" i="41"/>
  <c r="O102" i="41" s="1"/>
  <c r="K102" i="41"/>
  <c r="L102" i="41" s="1"/>
  <c r="H102" i="41"/>
  <c r="I102" i="41" s="1"/>
  <c r="E102" i="41"/>
  <c r="F102" i="41" s="1"/>
  <c r="O101" i="41"/>
  <c r="N101" i="41"/>
  <c r="K101" i="41"/>
  <c r="L101" i="41" s="1"/>
  <c r="I101" i="41"/>
  <c r="H101" i="41"/>
  <c r="E101" i="41"/>
  <c r="F101" i="41" s="1"/>
  <c r="N100" i="41"/>
  <c r="O100" i="41" s="1"/>
  <c r="L100" i="41"/>
  <c r="K100" i="41"/>
  <c r="I100" i="41"/>
  <c r="H100" i="41"/>
  <c r="E100" i="41"/>
  <c r="F100" i="41" s="1"/>
  <c r="O99" i="41"/>
  <c r="N99" i="41"/>
  <c r="K99" i="41"/>
  <c r="K118" i="41" s="1"/>
  <c r="H99" i="41"/>
  <c r="I99" i="41" s="1"/>
  <c r="E99" i="41"/>
  <c r="F99" i="41" s="1"/>
  <c r="N98" i="41"/>
  <c r="K98" i="41"/>
  <c r="L98" i="41" s="1"/>
  <c r="H98" i="41"/>
  <c r="E98" i="41"/>
  <c r="E118" i="41" s="1"/>
  <c r="M96" i="41"/>
  <c r="J96" i="41"/>
  <c r="G96" i="41"/>
  <c r="D96" i="41"/>
  <c r="B96" i="41"/>
  <c r="M95" i="41"/>
  <c r="G95" i="41"/>
  <c r="B91" i="41"/>
  <c r="O90" i="41"/>
  <c r="N90" i="41"/>
  <c r="L90" i="41"/>
  <c r="K90" i="41"/>
  <c r="H90" i="41"/>
  <c r="I90" i="41" s="1"/>
  <c r="E90" i="41"/>
  <c r="F90" i="41" s="1"/>
  <c r="O89" i="41"/>
  <c r="N89" i="41"/>
  <c r="K89" i="41"/>
  <c r="L89" i="41" s="1"/>
  <c r="I89" i="41"/>
  <c r="H89" i="41"/>
  <c r="E89" i="41"/>
  <c r="F89" i="41" s="1"/>
  <c r="O88" i="41"/>
  <c r="N88" i="41"/>
  <c r="K88" i="41"/>
  <c r="L88" i="41" s="1"/>
  <c r="H88" i="41"/>
  <c r="I88" i="41" s="1"/>
  <c r="E88" i="41"/>
  <c r="F88" i="41" s="1"/>
  <c r="N87" i="41"/>
  <c r="O87" i="41" s="1"/>
  <c r="K87" i="41"/>
  <c r="L87" i="41" s="1"/>
  <c r="I87" i="41"/>
  <c r="H87" i="41"/>
  <c r="E87" i="41"/>
  <c r="F87" i="41" s="1"/>
  <c r="N86" i="41"/>
  <c r="O86" i="41" s="1"/>
  <c r="K86" i="41"/>
  <c r="L86" i="41" s="1"/>
  <c r="H86" i="41"/>
  <c r="I86" i="41" s="1"/>
  <c r="E86" i="41"/>
  <c r="F86" i="41" s="1"/>
  <c r="O85" i="41"/>
  <c r="N85" i="41"/>
  <c r="L85" i="41"/>
  <c r="K85" i="41"/>
  <c r="I85" i="41"/>
  <c r="H85" i="41"/>
  <c r="E85" i="41"/>
  <c r="F85" i="41" s="1"/>
  <c r="N84" i="41"/>
  <c r="O84" i="41" s="1"/>
  <c r="K84" i="41"/>
  <c r="L84" i="41" s="1"/>
  <c r="H84" i="41"/>
  <c r="I84" i="41" s="1"/>
  <c r="E84" i="41"/>
  <c r="F84" i="41" s="1"/>
  <c r="O83" i="41"/>
  <c r="N83" i="41"/>
  <c r="K83" i="41"/>
  <c r="L83" i="41" s="1"/>
  <c r="I83" i="41"/>
  <c r="H83" i="41"/>
  <c r="E83" i="41"/>
  <c r="F83" i="41" s="1"/>
  <c r="N82" i="41"/>
  <c r="O82" i="41" s="1"/>
  <c r="L82" i="41"/>
  <c r="K82" i="41"/>
  <c r="H82" i="41"/>
  <c r="I82" i="41" s="1"/>
  <c r="E82" i="41"/>
  <c r="F82" i="41" s="1"/>
  <c r="O81" i="41"/>
  <c r="N81" i="41"/>
  <c r="K81" i="41"/>
  <c r="L81" i="41" s="1"/>
  <c r="I81" i="41"/>
  <c r="H81" i="41"/>
  <c r="E81" i="41"/>
  <c r="F81" i="41" s="1"/>
  <c r="N80" i="41"/>
  <c r="O80" i="41" s="1"/>
  <c r="K80" i="41"/>
  <c r="L80" i="41" s="1"/>
  <c r="H80" i="41"/>
  <c r="I80" i="41" s="1"/>
  <c r="E80" i="41"/>
  <c r="F80" i="41" s="1"/>
  <c r="N79" i="41"/>
  <c r="O79" i="41" s="1"/>
  <c r="K79" i="41"/>
  <c r="L79" i="41" s="1"/>
  <c r="I79" i="41"/>
  <c r="H79" i="41"/>
  <c r="E79" i="41"/>
  <c r="F79" i="41" s="1"/>
  <c r="N78" i="41"/>
  <c r="O78" i="41" s="1"/>
  <c r="K78" i="41"/>
  <c r="L78" i="41" s="1"/>
  <c r="H78" i="41"/>
  <c r="I78" i="41" s="1"/>
  <c r="E78" i="41"/>
  <c r="F78" i="41" s="1"/>
  <c r="N77" i="41"/>
  <c r="O77" i="41" s="1"/>
  <c r="L77" i="41"/>
  <c r="K77" i="41"/>
  <c r="I77" i="41"/>
  <c r="H77" i="41"/>
  <c r="E77" i="41"/>
  <c r="F77" i="41" s="1"/>
  <c r="N76" i="41"/>
  <c r="O76" i="41" s="1"/>
  <c r="K76" i="41"/>
  <c r="L76" i="41" s="1"/>
  <c r="H76" i="41"/>
  <c r="I76" i="41" s="1"/>
  <c r="E76" i="41"/>
  <c r="F76" i="41" s="1"/>
  <c r="O75" i="41"/>
  <c r="N75" i="41"/>
  <c r="K75" i="41"/>
  <c r="L75" i="41" s="1"/>
  <c r="I75" i="41"/>
  <c r="H75" i="41"/>
  <c r="E75" i="41"/>
  <c r="F75" i="41" s="1"/>
  <c r="O74" i="41"/>
  <c r="N74" i="41"/>
  <c r="L74" i="41"/>
  <c r="K74" i="41"/>
  <c r="H74" i="41"/>
  <c r="I74" i="41" s="1"/>
  <c r="E74" i="41"/>
  <c r="F74" i="41" s="1"/>
  <c r="O73" i="41"/>
  <c r="N73" i="41"/>
  <c r="K73" i="41"/>
  <c r="L73" i="41" s="1"/>
  <c r="I73" i="41"/>
  <c r="H73" i="41"/>
  <c r="E73" i="41"/>
  <c r="F73" i="41" s="1"/>
  <c r="O72" i="41"/>
  <c r="N72" i="41"/>
  <c r="K72" i="41"/>
  <c r="L72" i="41" s="1"/>
  <c r="H72" i="41"/>
  <c r="I72" i="41" s="1"/>
  <c r="E72" i="41"/>
  <c r="F72" i="41" s="1"/>
  <c r="N71" i="41"/>
  <c r="O71" i="41" s="1"/>
  <c r="K71" i="41"/>
  <c r="K91" i="41" s="1"/>
  <c r="I71" i="41"/>
  <c r="H71" i="41"/>
  <c r="E71" i="41"/>
  <c r="E91" i="41" s="1"/>
  <c r="M69" i="41"/>
  <c r="J69" i="41"/>
  <c r="G69" i="41"/>
  <c r="D69" i="41"/>
  <c r="B69" i="41"/>
  <c r="M68" i="41"/>
  <c r="G68" i="41"/>
  <c r="B64" i="41"/>
  <c r="N63" i="41"/>
  <c r="O63" i="41" s="1"/>
  <c r="L63" i="41"/>
  <c r="K63" i="41"/>
  <c r="H63" i="41"/>
  <c r="I63" i="41" s="1"/>
  <c r="E63" i="41"/>
  <c r="F63" i="41" s="1"/>
  <c r="N62" i="41"/>
  <c r="O62" i="41" s="1"/>
  <c r="L62" i="41"/>
  <c r="K62" i="41"/>
  <c r="I62" i="41"/>
  <c r="H62" i="41"/>
  <c r="E62" i="41"/>
  <c r="F62" i="41" s="1"/>
  <c r="O61" i="41"/>
  <c r="N61" i="41"/>
  <c r="K61" i="41"/>
  <c r="L61" i="41" s="1"/>
  <c r="H61" i="41"/>
  <c r="I61" i="41" s="1"/>
  <c r="E61" i="41"/>
  <c r="F61" i="41" s="1"/>
  <c r="O60" i="41"/>
  <c r="N60" i="41"/>
  <c r="K60" i="41"/>
  <c r="L60" i="41" s="1"/>
  <c r="H60" i="41"/>
  <c r="I60" i="41" s="1"/>
  <c r="E60" i="41"/>
  <c r="F60" i="41" s="1"/>
  <c r="O59" i="41"/>
  <c r="N59" i="41"/>
  <c r="K59" i="41"/>
  <c r="L59" i="41" s="1"/>
  <c r="I59" i="41"/>
  <c r="H59" i="41"/>
  <c r="E59" i="41"/>
  <c r="F59" i="41" s="1"/>
  <c r="O58" i="41"/>
  <c r="N58" i="41"/>
  <c r="L58" i="41"/>
  <c r="K58" i="41"/>
  <c r="I58" i="41"/>
  <c r="H58" i="41"/>
  <c r="E58" i="41"/>
  <c r="F58" i="41" s="1"/>
  <c r="N57" i="41"/>
  <c r="O57" i="41" s="1"/>
  <c r="K57" i="41"/>
  <c r="L57" i="41" s="1"/>
  <c r="H57" i="41"/>
  <c r="I57" i="41" s="1"/>
  <c r="E57" i="41"/>
  <c r="F57" i="41" s="1"/>
  <c r="O56" i="41"/>
  <c r="N56" i="41"/>
  <c r="K56" i="41"/>
  <c r="L56" i="41" s="1"/>
  <c r="I56" i="41"/>
  <c r="H56" i="41"/>
  <c r="E56" i="41"/>
  <c r="F56" i="41" s="1"/>
  <c r="N55" i="41"/>
  <c r="O55" i="41" s="1"/>
  <c r="L55" i="41"/>
  <c r="K55" i="41"/>
  <c r="I55" i="41"/>
  <c r="H55" i="41"/>
  <c r="E55" i="41"/>
  <c r="F55" i="41" s="1"/>
  <c r="N54" i="41"/>
  <c r="O54" i="41" s="1"/>
  <c r="K54" i="41"/>
  <c r="L54" i="41" s="1"/>
  <c r="I54" i="41"/>
  <c r="H54" i="41"/>
  <c r="E54" i="41"/>
  <c r="F54" i="41" s="1"/>
  <c r="N53" i="41"/>
  <c r="O53" i="41" s="1"/>
  <c r="L53" i="41"/>
  <c r="K53" i="41"/>
  <c r="H53" i="41"/>
  <c r="I53" i="41" s="1"/>
  <c r="E53" i="41"/>
  <c r="F53" i="41" s="1"/>
  <c r="N52" i="41"/>
  <c r="O52" i="41" s="1"/>
  <c r="L52" i="41"/>
  <c r="K52" i="41"/>
  <c r="I52" i="41"/>
  <c r="H52" i="41"/>
  <c r="E52" i="41"/>
  <c r="F52" i="41" s="1"/>
  <c r="O51" i="41"/>
  <c r="N51" i="41"/>
  <c r="K51" i="41"/>
  <c r="L51" i="41" s="1"/>
  <c r="I51" i="41"/>
  <c r="H51" i="41"/>
  <c r="E51" i="41"/>
  <c r="F51" i="41" s="1"/>
  <c r="O50" i="41"/>
  <c r="N50" i="41"/>
  <c r="L50" i="41"/>
  <c r="K50" i="41"/>
  <c r="I50" i="41"/>
  <c r="H50" i="41"/>
  <c r="E50" i="41"/>
  <c r="F50" i="41" s="1"/>
  <c r="N49" i="41"/>
  <c r="O49" i="41" s="1"/>
  <c r="K49" i="41"/>
  <c r="L49" i="41" s="1"/>
  <c r="H49" i="41"/>
  <c r="I49" i="41" s="1"/>
  <c r="E49" i="41"/>
  <c r="F49" i="41" s="1"/>
  <c r="O48" i="41"/>
  <c r="N48" i="41"/>
  <c r="K48" i="41"/>
  <c r="L48" i="41" s="1"/>
  <c r="I48" i="41"/>
  <c r="H48" i="41"/>
  <c r="E48" i="41"/>
  <c r="F48" i="41" s="1"/>
  <c r="O47" i="41"/>
  <c r="N47" i="41"/>
  <c r="L47" i="41"/>
  <c r="K47" i="41"/>
  <c r="I47" i="41"/>
  <c r="H47" i="41"/>
  <c r="E47" i="41"/>
  <c r="F47" i="41" s="1"/>
  <c r="N46" i="41"/>
  <c r="O46" i="41" s="1"/>
  <c r="K46" i="41"/>
  <c r="L46" i="41" s="1"/>
  <c r="I46" i="41"/>
  <c r="H46" i="41"/>
  <c r="E46" i="41"/>
  <c r="F46" i="41" s="1"/>
  <c r="N45" i="41"/>
  <c r="O45" i="41" s="1"/>
  <c r="L45" i="41"/>
  <c r="K45" i="41"/>
  <c r="H45" i="41"/>
  <c r="I45" i="41" s="1"/>
  <c r="E45" i="41"/>
  <c r="F45" i="41" s="1"/>
  <c r="N44" i="41"/>
  <c r="N64" i="41" s="1"/>
  <c r="L44" i="41"/>
  <c r="K44" i="41"/>
  <c r="I44" i="41"/>
  <c r="H44" i="41"/>
  <c r="E44" i="41"/>
  <c r="E64" i="41" s="1"/>
  <c r="M42" i="41"/>
  <c r="J42" i="41"/>
  <c r="G42" i="41"/>
  <c r="D42" i="41"/>
  <c r="B42" i="41"/>
  <c r="M41" i="41"/>
  <c r="G41" i="41"/>
  <c r="O36" i="41"/>
  <c r="N36" i="41"/>
  <c r="M36" i="41"/>
  <c r="L36" i="41"/>
  <c r="K36" i="41"/>
  <c r="J36" i="41"/>
  <c r="I36" i="41"/>
  <c r="H36" i="41"/>
  <c r="G36" i="41"/>
  <c r="F36" i="41"/>
  <c r="E36" i="41"/>
  <c r="D36" i="41"/>
  <c r="C36" i="41"/>
  <c r="B36" i="41"/>
  <c r="O35" i="41"/>
  <c r="N35" i="41"/>
  <c r="M35" i="41"/>
  <c r="L35" i="41"/>
  <c r="K35" i="41"/>
  <c r="J35" i="41"/>
  <c r="I35" i="41"/>
  <c r="H35" i="41"/>
  <c r="G35" i="41"/>
  <c r="F35" i="41"/>
  <c r="E35" i="41"/>
  <c r="D35" i="41"/>
  <c r="C35" i="41"/>
  <c r="B35" i="41"/>
  <c r="O34" i="41"/>
  <c r="N34" i="41"/>
  <c r="M34" i="41"/>
  <c r="L34" i="41"/>
  <c r="K34" i="41"/>
  <c r="J34" i="41"/>
  <c r="I34" i="41"/>
  <c r="H34" i="41"/>
  <c r="G34" i="41"/>
  <c r="F34" i="41"/>
  <c r="E34" i="41"/>
  <c r="D34" i="41"/>
  <c r="C34" i="41"/>
  <c r="B34" i="41"/>
  <c r="O33" i="41"/>
  <c r="N33" i="41"/>
  <c r="M33" i="41"/>
  <c r="L33" i="41"/>
  <c r="K33" i="41"/>
  <c r="J33" i="41"/>
  <c r="I33" i="41"/>
  <c r="H33" i="41"/>
  <c r="G33" i="41"/>
  <c r="F33" i="41"/>
  <c r="E33" i="41"/>
  <c r="D33" i="41"/>
  <c r="C33" i="41"/>
  <c r="B33" i="41"/>
  <c r="O32" i="41"/>
  <c r="N32" i="41"/>
  <c r="M32" i="41"/>
  <c r="L32" i="41"/>
  <c r="K32" i="41"/>
  <c r="J32" i="41"/>
  <c r="I32" i="41"/>
  <c r="H32" i="41"/>
  <c r="G32" i="41"/>
  <c r="F32" i="41"/>
  <c r="E32" i="41"/>
  <c r="D32" i="41"/>
  <c r="C32" i="41"/>
  <c r="B32" i="41"/>
  <c r="O31" i="41"/>
  <c r="N31" i="41"/>
  <c r="M31" i="41"/>
  <c r="L31" i="41"/>
  <c r="K31" i="41"/>
  <c r="J31" i="41"/>
  <c r="I31" i="41"/>
  <c r="H31" i="41"/>
  <c r="G31" i="41"/>
  <c r="F31" i="41"/>
  <c r="E31" i="41"/>
  <c r="D31" i="41"/>
  <c r="C31" i="41"/>
  <c r="B31" i="41"/>
  <c r="O30" i="41"/>
  <c r="N30" i="41"/>
  <c r="M30" i="41"/>
  <c r="L30" i="41"/>
  <c r="K30" i="41"/>
  <c r="J30" i="41"/>
  <c r="I30" i="41"/>
  <c r="H30" i="41"/>
  <c r="G30" i="41"/>
  <c r="F30" i="41"/>
  <c r="E30" i="41"/>
  <c r="D30" i="41"/>
  <c r="C30" i="41"/>
  <c r="B30" i="41"/>
  <c r="O29" i="41"/>
  <c r="N29" i="41"/>
  <c r="M29" i="41"/>
  <c r="L29" i="41"/>
  <c r="K29" i="41"/>
  <c r="J29" i="41"/>
  <c r="I29" i="41"/>
  <c r="H29" i="41"/>
  <c r="G29" i="41"/>
  <c r="F29" i="41"/>
  <c r="E29" i="41"/>
  <c r="D29" i="41"/>
  <c r="C29" i="41"/>
  <c r="B29" i="41"/>
  <c r="O28" i="41"/>
  <c r="N28" i="41"/>
  <c r="M28" i="41"/>
  <c r="L28" i="41"/>
  <c r="K28" i="41"/>
  <c r="J28" i="41"/>
  <c r="I28" i="41"/>
  <c r="H28" i="41"/>
  <c r="G28" i="41"/>
  <c r="F28" i="41"/>
  <c r="E28" i="41"/>
  <c r="D28" i="41"/>
  <c r="C28" i="41"/>
  <c r="B28" i="41"/>
  <c r="O27" i="41"/>
  <c r="N27" i="41"/>
  <c r="M27" i="41"/>
  <c r="L27" i="41"/>
  <c r="K27" i="41"/>
  <c r="J27" i="41"/>
  <c r="I27" i="41"/>
  <c r="H27" i="41"/>
  <c r="G27" i="41"/>
  <c r="F27" i="41"/>
  <c r="E27" i="41"/>
  <c r="D27" i="41"/>
  <c r="C27" i="41"/>
  <c r="B27" i="41"/>
  <c r="O26" i="41"/>
  <c r="N26" i="41"/>
  <c r="M26" i="41"/>
  <c r="L26" i="41"/>
  <c r="K26" i="41"/>
  <c r="J26" i="41"/>
  <c r="I26" i="41"/>
  <c r="H26" i="41"/>
  <c r="G26" i="41"/>
  <c r="F26" i="41"/>
  <c r="E26" i="41"/>
  <c r="D26" i="41"/>
  <c r="C26" i="41"/>
  <c r="B26" i="41"/>
  <c r="O25" i="41"/>
  <c r="N25" i="41"/>
  <c r="M25" i="41"/>
  <c r="L25" i="41"/>
  <c r="K25" i="41"/>
  <c r="J25" i="41"/>
  <c r="I25" i="41"/>
  <c r="H25" i="41"/>
  <c r="G25" i="41"/>
  <c r="F25" i="41"/>
  <c r="E25" i="41"/>
  <c r="D25" i="41"/>
  <c r="C25" i="41"/>
  <c r="B25" i="41"/>
  <c r="O24" i="41"/>
  <c r="N24" i="41"/>
  <c r="M24" i="41"/>
  <c r="L24" i="41"/>
  <c r="K24" i="41"/>
  <c r="J24" i="41"/>
  <c r="I24" i="41"/>
  <c r="H24" i="41"/>
  <c r="G24" i="41"/>
  <c r="F24" i="41"/>
  <c r="E24" i="41"/>
  <c r="D24" i="41"/>
  <c r="C24" i="41"/>
  <c r="B24" i="41"/>
  <c r="O23" i="41"/>
  <c r="N23" i="41"/>
  <c r="M23" i="41"/>
  <c r="L23" i="41"/>
  <c r="K23" i="41"/>
  <c r="J23" i="41"/>
  <c r="I23" i="41"/>
  <c r="H23" i="41"/>
  <c r="G23" i="41"/>
  <c r="F23" i="41"/>
  <c r="E23" i="41"/>
  <c r="D23" i="41"/>
  <c r="C23" i="41"/>
  <c r="B23" i="41"/>
  <c r="O22" i="41"/>
  <c r="N22" i="41"/>
  <c r="M22" i="41"/>
  <c r="L22" i="41"/>
  <c r="K22" i="41"/>
  <c r="J22" i="41"/>
  <c r="I22" i="41"/>
  <c r="H22" i="41"/>
  <c r="G22" i="41"/>
  <c r="F22" i="41"/>
  <c r="E22" i="41"/>
  <c r="D22" i="41"/>
  <c r="C22" i="41"/>
  <c r="B22" i="41"/>
  <c r="O21" i="41"/>
  <c r="N21" i="41"/>
  <c r="M21" i="41"/>
  <c r="L21" i="41"/>
  <c r="K21" i="41"/>
  <c r="J21" i="41"/>
  <c r="I21" i="41"/>
  <c r="H21" i="41"/>
  <c r="G21" i="41"/>
  <c r="F21" i="41"/>
  <c r="E21" i="41"/>
  <c r="D21" i="41"/>
  <c r="C21" i="41"/>
  <c r="B21" i="41"/>
  <c r="O20" i="41"/>
  <c r="N20" i="41"/>
  <c r="M20" i="41"/>
  <c r="L20" i="41"/>
  <c r="K20" i="41"/>
  <c r="J20" i="41"/>
  <c r="I20" i="41"/>
  <c r="H20" i="41"/>
  <c r="G20" i="41"/>
  <c r="F20" i="41"/>
  <c r="E20" i="41"/>
  <c r="D20" i="41"/>
  <c r="C20" i="41"/>
  <c r="B20" i="41"/>
  <c r="O19" i="41"/>
  <c r="N19" i="41"/>
  <c r="M19" i="41"/>
  <c r="L19" i="41"/>
  <c r="K19" i="41"/>
  <c r="J19" i="41"/>
  <c r="I19" i="41"/>
  <c r="H19" i="41"/>
  <c r="G19" i="41"/>
  <c r="F19" i="41"/>
  <c r="E19" i="41"/>
  <c r="D19" i="41"/>
  <c r="C19" i="41"/>
  <c r="B19" i="41"/>
  <c r="O18" i="41"/>
  <c r="N18" i="41"/>
  <c r="M18" i="41"/>
  <c r="L18" i="41"/>
  <c r="K18" i="41"/>
  <c r="J18" i="41"/>
  <c r="I18" i="41"/>
  <c r="H18" i="41"/>
  <c r="G18" i="41"/>
  <c r="F18" i="41"/>
  <c r="E18" i="41"/>
  <c r="D18" i="41"/>
  <c r="C18" i="41"/>
  <c r="B18" i="41"/>
  <c r="O17" i="41"/>
  <c r="N17" i="41"/>
  <c r="M17" i="41"/>
  <c r="L17" i="41"/>
  <c r="K17" i="41"/>
  <c r="J17" i="41"/>
  <c r="I17" i="41"/>
  <c r="H17" i="41"/>
  <c r="G17" i="41"/>
  <c r="F17" i="41"/>
  <c r="E17" i="41"/>
  <c r="D17" i="41"/>
  <c r="C17" i="41"/>
  <c r="B17" i="41"/>
  <c r="M15" i="41"/>
  <c r="J15" i="41"/>
  <c r="G15" i="41"/>
  <c r="D15" i="41"/>
  <c r="B15" i="41"/>
  <c r="M14" i="41"/>
  <c r="G14" i="41"/>
  <c r="B199" i="40"/>
  <c r="N198" i="40"/>
  <c r="O198" i="40" s="1"/>
  <c r="L198" i="40"/>
  <c r="K198" i="40"/>
  <c r="H198" i="40"/>
  <c r="I198" i="40" s="1"/>
  <c r="F198" i="40"/>
  <c r="E198" i="40"/>
  <c r="N197" i="40"/>
  <c r="O197" i="40" s="1"/>
  <c r="K197" i="40"/>
  <c r="L197" i="40" s="1"/>
  <c r="H197" i="40"/>
  <c r="I197" i="40" s="1"/>
  <c r="F197" i="40"/>
  <c r="E197" i="40"/>
  <c r="O196" i="40"/>
  <c r="N196" i="40"/>
  <c r="K196" i="40"/>
  <c r="L196" i="40" s="1"/>
  <c r="H196" i="40"/>
  <c r="I196" i="40" s="1"/>
  <c r="F196" i="40"/>
  <c r="E196" i="40"/>
  <c r="N195" i="40"/>
  <c r="O195" i="40" s="1"/>
  <c r="K195" i="40"/>
  <c r="L195" i="40" s="1"/>
  <c r="H195" i="40"/>
  <c r="I195" i="40" s="1"/>
  <c r="F195" i="40"/>
  <c r="E195" i="40"/>
  <c r="O194" i="40"/>
  <c r="N194" i="40"/>
  <c r="L194" i="40"/>
  <c r="K194" i="40"/>
  <c r="H194" i="40"/>
  <c r="I194" i="40" s="1"/>
  <c r="F194" i="40"/>
  <c r="E194" i="40"/>
  <c r="N193" i="40"/>
  <c r="O193" i="40" s="1"/>
  <c r="K193" i="40"/>
  <c r="L193" i="40" s="1"/>
  <c r="H193" i="40"/>
  <c r="I193" i="40" s="1"/>
  <c r="F193" i="40"/>
  <c r="E193" i="40"/>
  <c r="N192" i="40"/>
  <c r="O192" i="40" s="1"/>
  <c r="K192" i="40"/>
  <c r="L192" i="40" s="1"/>
  <c r="H192" i="40"/>
  <c r="I192" i="40" s="1"/>
  <c r="F192" i="40"/>
  <c r="E192" i="40"/>
  <c r="N191" i="40"/>
  <c r="O191" i="40" s="1"/>
  <c r="K191" i="40"/>
  <c r="L191" i="40" s="1"/>
  <c r="H191" i="40"/>
  <c r="I191" i="40" s="1"/>
  <c r="F191" i="40"/>
  <c r="E191" i="40"/>
  <c r="O190" i="40"/>
  <c r="N190" i="40"/>
  <c r="L190" i="40"/>
  <c r="K190" i="40"/>
  <c r="H190" i="40"/>
  <c r="I190" i="40" s="1"/>
  <c r="F190" i="40"/>
  <c r="E190" i="40"/>
  <c r="O189" i="40"/>
  <c r="N189" i="40"/>
  <c r="K189" i="40"/>
  <c r="L189" i="40" s="1"/>
  <c r="H189" i="40"/>
  <c r="I189" i="40" s="1"/>
  <c r="F189" i="40"/>
  <c r="E189" i="40"/>
  <c r="N188" i="40"/>
  <c r="O188" i="40" s="1"/>
  <c r="K188" i="40"/>
  <c r="L188" i="40" s="1"/>
  <c r="H188" i="40"/>
  <c r="I188" i="40" s="1"/>
  <c r="F188" i="40"/>
  <c r="E188" i="40"/>
  <c r="O187" i="40"/>
  <c r="N187" i="40"/>
  <c r="K187" i="40"/>
  <c r="L187" i="40" s="1"/>
  <c r="H187" i="40"/>
  <c r="I187" i="40" s="1"/>
  <c r="F187" i="40"/>
  <c r="E187" i="40"/>
  <c r="N186" i="40"/>
  <c r="O186" i="40" s="1"/>
  <c r="L186" i="40"/>
  <c r="K186" i="40"/>
  <c r="H186" i="40"/>
  <c r="I186" i="40" s="1"/>
  <c r="F186" i="40"/>
  <c r="E186" i="40"/>
  <c r="O185" i="40"/>
  <c r="N185" i="40"/>
  <c r="K185" i="40"/>
  <c r="L185" i="40" s="1"/>
  <c r="H185" i="40"/>
  <c r="I185" i="40" s="1"/>
  <c r="F185" i="40"/>
  <c r="E185" i="40"/>
  <c r="N184" i="40"/>
  <c r="O184" i="40" s="1"/>
  <c r="K184" i="40"/>
  <c r="L184" i="40" s="1"/>
  <c r="H184" i="40"/>
  <c r="I184" i="40" s="1"/>
  <c r="F184" i="40"/>
  <c r="E184" i="40"/>
  <c r="N183" i="40"/>
  <c r="O183" i="40" s="1"/>
  <c r="K183" i="40"/>
  <c r="L183" i="40" s="1"/>
  <c r="H183" i="40"/>
  <c r="I183" i="40" s="1"/>
  <c r="F183" i="40"/>
  <c r="E183" i="40"/>
  <c r="N182" i="40"/>
  <c r="O182" i="40" s="1"/>
  <c r="L182" i="40"/>
  <c r="K182" i="40"/>
  <c r="H182" i="40"/>
  <c r="I182" i="40" s="1"/>
  <c r="F182" i="40"/>
  <c r="E182" i="40"/>
  <c r="N181" i="40"/>
  <c r="O181" i="40" s="1"/>
  <c r="K181" i="40"/>
  <c r="L181" i="40" s="1"/>
  <c r="H181" i="40"/>
  <c r="I181" i="40" s="1"/>
  <c r="F181" i="40"/>
  <c r="E181" i="40"/>
  <c r="O180" i="40"/>
  <c r="N180" i="40"/>
  <c r="K180" i="40"/>
  <c r="L180" i="40" s="1"/>
  <c r="H180" i="40"/>
  <c r="I180" i="40" s="1"/>
  <c r="F180" i="40"/>
  <c r="E180" i="40"/>
  <c r="N179" i="40"/>
  <c r="K179" i="40"/>
  <c r="H179" i="40"/>
  <c r="H199" i="40" s="1"/>
  <c r="F179" i="40"/>
  <c r="E179" i="40"/>
  <c r="E199" i="40" s="1"/>
  <c r="M177" i="40"/>
  <c r="J177" i="40"/>
  <c r="G177" i="40"/>
  <c r="D177" i="40"/>
  <c r="B177" i="40"/>
  <c r="M176" i="40"/>
  <c r="G176" i="40"/>
  <c r="B172" i="40"/>
  <c r="O171" i="40"/>
  <c r="N171" i="40"/>
  <c r="L171" i="40"/>
  <c r="K171" i="40"/>
  <c r="I171" i="40"/>
  <c r="H171" i="40"/>
  <c r="F171" i="40"/>
  <c r="E171" i="40"/>
  <c r="O170" i="40"/>
  <c r="N170" i="40"/>
  <c r="L170" i="40"/>
  <c r="K170" i="40"/>
  <c r="I170" i="40"/>
  <c r="H170" i="40"/>
  <c r="F170" i="40"/>
  <c r="E170" i="40"/>
  <c r="O169" i="40"/>
  <c r="N169" i="40"/>
  <c r="L169" i="40"/>
  <c r="K169" i="40"/>
  <c r="I169" i="40"/>
  <c r="H169" i="40"/>
  <c r="F169" i="40"/>
  <c r="E169" i="40"/>
  <c r="O168" i="40"/>
  <c r="N168" i="40"/>
  <c r="L168" i="40"/>
  <c r="K168" i="40"/>
  <c r="I168" i="40"/>
  <c r="H168" i="40"/>
  <c r="F168" i="40"/>
  <c r="E168" i="40"/>
  <c r="O167" i="40"/>
  <c r="N167" i="40"/>
  <c r="L167" i="40"/>
  <c r="K167" i="40"/>
  <c r="I167" i="40"/>
  <c r="H167" i="40"/>
  <c r="F167" i="40"/>
  <c r="E167" i="40"/>
  <c r="O166" i="40"/>
  <c r="N166" i="40"/>
  <c r="L166" i="40"/>
  <c r="K166" i="40"/>
  <c r="I166" i="40"/>
  <c r="H166" i="40"/>
  <c r="F166" i="40"/>
  <c r="E166" i="40"/>
  <c r="O165" i="40"/>
  <c r="N165" i="40"/>
  <c r="L165" i="40"/>
  <c r="K165" i="40"/>
  <c r="I165" i="40"/>
  <c r="H165" i="40"/>
  <c r="F165" i="40"/>
  <c r="E165" i="40"/>
  <c r="O164" i="40"/>
  <c r="N164" i="40"/>
  <c r="L164" i="40"/>
  <c r="K164" i="40"/>
  <c r="I164" i="40"/>
  <c r="H164" i="40"/>
  <c r="F164" i="40"/>
  <c r="E164" i="40"/>
  <c r="O163" i="40"/>
  <c r="N163" i="40"/>
  <c r="L163" i="40"/>
  <c r="K163" i="40"/>
  <c r="I163" i="40"/>
  <c r="H163" i="40"/>
  <c r="F163" i="40"/>
  <c r="E163" i="40"/>
  <c r="O162" i="40"/>
  <c r="N162" i="40"/>
  <c r="L162" i="40"/>
  <c r="K162" i="40"/>
  <c r="I162" i="40"/>
  <c r="H162" i="40"/>
  <c r="F162" i="40"/>
  <c r="E162" i="40"/>
  <c r="O161" i="40"/>
  <c r="N161" i="40"/>
  <c r="L161" i="40"/>
  <c r="K161" i="40"/>
  <c r="I161" i="40"/>
  <c r="H161" i="40"/>
  <c r="F161" i="40"/>
  <c r="E161" i="40"/>
  <c r="O160" i="40"/>
  <c r="N160" i="40"/>
  <c r="L160" i="40"/>
  <c r="K160" i="40"/>
  <c r="I160" i="40"/>
  <c r="H160" i="40"/>
  <c r="F160" i="40"/>
  <c r="E160" i="40"/>
  <c r="O159" i="40"/>
  <c r="N159" i="40"/>
  <c r="L159" i="40"/>
  <c r="K159" i="40"/>
  <c r="I159" i="40"/>
  <c r="H159" i="40"/>
  <c r="F159" i="40"/>
  <c r="E159" i="40"/>
  <c r="O158" i="40"/>
  <c r="N158" i="40"/>
  <c r="L158" i="40"/>
  <c r="K158" i="40"/>
  <c r="I158" i="40"/>
  <c r="H158" i="40"/>
  <c r="F158" i="40"/>
  <c r="E158" i="40"/>
  <c r="O157" i="40"/>
  <c r="N157" i="40"/>
  <c r="L157" i="40"/>
  <c r="K157" i="40"/>
  <c r="I157" i="40"/>
  <c r="H157" i="40"/>
  <c r="F157" i="40"/>
  <c r="E157" i="40"/>
  <c r="O156" i="40"/>
  <c r="N156" i="40"/>
  <c r="L156" i="40"/>
  <c r="K156" i="40"/>
  <c r="I156" i="40"/>
  <c r="H156" i="40"/>
  <c r="F156" i="40"/>
  <c r="E156" i="40"/>
  <c r="O155" i="40"/>
  <c r="N155" i="40"/>
  <c r="L155" i="40"/>
  <c r="K155" i="40"/>
  <c r="I155" i="40"/>
  <c r="H155" i="40"/>
  <c r="F155" i="40"/>
  <c r="E155" i="40"/>
  <c r="O154" i="40"/>
  <c r="N154" i="40"/>
  <c r="L154" i="40"/>
  <c r="K154" i="40"/>
  <c r="I154" i="40"/>
  <c r="H154" i="40"/>
  <c r="F154" i="40"/>
  <c r="E154" i="40"/>
  <c r="O153" i="40"/>
  <c r="N153" i="40"/>
  <c r="L153" i="40"/>
  <c r="K153" i="40"/>
  <c r="I153" i="40"/>
  <c r="H153" i="40"/>
  <c r="F153" i="40"/>
  <c r="E153" i="40"/>
  <c r="O152" i="40"/>
  <c r="O172" i="40" s="1"/>
  <c r="N152" i="40"/>
  <c r="N172" i="40" s="1"/>
  <c r="L152" i="40"/>
  <c r="L172" i="40" s="1"/>
  <c r="K152" i="40"/>
  <c r="K172" i="40" s="1"/>
  <c r="I152" i="40"/>
  <c r="I172" i="40" s="1"/>
  <c r="H152" i="40"/>
  <c r="H172" i="40" s="1"/>
  <c r="F152" i="40"/>
  <c r="F172" i="40" s="1"/>
  <c r="E152" i="40"/>
  <c r="E172" i="40" s="1"/>
  <c r="M150" i="40"/>
  <c r="J150" i="40"/>
  <c r="G150" i="40"/>
  <c r="D150" i="40"/>
  <c r="B150" i="40"/>
  <c r="M149" i="40"/>
  <c r="G149" i="40"/>
  <c r="B145" i="40"/>
  <c r="O144" i="40"/>
  <c r="N144" i="40"/>
  <c r="L144" i="40"/>
  <c r="K144" i="40"/>
  <c r="H144" i="40"/>
  <c r="I144" i="40" s="1"/>
  <c r="F144" i="40"/>
  <c r="E144" i="40"/>
  <c r="N143" i="40"/>
  <c r="O143" i="40" s="1"/>
  <c r="K143" i="40"/>
  <c r="L143" i="40" s="1"/>
  <c r="H143" i="40"/>
  <c r="I143" i="40" s="1"/>
  <c r="F143" i="40"/>
  <c r="E143" i="40"/>
  <c r="N142" i="40"/>
  <c r="O142" i="40" s="1"/>
  <c r="K142" i="40"/>
  <c r="L142" i="40" s="1"/>
  <c r="H142" i="40"/>
  <c r="I142" i="40" s="1"/>
  <c r="F142" i="40"/>
  <c r="E142" i="40"/>
  <c r="N141" i="40"/>
  <c r="O141" i="40" s="1"/>
  <c r="L141" i="40"/>
  <c r="K141" i="40"/>
  <c r="H141" i="40"/>
  <c r="I141" i="40" s="1"/>
  <c r="F141" i="40"/>
  <c r="E141" i="40"/>
  <c r="O140" i="40"/>
  <c r="N140" i="40"/>
  <c r="L140" i="40"/>
  <c r="K140" i="40"/>
  <c r="H140" i="40"/>
  <c r="I140" i="40" s="1"/>
  <c r="F140" i="40"/>
  <c r="E140" i="40"/>
  <c r="N139" i="40"/>
  <c r="O139" i="40" s="1"/>
  <c r="K139" i="40"/>
  <c r="L139" i="40" s="1"/>
  <c r="H139" i="40"/>
  <c r="I139" i="40" s="1"/>
  <c r="F139" i="40"/>
  <c r="E139" i="40"/>
  <c r="N138" i="40"/>
  <c r="O138" i="40" s="1"/>
  <c r="K138" i="40"/>
  <c r="L138" i="40" s="1"/>
  <c r="H138" i="40"/>
  <c r="I138" i="40" s="1"/>
  <c r="F138" i="40"/>
  <c r="E138" i="40"/>
  <c r="N137" i="40"/>
  <c r="O137" i="40" s="1"/>
  <c r="L137" i="40"/>
  <c r="K137" i="40"/>
  <c r="H137" i="40"/>
  <c r="I137" i="40" s="1"/>
  <c r="F137" i="40"/>
  <c r="E137" i="40"/>
  <c r="O136" i="40"/>
  <c r="N136" i="40"/>
  <c r="L136" i="40"/>
  <c r="K136" i="40"/>
  <c r="H136" i="40"/>
  <c r="I136" i="40" s="1"/>
  <c r="F136" i="40"/>
  <c r="E136" i="40"/>
  <c r="N135" i="40"/>
  <c r="O135" i="40" s="1"/>
  <c r="K135" i="40"/>
  <c r="L135" i="40" s="1"/>
  <c r="H135" i="40"/>
  <c r="I135" i="40" s="1"/>
  <c r="F135" i="40"/>
  <c r="E135" i="40"/>
  <c r="N134" i="40"/>
  <c r="O134" i="40" s="1"/>
  <c r="K134" i="40"/>
  <c r="L134" i="40" s="1"/>
  <c r="H134" i="40"/>
  <c r="I134" i="40" s="1"/>
  <c r="F134" i="40"/>
  <c r="E134" i="40"/>
  <c r="N133" i="40"/>
  <c r="O133" i="40" s="1"/>
  <c r="K133" i="40"/>
  <c r="L133" i="40" s="1"/>
  <c r="H133" i="40"/>
  <c r="I133" i="40" s="1"/>
  <c r="F133" i="40"/>
  <c r="E133" i="40"/>
  <c r="N132" i="40"/>
  <c r="O132" i="40" s="1"/>
  <c r="L132" i="40"/>
  <c r="K132" i="40"/>
  <c r="H132" i="40"/>
  <c r="I132" i="40" s="1"/>
  <c r="F132" i="40"/>
  <c r="E132" i="40"/>
  <c r="O131" i="40"/>
  <c r="N131" i="40"/>
  <c r="K131" i="40"/>
  <c r="L131" i="40" s="1"/>
  <c r="H131" i="40"/>
  <c r="I131" i="40" s="1"/>
  <c r="F131" i="40"/>
  <c r="E131" i="40"/>
  <c r="O130" i="40"/>
  <c r="N130" i="40"/>
  <c r="K130" i="40"/>
  <c r="L130" i="40" s="1"/>
  <c r="H130" i="40"/>
  <c r="I130" i="40" s="1"/>
  <c r="F130" i="40"/>
  <c r="E130" i="40"/>
  <c r="O129" i="40"/>
  <c r="N129" i="40"/>
  <c r="K129" i="40"/>
  <c r="L129" i="40" s="1"/>
  <c r="H129" i="40"/>
  <c r="I129" i="40" s="1"/>
  <c r="F129" i="40"/>
  <c r="E129" i="40"/>
  <c r="O128" i="40"/>
  <c r="N128" i="40"/>
  <c r="L128" i="40"/>
  <c r="K128" i="40"/>
  <c r="H128" i="40"/>
  <c r="I128" i="40" s="1"/>
  <c r="F128" i="40"/>
  <c r="E128" i="40"/>
  <c r="N127" i="40"/>
  <c r="O127" i="40" s="1"/>
  <c r="K127" i="40"/>
  <c r="L127" i="40" s="1"/>
  <c r="H127" i="40"/>
  <c r="I127" i="40" s="1"/>
  <c r="F127" i="40"/>
  <c r="E127" i="40"/>
  <c r="N126" i="40"/>
  <c r="O126" i="40" s="1"/>
  <c r="K126" i="40"/>
  <c r="L126" i="40" s="1"/>
  <c r="H126" i="40"/>
  <c r="I126" i="40" s="1"/>
  <c r="F126" i="40"/>
  <c r="E126" i="40"/>
  <c r="N125" i="40"/>
  <c r="K125" i="40"/>
  <c r="H125" i="40"/>
  <c r="H145" i="40" s="1"/>
  <c r="F125" i="40"/>
  <c r="F145" i="40" s="1"/>
  <c r="E125" i="40"/>
  <c r="E145" i="40" s="1"/>
  <c r="M123" i="40"/>
  <c r="J123" i="40"/>
  <c r="G123" i="40"/>
  <c r="D123" i="40"/>
  <c r="B123" i="40"/>
  <c r="M122" i="40"/>
  <c r="G122" i="40"/>
  <c r="B118" i="40"/>
  <c r="N117" i="40"/>
  <c r="O117" i="40" s="1"/>
  <c r="L117" i="40"/>
  <c r="K117" i="40"/>
  <c r="H117" i="40"/>
  <c r="I117" i="40" s="1"/>
  <c r="F117" i="40"/>
  <c r="E117" i="40"/>
  <c r="N116" i="40"/>
  <c r="O116" i="40" s="1"/>
  <c r="K116" i="40"/>
  <c r="L116" i="40" s="1"/>
  <c r="H116" i="40"/>
  <c r="I116" i="40" s="1"/>
  <c r="F116" i="40"/>
  <c r="E116" i="40"/>
  <c r="O115" i="40"/>
  <c r="N115" i="40"/>
  <c r="K115" i="40"/>
  <c r="L115" i="40" s="1"/>
  <c r="H115" i="40"/>
  <c r="I115" i="40" s="1"/>
  <c r="F115" i="40"/>
  <c r="E115" i="40"/>
  <c r="N114" i="40"/>
  <c r="O114" i="40" s="1"/>
  <c r="K114" i="40"/>
  <c r="L114" i="40" s="1"/>
  <c r="H114" i="40"/>
  <c r="I114" i="40" s="1"/>
  <c r="F114" i="40"/>
  <c r="E114" i="40"/>
  <c r="O113" i="40"/>
  <c r="N113" i="40"/>
  <c r="L113" i="40"/>
  <c r="K113" i="40"/>
  <c r="H113" i="40"/>
  <c r="I113" i="40" s="1"/>
  <c r="F113" i="40"/>
  <c r="E113" i="40"/>
  <c r="N112" i="40"/>
  <c r="O112" i="40" s="1"/>
  <c r="K112" i="40"/>
  <c r="L112" i="40" s="1"/>
  <c r="H112" i="40"/>
  <c r="I112" i="40" s="1"/>
  <c r="F112" i="40"/>
  <c r="E112" i="40"/>
  <c r="N111" i="40"/>
  <c r="O111" i="40" s="1"/>
  <c r="K111" i="40"/>
  <c r="L111" i="40" s="1"/>
  <c r="H111" i="40"/>
  <c r="I111" i="40" s="1"/>
  <c r="F111" i="40"/>
  <c r="E111" i="40"/>
  <c r="N110" i="40"/>
  <c r="O110" i="40" s="1"/>
  <c r="K110" i="40"/>
  <c r="L110" i="40" s="1"/>
  <c r="H110" i="40"/>
  <c r="I110" i="40" s="1"/>
  <c r="F110" i="40"/>
  <c r="E110" i="40"/>
  <c r="N109" i="40"/>
  <c r="O109" i="40" s="1"/>
  <c r="L109" i="40"/>
  <c r="K109" i="40"/>
  <c r="H109" i="40"/>
  <c r="I109" i="40" s="1"/>
  <c r="F109" i="40"/>
  <c r="E109" i="40"/>
  <c r="O108" i="40"/>
  <c r="N108" i="40"/>
  <c r="K108" i="40"/>
  <c r="L108" i="40" s="1"/>
  <c r="H108" i="40"/>
  <c r="I108" i="40" s="1"/>
  <c r="F108" i="40"/>
  <c r="E108" i="40"/>
  <c r="O107" i="40"/>
  <c r="N107" i="40"/>
  <c r="K107" i="40"/>
  <c r="L107" i="40" s="1"/>
  <c r="H107" i="40"/>
  <c r="I107" i="40" s="1"/>
  <c r="F107" i="40"/>
  <c r="E107" i="40"/>
  <c r="O106" i="40"/>
  <c r="N106" i="40"/>
  <c r="K106" i="40"/>
  <c r="L106" i="40" s="1"/>
  <c r="H106" i="40"/>
  <c r="I106" i="40" s="1"/>
  <c r="F106" i="40"/>
  <c r="E106" i="40"/>
  <c r="O105" i="40"/>
  <c r="N105" i="40"/>
  <c r="L105" i="40"/>
  <c r="K105" i="40"/>
  <c r="H105" i="40"/>
  <c r="I105" i="40" s="1"/>
  <c r="F105" i="40"/>
  <c r="E105" i="40"/>
  <c r="N104" i="40"/>
  <c r="O104" i="40" s="1"/>
  <c r="K104" i="40"/>
  <c r="L104" i="40" s="1"/>
  <c r="H104" i="40"/>
  <c r="I104" i="40" s="1"/>
  <c r="F104" i="40"/>
  <c r="E104" i="40"/>
  <c r="N103" i="40"/>
  <c r="O103" i="40" s="1"/>
  <c r="K103" i="40"/>
  <c r="L103" i="40" s="1"/>
  <c r="H103" i="40"/>
  <c r="I103" i="40" s="1"/>
  <c r="F103" i="40"/>
  <c r="E103" i="40"/>
  <c r="N102" i="40"/>
  <c r="O102" i="40" s="1"/>
  <c r="K102" i="40"/>
  <c r="L102" i="40" s="1"/>
  <c r="H102" i="40"/>
  <c r="I102" i="40" s="1"/>
  <c r="F102" i="40"/>
  <c r="E102" i="40"/>
  <c r="N101" i="40"/>
  <c r="O101" i="40" s="1"/>
  <c r="L101" i="40"/>
  <c r="K101" i="40"/>
  <c r="H101" i="40"/>
  <c r="I101" i="40" s="1"/>
  <c r="F101" i="40"/>
  <c r="E101" i="40"/>
  <c r="N100" i="40"/>
  <c r="O100" i="40" s="1"/>
  <c r="K100" i="40"/>
  <c r="L100" i="40" s="1"/>
  <c r="H100" i="40"/>
  <c r="I100" i="40" s="1"/>
  <c r="F100" i="40"/>
  <c r="E100" i="40"/>
  <c r="O99" i="40"/>
  <c r="N99" i="40"/>
  <c r="K99" i="40"/>
  <c r="L99" i="40" s="1"/>
  <c r="H99" i="40"/>
  <c r="I99" i="40" s="1"/>
  <c r="F99" i="40"/>
  <c r="E99" i="40"/>
  <c r="N98" i="40"/>
  <c r="K98" i="40"/>
  <c r="H98" i="40"/>
  <c r="H118" i="40" s="1"/>
  <c r="F98" i="40"/>
  <c r="F118" i="40" s="1"/>
  <c r="E98" i="40"/>
  <c r="E118" i="40" s="1"/>
  <c r="M96" i="40"/>
  <c r="J96" i="40"/>
  <c r="G96" i="40"/>
  <c r="D96" i="40"/>
  <c r="B96" i="40"/>
  <c r="M95" i="40"/>
  <c r="G95" i="40"/>
  <c r="B91" i="40"/>
  <c r="O90" i="40"/>
  <c r="N90" i="40"/>
  <c r="L90" i="40"/>
  <c r="K90" i="40"/>
  <c r="I90" i="40"/>
  <c r="H90" i="40"/>
  <c r="E90" i="40"/>
  <c r="F90" i="40" s="1"/>
  <c r="N89" i="40"/>
  <c r="O89" i="40" s="1"/>
  <c r="K89" i="40"/>
  <c r="L89" i="40" s="1"/>
  <c r="H89" i="40"/>
  <c r="I89" i="40" s="1"/>
  <c r="E89" i="40"/>
  <c r="F89" i="40" s="1"/>
  <c r="O88" i="40"/>
  <c r="N88" i="40"/>
  <c r="L88" i="40"/>
  <c r="K88" i="40"/>
  <c r="I88" i="40"/>
  <c r="H88" i="40"/>
  <c r="E88" i="40"/>
  <c r="F88" i="40" s="1"/>
  <c r="N87" i="40"/>
  <c r="O87" i="40" s="1"/>
  <c r="L87" i="40"/>
  <c r="K87" i="40"/>
  <c r="H87" i="40"/>
  <c r="I87" i="40" s="1"/>
  <c r="E87" i="40"/>
  <c r="F87" i="40" s="1"/>
  <c r="O86" i="40"/>
  <c r="N86" i="40"/>
  <c r="K86" i="40"/>
  <c r="L86" i="40" s="1"/>
  <c r="I86" i="40"/>
  <c r="H86" i="40"/>
  <c r="E86" i="40"/>
  <c r="F86" i="40" s="1"/>
  <c r="N85" i="40"/>
  <c r="O85" i="40" s="1"/>
  <c r="K85" i="40"/>
  <c r="L85" i="40" s="1"/>
  <c r="H85" i="40"/>
  <c r="I85" i="40" s="1"/>
  <c r="E85" i="40"/>
  <c r="F85" i="40" s="1"/>
  <c r="O84" i="40"/>
  <c r="N84" i="40"/>
  <c r="K84" i="40"/>
  <c r="L84" i="40" s="1"/>
  <c r="I84" i="40"/>
  <c r="H84" i="40"/>
  <c r="E84" i="40"/>
  <c r="F84" i="40" s="1"/>
  <c r="N83" i="40"/>
  <c r="O83" i="40" s="1"/>
  <c r="K83" i="40"/>
  <c r="L83" i="40" s="1"/>
  <c r="H83" i="40"/>
  <c r="I83" i="40" s="1"/>
  <c r="E83" i="40"/>
  <c r="F83" i="40" s="1"/>
  <c r="N82" i="40"/>
  <c r="O82" i="40" s="1"/>
  <c r="L82" i="40"/>
  <c r="K82" i="40"/>
  <c r="I82" i="40"/>
  <c r="H82" i="40"/>
  <c r="E82" i="40"/>
  <c r="F82" i="40" s="1"/>
  <c r="N81" i="40"/>
  <c r="O81" i="40" s="1"/>
  <c r="K81" i="40"/>
  <c r="L81" i="40" s="1"/>
  <c r="H81" i="40"/>
  <c r="I81" i="40" s="1"/>
  <c r="E81" i="40"/>
  <c r="F81" i="40" s="1"/>
  <c r="N80" i="40"/>
  <c r="O80" i="40" s="1"/>
  <c r="K80" i="40"/>
  <c r="L80" i="40" s="1"/>
  <c r="I80" i="40"/>
  <c r="H80" i="40"/>
  <c r="E80" i="40"/>
  <c r="F80" i="40" s="1"/>
  <c r="N79" i="40"/>
  <c r="O79" i="40" s="1"/>
  <c r="L79" i="40"/>
  <c r="K79" i="40"/>
  <c r="H79" i="40"/>
  <c r="I79" i="40" s="1"/>
  <c r="E79" i="40"/>
  <c r="F79" i="40" s="1"/>
  <c r="N78" i="40"/>
  <c r="O78" i="40" s="1"/>
  <c r="K78" i="40"/>
  <c r="L78" i="40" s="1"/>
  <c r="I78" i="40"/>
  <c r="H78" i="40"/>
  <c r="E78" i="40"/>
  <c r="F78" i="40" s="1"/>
  <c r="N77" i="40"/>
  <c r="O77" i="40" s="1"/>
  <c r="K77" i="40"/>
  <c r="L77" i="40" s="1"/>
  <c r="H77" i="40"/>
  <c r="I77" i="40" s="1"/>
  <c r="E77" i="40"/>
  <c r="F77" i="40" s="1"/>
  <c r="N76" i="40"/>
  <c r="O76" i="40" s="1"/>
  <c r="K76" i="40"/>
  <c r="L76" i="40" s="1"/>
  <c r="I76" i="40"/>
  <c r="H76" i="40"/>
  <c r="E76" i="40"/>
  <c r="F76" i="40" s="1"/>
  <c r="O75" i="40"/>
  <c r="N75" i="40"/>
  <c r="K75" i="40"/>
  <c r="L75" i="40" s="1"/>
  <c r="H75" i="40"/>
  <c r="I75" i="40" s="1"/>
  <c r="E75" i="40"/>
  <c r="F75" i="40" s="1"/>
  <c r="N74" i="40"/>
  <c r="O74" i="40" s="1"/>
  <c r="L74" i="40"/>
  <c r="K74" i="40"/>
  <c r="I74" i="40"/>
  <c r="H74" i="40"/>
  <c r="E74" i="40"/>
  <c r="F74" i="40" s="1"/>
  <c r="O73" i="40"/>
  <c r="N73" i="40"/>
  <c r="K73" i="40"/>
  <c r="L73" i="40" s="1"/>
  <c r="H73" i="40"/>
  <c r="I73" i="40" s="1"/>
  <c r="E73" i="40"/>
  <c r="F73" i="40" s="1"/>
  <c r="O72" i="40"/>
  <c r="N72" i="40"/>
  <c r="K72" i="40"/>
  <c r="L72" i="40" s="1"/>
  <c r="I72" i="40"/>
  <c r="H72" i="40"/>
  <c r="E72" i="40"/>
  <c r="F72" i="40" s="1"/>
  <c r="N71" i="40"/>
  <c r="N91" i="40" s="1"/>
  <c r="L71" i="40"/>
  <c r="K71" i="40"/>
  <c r="H71" i="40"/>
  <c r="H91" i="40" s="1"/>
  <c r="E71" i="40"/>
  <c r="E91" i="40" s="1"/>
  <c r="M69" i="40"/>
  <c r="J69" i="40"/>
  <c r="G69" i="40"/>
  <c r="D69" i="40"/>
  <c r="B69" i="40"/>
  <c r="M68" i="40"/>
  <c r="G68" i="40"/>
  <c r="B64" i="40"/>
  <c r="N63" i="40"/>
  <c r="O63" i="40" s="1"/>
  <c r="K63" i="40"/>
  <c r="L63" i="40" s="1"/>
  <c r="H63" i="40"/>
  <c r="I63" i="40" s="1"/>
  <c r="E63" i="40"/>
  <c r="F63" i="40" s="1"/>
  <c r="O62" i="40"/>
  <c r="N62" i="40"/>
  <c r="L62" i="40"/>
  <c r="K62" i="40"/>
  <c r="H62" i="40"/>
  <c r="I62" i="40" s="1"/>
  <c r="E62" i="40"/>
  <c r="F62" i="40" s="1"/>
  <c r="O61" i="40"/>
  <c r="N61" i="40"/>
  <c r="K61" i="40"/>
  <c r="L61" i="40" s="1"/>
  <c r="I61" i="40"/>
  <c r="H61" i="40"/>
  <c r="E61" i="40"/>
  <c r="F61" i="40" s="1"/>
  <c r="O60" i="40"/>
  <c r="N60" i="40"/>
  <c r="L60" i="40"/>
  <c r="K60" i="40"/>
  <c r="H60" i="40"/>
  <c r="I60" i="40" s="1"/>
  <c r="E60" i="40"/>
  <c r="F60" i="40" s="1"/>
  <c r="O59" i="40"/>
  <c r="N59" i="40"/>
  <c r="K59" i="40"/>
  <c r="L59" i="40" s="1"/>
  <c r="H59" i="40"/>
  <c r="I59" i="40" s="1"/>
  <c r="E59" i="40"/>
  <c r="F59" i="40" s="1"/>
  <c r="N58" i="40"/>
  <c r="O58" i="40" s="1"/>
  <c r="L58" i="40"/>
  <c r="K58" i="40"/>
  <c r="H58" i="40"/>
  <c r="I58" i="40" s="1"/>
  <c r="E58" i="40"/>
  <c r="F58" i="40" s="1"/>
  <c r="N57" i="40"/>
  <c r="O57" i="40" s="1"/>
  <c r="K57" i="40"/>
  <c r="L57" i="40" s="1"/>
  <c r="I57" i="40"/>
  <c r="H57" i="40"/>
  <c r="E57" i="40"/>
  <c r="F57" i="40" s="1"/>
  <c r="N56" i="40"/>
  <c r="O56" i="40" s="1"/>
  <c r="K56" i="40"/>
  <c r="L56" i="40" s="1"/>
  <c r="H56" i="40"/>
  <c r="I56" i="40" s="1"/>
  <c r="E56" i="40"/>
  <c r="F56" i="40" s="1"/>
  <c r="O55" i="40"/>
  <c r="N55" i="40"/>
  <c r="L55" i="40"/>
  <c r="K55" i="40"/>
  <c r="H55" i="40"/>
  <c r="I55" i="40" s="1"/>
  <c r="E55" i="40"/>
  <c r="F55" i="40" s="1"/>
  <c r="O54" i="40"/>
  <c r="N54" i="40"/>
  <c r="K54" i="40"/>
  <c r="L54" i="40" s="1"/>
  <c r="H54" i="40"/>
  <c r="I54" i="40" s="1"/>
  <c r="E54" i="40"/>
  <c r="F54" i="40" s="1"/>
  <c r="O53" i="40"/>
  <c r="N53" i="40"/>
  <c r="L53" i="40"/>
  <c r="K53" i="40"/>
  <c r="I53" i="40"/>
  <c r="H53" i="40"/>
  <c r="E53" i="40"/>
  <c r="F53" i="40" s="1"/>
  <c r="O52" i="40"/>
  <c r="N52" i="40"/>
  <c r="K52" i="40"/>
  <c r="L52" i="40" s="1"/>
  <c r="H52" i="40"/>
  <c r="I52" i="40" s="1"/>
  <c r="E52" i="40"/>
  <c r="F52" i="40" s="1"/>
  <c r="O51" i="40"/>
  <c r="N51" i="40"/>
  <c r="L51" i="40"/>
  <c r="K51" i="40"/>
  <c r="H51" i="40"/>
  <c r="I51" i="40" s="1"/>
  <c r="E51" i="40"/>
  <c r="F51" i="40" s="1"/>
  <c r="N50" i="40"/>
  <c r="O50" i="40" s="1"/>
  <c r="K50" i="40"/>
  <c r="L50" i="40" s="1"/>
  <c r="H50" i="40"/>
  <c r="I50" i="40" s="1"/>
  <c r="E50" i="40"/>
  <c r="F50" i="40" s="1"/>
  <c r="O49" i="40"/>
  <c r="N49" i="40"/>
  <c r="L49" i="40"/>
  <c r="K49" i="40"/>
  <c r="I49" i="40"/>
  <c r="H49" i="40"/>
  <c r="E49" i="40"/>
  <c r="F49" i="40" s="1"/>
  <c r="N48" i="40"/>
  <c r="O48" i="40" s="1"/>
  <c r="L48" i="40"/>
  <c r="K48" i="40"/>
  <c r="H48" i="40"/>
  <c r="I48" i="40" s="1"/>
  <c r="E48" i="40"/>
  <c r="F48" i="40" s="1"/>
  <c r="O47" i="40"/>
  <c r="N47" i="40"/>
  <c r="K47" i="40"/>
  <c r="L47" i="40" s="1"/>
  <c r="H47" i="40"/>
  <c r="I47" i="40" s="1"/>
  <c r="E47" i="40"/>
  <c r="F47" i="40" s="1"/>
  <c r="O46" i="40"/>
  <c r="N46" i="40"/>
  <c r="L46" i="40"/>
  <c r="K46" i="40"/>
  <c r="H46" i="40"/>
  <c r="I46" i="40" s="1"/>
  <c r="E46" i="40"/>
  <c r="F46" i="40" s="1"/>
  <c r="O45" i="40"/>
  <c r="N45" i="40"/>
  <c r="K45" i="40"/>
  <c r="L45" i="40" s="1"/>
  <c r="I45" i="40"/>
  <c r="H45" i="40"/>
  <c r="E45" i="40"/>
  <c r="F45" i="40" s="1"/>
  <c r="N44" i="40"/>
  <c r="L44" i="40"/>
  <c r="K44" i="40"/>
  <c r="H44" i="40"/>
  <c r="H64" i="40" s="1"/>
  <c r="E44" i="40"/>
  <c r="E64" i="40" s="1"/>
  <c r="M42" i="40"/>
  <c r="J42" i="40"/>
  <c r="G42" i="40"/>
  <c r="D42" i="40"/>
  <c r="B42" i="40"/>
  <c r="M41" i="40"/>
  <c r="G41" i="40"/>
  <c r="O36" i="40"/>
  <c r="N36" i="40"/>
  <c r="M36" i="40"/>
  <c r="L36" i="40"/>
  <c r="K36" i="40"/>
  <c r="J36" i="40"/>
  <c r="I36" i="40"/>
  <c r="H36" i="40"/>
  <c r="G36" i="40"/>
  <c r="F36" i="40"/>
  <c r="E36" i="40"/>
  <c r="D36" i="40"/>
  <c r="C36" i="40"/>
  <c r="B36" i="40"/>
  <c r="O35" i="40"/>
  <c r="N35" i="40"/>
  <c r="M35" i="40"/>
  <c r="L35" i="40"/>
  <c r="K35" i="40"/>
  <c r="J35" i="40"/>
  <c r="I35" i="40"/>
  <c r="H35" i="40"/>
  <c r="G35" i="40"/>
  <c r="F35" i="40"/>
  <c r="E35" i="40"/>
  <c r="D35" i="40"/>
  <c r="C35" i="40"/>
  <c r="B35" i="40"/>
  <c r="O34" i="40"/>
  <c r="N34" i="40"/>
  <c r="M34" i="40"/>
  <c r="L34" i="40"/>
  <c r="K34" i="40"/>
  <c r="J34" i="40"/>
  <c r="I34" i="40"/>
  <c r="H34" i="40"/>
  <c r="G34" i="40"/>
  <c r="F34" i="40"/>
  <c r="E34" i="40"/>
  <c r="D34" i="40"/>
  <c r="C34" i="40"/>
  <c r="B34" i="40"/>
  <c r="O33" i="40"/>
  <c r="N33" i="40"/>
  <c r="M33" i="40"/>
  <c r="L33" i="40"/>
  <c r="K33" i="40"/>
  <c r="J33" i="40"/>
  <c r="I33" i="40"/>
  <c r="H33" i="40"/>
  <c r="G33" i="40"/>
  <c r="F33" i="40"/>
  <c r="E33" i="40"/>
  <c r="D33" i="40"/>
  <c r="C33" i="40"/>
  <c r="B33" i="40"/>
  <c r="O32" i="40"/>
  <c r="N32" i="40"/>
  <c r="M32" i="40"/>
  <c r="L32" i="40"/>
  <c r="K32" i="40"/>
  <c r="J32" i="40"/>
  <c r="I32" i="40"/>
  <c r="H32" i="40"/>
  <c r="G32" i="40"/>
  <c r="F32" i="40"/>
  <c r="E32" i="40"/>
  <c r="D32" i="40"/>
  <c r="C32" i="40"/>
  <c r="B32" i="40"/>
  <c r="O31" i="40"/>
  <c r="N31" i="40"/>
  <c r="M31" i="40"/>
  <c r="L31" i="40"/>
  <c r="K31" i="40"/>
  <c r="J31" i="40"/>
  <c r="I31" i="40"/>
  <c r="H31" i="40"/>
  <c r="G31" i="40"/>
  <c r="F31" i="40"/>
  <c r="E31" i="40"/>
  <c r="D31" i="40"/>
  <c r="C31" i="40"/>
  <c r="B31" i="40"/>
  <c r="O30" i="40"/>
  <c r="N30" i="40"/>
  <c r="M30" i="40"/>
  <c r="L30" i="40"/>
  <c r="K30" i="40"/>
  <c r="J30" i="40"/>
  <c r="I30" i="40"/>
  <c r="H30" i="40"/>
  <c r="G30" i="40"/>
  <c r="F30" i="40"/>
  <c r="E30" i="40"/>
  <c r="D30" i="40"/>
  <c r="C30" i="40"/>
  <c r="B30" i="40"/>
  <c r="O29" i="40"/>
  <c r="N29" i="40"/>
  <c r="M29" i="40"/>
  <c r="L29" i="40"/>
  <c r="K29" i="40"/>
  <c r="J29" i="40"/>
  <c r="I29" i="40"/>
  <c r="H29" i="40"/>
  <c r="G29" i="40"/>
  <c r="F29" i="40"/>
  <c r="E29" i="40"/>
  <c r="D29" i="40"/>
  <c r="C29" i="40"/>
  <c r="B29" i="40"/>
  <c r="O28" i="40"/>
  <c r="N28" i="40"/>
  <c r="M28" i="40"/>
  <c r="L28" i="40"/>
  <c r="K28" i="40"/>
  <c r="J28" i="40"/>
  <c r="I28" i="40"/>
  <c r="H28" i="40"/>
  <c r="G28" i="40"/>
  <c r="F28" i="40"/>
  <c r="E28" i="40"/>
  <c r="D28" i="40"/>
  <c r="C28" i="40"/>
  <c r="B28" i="40"/>
  <c r="O27" i="40"/>
  <c r="N27" i="40"/>
  <c r="M27" i="40"/>
  <c r="L27" i="40"/>
  <c r="K27" i="40"/>
  <c r="J27" i="40"/>
  <c r="I27" i="40"/>
  <c r="H27" i="40"/>
  <c r="G27" i="40"/>
  <c r="F27" i="40"/>
  <c r="E27" i="40"/>
  <c r="D27" i="40"/>
  <c r="C27" i="40"/>
  <c r="B27" i="40"/>
  <c r="O26" i="40"/>
  <c r="N26" i="40"/>
  <c r="M26" i="40"/>
  <c r="L26" i="40"/>
  <c r="K26" i="40"/>
  <c r="J26" i="40"/>
  <c r="I26" i="40"/>
  <c r="H26" i="40"/>
  <c r="G26" i="40"/>
  <c r="F26" i="40"/>
  <c r="E26" i="40"/>
  <c r="D26" i="40"/>
  <c r="C26" i="40"/>
  <c r="B26" i="40"/>
  <c r="O25" i="40"/>
  <c r="N25" i="40"/>
  <c r="M25" i="40"/>
  <c r="L25" i="40"/>
  <c r="K25" i="40"/>
  <c r="J25" i="40"/>
  <c r="I25" i="40"/>
  <c r="H25" i="40"/>
  <c r="G25" i="40"/>
  <c r="F25" i="40"/>
  <c r="E25" i="40"/>
  <c r="D25" i="40"/>
  <c r="C25" i="40"/>
  <c r="B25" i="40"/>
  <c r="O24" i="40"/>
  <c r="N24" i="40"/>
  <c r="M24" i="40"/>
  <c r="L24" i="40"/>
  <c r="K24" i="40"/>
  <c r="J24" i="40"/>
  <c r="I24" i="40"/>
  <c r="H24" i="40"/>
  <c r="G24" i="40"/>
  <c r="F24" i="40"/>
  <c r="E24" i="40"/>
  <c r="D24" i="40"/>
  <c r="C24" i="40"/>
  <c r="B24" i="40"/>
  <c r="O23" i="40"/>
  <c r="N23" i="40"/>
  <c r="M23" i="40"/>
  <c r="L23" i="40"/>
  <c r="K23" i="40"/>
  <c r="J23" i="40"/>
  <c r="I23" i="40"/>
  <c r="H23" i="40"/>
  <c r="G23" i="40"/>
  <c r="F23" i="40"/>
  <c r="E23" i="40"/>
  <c r="D23" i="40"/>
  <c r="C23" i="40"/>
  <c r="B23" i="40"/>
  <c r="O22" i="40"/>
  <c r="N22" i="40"/>
  <c r="M22" i="40"/>
  <c r="L22" i="40"/>
  <c r="K22" i="40"/>
  <c r="J22" i="40"/>
  <c r="I22" i="40"/>
  <c r="H22" i="40"/>
  <c r="G22" i="40"/>
  <c r="F22" i="40"/>
  <c r="E22" i="40"/>
  <c r="D22" i="40"/>
  <c r="C22" i="40"/>
  <c r="B22" i="40"/>
  <c r="O21" i="40"/>
  <c r="N21" i="40"/>
  <c r="M21" i="40"/>
  <c r="L21" i="40"/>
  <c r="K21" i="40"/>
  <c r="J21" i="40"/>
  <c r="I21" i="40"/>
  <c r="H21" i="40"/>
  <c r="G21" i="40"/>
  <c r="F21" i="40"/>
  <c r="E21" i="40"/>
  <c r="D21" i="40"/>
  <c r="C21" i="40"/>
  <c r="B21" i="40"/>
  <c r="O20" i="40"/>
  <c r="N20" i="40"/>
  <c r="M20" i="40"/>
  <c r="L20" i="40"/>
  <c r="K20" i="40"/>
  <c r="J20" i="40"/>
  <c r="I20" i="40"/>
  <c r="H20" i="40"/>
  <c r="G20" i="40"/>
  <c r="F20" i="40"/>
  <c r="E20" i="40"/>
  <c r="D20" i="40"/>
  <c r="C20" i="40"/>
  <c r="B20" i="40"/>
  <c r="O19" i="40"/>
  <c r="N19" i="40"/>
  <c r="M19" i="40"/>
  <c r="L19" i="40"/>
  <c r="K19" i="40"/>
  <c r="J19" i="40"/>
  <c r="I19" i="40"/>
  <c r="H19" i="40"/>
  <c r="G19" i="40"/>
  <c r="F19" i="40"/>
  <c r="E19" i="40"/>
  <c r="D19" i="40"/>
  <c r="C19" i="40"/>
  <c r="B19" i="40"/>
  <c r="O18" i="40"/>
  <c r="N18" i="40"/>
  <c r="M18" i="40"/>
  <c r="L18" i="40"/>
  <c r="K18" i="40"/>
  <c r="J18" i="40"/>
  <c r="I18" i="40"/>
  <c r="H18" i="40"/>
  <c r="G18" i="40"/>
  <c r="F18" i="40"/>
  <c r="E18" i="40"/>
  <c r="D18" i="40"/>
  <c r="C18" i="40"/>
  <c r="B18" i="40"/>
  <c r="O17" i="40"/>
  <c r="N17" i="40"/>
  <c r="M17" i="40"/>
  <c r="L17" i="40"/>
  <c r="K17" i="40"/>
  <c r="J17" i="40"/>
  <c r="I17" i="40"/>
  <c r="H17" i="40"/>
  <c r="G17" i="40"/>
  <c r="F17" i="40"/>
  <c r="E17" i="40"/>
  <c r="D17" i="40"/>
  <c r="C17" i="40"/>
  <c r="B17" i="40"/>
  <c r="M15" i="40"/>
  <c r="J15" i="40"/>
  <c r="G15" i="40"/>
  <c r="D15" i="40"/>
  <c r="B15" i="40"/>
  <c r="M14" i="40"/>
  <c r="G14" i="40"/>
  <c r="B199" i="39"/>
  <c r="N198" i="39"/>
  <c r="O198" i="39" s="1"/>
  <c r="L198" i="39"/>
  <c r="K198" i="39"/>
  <c r="I198" i="39"/>
  <c r="H198" i="39"/>
  <c r="F198" i="39"/>
  <c r="E198" i="39"/>
  <c r="N197" i="39"/>
  <c r="O197" i="39" s="1"/>
  <c r="L197" i="39"/>
  <c r="K197" i="39"/>
  <c r="I197" i="39"/>
  <c r="H197" i="39"/>
  <c r="F197" i="39"/>
  <c r="E197" i="39"/>
  <c r="N196" i="39"/>
  <c r="O196" i="39" s="1"/>
  <c r="L196" i="39"/>
  <c r="K196" i="39"/>
  <c r="I196" i="39"/>
  <c r="H196" i="39"/>
  <c r="F196" i="39"/>
  <c r="E196" i="39"/>
  <c r="N195" i="39"/>
  <c r="O195" i="39" s="1"/>
  <c r="L195" i="39"/>
  <c r="K195" i="39"/>
  <c r="I195" i="39"/>
  <c r="H195" i="39"/>
  <c r="F195" i="39"/>
  <c r="E195" i="39"/>
  <c r="N194" i="39"/>
  <c r="O194" i="39" s="1"/>
  <c r="L194" i="39"/>
  <c r="K194" i="39"/>
  <c r="I194" i="39"/>
  <c r="H194" i="39"/>
  <c r="F194" i="39"/>
  <c r="E194" i="39"/>
  <c r="N193" i="39"/>
  <c r="O193" i="39" s="1"/>
  <c r="L193" i="39"/>
  <c r="K193" i="39"/>
  <c r="I193" i="39"/>
  <c r="H193" i="39"/>
  <c r="F193" i="39"/>
  <c r="E193" i="39"/>
  <c r="N192" i="39"/>
  <c r="O192" i="39" s="1"/>
  <c r="L192" i="39"/>
  <c r="K192" i="39"/>
  <c r="I192" i="39"/>
  <c r="H192" i="39"/>
  <c r="F192" i="39"/>
  <c r="E192" i="39"/>
  <c r="N191" i="39"/>
  <c r="O191" i="39" s="1"/>
  <c r="L191" i="39"/>
  <c r="K191" i="39"/>
  <c r="I191" i="39"/>
  <c r="H191" i="39"/>
  <c r="F191" i="39"/>
  <c r="E191" i="39"/>
  <c r="N190" i="39"/>
  <c r="O190" i="39" s="1"/>
  <c r="L190" i="39"/>
  <c r="K190" i="39"/>
  <c r="I190" i="39"/>
  <c r="H190" i="39"/>
  <c r="F190" i="39"/>
  <c r="E190" i="39"/>
  <c r="N189" i="39"/>
  <c r="O189" i="39" s="1"/>
  <c r="L189" i="39"/>
  <c r="K189" i="39"/>
  <c r="I189" i="39"/>
  <c r="H189" i="39"/>
  <c r="F189" i="39"/>
  <c r="E189" i="39"/>
  <c r="N188" i="39"/>
  <c r="O188" i="39" s="1"/>
  <c r="L188" i="39"/>
  <c r="K188" i="39"/>
  <c r="I188" i="39"/>
  <c r="H188" i="39"/>
  <c r="F188" i="39"/>
  <c r="E188" i="39"/>
  <c r="N187" i="39"/>
  <c r="O187" i="39" s="1"/>
  <c r="L187" i="39"/>
  <c r="K187" i="39"/>
  <c r="I187" i="39"/>
  <c r="H187" i="39"/>
  <c r="F187" i="39"/>
  <c r="E187" i="39"/>
  <c r="N186" i="39"/>
  <c r="O186" i="39" s="1"/>
  <c r="L186" i="39"/>
  <c r="K186" i="39"/>
  <c r="I186" i="39"/>
  <c r="H186" i="39"/>
  <c r="F186" i="39"/>
  <c r="E186" i="39"/>
  <c r="N185" i="39"/>
  <c r="O185" i="39" s="1"/>
  <c r="L185" i="39"/>
  <c r="K185" i="39"/>
  <c r="I185" i="39"/>
  <c r="H185" i="39"/>
  <c r="F185" i="39"/>
  <c r="E185" i="39"/>
  <c r="N184" i="39"/>
  <c r="O184" i="39" s="1"/>
  <c r="L184" i="39"/>
  <c r="K184" i="39"/>
  <c r="I184" i="39"/>
  <c r="H184" i="39"/>
  <c r="F184" i="39"/>
  <c r="E184" i="39"/>
  <c r="N183" i="39"/>
  <c r="O183" i="39" s="1"/>
  <c r="L183" i="39"/>
  <c r="K183" i="39"/>
  <c r="I183" i="39"/>
  <c r="H183" i="39"/>
  <c r="F183" i="39"/>
  <c r="E183" i="39"/>
  <c r="N182" i="39"/>
  <c r="O182" i="39" s="1"/>
  <c r="L182" i="39"/>
  <c r="K182" i="39"/>
  <c r="I182" i="39"/>
  <c r="H182" i="39"/>
  <c r="F182" i="39"/>
  <c r="E182" i="39"/>
  <c r="N181" i="39"/>
  <c r="O181" i="39" s="1"/>
  <c r="L181" i="39"/>
  <c r="K181" i="39"/>
  <c r="I181" i="39"/>
  <c r="H181" i="39"/>
  <c r="F181" i="39"/>
  <c r="E181" i="39"/>
  <c r="N180" i="39"/>
  <c r="O180" i="39" s="1"/>
  <c r="L180" i="39"/>
  <c r="K180" i="39"/>
  <c r="I180" i="39"/>
  <c r="H180" i="39"/>
  <c r="F180" i="39"/>
  <c r="E180" i="39"/>
  <c r="N179" i="39"/>
  <c r="N199" i="39" s="1"/>
  <c r="L179" i="39"/>
  <c r="K179" i="39"/>
  <c r="K199" i="39" s="1"/>
  <c r="I179" i="39"/>
  <c r="I199" i="39" s="1"/>
  <c r="H179" i="39"/>
  <c r="H199" i="39" s="1"/>
  <c r="F179" i="39"/>
  <c r="F199" i="39" s="1"/>
  <c r="E179" i="39"/>
  <c r="E199" i="39" s="1"/>
  <c r="M177" i="39"/>
  <c r="J177" i="39"/>
  <c r="G177" i="39"/>
  <c r="D177" i="39"/>
  <c r="B177" i="39"/>
  <c r="M176" i="39"/>
  <c r="G176" i="39"/>
  <c r="B172" i="39"/>
  <c r="N171" i="39"/>
  <c r="O171" i="39" s="1"/>
  <c r="L171" i="39"/>
  <c r="K171" i="39"/>
  <c r="H171" i="39"/>
  <c r="I171" i="39" s="1"/>
  <c r="F171" i="39"/>
  <c r="E171" i="39"/>
  <c r="N170" i="39"/>
  <c r="O170" i="39" s="1"/>
  <c r="K170" i="39"/>
  <c r="L170" i="39" s="1"/>
  <c r="H170" i="39"/>
  <c r="I170" i="39" s="1"/>
  <c r="F170" i="39"/>
  <c r="E170" i="39"/>
  <c r="N169" i="39"/>
  <c r="O169" i="39" s="1"/>
  <c r="K169" i="39"/>
  <c r="L169" i="39" s="1"/>
  <c r="H169" i="39"/>
  <c r="I169" i="39" s="1"/>
  <c r="F169" i="39"/>
  <c r="E169" i="39"/>
  <c r="N168" i="39"/>
  <c r="O168" i="39" s="1"/>
  <c r="L168" i="39"/>
  <c r="K168" i="39"/>
  <c r="H168" i="39"/>
  <c r="I168" i="39" s="1"/>
  <c r="F168" i="39"/>
  <c r="E168" i="39"/>
  <c r="O167" i="39"/>
  <c r="N167" i="39"/>
  <c r="L167" i="39"/>
  <c r="K167" i="39"/>
  <c r="H167" i="39"/>
  <c r="I167" i="39" s="1"/>
  <c r="F167" i="39"/>
  <c r="E167" i="39"/>
  <c r="N166" i="39"/>
  <c r="O166" i="39" s="1"/>
  <c r="K166" i="39"/>
  <c r="L166" i="39" s="1"/>
  <c r="H166" i="39"/>
  <c r="I166" i="39" s="1"/>
  <c r="F166" i="39"/>
  <c r="E166" i="39"/>
  <c r="N165" i="39"/>
  <c r="O165" i="39" s="1"/>
  <c r="K165" i="39"/>
  <c r="L165" i="39" s="1"/>
  <c r="H165" i="39"/>
  <c r="I165" i="39" s="1"/>
  <c r="F165" i="39"/>
  <c r="E165" i="39"/>
  <c r="N164" i="39"/>
  <c r="O164" i="39" s="1"/>
  <c r="L164" i="39"/>
  <c r="K164" i="39"/>
  <c r="H164" i="39"/>
  <c r="I164" i="39" s="1"/>
  <c r="F164" i="39"/>
  <c r="E164" i="39"/>
  <c r="N163" i="39"/>
  <c r="O163" i="39" s="1"/>
  <c r="L163" i="39"/>
  <c r="K163" i="39"/>
  <c r="H163" i="39"/>
  <c r="I163" i="39" s="1"/>
  <c r="F163" i="39"/>
  <c r="E163" i="39"/>
  <c r="N162" i="39"/>
  <c r="O162" i="39" s="1"/>
  <c r="K162" i="39"/>
  <c r="L162" i="39" s="1"/>
  <c r="H162" i="39"/>
  <c r="I162" i="39" s="1"/>
  <c r="F162" i="39"/>
  <c r="E162" i="39"/>
  <c r="N161" i="39"/>
  <c r="O161" i="39" s="1"/>
  <c r="K161" i="39"/>
  <c r="L161" i="39" s="1"/>
  <c r="H161" i="39"/>
  <c r="I161" i="39" s="1"/>
  <c r="F161" i="39"/>
  <c r="E161" i="39"/>
  <c r="N160" i="39"/>
  <c r="O160" i="39" s="1"/>
  <c r="L160" i="39"/>
  <c r="K160" i="39"/>
  <c r="H160" i="39"/>
  <c r="I160" i="39" s="1"/>
  <c r="F160" i="39"/>
  <c r="E160" i="39"/>
  <c r="O159" i="39"/>
  <c r="N159" i="39"/>
  <c r="L159" i="39"/>
  <c r="K159" i="39"/>
  <c r="H159" i="39"/>
  <c r="I159" i="39" s="1"/>
  <c r="F159" i="39"/>
  <c r="E159" i="39"/>
  <c r="N158" i="39"/>
  <c r="O158" i="39" s="1"/>
  <c r="K158" i="39"/>
  <c r="L158" i="39" s="1"/>
  <c r="H158" i="39"/>
  <c r="I158" i="39" s="1"/>
  <c r="F158" i="39"/>
  <c r="E158" i="39"/>
  <c r="N157" i="39"/>
  <c r="O157" i="39" s="1"/>
  <c r="K157" i="39"/>
  <c r="L157" i="39" s="1"/>
  <c r="H157" i="39"/>
  <c r="I157" i="39" s="1"/>
  <c r="F157" i="39"/>
  <c r="E157" i="39"/>
  <c r="N156" i="39"/>
  <c r="O156" i="39" s="1"/>
  <c r="L156" i="39"/>
  <c r="K156" i="39"/>
  <c r="H156" i="39"/>
  <c r="I156" i="39" s="1"/>
  <c r="F156" i="39"/>
  <c r="E156" i="39"/>
  <c r="N155" i="39"/>
  <c r="O155" i="39" s="1"/>
  <c r="L155" i="39"/>
  <c r="K155" i="39"/>
  <c r="H155" i="39"/>
  <c r="I155" i="39" s="1"/>
  <c r="F155" i="39"/>
  <c r="E155" i="39"/>
  <c r="N154" i="39"/>
  <c r="O154" i="39" s="1"/>
  <c r="K154" i="39"/>
  <c r="L154" i="39" s="1"/>
  <c r="H154" i="39"/>
  <c r="I154" i="39" s="1"/>
  <c r="F154" i="39"/>
  <c r="E154" i="39"/>
  <c r="N153" i="39"/>
  <c r="O153" i="39" s="1"/>
  <c r="K153" i="39"/>
  <c r="L153" i="39" s="1"/>
  <c r="H153" i="39"/>
  <c r="I153" i="39" s="1"/>
  <c r="F153" i="39"/>
  <c r="E153" i="39"/>
  <c r="N152" i="39"/>
  <c r="L152" i="39"/>
  <c r="K152" i="39"/>
  <c r="H152" i="39"/>
  <c r="H172" i="39" s="1"/>
  <c r="F152" i="39"/>
  <c r="F172" i="39" s="1"/>
  <c r="E152" i="39"/>
  <c r="E172" i="39" s="1"/>
  <c r="M150" i="39"/>
  <c r="J150" i="39"/>
  <c r="G150" i="39"/>
  <c r="D150" i="39"/>
  <c r="B150" i="39"/>
  <c r="M149" i="39"/>
  <c r="G149" i="39"/>
  <c r="B145" i="39"/>
  <c r="O144" i="39"/>
  <c r="N144" i="39"/>
  <c r="L144" i="39"/>
  <c r="K144" i="39"/>
  <c r="H144" i="39"/>
  <c r="I144" i="39" s="1"/>
  <c r="F144" i="39"/>
  <c r="E144" i="39"/>
  <c r="N143" i="39"/>
  <c r="O143" i="39" s="1"/>
  <c r="K143" i="39"/>
  <c r="L143" i="39" s="1"/>
  <c r="H143" i="39"/>
  <c r="I143" i="39" s="1"/>
  <c r="F143" i="39"/>
  <c r="E143" i="39"/>
  <c r="O142" i="39"/>
  <c r="N142" i="39"/>
  <c r="L142" i="39"/>
  <c r="K142" i="39"/>
  <c r="H142" i="39"/>
  <c r="I142" i="39" s="1"/>
  <c r="F142" i="39"/>
  <c r="E142" i="39"/>
  <c r="O141" i="39"/>
  <c r="N141" i="39"/>
  <c r="K141" i="39"/>
  <c r="L141" i="39" s="1"/>
  <c r="H141" i="39"/>
  <c r="I141" i="39" s="1"/>
  <c r="F141" i="39"/>
  <c r="E141" i="39"/>
  <c r="N140" i="39"/>
  <c r="O140" i="39" s="1"/>
  <c r="L140" i="39"/>
  <c r="K140" i="39"/>
  <c r="H140" i="39"/>
  <c r="I140" i="39" s="1"/>
  <c r="F140" i="39"/>
  <c r="E140" i="39"/>
  <c r="N139" i="39"/>
  <c r="O139" i="39" s="1"/>
  <c r="K139" i="39"/>
  <c r="L139" i="39" s="1"/>
  <c r="H139" i="39"/>
  <c r="I139" i="39" s="1"/>
  <c r="F139" i="39"/>
  <c r="E139" i="39"/>
  <c r="N138" i="39"/>
  <c r="O138" i="39" s="1"/>
  <c r="L138" i="39"/>
  <c r="K138" i="39"/>
  <c r="H138" i="39"/>
  <c r="I138" i="39" s="1"/>
  <c r="F138" i="39"/>
  <c r="E138" i="39"/>
  <c r="N137" i="39"/>
  <c r="O137" i="39" s="1"/>
  <c r="K137" i="39"/>
  <c r="L137" i="39" s="1"/>
  <c r="H137" i="39"/>
  <c r="I137" i="39" s="1"/>
  <c r="F137" i="39"/>
  <c r="E137" i="39"/>
  <c r="O136" i="39"/>
  <c r="N136" i="39"/>
  <c r="L136" i="39"/>
  <c r="K136" i="39"/>
  <c r="H136" i="39"/>
  <c r="I136" i="39" s="1"/>
  <c r="F136" i="39"/>
  <c r="E136" i="39"/>
  <c r="N135" i="39"/>
  <c r="O135" i="39" s="1"/>
  <c r="K135" i="39"/>
  <c r="L135" i="39" s="1"/>
  <c r="H135" i="39"/>
  <c r="I135" i="39" s="1"/>
  <c r="F135" i="39"/>
  <c r="E135" i="39"/>
  <c r="N134" i="39"/>
  <c r="O134" i="39" s="1"/>
  <c r="L134" i="39"/>
  <c r="K134" i="39"/>
  <c r="H134" i="39"/>
  <c r="I134" i="39" s="1"/>
  <c r="F134" i="39"/>
  <c r="E134" i="39"/>
  <c r="O133" i="39"/>
  <c r="N133" i="39"/>
  <c r="K133" i="39"/>
  <c r="L133" i="39" s="1"/>
  <c r="H133" i="39"/>
  <c r="I133" i="39" s="1"/>
  <c r="F133" i="39"/>
  <c r="E133" i="39"/>
  <c r="N132" i="39"/>
  <c r="O132" i="39" s="1"/>
  <c r="L132" i="39"/>
  <c r="K132" i="39"/>
  <c r="H132" i="39"/>
  <c r="I132" i="39" s="1"/>
  <c r="F132" i="39"/>
  <c r="E132" i="39"/>
  <c r="N131" i="39"/>
  <c r="O131" i="39" s="1"/>
  <c r="K131" i="39"/>
  <c r="L131" i="39" s="1"/>
  <c r="H131" i="39"/>
  <c r="I131" i="39" s="1"/>
  <c r="F131" i="39"/>
  <c r="E131" i="39"/>
  <c r="N130" i="39"/>
  <c r="O130" i="39" s="1"/>
  <c r="L130" i="39"/>
  <c r="K130" i="39"/>
  <c r="H130" i="39"/>
  <c r="I130" i="39" s="1"/>
  <c r="F130" i="39"/>
  <c r="E130" i="39"/>
  <c r="N129" i="39"/>
  <c r="O129" i="39" s="1"/>
  <c r="K129" i="39"/>
  <c r="L129" i="39" s="1"/>
  <c r="H129" i="39"/>
  <c r="I129" i="39" s="1"/>
  <c r="F129" i="39"/>
  <c r="E129" i="39"/>
  <c r="O128" i="39"/>
  <c r="N128" i="39"/>
  <c r="L128" i="39"/>
  <c r="K128" i="39"/>
  <c r="H128" i="39"/>
  <c r="I128" i="39" s="1"/>
  <c r="F128" i="39"/>
  <c r="E128" i="39"/>
  <c r="N127" i="39"/>
  <c r="O127" i="39" s="1"/>
  <c r="K127" i="39"/>
  <c r="L127" i="39" s="1"/>
  <c r="H127" i="39"/>
  <c r="I127" i="39" s="1"/>
  <c r="F127" i="39"/>
  <c r="E127" i="39"/>
  <c r="O126" i="39"/>
  <c r="N126" i="39"/>
  <c r="L126" i="39"/>
  <c r="K126" i="39"/>
  <c r="H126" i="39"/>
  <c r="I126" i="39" s="1"/>
  <c r="F126" i="39"/>
  <c r="E126" i="39"/>
  <c r="O125" i="39"/>
  <c r="N125" i="39"/>
  <c r="K125" i="39"/>
  <c r="H125" i="39"/>
  <c r="H145" i="39" s="1"/>
  <c r="F125" i="39"/>
  <c r="F145" i="39" s="1"/>
  <c r="E125" i="39"/>
  <c r="E145" i="39" s="1"/>
  <c r="M123" i="39"/>
  <c r="J123" i="39"/>
  <c r="G123" i="39"/>
  <c r="D123" i="39"/>
  <c r="B123" i="39"/>
  <c r="M122" i="39"/>
  <c r="G122" i="39"/>
  <c r="B118" i="39"/>
  <c r="N117" i="39"/>
  <c r="O117" i="39" s="1"/>
  <c r="L117" i="39"/>
  <c r="K117" i="39"/>
  <c r="H117" i="39"/>
  <c r="I117" i="39" s="1"/>
  <c r="E117" i="39"/>
  <c r="F117" i="39" s="1"/>
  <c r="O116" i="39"/>
  <c r="N116" i="39"/>
  <c r="K116" i="39"/>
  <c r="L116" i="39" s="1"/>
  <c r="H116" i="39"/>
  <c r="I116" i="39" s="1"/>
  <c r="E116" i="39"/>
  <c r="F116" i="39" s="1"/>
  <c r="N115" i="39"/>
  <c r="O115" i="39" s="1"/>
  <c r="L115" i="39"/>
  <c r="K115" i="39"/>
  <c r="H115" i="39"/>
  <c r="I115" i="39" s="1"/>
  <c r="E115" i="39"/>
  <c r="F115" i="39" s="1"/>
  <c r="N114" i="39"/>
  <c r="O114" i="39" s="1"/>
  <c r="K114" i="39"/>
  <c r="L114" i="39" s="1"/>
  <c r="I114" i="39"/>
  <c r="H114" i="39"/>
  <c r="E114" i="39"/>
  <c r="F114" i="39" s="1"/>
  <c r="N113" i="39"/>
  <c r="O113" i="39" s="1"/>
  <c r="L113" i="39"/>
  <c r="K113" i="39"/>
  <c r="H113" i="39"/>
  <c r="I113" i="39" s="1"/>
  <c r="E113" i="39"/>
  <c r="F113" i="39" s="1"/>
  <c r="N112" i="39"/>
  <c r="O112" i="39" s="1"/>
  <c r="K112" i="39"/>
  <c r="L112" i="39" s="1"/>
  <c r="H112" i="39"/>
  <c r="I112" i="39" s="1"/>
  <c r="E112" i="39"/>
  <c r="F112" i="39" s="1"/>
  <c r="O111" i="39"/>
  <c r="N111" i="39"/>
  <c r="K111" i="39"/>
  <c r="L111" i="39" s="1"/>
  <c r="H111" i="39"/>
  <c r="I111" i="39" s="1"/>
  <c r="E111" i="39"/>
  <c r="F111" i="39" s="1"/>
  <c r="O110" i="39"/>
  <c r="N110" i="39"/>
  <c r="K110" i="39"/>
  <c r="L110" i="39" s="1"/>
  <c r="I110" i="39"/>
  <c r="H110" i="39"/>
  <c r="E110" i="39"/>
  <c r="F110" i="39" s="1"/>
  <c r="N109" i="39"/>
  <c r="O109" i="39" s="1"/>
  <c r="K109" i="39"/>
  <c r="L109" i="39" s="1"/>
  <c r="H109" i="39"/>
  <c r="I109" i="39" s="1"/>
  <c r="E109" i="39"/>
  <c r="F109" i="39" s="1"/>
  <c r="O108" i="39"/>
  <c r="N108" i="39"/>
  <c r="L108" i="39"/>
  <c r="K108" i="39"/>
  <c r="H108" i="39"/>
  <c r="I108" i="39" s="1"/>
  <c r="E108" i="39"/>
  <c r="F108" i="39" s="1"/>
  <c r="N107" i="39"/>
  <c r="O107" i="39" s="1"/>
  <c r="K107" i="39"/>
  <c r="L107" i="39" s="1"/>
  <c r="H107" i="39"/>
  <c r="I107" i="39" s="1"/>
  <c r="E107" i="39"/>
  <c r="F107" i="39" s="1"/>
  <c r="N106" i="39"/>
  <c r="O106" i="39" s="1"/>
  <c r="L106" i="39"/>
  <c r="K106" i="39"/>
  <c r="I106" i="39"/>
  <c r="H106" i="39"/>
  <c r="E106" i="39"/>
  <c r="F106" i="39" s="1"/>
  <c r="N105" i="39"/>
  <c r="O105" i="39" s="1"/>
  <c r="K105" i="39"/>
  <c r="L105" i="39" s="1"/>
  <c r="H105" i="39"/>
  <c r="I105" i="39" s="1"/>
  <c r="E105" i="39"/>
  <c r="F105" i="39" s="1"/>
  <c r="N104" i="39"/>
  <c r="O104" i="39" s="1"/>
  <c r="L104" i="39"/>
  <c r="K104" i="39"/>
  <c r="H104" i="39"/>
  <c r="I104" i="39" s="1"/>
  <c r="E104" i="39"/>
  <c r="F104" i="39" s="1"/>
  <c r="N103" i="39"/>
  <c r="O103" i="39" s="1"/>
  <c r="K103" i="39"/>
  <c r="L103" i="39" s="1"/>
  <c r="H103" i="39"/>
  <c r="I103" i="39" s="1"/>
  <c r="F103" i="39"/>
  <c r="E103" i="39"/>
  <c r="N102" i="39"/>
  <c r="O102" i="39" s="1"/>
  <c r="K102" i="39"/>
  <c r="L102" i="39" s="1"/>
  <c r="H102" i="39"/>
  <c r="I102" i="39" s="1"/>
  <c r="F102" i="39"/>
  <c r="E102" i="39"/>
  <c r="N101" i="39"/>
  <c r="O101" i="39" s="1"/>
  <c r="K101" i="39"/>
  <c r="L101" i="39" s="1"/>
  <c r="H101" i="39"/>
  <c r="I101" i="39" s="1"/>
  <c r="F101" i="39"/>
  <c r="E101" i="39"/>
  <c r="N100" i="39"/>
  <c r="O100" i="39" s="1"/>
  <c r="L100" i="39"/>
  <c r="K100" i="39"/>
  <c r="H100" i="39"/>
  <c r="I100" i="39" s="1"/>
  <c r="F100" i="39"/>
  <c r="E100" i="39"/>
  <c r="N99" i="39"/>
  <c r="O99" i="39" s="1"/>
  <c r="K99" i="39"/>
  <c r="L99" i="39" s="1"/>
  <c r="H99" i="39"/>
  <c r="I99" i="39" s="1"/>
  <c r="F99" i="39"/>
  <c r="E99" i="39"/>
  <c r="O98" i="39"/>
  <c r="N98" i="39"/>
  <c r="K98" i="39"/>
  <c r="H98" i="39"/>
  <c r="H118" i="39" s="1"/>
  <c r="F98" i="39"/>
  <c r="E98" i="39"/>
  <c r="E118" i="39" s="1"/>
  <c r="M96" i="39"/>
  <c r="J96" i="39"/>
  <c r="G96" i="39"/>
  <c r="D96" i="39"/>
  <c r="B96" i="39"/>
  <c r="M95" i="39"/>
  <c r="G95" i="39"/>
  <c r="B91" i="39"/>
  <c r="N90" i="39"/>
  <c r="O90" i="39" s="1"/>
  <c r="K90" i="39"/>
  <c r="L90" i="39" s="1"/>
  <c r="H90" i="39"/>
  <c r="I90" i="39" s="1"/>
  <c r="E90" i="39"/>
  <c r="F90" i="39" s="1"/>
  <c r="N89" i="39"/>
  <c r="O89" i="39" s="1"/>
  <c r="K89" i="39"/>
  <c r="L89" i="39" s="1"/>
  <c r="I89" i="39"/>
  <c r="H89" i="39"/>
  <c r="E89" i="39"/>
  <c r="F89" i="39" s="1"/>
  <c r="N88" i="39"/>
  <c r="O88" i="39" s="1"/>
  <c r="K88" i="39"/>
  <c r="L88" i="39" s="1"/>
  <c r="H88" i="39"/>
  <c r="I88" i="39" s="1"/>
  <c r="E88" i="39"/>
  <c r="F88" i="39" s="1"/>
  <c r="N87" i="39"/>
  <c r="O87" i="39" s="1"/>
  <c r="L87" i="39"/>
  <c r="K87" i="39"/>
  <c r="H87" i="39"/>
  <c r="I87" i="39" s="1"/>
  <c r="E87" i="39"/>
  <c r="F87" i="39" s="1"/>
  <c r="O86" i="39"/>
  <c r="N86" i="39"/>
  <c r="K86" i="39"/>
  <c r="L86" i="39" s="1"/>
  <c r="H86" i="39"/>
  <c r="I86" i="39" s="1"/>
  <c r="E86" i="39"/>
  <c r="F86" i="39" s="1"/>
  <c r="N85" i="39"/>
  <c r="O85" i="39" s="1"/>
  <c r="L85" i="39"/>
  <c r="K85" i="39"/>
  <c r="I85" i="39"/>
  <c r="H85" i="39"/>
  <c r="E85" i="39"/>
  <c r="F85" i="39" s="1"/>
  <c r="O84" i="39"/>
  <c r="N84" i="39"/>
  <c r="K84" i="39"/>
  <c r="L84" i="39" s="1"/>
  <c r="H84" i="39"/>
  <c r="I84" i="39" s="1"/>
  <c r="E84" i="39"/>
  <c r="F84" i="39" s="1"/>
  <c r="O83" i="39"/>
  <c r="N83" i="39"/>
  <c r="L83" i="39"/>
  <c r="K83" i="39"/>
  <c r="H83" i="39"/>
  <c r="I83" i="39" s="1"/>
  <c r="E83" i="39"/>
  <c r="F83" i="39" s="1"/>
  <c r="N82" i="39"/>
  <c r="O82" i="39" s="1"/>
  <c r="K82" i="39"/>
  <c r="L82" i="39" s="1"/>
  <c r="H82" i="39"/>
  <c r="I82" i="39" s="1"/>
  <c r="E82" i="39"/>
  <c r="F82" i="39" s="1"/>
  <c r="O81" i="39"/>
  <c r="N81" i="39"/>
  <c r="L81" i="39"/>
  <c r="K81" i="39"/>
  <c r="I81" i="39"/>
  <c r="H81" i="39"/>
  <c r="E81" i="39"/>
  <c r="F81" i="39" s="1"/>
  <c r="N80" i="39"/>
  <c r="O80" i="39" s="1"/>
  <c r="L80" i="39"/>
  <c r="K80" i="39"/>
  <c r="H80" i="39"/>
  <c r="I80" i="39" s="1"/>
  <c r="E80" i="39"/>
  <c r="F80" i="39" s="1"/>
  <c r="O79" i="39"/>
  <c r="N79" i="39"/>
  <c r="K79" i="39"/>
  <c r="L79" i="39" s="1"/>
  <c r="H79" i="39"/>
  <c r="I79" i="39" s="1"/>
  <c r="E79" i="39"/>
  <c r="F79" i="39" s="1"/>
  <c r="O78" i="39"/>
  <c r="N78" i="39"/>
  <c r="L78" i="39"/>
  <c r="K78" i="39"/>
  <c r="H78" i="39"/>
  <c r="I78" i="39" s="1"/>
  <c r="E78" i="39"/>
  <c r="F78" i="39" s="1"/>
  <c r="O77" i="39"/>
  <c r="N77" i="39"/>
  <c r="K77" i="39"/>
  <c r="L77" i="39" s="1"/>
  <c r="I77" i="39"/>
  <c r="H77" i="39"/>
  <c r="E77" i="39"/>
  <c r="F77" i="39" s="1"/>
  <c r="N76" i="39"/>
  <c r="O76" i="39" s="1"/>
  <c r="K76" i="39"/>
  <c r="L76" i="39" s="1"/>
  <c r="H76" i="39"/>
  <c r="I76" i="39" s="1"/>
  <c r="E76" i="39"/>
  <c r="F76" i="39" s="1"/>
  <c r="N75" i="39"/>
  <c r="O75" i="39" s="1"/>
  <c r="K75" i="39"/>
  <c r="L75" i="39" s="1"/>
  <c r="H75" i="39"/>
  <c r="I75" i="39" s="1"/>
  <c r="E75" i="39"/>
  <c r="F75" i="39" s="1"/>
  <c r="O74" i="39"/>
  <c r="N74" i="39"/>
  <c r="K74" i="39"/>
  <c r="L74" i="39" s="1"/>
  <c r="H74" i="39"/>
  <c r="I74" i="39" s="1"/>
  <c r="E74" i="39"/>
  <c r="F74" i="39" s="1"/>
  <c r="O73" i="39"/>
  <c r="N73" i="39"/>
  <c r="K73" i="39"/>
  <c r="L73" i="39" s="1"/>
  <c r="I73" i="39"/>
  <c r="H73" i="39"/>
  <c r="E73" i="39"/>
  <c r="F73" i="39" s="1"/>
  <c r="N72" i="39"/>
  <c r="O72" i="39" s="1"/>
  <c r="K72" i="39"/>
  <c r="L72" i="39" s="1"/>
  <c r="H72" i="39"/>
  <c r="I72" i="39" s="1"/>
  <c r="E72" i="39"/>
  <c r="F72" i="39" s="1"/>
  <c r="O71" i="39"/>
  <c r="N71" i="39"/>
  <c r="L71" i="39"/>
  <c r="K71" i="39"/>
  <c r="H71" i="39"/>
  <c r="E71" i="39"/>
  <c r="E91" i="39" s="1"/>
  <c r="M69" i="39"/>
  <c r="J69" i="39"/>
  <c r="G69" i="39"/>
  <c r="D69" i="39"/>
  <c r="B69" i="39"/>
  <c r="M68" i="39"/>
  <c r="G68" i="39"/>
  <c r="H64" i="39"/>
  <c r="B64" i="39"/>
  <c r="N63" i="39"/>
  <c r="O63" i="39" s="1"/>
  <c r="K63" i="39"/>
  <c r="L63" i="39" s="1"/>
  <c r="I63" i="39"/>
  <c r="H63" i="39"/>
  <c r="F63" i="39"/>
  <c r="E63" i="39"/>
  <c r="N62" i="39"/>
  <c r="O62" i="39" s="1"/>
  <c r="L62" i="39"/>
  <c r="K62" i="39"/>
  <c r="I62" i="39"/>
  <c r="H62" i="39"/>
  <c r="F62" i="39"/>
  <c r="E62" i="39"/>
  <c r="N61" i="39"/>
  <c r="O61" i="39" s="1"/>
  <c r="L61" i="39"/>
  <c r="K61" i="39"/>
  <c r="I61" i="39"/>
  <c r="H61" i="39"/>
  <c r="F61" i="39"/>
  <c r="E61" i="39"/>
  <c r="N60" i="39"/>
  <c r="O60" i="39" s="1"/>
  <c r="L60" i="39"/>
  <c r="K60" i="39"/>
  <c r="I60" i="39"/>
  <c r="H60" i="39"/>
  <c r="F60" i="39"/>
  <c r="E60" i="39"/>
  <c r="N59" i="39"/>
  <c r="O59" i="39" s="1"/>
  <c r="L59" i="39"/>
  <c r="K59" i="39"/>
  <c r="I59" i="39"/>
  <c r="H59" i="39"/>
  <c r="F59" i="39"/>
  <c r="E59" i="39"/>
  <c r="N58" i="39"/>
  <c r="O58" i="39" s="1"/>
  <c r="L58" i="39"/>
  <c r="K58" i="39"/>
  <c r="I58" i="39"/>
  <c r="H58" i="39"/>
  <c r="F58" i="39"/>
  <c r="E58" i="39"/>
  <c r="N57" i="39"/>
  <c r="O57" i="39" s="1"/>
  <c r="L57" i="39"/>
  <c r="K57" i="39"/>
  <c r="I57" i="39"/>
  <c r="H57" i="39"/>
  <c r="F57" i="39"/>
  <c r="E57" i="39"/>
  <c r="N56" i="39"/>
  <c r="O56" i="39" s="1"/>
  <c r="L56" i="39"/>
  <c r="K56" i="39"/>
  <c r="I56" i="39"/>
  <c r="H56" i="39"/>
  <c r="F56" i="39"/>
  <c r="E56" i="39"/>
  <c r="N55" i="39"/>
  <c r="O55" i="39" s="1"/>
  <c r="L55" i="39"/>
  <c r="K55" i="39"/>
  <c r="I55" i="39"/>
  <c r="H55" i="39"/>
  <c r="F55" i="39"/>
  <c r="E55" i="39"/>
  <c r="N54" i="39"/>
  <c r="O54" i="39" s="1"/>
  <c r="L54" i="39"/>
  <c r="K54" i="39"/>
  <c r="I54" i="39"/>
  <c r="H54" i="39"/>
  <c r="F54" i="39"/>
  <c r="E54" i="39"/>
  <c r="N53" i="39"/>
  <c r="O53" i="39" s="1"/>
  <c r="L53" i="39"/>
  <c r="K53" i="39"/>
  <c r="I53" i="39"/>
  <c r="H53" i="39"/>
  <c r="F53" i="39"/>
  <c r="E53" i="39"/>
  <c r="N52" i="39"/>
  <c r="O52" i="39" s="1"/>
  <c r="L52" i="39"/>
  <c r="K52" i="39"/>
  <c r="I52" i="39"/>
  <c r="H52" i="39"/>
  <c r="F52" i="39"/>
  <c r="E52" i="39"/>
  <c r="N51" i="39"/>
  <c r="O51" i="39" s="1"/>
  <c r="L51" i="39"/>
  <c r="K51" i="39"/>
  <c r="I51" i="39"/>
  <c r="H51" i="39"/>
  <c r="F51" i="39"/>
  <c r="E51" i="39"/>
  <c r="N50" i="39"/>
  <c r="O50" i="39" s="1"/>
  <c r="L50" i="39"/>
  <c r="K50" i="39"/>
  <c r="I50" i="39"/>
  <c r="H50" i="39"/>
  <c r="F50" i="39"/>
  <c r="E50" i="39"/>
  <c r="N49" i="39"/>
  <c r="O49" i="39" s="1"/>
  <c r="L49" i="39"/>
  <c r="K49" i="39"/>
  <c r="I49" i="39"/>
  <c r="H49" i="39"/>
  <c r="F49" i="39"/>
  <c r="E49" i="39"/>
  <c r="N48" i="39"/>
  <c r="O48" i="39" s="1"/>
  <c r="L48" i="39"/>
  <c r="K48" i="39"/>
  <c r="I48" i="39"/>
  <c r="H48" i="39"/>
  <c r="F48" i="39"/>
  <c r="E48" i="39"/>
  <c r="N47" i="39"/>
  <c r="O47" i="39" s="1"/>
  <c r="L47" i="39"/>
  <c r="K47" i="39"/>
  <c r="I47" i="39"/>
  <c r="H47" i="39"/>
  <c r="F47" i="39"/>
  <c r="E47" i="39"/>
  <c r="N46" i="39"/>
  <c r="O46" i="39" s="1"/>
  <c r="L46" i="39"/>
  <c r="K46" i="39"/>
  <c r="I46" i="39"/>
  <c r="H46" i="39"/>
  <c r="F46" i="39"/>
  <c r="E46" i="39"/>
  <c r="N45" i="39"/>
  <c r="O45" i="39" s="1"/>
  <c r="L45" i="39"/>
  <c r="K45" i="39"/>
  <c r="I45" i="39"/>
  <c r="H45" i="39"/>
  <c r="F45" i="39"/>
  <c r="E45" i="39"/>
  <c r="N44" i="39"/>
  <c r="L44" i="39"/>
  <c r="K44" i="39"/>
  <c r="K64" i="39" s="1"/>
  <c r="I44" i="39"/>
  <c r="I64" i="39" s="1"/>
  <c r="H44" i="39"/>
  <c r="F44" i="39"/>
  <c r="F64" i="39" s="1"/>
  <c r="E44" i="39"/>
  <c r="E64" i="39" s="1"/>
  <c r="M42" i="39"/>
  <c r="J42" i="39"/>
  <c r="G42" i="39"/>
  <c r="D42" i="39"/>
  <c r="B42" i="39"/>
  <c r="M41" i="39"/>
  <c r="G41" i="39"/>
  <c r="O36" i="39"/>
  <c r="N36" i="39"/>
  <c r="M36" i="39"/>
  <c r="L36" i="39"/>
  <c r="K36" i="39"/>
  <c r="J36" i="39"/>
  <c r="I36" i="39"/>
  <c r="H36" i="39"/>
  <c r="G36" i="39"/>
  <c r="F36" i="39"/>
  <c r="E36" i="39"/>
  <c r="D36" i="39"/>
  <c r="C36" i="39"/>
  <c r="B36" i="39"/>
  <c r="O35" i="39"/>
  <c r="N35" i="39"/>
  <c r="M35" i="39"/>
  <c r="L35" i="39"/>
  <c r="K35" i="39"/>
  <c r="J35" i="39"/>
  <c r="I35" i="39"/>
  <c r="H35" i="39"/>
  <c r="G35" i="39"/>
  <c r="F35" i="39"/>
  <c r="E35" i="39"/>
  <c r="D35" i="39"/>
  <c r="C35" i="39"/>
  <c r="B35" i="39"/>
  <c r="O34" i="39"/>
  <c r="N34" i="39"/>
  <c r="M34" i="39"/>
  <c r="L34" i="39"/>
  <c r="K34" i="39"/>
  <c r="J34" i="39"/>
  <c r="I34" i="39"/>
  <c r="H34" i="39"/>
  <c r="G34" i="39"/>
  <c r="F34" i="39"/>
  <c r="E34" i="39"/>
  <c r="D34" i="39"/>
  <c r="C34" i="39"/>
  <c r="B34" i="39"/>
  <c r="O33" i="39"/>
  <c r="N33" i="39"/>
  <c r="M33" i="39"/>
  <c r="L33" i="39"/>
  <c r="K33" i="39"/>
  <c r="J33" i="39"/>
  <c r="I33" i="39"/>
  <c r="H33" i="39"/>
  <c r="G33" i="39"/>
  <c r="F33" i="39"/>
  <c r="E33" i="39"/>
  <c r="D33" i="39"/>
  <c r="C33" i="39"/>
  <c r="B33" i="39"/>
  <c r="O32" i="39"/>
  <c r="N32" i="39"/>
  <c r="M32" i="39"/>
  <c r="L32" i="39"/>
  <c r="K32" i="39"/>
  <c r="J32" i="39"/>
  <c r="I32" i="39"/>
  <c r="H32" i="39"/>
  <c r="G32" i="39"/>
  <c r="F32" i="39"/>
  <c r="E32" i="39"/>
  <c r="D32" i="39"/>
  <c r="C32" i="39"/>
  <c r="B32" i="39"/>
  <c r="O31" i="39"/>
  <c r="N31" i="39"/>
  <c r="M31" i="39"/>
  <c r="L31" i="39"/>
  <c r="K31" i="39"/>
  <c r="J31" i="39"/>
  <c r="I31" i="39"/>
  <c r="H31" i="39"/>
  <c r="G31" i="39"/>
  <c r="F31" i="39"/>
  <c r="E31" i="39"/>
  <c r="D31" i="39"/>
  <c r="C31" i="39"/>
  <c r="B31" i="39"/>
  <c r="O30" i="39"/>
  <c r="N30" i="39"/>
  <c r="M30" i="39"/>
  <c r="L30" i="39"/>
  <c r="K30" i="39"/>
  <c r="J30" i="39"/>
  <c r="I30" i="39"/>
  <c r="H30" i="39"/>
  <c r="G30" i="39"/>
  <c r="F30" i="39"/>
  <c r="E30" i="39"/>
  <c r="D30" i="39"/>
  <c r="C30" i="39"/>
  <c r="B30" i="39"/>
  <c r="O29" i="39"/>
  <c r="N29" i="39"/>
  <c r="M29" i="39"/>
  <c r="L29" i="39"/>
  <c r="K29" i="39"/>
  <c r="J29" i="39"/>
  <c r="I29" i="39"/>
  <c r="H29" i="39"/>
  <c r="G29" i="39"/>
  <c r="F29" i="39"/>
  <c r="E29" i="39"/>
  <c r="D29" i="39"/>
  <c r="C29" i="39"/>
  <c r="B29" i="39"/>
  <c r="O28" i="39"/>
  <c r="N28" i="39"/>
  <c r="M28" i="39"/>
  <c r="L28" i="39"/>
  <c r="K28" i="39"/>
  <c r="J28" i="39"/>
  <c r="I28" i="39"/>
  <c r="H28" i="39"/>
  <c r="G28" i="39"/>
  <c r="F28" i="39"/>
  <c r="E28" i="39"/>
  <c r="D28" i="39"/>
  <c r="C28" i="39"/>
  <c r="B28" i="39"/>
  <c r="O27" i="39"/>
  <c r="N27" i="39"/>
  <c r="M27" i="39"/>
  <c r="L27" i="39"/>
  <c r="K27" i="39"/>
  <c r="J27" i="39"/>
  <c r="I27" i="39"/>
  <c r="H27" i="39"/>
  <c r="G27" i="39"/>
  <c r="F27" i="39"/>
  <c r="E27" i="39"/>
  <c r="D27" i="39"/>
  <c r="C27" i="39"/>
  <c r="B27" i="39"/>
  <c r="O26" i="39"/>
  <c r="N26" i="39"/>
  <c r="M26" i="39"/>
  <c r="L26" i="39"/>
  <c r="K26" i="39"/>
  <c r="J26" i="39"/>
  <c r="I26" i="39"/>
  <c r="H26" i="39"/>
  <c r="G26" i="39"/>
  <c r="F26" i="39"/>
  <c r="E26" i="39"/>
  <c r="D26" i="39"/>
  <c r="C26" i="39"/>
  <c r="B26" i="39"/>
  <c r="O25" i="39"/>
  <c r="N25" i="39"/>
  <c r="M25" i="39"/>
  <c r="L25" i="39"/>
  <c r="K25" i="39"/>
  <c r="J25" i="39"/>
  <c r="I25" i="39"/>
  <c r="H25" i="39"/>
  <c r="G25" i="39"/>
  <c r="F25" i="39"/>
  <c r="E25" i="39"/>
  <c r="D25" i="39"/>
  <c r="C25" i="39"/>
  <c r="B25" i="39"/>
  <c r="O24" i="39"/>
  <c r="N24" i="39"/>
  <c r="M24" i="39"/>
  <c r="L24" i="39"/>
  <c r="K24" i="39"/>
  <c r="J24" i="39"/>
  <c r="I24" i="39"/>
  <c r="H24" i="39"/>
  <c r="G24" i="39"/>
  <c r="F24" i="39"/>
  <c r="E24" i="39"/>
  <c r="D24" i="39"/>
  <c r="C24" i="39"/>
  <c r="B24" i="39"/>
  <c r="O23" i="39"/>
  <c r="N23" i="39"/>
  <c r="M23" i="39"/>
  <c r="L23" i="39"/>
  <c r="K23" i="39"/>
  <c r="J23" i="39"/>
  <c r="I23" i="39"/>
  <c r="H23" i="39"/>
  <c r="G23" i="39"/>
  <c r="F23" i="39"/>
  <c r="E23" i="39"/>
  <c r="D23" i="39"/>
  <c r="C23" i="39"/>
  <c r="B23" i="39"/>
  <c r="O22" i="39"/>
  <c r="N22" i="39"/>
  <c r="M22" i="39"/>
  <c r="L22" i="39"/>
  <c r="K22" i="39"/>
  <c r="J22" i="39"/>
  <c r="I22" i="39"/>
  <c r="H22" i="39"/>
  <c r="G22" i="39"/>
  <c r="F22" i="39"/>
  <c r="E22" i="39"/>
  <c r="D22" i="39"/>
  <c r="C22" i="39"/>
  <c r="B22" i="39"/>
  <c r="O21" i="39"/>
  <c r="N21" i="39"/>
  <c r="M21" i="39"/>
  <c r="L21" i="39"/>
  <c r="K21" i="39"/>
  <c r="J21" i="39"/>
  <c r="I21" i="39"/>
  <c r="H21" i="39"/>
  <c r="G21" i="39"/>
  <c r="F21" i="39"/>
  <c r="E21" i="39"/>
  <c r="D21" i="39"/>
  <c r="C21" i="39"/>
  <c r="B21" i="39"/>
  <c r="O20" i="39"/>
  <c r="N20" i="39"/>
  <c r="M20" i="39"/>
  <c r="L20" i="39"/>
  <c r="K20" i="39"/>
  <c r="J20" i="39"/>
  <c r="I20" i="39"/>
  <c r="H20" i="39"/>
  <c r="G20" i="39"/>
  <c r="F20" i="39"/>
  <c r="E20" i="39"/>
  <c r="D20" i="39"/>
  <c r="C20" i="39"/>
  <c r="B20" i="39"/>
  <c r="O19" i="39"/>
  <c r="N19" i="39"/>
  <c r="M19" i="39"/>
  <c r="L19" i="39"/>
  <c r="K19" i="39"/>
  <c r="J19" i="39"/>
  <c r="I19" i="39"/>
  <c r="H19" i="39"/>
  <c r="G19" i="39"/>
  <c r="F19" i="39"/>
  <c r="E19" i="39"/>
  <c r="D19" i="39"/>
  <c r="C19" i="39"/>
  <c r="B19" i="39"/>
  <c r="O18" i="39"/>
  <c r="N18" i="39"/>
  <c r="M18" i="39"/>
  <c r="L18" i="39"/>
  <c r="K18" i="39"/>
  <c r="J18" i="39"/>
  <c r="I18" i="39"/>
  <c r="H18" i="39"/>
  <c r="G18" i="39"/>
  <c r="F18" i="39"/>
  <c r="E18" i="39"/>
  <c r="D18" i="39"/>
  <c r="C18" i="39"/>
  <c r="B18" i="39"/>
  <c r="O17" i="39"/>
  <c r="N17" i="39"/>
  <c r="M17" i="39"/>
  <c r="L17" i="39"/>
  <c r="K17" i="39"/>
  <c r="J17" i="39"/>
  <c r="I17" i="39"/>
  <c r="H17" i="39"/>
  <c r="G17" i="39"/>
  <c r="F17" i="39"/>
  <c r="E17" i="39"/>
  <c r="D17" i="39"/>
  <c r="C17" i="39"/>
  <c r="B17" i="39"/>
  <c r="M15" i="39"/>
  <c r="J15" i="39"/>
  <c r="G15" i="39"/>
  <c r="D15" i="39"/>
  <c r="B15" i="39"/>
  <c r="M14" i="39"/>
  <c r="G14" i="39"/>
  <c r="B199" i="38"/>
  <c r="N198" i="38"/>
  <c r="O198" i="38" s="1"/>
  <c r="L198" i="38"/>
  <c r="K198" i="38"/>
  <c r="H198" i="38"/>
  <c r="I198" i="38" s="1"/>
  <c r="F198" i="38"/>
  <c r="E198" i="38"/>
  <c r="O197" i="38"/>
  <c r="N197" i="38"/>
  <c r="K197" i="38"/>
  <c r="L197" i="38" s="1"/>
  <c r="H197" i="38"/>
  <c r="I197" i="38" s="1"/>
  <c r="F197" i="38"/>
  <c r="E197" i="38"/>
  <c r="O196" i="38"/>
  <c r="N196" i="38"/>
  <c r="K196" i="38"/>
  <c r="L196" i="38" s="1"/>
  <c r="H196" i="38"/>
  <c r="I196" i="38" s="1"/>
  <c r="F196" i="38"/>
  <c r="E196" i="38"/>
  <c r="O195" i="38"/>
  <c r="N195" i="38"/>
  <c r="K195" i="38"/>
  <c r="L195" i="38" s="1"/>
  <c r="H195" i="38"/>
  <c r="I195" i="38" s="1"/>
  <c r="F195" i="38"/>
  <c r="E195" i="38"/>
  <c r="O194" i="38"/>
  <c r="N194" i="38"/>
  <c r="L194" i="38"/>
  <c r="K194" i="38"/>
  <c r="H194" i="38"/>
  <c r="I194" i="38" s="1"/>
  <c r="F194" i="38"/>
  <c r="E194" i="38"/>
  <c r="N193" i="38"/>
  <c r="O193" i="38" s="1"/>
  <c r="K193" i="38"/>
  <c r="L193" i="38" s="1"/>
  <c r="H193" i="38"/>
  <c r="I193" i="38" s="1"/>
  <c r="F193" i="38"/>
  <c r="E193" i="38"/>
  <c r="N192" i="38"/>
  <c r="O192" i="38" s="1"/>
  <c r="K192" i="38"/>
  <c r="L192" i="38" s="1"/>
  <c r="H192" i="38"/>
  <c r="I192" i="38" s="1"/>
  <c r="F192" i="38"/>
  <c r="E192" i="38"/>
  <c r="N191" i="38"/>
  <c r="O191" i="38" s="1"/>
  <c r="K191" i="38"/>
  <c r="L191" i="38" s="1"/>
  <c r="H191" i="38"/>
  <c r="I191" i="38" s="1"/>
  <c r="F191" i="38"/>
  <c r="E191" i="38"/>
  <c r="N190" i="38"/>
  <c r="O190" i="38" s="1"/>
  <c r="L190" i="38"/>
  <c r="K190" i="38"/>
  <c r="H190" i="38"/>
  <c r="I190" i="38" s="1"/>
  <c r="F190" i="38"/>
  <c r="E190" i="38"/>
  <c r="O189" i="38"/>
  <c r="N189" i="38"/>
  <c r="K189" i="38"/>
  <c r="L189" i="38" s="1"/>
  <c r="H189" i="38"/>
  <c r="I189" i="38" s="1"/>
  <c r="F189" i="38"/>
  <c r="E189" i="38"/>
  <c r="O188" i="38"/>
  <c r="N188" i="38"/>
  <c r="K188" i="38"/>
  <c r="L188" i="38" s="1"/>
  <c r="H188" i="38"/>
  <c r="I188" i="38" s="1"/>
  <c r="F188" i="38"/>
  <c r="E188" i="38"/>
  <c r="O187" i="38"/>
  <c r="N187" i="38"/>
  <c r="K187" i="38"/>
  <c r="L187" i="38" s="1"/>
  <c r="H187" i="38"/>
  <c r="I187" i="38" s="1"/>
  <c r="F187" i="38"/>
  <c r="E187" i="38"/>
  <c r="O186" i="38"/>
  <c r="N186" i="38"/>
  <c r="L186" i="38"/>
  <c r="K186" i="38"/>
  <c r="H186" i="38"/>
  <c r="I186" i="38" s="1"/>
  <c r="F186" i="38"/>
  <c r="E186" i="38"/>
  <c r="N185" i="38"/>
  <c r="O185" i="38" s="1"/>
  <c r="K185" i="38"/>
  <c r="L185" i="38" s="1"/>
  <c r="H185" i="38"/>
  <c r="I185" i="38" s="1"/>
  <c r="F185" i="38"/>
  <c r="E185" i="38"/>
  <c r="N184" i="38"/>
  <c r="O184" i="38" s="1"/>
  <c r="K184" i="38"/>
  <c r="L184" i="38" s="1"/>
  <c r="H184" i="38"/>
  <c r="I184" i="38" s="1"/>
  <c r="F184" i="38"/>
  <c r="E184" i="38"/>
  <c r="N183" i="38"/>
  <c r="O183" i="38" s="1"/>
  <c r="K183" i="38"/>
  <c r="L183" i="38" s="1"/>
  <c r="H183" i="38"/>
  <c r="I183" i="38" s="1"/>
  <c r="F183" i="38"/>
  <c r="E183" i="38"/>
  <c r="N182" i="38"/>
  <c r="O182" i="38" s="1"/>
  <c r="L182" i="38"/>
  <c r="K182" i="38"/>
  <c r="H182" i="38"/>
  <c r="I182" i="38" s="1"/>
  <c r="F182" i="38"/>
  <c r="E182" i="38"/>
  <c r="O181" i="38"/>
  <c r="N181" i="38"/>
  <c r="K181" i="38"/>
  <c r="L181" i="38" s="1"/>
  <c r="H181" i="38"/>
  <c r="I181" i="38" s="1"/>
  <c r="F181" i="38"/>
  <c r="E181" i="38"/>
  <c r="O180" i="38"/>
  <c r="N180" i="38"/>
  <c r="K180" i="38"/>
  <c r="L180" i="38" s="1"/>
  <c r="H180" i="38"/>
  <c r="I180" i="38" s="1"/>
  <c r="F180" i="38"/>
  <c r="E180" i="38"/>
  <c r="O179" i="38"/>
  <c r="N179" i="38"/>
  <c r="K179" i="38"/>
  <c r="H179" i="38"/>
  <c r="H199" i="38" s="1"/>
  <c r="F179" i="38"/>
  <c r="F199" i="38" s="1"/>
  <c r="E179" i="38"/>
  <c r="E199" i="38" s="1"/>
  <c r="M177" i="38"/>
  <c r="J177" i="38"/>
  <c r="G177" i="38"/>
  <c r="D177" i="38"/>
  <c r="B177" i="38"/>
  <c r="M176" i="38"/>
  <c r="G176" i="38"/>
  <c r="B172" i="38"/>
  <c r="O171" i="38"/>
  <c r="N171" i="38"/>
  <c r="L171" i="38"/>
  <c r="K171" i="38"/>
  <c r="H171" i="38"/>
  <c r="I171" i="38" s="1"/>
  <c r="F171" i="38"/>
  <c r="E171" i="38"/>
  <c r="N170" i="38"/>
  <c r="O170" i="38" s="1"/>
  <c r="K170" i="38"/>
  <c r="L170" i="38" s="1"/>
  <c r="H170" i="38"/>
  <c r="I170" i="38" s="1"/>
  <c r="F170" i="38"/>
  <c r="E170" i="38"/>
  <c r="N169" i="38"/>
  <c r="O169" i="38" s="1"/>
  <c r="K169" i="38"/>
  <c r="L169" i="38" s="1"/>
  <c r="H169" i="38"/>
  <c r="I169" i="38" s="1"/>
  <c r="F169" i="38"/>
  <c r="E169" i="38"/>
  <c r="N168" i="38"/>
  <c r="O168" i="38" s="1"/>
  <c r="L168" i="38"/>
  <c r="K168" i="38"/>
  <c r="H168" i="38"/>
  <c r="I168" i="38" s="1"/>
  <c r="F168" i="38"/>
  <c r="E168" i="38"/>
  <c r="O167" i="38"/>
  <c r="N167" i="38"/>
  <c r="L167" i="38"/>
  <c r="K167" i="38"/>
  <c r="H167" i="38"/>
  <c r="I167" i="38" s="1"/>
  <c r="F167" i="38"/>
  <c r="E167" i="38"/>
  <c r="N166" i="38"/>
  <c r="O166" i="38" s="1"/>
  <c r="K166" i="38"/>
  <c r="L166" i="38" s="1"/>
  <c r="H166" i="38"/>
  <c r="I166" i="38" s="1"/>
  <c r="F166" i="38"/>
  <c r="E166" i="38"/>
  <c r="N165" i="38"/>
  <c r="O165" i="38" s="1"/>
  <c r="K165" i="38"/>
  <c r="L165" i="38" s="1"/>
  <c r="H165" i="38"/>
  <c r="I165" i="38" s="1"/>
  <c r="F165" i="38"/>
  <c r="E165" i="38"/>
  <c r="N164" i="38"/>
  <c r="O164" i="38" s="1"/>
  <c r="L164" i="38"/>
  <c r="K164" i="38"/>
  <c r="H164" i="38"/>
  <c r="I164" i="38" s="1"/>
  <c r="F164" i="38"/>
  <c r="E164" i="38"/>
  <c r="O163" i="38"/>
  <c r="N163" i="38"/>
  <c r="L163" i="38"/>
  <c r="K163" i="38"/>
  <c r="H163" i="38"/>
  <c r="I163" i="38" s="1"/>
  <c r="F163" i="38"/>
  <c r="E163" i="38"/>
  <c r="N162" i="38"/>
  <c r="O162" i="38" s="1"/>
  <c r="K162" i="38"/>
  <c r="L162" i="38" s="1"/>
  <c r="H162" i="38"/>
  <c r="I162" i="38" s="1"/>
  <c r="F162" i="38"/>
  <c r="E162" i="38"/>
  <c r="N161" i="38"/>
  <c r="O161" i="38" s="1"/>
  <c r="K161" i="38"/>
  <c r="L161" i="38" s="1"/>
  <c r="H161" i="38"/>
  <c r="I161" i="38" s="1"/>
  <c r="F161" i="38"/>
  <c r="E161" i="38"/>
  <c r="N160" i="38"/>
  <c r="O160" i="38" s="1"/>
  <c r="L160" i="38"/>
  <c r="K160" i="38"/>
  <c r="H160" i="38"/>
  <c r="I160" i="38" s="1"/>
  <c r="F160" i="38"/>
  <c r="E160" i="38"/>
  <c r="O159" i="38"/>
  <c r="N159" i="38"/>
  <c r="L159" i="38"/>
  <c r="K159" i="38"/>
  <c r="H159" i="38"/>
  <c r="I159" i="38" s="1"/>
  <c r="F159" i="38"/>
  <c r="E159" i="38"/>
  <c r="N158" i="38"/>
  <c r="O158" i="38" s="1"/>
  <c r="K158" i="38"/>
  <c r="L158" i="38" s="1"/>
  <c r="H158" i="38"/>
  <c r="I158" i="38" s="1"/>
  <c r="F158" i="38"/>
  <c r="E158" i="38"/>
  <c r="N157" i="38"/>
  <c r="O157" i="38" s="1"/>
  <c r="K157" i="38"/>
  <c r="L157" i="38" s="1"/>
  <c r="H157" i="38"/>
  <c r="I157" i="38" s="1"/>
  <c r="F157" i="38"/>
  <c r="E157" i="38"/>
  <c r="N156" i="38"/>
  <c r="O156" i="38" s="1"/>
  <c r="L156" i="38"/>
  <c r="K156" i="38"/>
  <c r="H156" i="38"/>
  <c r="I156" i="38" s="1"/>
  <c r="F156" i="38"/>
  <c r="E156" i="38"/>
  <c r="O155" i="38"/>
  <c r="N155" i="38"/>
  <c r="L155" i="38"/>
  <c r="K155" i="38"/>
  <c r="H155" i="38"/>
  <c r="I155" i="38" s="1"/>
  <c r="F155" i="38"/>
  <c r="E155" i="38"/>
  <c r="N154" i="38"/>
  <c r="O154" i="38" s="1"/>
  <c r="K154" i="38"/>
  <c r="L154" i="38" s="1"/>
  <c r="H154" i="38"/>
  <c r="I154" i="38" s="1"/>
  <c r="F154" i="38"/>
  <c r="E154" i="38"/>
  <c r="N153" i="38"/>
  <c r="O153" i="38" s="1"/>
  <c r="K153" i="38"/>
  <c r="L153" i="38" s="1"/>
  <c r="H153" i="38"/>
  <c r="I153" i="38" s="1"/>
  <c r="F153" i="38"/>
  <c r="E153" i="38"/>
  <c r="N152" i="38"/>
  <c r="N172" i="38" s="1"/>
  <c r="L152" i="38"/>
  <c r="K152" i="38"/>
  <c r="H152" i="38"/>
  <c r="H172" i="38" s="1"/>
  <c r="F152" i="38"/>
  <c r="F172" i="38" s="1"/>
  <c r="E152" i="38"/>
  <c r="E172" i="38" s="1"/>
  <c r="M150" i="38"/>
  <c r="J150" i="38"/>
  <c r="G150" i="38"/>
  <c r="D150" i="38"/>
  <c r="B150" i="38"/>
  <c r="M149" i="38"/>
  <c r="G149" i="38"/>
  <c r="B145" i="38"/>
  <c r="N144" i="38"/>
  <c r="O144" i="38" s="1"/>
  <c r="L144" i="38"/>
  <c r="K144" i="38"/>
  <c r="H144" i="38"/>
  <c r="I144" i="38" s="1"/>
  <c r="F144" i="38"/>
  <c r="E144" i="38"/>
  <c r="N143" i="38"/>
  <c r="O143" i="38" s="1"/>
  <c r="K143" i="38"/>
  <c r="L143" i="38" s="1"/>
  <c r="H143" i="38"/>
  <c r="I143" i="38" s="1"/>
  <c r="F143" i="38"/>
  <c r="E143" i="38"/>
  <c r="N142" i="38"/>
  <c r="O142" i="38" s="1"/>
  <c r="K142" i="38"/>
  <c r="L142" i="38" s="1"/>
  <c r="H142" i="38"/>
  <c r="I142" i="38" s="1"/>
  <c r="F142" i="38"/>
  <c r="E142" i="38"/>
  <c r="N141" i="38"/>
  <c r="O141" i="38" s="1"/>
  <c r="K141" i="38"/>
  <c r="L141" i="38" s="1"/>
  <c r="H141" i="38"/>
  <c r="I141" i="38" s="1"/>
  <c r="F141" i="38"/>
  <c r="E141" i="38"/>
  <c r="N140" i="38"/>
  <c r="O140" i="38" s="1"/>
  <c r="L140" i="38"/>
  <c r="K140" i="38"/>
  <c r="H140" i="38"/>
  <c r="I140" i="38" s="1"/>
  <c r="F140" i="38"/>
  <c r="E140" i="38"/>
  <c r="N139" i="38"/>
  <c r="O139" i="38" s="1"/>
  <c r="K139" i="38"/>
  <c r="L139" i="38" s="1"/>
  <c r="H139" i="38"/>
  <c r="I139" i="38" s="1"/>
  <c r="F139" i="38"/>
  <c r="E139" i="38"/>
  <c r="O138" i="38"/>
  <c r="N138" i="38"/>
  <c r="K138" i="38"/>
  <c r="L138" i="38" s="1"/>
  <c r="H138" i="38"/>
  <c r="I138" i="38" s="1"/>
  <c r="F138" i="38"/>
  <c r="E138" i="38"/>
  <c r="N137" i="38"/>
  <c r="O137" i="38" s="1"/>
  <c r="K137" i="38"/>
  <c r="L137" i="38" s="1"/>
  <c r="H137" i="38"/>
  <c r="I137" i="38" s="1"/>
  <c r="F137" i="38"/>
  <c r="E137" i="38"/>
  <c r="O136" i="38"/>
  <c r="N136" i="38"/>
  <c r="L136" i="38"/>
  <c r="K136" i="38"/>
  <c r="H136" i="38"/>
  <c r="I136" i="38" s="1"/>
  <c r="F136" i="38"/>
  <c r="E136" i="38"/>
  <c r="N135" i="38"/>
  <c r="O135" i="38" s="1"/>
  <c r="K135" i="38"/>
  <c r="L135" i="38" s="1"/>
  <c r="H135" i="38"/>
  <c r="I135" i="38" s="1"/>
  <c r="F135" i="38"/>
  <c r="E135" i="38"/>
  <c r="N134" i="38"/>
  <c r="O134" i="38" s="1"/>
  <c r="K134" i="38"/>
  <c r="L134" i="38" s="1"/>
  <c r="H134" i="38"/>
  <c r="I134" i="38" s="1"/>
  <c r="F134" i="38"/>
  <c r="E134" i="38"/>
  <c r="N133" i="38"/>
  <c r="O133" i="38" s="1"/>
  <c r="K133" i="38"/>
  <c r="L133" i="38" s="1"/>
  <c r="H133" i="38"/>
  <c r="I133" i="38" s="1"/>
  <c r="F133" i="38"/>
  <c r="E133" i="38"/>
  <c r="N132" i="38"/>
  <c r="O132" i="38" s="1"/>
  <c r="L132" i="38"/>
  <c r="K132" i="38"/>
  <c r="H132" i="38"/>
  <c r="I132" i="38" s="1"/>
  <c r="F132" i="38"/>
  <c r="E132" i="38"/>
  <c r="O131" i="38"/>
  <c r="N131" i="38"/>
  <c r="K131" i="38"/>
  <c r="L131" i="38" s="1"/>
  <c r="H131" i="38"/>
  <c r="I131" i="38" s="1"/>
  <c r="F131" i="38"/>
  <c r="E131" i="38"/>
  <c r="N130" i="38"/>
  <c r="O130" i="38" s="1"/>
  <c r="K130" i="38"/>
  <c r="L130" i="38" s="1"/>
  <c r="H130" i="38"/>
  <c r="I130" i="38" s="1"/>
  <c r="F130" i="38"/>
  <c r="E130" i="38"/>
  <c r="O129" i="38"/>
  <c r="N129" i="38"/>
  <c r="K129" i="38"/>
  <c r="L129" i="38" s="1"/>
  <c r="H129" i="38"/>
  <c r="I129" i="38" s="1"/>
  <c r="F129" i="38"/>
  <c r="E129" i="38"/>
  <c r="N128" i="38"/>
  <c r="O128" i="38" s="1"/>
  <c r="L128" i="38"/>
  <c r="K128" i="38"/>
  <c r="H128" i="38"/>
  <c r="I128" i="38" s="1"/>
  <c r="F128" i="38"/>
  <c r="E128" i="38"/>
  <c r="N127" i="38"/>
  <c r="O127" i="38" s="1"/>
  <c r="K127" i="38"/>
  <c r="L127" i="38" s="1"/>
  <c r="H127" i="38"/>
  <c r="I127" i="38" s="1"/>
  <c r="F127" i="38"/>
  <c r="E127" i="38"/>
  <c r="N126" i="38"/>
  <c r="O126" i="38" s="1"/>
  <c r="K126" i="38"/>
  <c r="L126" i="38" s="1"/>
  <c r="H126" i="38"/>
  <c r="I126" i="38" s="1"/>
  <c r="F126" i="38"/>
  <c r="E126" i="38"/>
  <c r="N125" i="38"/>
  <c r="K125" i="38"/>
  <c r="H125" i="38"/>
  <c r="H145" i="38" s="1"/>
  <c r="F125" i="38"/>
  <c r="F145" i="38" s="1"/>
  <c r="E125" i="38"/>
  <c r="E145" i="38" s="1"/>
  <c r="M123" i="38"/>
  <c r="J123" i="38"/>
  <c r="G123" i="38"/>
  <c r="D123" i="38"/>
  <c r="B123" i="38"/>
  <c r="M122" i="38"/>
  <c r="G122" i="38"/>
  <c r="B118" i="38"/>
  <c r="N117" i="38"/>
  <c r="O117" i="38" s="1"/>
  <c r="L117" i="38"/>
  <c r="K117" i="38"/>
  <c r="I117" i="38"/>
  <c r="H117" i="38"/>
  <c r="F117" i="38"/>
  <c r="E117" i="38"/>
  <c r="N116" i="38"/>
  <c r="O116" i="38" s="1"/>
  <c r="L116" i="38"/>
  <c r="K116" i="38"/>
  <c r="I116" i="38"/>
  <c r="H116" i="38"/>
  <c r="F116" i="38"/>
  <c r="E116" i="38"/>
  <c r="N115" i="38"/>
  <c r="O115" i="38" s="1"/>
  <c r="L115" i="38"/>
  <c r="K115" i="38"/>
  <c r="I115" i="38"/>
  <c r="H115" i="38"/>
  <c r="F115" i="38"/>
  <c r="E115" i="38"/>
  <c r="N114" i="38"/>
  <c r="O114" i="38" s="1"/>
  <c r="L114" i="38"/>
  <c r="K114" i="38"/>
  <c r="I114" i="38"/>
  <c r="H114" i="38"/>
  <c r="F114" i="38"/>
  <c r="E114" i="38"/>
  <c r="N113" i="38"/>
  <c r="O113" i="38" s="1"/>
  <c r="L113" i="38"/>
  <c r="K113" i="38"/>
  <c r="I113" i="38"/>
  <c r="H113" i="38"/>
  <c r="F113" i="38"/>
  <c r="E113" i="38"/>
  <c r="N112" i="38"/>
  <c r="O112" i="38" s="1"/>
  <c r="L112" i="38"/>
  <c r="K112" i="38"/>
  <c r="I112" i="38"/>
  <c r="H112" i="38"/>
  <c r="F112" i="38"/>
  <c r="E112" i="38"/>
  <c r="N111" i="38"/>
  <c r="O111" i="38" s="1"/>
  <c r="L111" i="38"/>
  <c r="K111" i="38"/>
  <c r="I111" i="38"/>
  <c r="H111" i="38"/>
  <c r="F111" i="38"/>
  <c r="E111" i="38"/>
  <c r="N110" i="38"/>
  <c r="O110" i="38" s="1"/>
  <c r="L110" i="38"/>
  <c r="K110" i="38"/>
  <c r="I110" i="38"/>
  <c r="H110" i="38"/>
  <c r="F110" i="38"/>
  <c r="E110" i="38"/>
  <c r="N109" i="38"/>
  <c r="O109" i="38" s="1"/>
  <c r="L109" i="38"/>
  <c r="K109" i="38"/>
  <c r="I109" i="38"/>
  <c r="H109" i="38"/>
  <c r="F109" i="38"/>
  <c r="E109" i="38"/>
  <c r="N108" i="38"/>
  <c r="O108" i="38" s="1"/>
  <c r="L108" i="38"/>
  <c r="K108" i="38"/>
  <c r="I108" i="38"/>
  <c r="H108" i="38"/>
  <c r="F108" i="38"/>
  <c r="E108" i="38"/>
  <c r="N107" i="38"/>
  <c r="O107" i="38" s="1"/>
  <c r="L107" i="38"/>
  <c r="K107" i="38"/>
  <c r="I107" i="38"/>
  <c r="H107" i="38"/>
  <c r="F107" i="38"/>
  <c r="E107" i="38"/>
  <c r="N106" i="38"/>
  <c r="O106" i="38" s="1"/>
  <c r="L106" i="38"/>
  <c r="K106" i="38"/>
  <c r="I106" i="38"/>
  <c r="H106" i="38"/>
  <c r="F106" i="38"/>
  <c r="E106" i="38"/>
  <c r="N105" i="38"/>
  <c r="O105" i="38" s="1"/>
  <c r="L105" i="38"/>
  <c r="K105" i="38"/>
  <c r="I105" i="38"/>
  <c r="H105" i="38"/>
  <c r="F105" i="38"/>
  <c r="E105" i="38"/>
  <c r="N104" i="38"/>
  <c r="O104" i="38" s="1"/>
  <c r="L104" i="38"/>
  <c r="K104" i="38"/>
  <c r="I104" i="38"/>
  <c r="H104" i="38"/>
  <c r="F104" i="38"/>
  <c r="E104" i="38"/>
  <c r="N103" i="38"/>
  <c r="O103" i="38" s="1"/>
  <c r="L103" i="38"/>
  <c r="K103" i="38"/>
  <c r="I103" i="38"/>
  <c r="H103" i="38"/>
  <c r="F103" i="38"/>
  <c r="E103" i="38"/>
  <c r="N102" i="38"/>
  <c r="O102" i="38" s="1"/>
  <c r="L102" i="38"/>
  <c r="K102" i="38"/>
  <c r="I102" i="38"/>
  <c r="H102" i="38"/>
  <c r="F102" i="38"/>
  <c r="E102" i="38"/>
  <c r="N101" i="38"/>
  <c r="O101" i="38" s="1"/>
  <c r="L101" i="38"/>
  <c r="K101" i="38"/>
  <c r="I101" i="38"/>
  <c r="H101" i="38"/>
  <c r="F101" i="38"/>
  <c r="E101" i="38"/>
  <c r="N100" i="38"/>
  <c r="O100" i="38" s="1"/>
  <c r="L100" i="38"/>
  <c r="K100" i="38"/>
  <c r="I100" i="38"/>
  <c r="H100" i="38"/>
  <c r="F100" i="38"/>
  <c r="E100" i="38"/>
  <c r="N99" i="38"/>
  <c r="O99" i="38" s="1"/>
  <c r="L99" i="38"/>
  <c r="K99" i="38"/>
  <c r="I99" i="38"/>
  <c r="H99" i="38"/>
  <c r="F99" i="38"/>
  <c r="E99" i="38"/>
  <c r="N98" i="38"/>
  <c r="N118" i="38" s="1"/>
  <c r="L98" i="38"/>
  <c r="L118" i="38" s="1"/>
  <c r="K98" i="38"/>
  <c r="K118" i="38" s="1"/>
  <c r="I98" i="38"/>
  <c r="I118" i="38" s="1"/>
  <c r="H98" i="38"/>
  <c r="H118" i="38" s="1"/>
  <c r="F98" i="38"/>
  <c r="F118" i="38" s="1"/>
  <c r="E98" i="38"/>
  <c r="E118" i="38" s="1"/>
  <c r="M96" i="38"/>
  <c r="J96" i="38"/>
  <c r="G96" i="38"/>
  <c r="D96" i="38"/>
  <c r="B96" i="38"/>
  <c r="M95" i="38"/>
  <c r="G95" i="38"/>
  <c r="B91" i="38"/>
  <c r="N90" i="38"/>
  <c r="O90" i="38" s="1"/>
  <c r="L90" i="38"/>
  <c r="K90" i="38"/>
  <c r="H90" i="38"/>
  <c r="I90" i="38" s="1"/>
  <c r="F90" i="38"/>
  <c r="E90" i="38"/>
  <c r="N89" i="38"/>
  <c r="O89" i="38" s="1"/>
  <c r="K89" i="38"/>
  <c r="L89" i="38" s="1"/>
  <c r="H89" i="38"/>
  <c r="I89" i="38" s="1"/>
  <c r="F89" i="38"/>
  <c r="E89" i="38"/>
  <c r="O88" i="38"/>
  <c r="N88" i="38"/>
  <c r="K88" i="38"/>
  <c r="L88" i="38" s="1"/>
  <c r="H88" i="38"/>
  <c r="I88" i="38" s="1"/>
  <c r="F88" i="38"/>
  <c r="E88" i="38"/>
  <c r="N87" i="38"/>
  <c r="O87" i="38" s="1"/>
  <c r="L87" i="38"/>
  <c r="K87" i="38"/>
  <c r="I87" i="38"/>
  <c r="H87" i="38"/>
  <c r="F87" i="38"/>
  <c r="E87" i="38"/>
  <c r="N86" i="38"/>
  <c r="O86" i="38" s="1"/>
  <c r="K86" i="38"/>
  <c r="L86" i="38" s="1"/>
  <c r="I86" i="38"/>
  <c r="H86" i="38"/>
  <c r="F86" i="38"/>
  <c r="E86" i="38"/>
  <c r="N85" i="38"/>
  <c r="O85" i="38" s="1"/>
  <c r="K85" i="38"/>
  <c r="L85" i="38" s="1"/>
  <c r="I85" i="38"/>
  <c r="H85" i="38"/>
  <c r="F85" i="38"/>
  <c r="E85" i="38"/>
  <c r="O84" i="38"/>
  <c r="N84" i="38"/>
  <c r="K84" i="38"/>
  <c r="L84" i="38" s="1"/>
  <c r="I84" i="38"/>
  <c r="H84" i="38"/>
  <c r="F84" i="38"/>
  <c r="E84" i="38"/>
  <c r="N83" i="38"/>
  <c r="O83" i="38" s="1"/>
  <c r="K83" i="38"/>
  <c r="L83" i="38" s="1"/>
  <c r="I83" i="38"/>
  <c r="H83" i="38"/>
  <c r="F83" i="38"/>
  <c r="E83" i="38"/>
  <c r="N82" i="38"/>
  <c r="O82" i="38" s="1"/>
  <c r="K82" i="38"/>
  <c r="L82" i="38" s="1"/>
  <c r="I82" i="38"/>
  <c r="H82" i="38"/>
  <c r="F82" i="38"/>
  <c r="E82" i="38"/>
  <c r="N81" i="38"/>
  <c r="O81" i="38" s="1"/>
  <c r="K81" i="38"/>
  <c r="L81" i="38" s="1"/>
  <c r="I81" i="38"/>
  <c r="H81" i="38"/>
  <c r="F81" i="38"/>
  <c r="E81" i="38"/>
  <c r="O80" i="38"/>
  <c r="N80" i="38"/>
  <c r="K80" i="38"/>
  <c r="L80" i="38" s="1"/>
  <c r="I80" i="38"/>
  <c r="H80" i="38"/>
  <c r="F80" i="38"/>
  <c r="E80" i="38"/>
  <c r="N79" i="38"/>
  <c r="O79" i="38" s="1"/>
  <c r="K79" i="38"/>
  <c r="L79" i="38" s="1"/>
  <c r="I79" i="38"/>
  <c r="H79" i="38"/>
  <c r="F79" i="38"/>
  <c r="E79" i="38"/>
  <c r="N78" i="38"/>
  <c r="O78" i="38" s="1"/>
  <c r="K78" i="38"/>
  <c r="L78" i="38" s="1"/>
  <c r="I78" i="38"/>
  <c r="H78" i="38"/>
  <c r="F78" i="38"/>
  <c r="E78" i="38"/>
  <c r="N77" i="38"/>
  <c r="O77" i="38" s="1"/>
  <c r="L77" i="38"/>
  <c r="K77" i="38"/>
  <c r="I77" i="38"/>
  <c r="H77" i="38"/>
  <c r="F77" i="38"/>
  <c r="E77" i="38"/>
  <c r="N76" i="38"/>
  <c r="O76" i="38" s="1"/>
  <c r="L76" i="38"/>
  <c r="K76" i="38"/>
  <c r="I76" i="38"/>
  <c r="H76" i="38"/>
  <c r="F76" i="38"/>
  <c r="E76" i="38"/>
  <c r="N75" i="38"/>
  <c r="O75" i="38" s="1"/>
  <c r="L75" i="38"/>
  <c r="K75" i="38"/>
  <c r="I75" i="38"/>
  <c r="H75" i="38"/>
  <c r="F75" i="38"/>
  <c r="E75" i="38"/>
  <c r="N74" i="38"/>
  <c r="O74" i="38" s="1"/>
  <c r="L74" i="38"/>
  <c r="K74" i="38"/>
  <c r="I74" i="38"/>
  <c r="H74" i="38"/>
  <c r="F74" i="38"/>
  <c r="E74" i="38"/>
  <c r="N73" i="38"/>
  <c r="O73" i="38" s="1"/>
  <c r="L73" i="38"/>
  <c r="K73" i="38"/>
  <c r="I73" i="38"/>
  <c r="H73" i="38"/>
  <c r="F73" i="38"/>
  <c r="E73" i="38"/>
  <c r="N72" i="38"/>
  <c r="O72" i="38" s="1"/>
  <c r="L72" i="38"/>
  <c r="K72" i="38"/>
  <c r="I72" i="38"/>
  <c r="H72" i="38"/>
  <c r="F72" i="38"/>
  <c r="E72" i="38"/>
  <c r="N71" i="38"/>
  <c r="L71" i="38"/>
  <c r="K71" i="38"/>
  <c r="I71" i="38"/>
  <c r="H71" i="38"/>
  <c r="H91" i="38" s="1"/>
  <c r="F71" i="38"/>
  <c r="F91" i="38" s="1"/>
  <c r="E71" i="38"/>
  <c r="E91" i="38" s="1"/>
  <c r="M69" i="38"/>
  <c r="J69" i="38"/>
  <c r="G69" i="38"/>
  <c r="D69" i="38"/>
  <c r="B69" i="38"/>
  <c r="M68" i="38"/>
  <c r="G68" i="38"/>
  <c r="B64" i="38"/>
  <c r="N63" i="38"/>
  <c r="O63" i="38" s="1"/>
  <c r="K63" i="38"/>
  <c r="L63" i="38" s="1"/>
  <c r="H63" i="38"/>
  <c r="I63" i="38" s="1"/>
  <c r="F63" i="38"/>
  <c r="E63" i="38"/>
  <c r="N62" i="38"/>
  <c r="O62" i="38" s="1"/>
  <c r="L62" i="38"/>
  <c r="K62" i="38"/>
  <c r="H62" i="38"/>
  <c r="I62" i="38" s="1"/>
  <c r="F62" i="38"/>
  <c r="E62" i="38"/>
  <c r="N61" i="38"/>
  <c r="O61" i="38" s="1"/>
  <c r="K61" i="38"/>
  <c r="L61" i="38" s="1"/>
  <c r="H61" i="38"/>
  <c r="I61" i="38" s="1"/>
  <c r="F61" i="38"/>
  <c r="E61" i="38"/>
  <c r="O60" i="38"/>
  <c r="N60" i="38"/>
  <c r="K60" i="38"/>
  <c r="L60" i="38" s="1"/>
  <c r="H60" i="38"/>
  <c r="I60" i="38" s="1"/>
  <c r="F60" i="38"/>
  <c r="E60" i="38"/>
  <c r="O59" i="38"/>
  <c r="N59" i="38"/>
  <c r="K59" i="38"/>
  <c r="L59" i="38" s="1"/>
  <c r="H59" i="38"/>
  <c r="I59" i="38" s="1"/>
  <c r="F59" i="38"/>
  <c r="E59" i="38"/>
  <c r="O58" i="38"/>
  <c r="N58" i="38"/>
  <c r="L58" i="38"/>
  <c r="K58" i="38"/>
  <c r="H58" i="38"/>
  <c r="I58" i="38" s="1"/>
  <c r="F58" i="38"/>
  <c r="E58" i="38"/>
  <c r="N57" i="38"/>
  <c r="O57" i="38" s="1"/>
  <c r="L57" i="38"/>
  <c r="K57" i="38"/>
  <c r="H57" i="38"/>
  <c r="I57" i="38" s="1"/>
  <c r="F57" i="38"/>
  <c r="E57" i="38"/>
  <c r="N56" i="38"/>
  <c r="O56" i="38" s="1"/>
  <c r="K56" i="38"/>
  <c r="L56" i="38" s="1"/>
  <c r="H56" i="38"/>
  <c r="I56" i="38" s="1"/>
  <c r="F56" i="38"/>
  <c r="E56" i="38"/>
  <c r="O55" i="38"/>
  <c r="N55" i="38"/>
  <c r="K55" i="38"/>
  <c r="L55" i="38" s="1"/>
  <c r="H55" i="38"/>
  <c r="I55" i="38" s="1"/>
  <c r="F55" i="38"/>
  <c r="E55" i="38"/>
  <c r="N54" i="38"/>
  <c r="O54" i="38" s="1"/>
  <c r="L54" i="38"/>
  <c r="K54" i="38"/>
  <c r="H54" i="38"/>
  <c r="I54" i="38" s="1"/>
  <c r="F54" i="38"/>
  <c r="E54" i="38"/>
  <c r="N53" i="38"/>
  <c r="O53" i="38" s="1"/>
  <c r="L53" i="38"/>
  <c r="K53" i="38"/>
  <c r="H53" i="38"/>
  <c r="I53" i="38" s="1"/>
  <c r="F53" i="38"/>
  <c r="E53" i="38"/>
  <c r="O52" i="38"/>
  <c r="N52" i="38"/>
  <c r="K52" i="38"/>
  <c r="L52" i="38" s="1"/>
  <c r="H52" i="38"/>
  <c r="I52" i="38" s="1"/>
  <c r="F52" i="38"/>
  <c r="E52" i="38"/>
  <c r="N51" i="38"/>
  <c r="O51" i="38" s="1"/>
  <c r="K51" i="38"/>
  <c r="L51" i="38" s="1"/>
  <c r="H51" i="38"/>
  <c r="I51" i="38" s="1"/>
  <c r="F51" i="38"/>
  <c r="E51" i="38"/>
  <c r="O50" i="38"/>
  <c r="N50" i="38"/>
  <c r="L50" i="38"/>
  <c r="K50" i="38"/>
  <c r="H50" i="38"/>
  <c r="I50" i="38" s="1"/>
  <c r="F50" i="38"/>
  <c r="E50" i="38"/>
  <c r="N49" i="38"/>
  <c r="O49" i="38" s="1"/>
  <c r="L49" i="38"/>
  <c r="K49" i="38"/>
  <c r="H49" i="38"/>
  <c r="I49" i="38" s="1"/>
  <c r="F49" i="38"/>
  <c r="E49" i="38"/>
  <c r="N48" i="38"/>
  <c r="O48" i="38" s="1"/>
  <c r="K48" i="38"/>
  <c r="L48" i="38" s="1"/>
  <c r="H48" i="38"/>
  <c r="I48" i="38" s="1"/>
  <c r="F48" i="38"/>
  <c r="E48" i="38"/>
  <c r="O47" i="38"/>
  <c r="N47" i="38"/>
  <c r="K47" i="38"/>
  <c r="L47" i="38" s="1"/>
  <c r="H47" i="38"/>
  <c r="I47" i="38" s="1"/>
  <c r="F47" i="38"/>
  <c r="E47" i="38"/>
  <c r="N46" i="38"/>
  <c r="O46" i="38" s="1"/>
  <c r="L46" i="38"/>
  <c r="K46" i="38"/>
  <c r="I46" i="38"/>
  <c r="H46" i="38"/>
  <c r="F46" i="38"/>
  <c r="E46" i="38"/>
  <c r="N45" i="38"/>
  <c r="O45" i="38" s="1"/>
  <c r="L45" i="38"/>
  <c r="K45" i="38"/>
  <c r="I45" i="38"/>
  <c r="H45" i="38"/>
  <c r="F45" i="38"/>
  <c r="E45" i="38"/>
  <c r="N44" i="38"/>
  <c r="L44" i="38"/>
  <c r="K44" i="38"/>
  <c r="I44" i="38"/>
  <c r="H44" i="38"/>
  <c r="H64" i="38" s="1"/>
  <c r="F44" i="38"/>
  <c r="F64" i="38" s="1"/>
  <c r="E44" i="38"/>
  <c r="E64" i="38" s="1"/>
  <c r="M42" i="38"/>
  <c r="J42" i="38"/>
  <c r="G42" i="38"/>
  <c r="D42" i="38"/>
  <c r="B42" i="38"/>
  <c r="M41" i="38"/>
  <c r="G41" i="38"/>
  <c r="O36" i="38"/>
  <c r="N36" i="38"/>
  <c r="M36" i="38"/>
  <c r="L36" i="38"/>
  <c r="K36" i="38"/>
  <c r="J36" i="38"/>
  <c r="I36" i="38"/>
  <c r="H36" i="38"/>
  <c r="G36" i="38"/>
  <c r="F36" i="38"/>
  <c r="E36" i="38"/>
  <c r="D36" i="38"/>
  <c r="C36" i="38"/>
  <c r="B36" i="38"/>
  <c r="O35" i="38"/>
  <c r="N35" i="38"/>
  <c r="M35" i="38"/>
  <c r="L35" i="38"/>
  <c r="K35" i="38"/>
  <c r="J35" i="38"/>
  <c r="I35" i="38"/>
  <c r="H35" i="38"/>
  <c r="G35" i="38"/>
  <c r="F35" i="38"/>
  <c r="E35" i="38"/>
  <c r="D35" i="38"/>
  <c r="C35" i="38"/>
  <c r="B35" i="38"/>
  <c r="O34" i="38"/>
  <c r="N34" i="38"/>
  <c r="M34" i="38"/>
  <c r="L34" i="38"/>
  <c r="K34" i="38"/>
  <c r="J34" i="38"/>
  <c r="I34" i="38"/>
  <c r="H34" i="38"/>
  <c r="G34" i="38"/>
  <c r="F34" i="38"/>
  <c r="E34" i="38"/>
  <c r="D34" i="38"/>
  <c r="C34" i="38"/>
  <c r="B34" i="38"/>
  <c r="O33" i="38"/>
  <c r="N33" i="38"/>
  <c r="M33" i="38"/>
  <c r="L33" i="38"/>
  <c r="K33" i="38"/>
  <c r="J33" i="38"/>
  <c r="I33" i="38"/>
  <c r="H33" i="38"/>
  <c r="G33" i="38"/>
  <c r="F33" i="38"/>
  <c r="E33" i="38"/>
  <c r="D33" i="38"/>
  <c r="C33" i="38"/>
  <c r="B33" i="38"/>
  <c r="O32" i="38"/>
  <c r="N32" i="38"/>
  <c r="M32" i="38"/>
  <c r="L32" i="38"/>
  <c r="K32" i="38"/>
  <c r="J32" i="38"/>
  <c r="I32" i="38"/>
  <c r="H32" i="38"/>
  <c r="G32" i="38"/>
  <c r="F32" i="38"/>
  <c r="E32" i="38"/>
  <c r="D32" i="38"/>
  <c r="C32" i="38"/>
  <c r="B32" i="38"/>
  <c r="O31" i="38"/>
  <c r="N31" i="38"/>
  <c r="M31" i="38"/>
  <c r="L31" i="38"/>
  <c r="K31" i="38"/>
  <c r="J31" i="38"/>
  <c r="I31" i="38"/>
  <c r="H31" i="38"/>
  <c r="G31" i="38"/>
  <c r="F31" i="38"/>
  <c r="E31" i="38"/>
  <c r="D31" i="38"/>
  <c r="C31" i="38"/>
  <c r="B31" i="38"/>
  <c r="O30" i="38"/>
  <c r="N30" i="38"/>
  <c r="M30" i="38"/>
  <c r="L30" i="38"/>
  <c r="K30" i="38"/>
  <c r="J30" i="38"/>
  <c r="I30" i="38"/>
  <c r="H30" i="38"/>
  <c r="G30" i="38"/>
  <c r="F30" i="38"/>
  <c r="E30" i="38"/>
  <c r="D30" i="38"/>
  <c r="C30" i="38"/>
  <c r="B30" i="38"/>
  <c r="O29" i="38"/>
  <c r="N29" i="38"/>
  <c r="M29" i="38"/>
  <c r="L29" i="38"/>
  <c r="K29" i="38"/>
  <c r="J29" i="38"/>
  <c r="I29" i="38"/>
  <c r="H29" i="38"/>
  <c r="G29" i="38"/>
  <c r="F29" i="38"/>
  <c r="E29" i="38"/>
  <c r="D29" i="38"/>
  <c r="C29" i="38"/>
  <c r="B29" i="38"/>
  <c r="O28" i="38"/>
  <c r="N28" i="38"/>
  <c r="M28" i="38"/>
  <c r="L28" i="38"/>
  <c r="K28" i="38"/>
  <c r="J28" i="38"/>
  <c r="I28" i="38"/>
  <c r="H28" i="38"/>
  <c r="G28" i="38"/>
  <c r="F28" i="38"/>
  <c r="E28" i="38"/>
  <c r="D28" i="38"/>
  <c r="C28" i="38"/>
  <c r="B28" i="38"/>
  <c r="O27" i="38"/>
  <c r="N27" i="38"/>
  <c r="M27" i="38"/>
  <c r="L27" i="38"/>
  <c r="K27" i="38"/>
  <c r="J27" i="38"/>
  <c r="I27" i="38"/>
  <c r="H27" i="38"/>
  <c r="G27" i="38"/>
  <c r="F27" i="38"/>
  <c r="E27" i="38"/>
  <c r="D27" i="38"/>
  <c r="C27" i="38"/>
  <c r="B27" i="38"/>
  <c r="O26" i="38"/>
  <c r="N26" i="38"/>
  <c r="M26" i="38"/>
  <c r="L26" i="38"/>
  <c r="K26" i="38"/>
  <c r="J26" i="38"/>
  <c r="I26" i="38"/>
  <c r="H26" i="38"/>
  <c r="G26" i="38"/>
  <c r="F26" i="38"/>
  <c r="E26" i="38"/>
  <c r="D26" i="38"/>
  <c r="C26" i="38"/>
  <c r="B26" i="38"/>
  <c r="O25" i="38"/>
  <c r="N25" i="38"/>
  <c r="M25" i="38"/>
  <c r="L25" i="38"/>
  <c r="K25" i="38"/>
  <c r="J25" i="38"/>
  <c r="I25" i="38"/>
  <c r="H25" i="38"/>
  <c r="G25" i="38"/>
  <c r="F25" i="38"/>
  <c r="E25" i="38"/>
  <c r="D25" i="38"/>
  <c r="C25" i="38"/>
  <c r="B25" i="38"/>
  <c r="O24" i="38"/>
  <c r="N24" i="38"/>
  <c r="M24" i="38"/>
  <c r="L24" i="38"/>
  <c r="K24" i="38"/>
  <c r="J24" i="38"/>
  <c r="I24" i="38"/>
  <c r="H24" i="38"/>
  <c r="G24" i="38"/>
  <c r="F24" i="38"/>
  <c r="E24" i="38"/>
  <c r="D24" i="38"/>
  <c r="C24" i="38"/>
  <c r="B24" i="38"/>
  <c r="O23" i="38"/>
  <c r="N23" i="38"/>
  <c r="M23" i="38"/>
  <c r="L23" i="38"/>
  <c r="K23" i="38"/>
  <c r="J23" i="38"/>
  <c r="I23" i="38"/>
  <c r="H23" i="38"/>
  <c r="G23" i="38"/>
  <c r="F23" i="38"/>
  <c r="E23" i="38"/>
  <c r="D23" i="38"/>
  <c r="C23" i="38"/>
  <c r="B23" i="38"/>
  <c r="O22" i="38"/>
  <c r="N22" i="38"/>
  <c r="M22" i="38"/>
  <c r="L22" i="38"/>
  <c r="K22" i="38"/>
  <c r="J22" i="38"/>
  <c r="I22" i="38"/>
  <c r="H22" i="38"/>
  <c r="G22" i="38"/>
  <c r="F22" i="38"/>
  <c r="E22" i="38"/>
  <c r="D22" i="38"/>
  <c r="C22" i="38"/>
  <c r="B22" i="38"/>
  <c r="O21" i="38"/>
  <c r="N21" i="38"/>
  <c r="M21" i="38"/>
  <c r="L21" i="38"/>
  <c r="K21" i="38"/>
  <c r="J21" i="38"/>
  <c r="I21" i="38"/>
  <c r="H21" i="38"/>
  <c r="G21" i="38"/>
  <c r="F21" i="38"/>
  <c r="E21" i="38"/>
  <c r="D21" i="38"/>
  <c r="C21" i="38"/>
  <c r="B21" i="38"/>
  <c r="O20" i="38"/>
  <c r="N20" i="38"/>
  <c r="M20" i="38"/>
  <c r="L20" i="38"/>
  <c r="K20" i="38"/>
  <c r="J20" i="38"/>
  <c r="I20" i="38"/>
  <c r="H20" i="38"/>
  <c r="G20" i="38"/>
  <c r="F20" i="38"/>
  <c r="E20" i="38"/>
  <c r="D20" i="38"/>
  <c r="C20" i="38"/>
  <c r="B20" i="38"/>
  <c r="O19" i="38"/>
  <c r="N19" i="38"/>
  <c r="M19" i="38"/>
  <c r="L19" i="38"/>
  <c r="K19" i="38"/>
  <c r="J19" i="38"/>
  <c r="I19" i="38"/>
  <c r="H19" i="38"/>
  <c r="G19" i="38"/>
  <c r="F19" i="38"/>
  <c r="E19" i="38"/>
  <c r="D19" i="38"/>
  <c r="C19" i="38"/>
  <c r="B19" i="38"/>
  <c r="O18" i="38"/>
  <c r="N18" i="38"/>
  <c r="M18" i="38"/>
  <c r="L18" i="38"/>
  <c r="K18" i="38"/>
  <c r="J18" i="38"/>
  <c r="I18" i="38"/>
  <c r="H18" i="38"/>
  <c r="G18" i="38"/>
  <c r="F18" i="38"/>
  <c r="E18" i="38"/>
  <c r="D18" i="38"/>
  <c r="C18" i="38"/>
  <c r="B18" i="38"/>
  <c r="O17" i="38"/>
  <c r="N17" i="38"/>
  <c r="M17" i="38"/>
  <c r="L17" i="38"/>
  <c r="K17" i="38"/>
  <c r="J17" i="38"/>
  <c r="I17" i="38"/>
  <c r="H17" i="38"/>
  <c r="G17" i="38"/>
  <c r="F17" i="38"/>
  <c r="E17" i="38"/>
  <c r="D17" i="38"/>
  <c r="C17" i="38"/>
  <c r="B17" i="38"/>
  <c r="M15" i="38"/>
  <c r="J15" i="38"/>
  <c r="G15" i="38"/>
  <c r="D15" i="38"/>
  <c r="B15" i="38"/>
  <c r="M14" i="38"/>
  <c r="G14" i="38"/>
  <c r="B199" i="37"/>
  <c r="O198" i="37"/>
  <c r="N198" i="37"/>
  <c r="L198" i="37"/>
  <c r="K198" i="37"/>
  <c r="H198" i="37"/>
  <c r="I198" i="37" s="1"/>
  <c r="F198" i="37"/>
  <c r="E198" i="37"/>
  <c r="O197" i="37"/>
  <c r="N197" i="37"/>
  <c r="K197" i="37"/>
  <c r="L197" i="37" s="1"/>
  <c r="H197" i="37"/>
  <c r="I197" i="37" s="1"/>
  <c r="F197" i="37"/>
  <c r="E197" i="37"/>
  <c r="N196" i="37"/>
  <c r="O196" i="37" s="1"/>
  <c r="K196" i="37"/>
  <c r="L196" i="37" s="1"/>
  <c r="H196" i="37"/>
  <c r="I196" i="37" s="1"/>
  <c r="F196" i="37"/>
  <c r="E196" i="37"/>
  <c r="O195" i="37"/>
  <c r="N195" i="37"/>
  <c r="L195" i="37"/>
  <c r="K195" i="37"/>
  <c r="H195" i="37"/>
  <c r="I195" i="37" s="1"/>
  <c r="F195" i="37"/>
  <c r="E195" i="37"/>
  <c r="N194" i="37"/>
  <c r="O194" i="37" s="1"/>
  <c r="L194" i="37"/>
  <c r="K194" i="37"/>
  <c r="H194" i="37"/>
  <c r="I194" i="37" s="1"/>
  <c r="F194" i="37"/>
  <c r="E194" i="37"/>
  <c r="N193" i="37"/>
  <c r="O193" i="37" s="1"/>
  <c r="K193" i="37"/>
  <c r="L193" i="37" s="1"/>
  <c r="H193" i="37"/>
  <c r="I193" i="37" s="1"/>
  <c r="F193" i="37"/>
  <c r="E193" i="37"/>
  <c r="O192" i="37"/>
  <c r="N192" i="37"/>
  <c r="K192" i="37"/>
  <c r="L192" i="37" s="1"/>
  <c r="H192" i="37"/>
  <c r="I192" i="37" s="1"/>
  <c r="F192" i="37"/>
  <c r="E192" i="37"/>
  <c r="N191" i="37"/>
  <c r="O191" i="37" s="1"/>
  <c r="L191" i="37"/>
  <c r="K191" i="37"/>
  <c r="H191" i="37"/>
  <c r="I191" i="37" s="1"/>
  <c r="F191" i="37"/>
  <c r="E191" i="37"/>
  <c r="O190" i="37"/>
  <c r="N190" i="37"/>
  <c r="L190" i="37"/>
  <c r="K190" i="37"/>
  <c r="H190" i="37"/>
  <c r="I190" i="37" s="1"/>
  <c r="F190" i="37"/>
  <c r="E190" i="37"/>
  <c r="O189" i="37"/>
  <c r="N189" i="37"/>
  <c r="K189" i="37"/>
  <c r="L189" i="37" s="1"/>
  <c r="H189" i="37"/>
  <c r="I189" i="37" s="1"/>
  <c r="F189" i="37"/>
  <c r="E189" i="37"/>
  <c r="N188" i="37"/>
  <c r="O188" i="37" s="1"/>
  <c r="K188" i="37"/>
  <c r="L188" i="37" s="1"/>
  <c r="H188" i="37"/>
  <c r="I188" i="37" s="1"/>
  <c r="F188" i="37"/>
  <c r="E188" i="37"/>
  <c r="O187" i="37"/>
  <c r="N187" i="37"/>
  <c r="L187" i="37"/>
  <c r="K187" i="37"/>
  <c r="H187" i="37"/>
  <c r="I187" i="37" s="1"/>
  <c r="F187" i="37"/>
  <c r="E187" i="37"/>
  <c r="N186" i="37"/>
  <c r="O186" i="37" s="1"/>
  <c r="L186" i="37"/>
  <c r="K186" i="37"/>
  <c r="H186" i="37"/>
  <c r="I186" i="37" s="1"/>
  <c r="F186" i="37"/>
  <c r="E186" i="37"/>
  <c r="N185" i="37"/>
  <c r="O185" i="37" s="1"/>
  <c r="K185" i="37"/>
  <c r="L185" i="37" s="1"/>
  <c r="H185" i="37"/>
  <c r="I185" i="37" s="1"/>
  <c r="F185" i="37"/>
  <c r="E185" i="37"/>
  <c r="O184" i="37"/>
  <c r="N184" i="37"/>
  <c r="K184" i="37"/>
  <c r="L184" i="37" s="1"/>
  <c r="H184" i="37"/>
  <c r="I184" i="37" s="1"/>
  <c r="F184" i="37"/>
  <c r="E184" i="37"/>
  <c r="N183" i="37"/>
  <c r="O183" i="37" s="1"/>
  <c r="L183" i="37"/>
  <c r="K183" i="37"/>
  <c r="H183" i="37"/>
  <c r="I183" i="37" s="1"/>
  <c r="F183" i="37"/>
  <c r="E183" i="37"/>
  <c r="O182" i="37"/>
  <c r="N182" i="37"/>
  <c r="L182" i="37"/>
  <c r="K182" i="37"/>
  <c r="H182" i="37"/>
  <c r="I182" i="37" s="1"/>
  <c r="F182" i="37"/>
  <c r="E182" i="37"/>
  <c r="O181" i="37"/>
  <c r="N181" i="37"/>
  <c r="K181" i="37"/>
  <c r="L181" i="37" s="1"/>
  <c r="H181" i="37"/>
  <c r="I181" i="37" s="1"/>
  <c r="F181" i="37"/>
  <c r="E181" i="37"/>
  <c r="N180" i="37"/>
  <c r="O180" i="37" s="1"/>
  <c r="K180" i="37"/>
  <c r="L180" i="37" s="1"/>
  <c r="H180" i="37"/>
  <c r="I180" i="37" s="1"/>
  <c r="F180" i="37"/>
  <c r="E180" i="37"/>
  <c r="O179" i="37"/>
  <c r="N179" i="37"/>
  <c r="L179" i="37"/>
  <c r="K179" i="37"/>
  <c r="H179" i="37"/>
  <c r="H199" i="37" s="1"/>
  <c r="F179" i="37"/>
  <c r="F199" i="37" s="1"/>
  <c r="E179" i="37"/>
  <c r="E199" i="37" s="1"/>
  <c r="M177" i="37"/>
  <c r="J177" i="37"/>
  <c r="G177" i="37"/>
  <c r="D177" i="37"/>
  <c r="B177" i="37"/>
  <c r="M176" i="37"/>
  <c r="G176" i="37"/>
  <c r="B172" i="37"/>
  <c r="N171" i="37"/>
  <c r="O171" i="37" s="1"/>
  <c r="L171" i="37"/>
  <c r="K171" i="37"/>
  <c r="H171" i="37"/>
  <c r="I171" i="37" s="1"/>
  <c r="F171" i="37"/>
  <c r="E171" i="37"/>
  <c r="N170" i="37"/>
  <c r="O170" i="37" s="1"/>
  <c r="K170" i="37"/>
  <c r="L170" i="37" s="1"/>
  <c r="H170" i="37"/>
  <c r="I170" i="37" s="1"/>
  <c r="F170" i="37"/>
  <c r="E170" i="37"/>
  <c r="O169" i="37"/>
  <c r="N169" i="37"/>
  <c r="K169" i="37"/>
  <c r="L169" i="37" s="1"/>
  <c r="H169" i="37"/>
  <c r="I169" i="37" s="1"/>
  <c r="F169" i="37"/>
  <c r="E169" i="37"/>
  <c r="N168" i="37"/>
  <c r="O168" i="37" s="1"/>
  <c r="K168" i="37"/>
  <c r="L168" i="37" s="1"/>
  <c r="H168" i="37"/>
  <c r="I168" i="37" s="1"/>
  <c r="F168" i="37"/>
  <c r="E168" i="37"/>
  <c r="O167" i="37"/>
  <c r="N167" i="37"/>
  <c r="L167" i="37"/>
  <c r="K167" i="37"/>
  <c r="H167" i="37"/>
  <c r="I167" i="37" s="1"/>
  <c r="F167" i="37"/>
  <c r="E167" i="37"/>
  <c r="N166" i="37"/>
  <c r="O166" i="37" s="1"/>
  <c r="K166" i="37"/>
  <c r="L166" i="37" s="1"/>
  <c r="H166" i="37"/>
  <c r="I166" i="37" s="1"/>
  <c r="F166" i="37"/>
  <c r="E166" i="37"/>
  <c r="O165" i="37"/>
  <c r="N165" i="37"/>
  <c r="K165" i="37"/>
  <c r="L165" i="37" s="1"/>
  <c r="H165" i="37"/>
  <c r="I165" i="37" s="1"/>
  <c r="F165" i="37"/>
  <c r="E165" i="37"/>
  <c r="N164" i="37"/>
  <c r="O164" i="37" s="1"/>
  <c r="K164" i="37"/>
  <c r="L164" i="37" s="1"/>
  <c r="H164" i="37"/>
  <c r="I164" i="37" s="1"/>
  <c r="F164" i="37"/>
  <c r="E164" i="37"/>
  <c r="O163" i="37"/>
  <c r="N163" i="37"/>
  <c r="L163" i="37"/>
  <c r="K163" i="37"/>
  <c r="H163" i="37"/>
  <c r="I163" i="37" s="1"/>
  <c r="F163" i="37"/>
  <c r="E163" i="37"/>
  <c r="O162" i="37"/>
  <c r="N162" i="37"/>
  <c r="K162" i="37"/>
  <c r="L162" i="37" s="1"/>
  <c r="H162" i="37"/>
  <c r="I162" i="37" s="1"/>
  <c r="F162" i="37"/>
  <c r="E162" i="37"/>
  <c r="N161" i="37"/>
  <c r="O161" i="37" s="1"/>
  <c r="K161" i="37"/>
  <c r="L161" i="37" s="1"/>
  <c r="H161" i="37"/>
  <c r="I161" i="37" s="1"/>
  <c r="F161" i="37"/>
  <c r="E161" i="37"/>
  <c r="O160" i="37"/>
  <c r="N160" i="37"/>
  <c r="K160" i="37"/>
  <c r="L160" i="37" s="1"/>
  <c r="H160" i="37"/>
  <c r="I160" i="37" s="1"/>
  <c r="F160" i="37"/>
  <c r="E160" i="37"/>
  <c r="N159" i="37"/>
  <c r="O159" i="37" s="1"/>
  <c r="L159" i="37"/>
  <c r="K159" i="37"/>
  <c r="H159" i="37"/>
  <c r="I159" i="37" s="1"/>
  <c r="F159" i="37"/>
  <c r="E159" i="37"/>
  <c r="N158" i="37"/>
  <c r="O158" i="37" s="1"/>
  <c r="K158" i="37"/>
  <c r="L158" i="37" s="1"/>
  <c r="H158" i="37"/>
  <c r="I158" i="37" s="1"/>
  <c r="F158" i="37"/>
  <c r="E158" i="37"/>
  <c r="N157" i="37"/>
  <c r="O157" i="37" s="1"/>
  <c r="K157" i="37"/>
  <c r="L157" i="37" s="1"/>
  <c r="H157" i="37"/>
  <c r="I157" i="37" s="1"/>
  <c r="F157" i="37"/>
  <c r="E157" i="37"/>
  <c r="O156" i="37"/>
  <c r="N156" i="37"/>
  <c r="K156" i="37"/>
  <c r="L156" i="37" s="1"/>
  <c r="H156" i="37"/>
  <c r="I156" i="37" s="1"/>
  <c r="F156" i="37"/>
  <c r="E156" i="37"/>
  <c r="N155" i="37"/>
  <c r="O155" i="37" s="1"/>
  <c r="L155" i="37"/>
  <c r="K155" i="37"/>
  <c r="H155" i="37"/>
  <c r="I155" i="37" s="1"/>
  <c r="F155" i="37"/>
  <c r="E155" i="37"/>
  <c r="N154" i="37"/>
  <c r="O154" i="37" s="1"/>
  <c r="K154" i="37"/>
  <c r="L154" i="37" s="1"/>
  <c r="H154" i="37"/>
  <c r="I154" i="37" s="1"/>
  <c r="F154" i="37"/>
  <c r="E154" i="37"/>
  <c r="O153" i="37"/>
  <c r="N153" i="37"/>
  <c r="K153" i="37"/>
  <c r="L153" i="37" s="1"/>
  <c r="H153" i="37"/>
  <c r="I153" i="37" s="1"/>
  <c r="F153" i="37"/>
  <c r="E153" i="37"/>
  <c r="N152" i="37"/>
  <c r="K152" i="37"/>
  <c r="H152" i="37"/>
  <c r="H172" i="37" s="1"/>
  <c r="F152" i="37"/>
  <c r="F172" i="37" s="1"/>
  <c r="E152" i="37"/>
  <c r="E172" i="37" s="1"/>
  <c r="M150" i="37"/>
  <c r="J150" i="37"/>
  <c r="G150" i="37"/>
  <c r="D150" i="37"/>
  <c r="B150" i="37"/>
  <c r="M149" i="37"/>
  <c r="G149" i="37"/>
  <c r="B145" i="37"/>
  <c r="O144" i="37"/>
  <c r="N144" i="37"/>
  <c r="L144" i="37"/>
  <c r="K144" i="37"/>
  <c r="H144" i="37"/>
  <c r="I144" i="37" s="1"/>
  <c r="E144" i="37"/>
  <c r="F144" i="37" s="1"/>
  <c r="O143" i="37"/>
  <c r="N143" i="37"/>
  <c r="K143" i="37"/>
  <c r="L143" i="37" s="1"/>
  <c r="H143" i="37"/>
  <c r="I143" i="37" s="1"/>
  <c r="E143" i="37"/>
  <c r="F143" i="37" s="1"/>
  <c r="N142" i="37"/>
  <c r="O142" i="37" s="1"/>
  <c r="L142" i="37"/>
  <c r="K142" i="37"/>
  <c r="I142" i="37"/>
  <c r="H142" i="37"/>
  <c r="E142" i="37"/>
  <c r="F142" i="37" s="1"/>
  <c r="O141" i="37"/>
  <c r="N141" i="37"/>
  <c r="K141" i="37"/>
  <c r="L141" i="37" s="1"/>
  <c r="H141" i="37"/>
  <c r="I141" i="37" s="1"/>
  <c r="E141" i="37"/>
  <c r="F141" i="37" s="1"/>
  <c r="N140" i="37"/>
  <c r="O140" i="37" s="1"/>
  <c r="K140" i="37"/>
  <c r="L140" i="37" s="1"/>
  <c r="H140" i="37"/>
  <c r="I140" i="37" s="1"/>
  <c r="E140" i="37"/>
  <c r="F140" i="37" s="1"/>
  <c r="O139" i="37"/>
  <c r="N139" i="37"/>
  <c r="K139" i="37"/>
  <c r="L139" i="37" s="1"/>
  <c r="H139" i="37"/>
  <c r="I139" i="37" s="1"/>
  <c r="E139" i="37"/>
  <c r="F139" i="37" s="1"/>
  <c r="O138" i="37"/>
  <c r="N138" i="37"/>
  <c r="L138" i="37"/>
  <c r="K138" i="37"/>
  <c r="I138" i="37"/>
  <c r="H138" i="37"/>
  <c r="E138" i="37"/>
  <c r="F138" i="37" s="1"/>
  <c r="O137" i="37"/>
  <c r="N137" i="37"/>
  <c r="L137" i="37"/>
  <c r="K137" i="37"/>
  <c r="H137" i="37"/>
  <c r="I137" i="37" s="1"/>
  <c r="E137" i="37"/>
  <c r="F137" i="37" s="1"/>
  <c r="O136" i="37"/>
  <c r="N136" i="37"/>
  <c r="L136" i="37"/>
  <c r="K136" i="37"/>
  <c r="H136" i="37"/>
  <c r="I136" i="37" s="1"/>
  <c r="E136" i="37"/>
  <c r="F136" i="37" s="1"/>
  <c r="O135" i="37"/>
  <c r="N135" i="37"/>
  <c r="L135" i="37"/>
  <c r="K135" i="37"/>
  <c r="H135" i="37"/>
  <c r="I135" i="37" s="1"/>
  <c r="E135" i="37"/>
  <c r="F135" i="37" s="1"/>
  <c r="O134" i="37"/>
  <c r="N134" i="37"/>
  <c r="L134" i="37"/>
  <c r="K134" i="37"/>
  <c r="I134" i="37"/>
  <c r="H134" i="37"/>
  <c r="E134" i="37"/>
  <c r="F134" i="37" s="1"/>
  <c r="O133" i="37"/>
  <c r="N133" i="37"/>
  <c r="K133" i="37"/>
  <c r="L133" i="37" s="1"/>
  <c r="H133" i="37"/>
  <c r="I133" i="37" s="1"/>
  <c r="E133" i="37"/>
  <c r="F133" i="37" s="1"/>
  <c r="O132" i="37"/>
  <c r="N132" i="37"/>
  <c r="K132" i="37"/>
  <c r="L132" i="37" s="1"/>
  <c r="H132" i="37"/>
  <c r="I132" i="37" s="1"/>
  <c r="E132" i="37"/>
  <c r="F132" i="37" s="1"/>
  <c r="N131" i="37"/>
  <c r="O131" i="37" s="1"/>
  <c r="K131" i="37"/>
  <c r="L131" i="37" s="1"/>
  <c r="H131" i="37"/>
  <c r="I131" i="37" s="1"/>
  <c r="E131" i="37"/>
  <c r="F131" i="37" s="1"/>
  <c r="O130" i="37"/>
  <c r="N130" i="37"/>
  <c r="K130" i="37"/>
  <c r="L130" i="37" s="1"/>
  <c r="I130" i="37"/>
  <c r="H130" i="37"/>
  <c r="E130" i="37"/>
  <c r="F130" i="37" s="1"/>
  <c r="O129" i="37"/>
  <c r="N129" i="37"/>
  <c r="L129" i="37"/>
  <c r="K129" i="37"/>
  <c r="H129" i="37"/>
  <c r="I129" i="37" s="1"/>
  <c r="E129" i="37"/>
  <c r="F129" i="37" s="1"/>
  <c r="O128" i="37"/>
  <c r="N128" i="37"/>
  <c r="L128" i="37"/>
  <c r="K128" i="37"/>
  <c r="H128" i="37"/>
  <c r="I128" i="37" s="1"/>
  <c r="E128" i="37"/>
  <c r="F128" i="37" s="1"/>
  <c r="O127" i="37"/>
  <c r="N127" i="37"/>
  <c r="L127" i="37"/>
  <c r="K127" i="37"/>
  <c r="H127" i="37"/>
  <c r="I127" i="37" s="1"/>
  <c r="E127" i="37"/>
  <c r="F127" i="37" s="1"/>
  <c r="O126" i="37"/>
  <c r="N126" i="37"/>
  <c r="L126" i="37"/>
  <c r="K126" i="37"/>
  <c r="I126" i="37"/>
  <c r="H126" i="37"/>
  <c r="E126" i="37"/>
  <c r="F126" i="37" s="1"/>
  <c r="N125" i="37"/>
  <c r="N145" i="37" s="1"/>
  <c r="K125" i="37"/>
  <c r="K145" i="37" s="1"/>
  <c r="H125" i="37"/>
  <c r="H145" i="37" s="1"/>
  <c r="E125" i="37"/>
  <c r="E145" i="37" s="1"/>
  <c r="M123" i="37"/>
  <c r="J123" i="37"/>
  <c r="G123" i="37"/>
  <c r="D123" i="37"/>
  <c r="B123" i="37"/>
  <c r="M122" i="37"/>
  <c r="G122" i="37"/>
  <c r="B118" i="37"/>
  <c r="O117" i="37"/>
  <c r="N117" i="37"/>
  <c r="K117" i="37"/>
  <c r="L117" i="37" s="1"/>
  <c r="H117" i="37"/>
  <c r="I117" i="37" s="1"/>
  <c r="E117" i="37"/>
  <c r="F117" i="37" s="1"/>
  <c r="O116" i="37"/>
  <c r="N116" i="37"/>
  <c r="K116" i="37"/>
  <c r="L116" i="37" s="1"/>
  <c r="H116" i="37"/>
  <c r="I116" i="37" s="1"/>
  <c r="F116" i="37"/>
  <c r="E116" i="37"/>
  <c r="N115" i="37"/>
  <c r="O115" i="37" s="1"/>
  <c r="K115" i="37"/>
  <c r="L115" i="37" s="1"/>
  <c r="H115" i="37"/>
  <c r="I115" i="37" s="1"/>
  <c r="F115" i="37"/>
  <c r="E115" i="37"/>
  <c r="O114" i="37"/>
  <c r="N114" i="37"/>
  <c r="K114" i="37"/>
  <c r="L114" i="37" s="1"/>
  <c r="H114" i="37"/>
  <c r="I114" i="37" s="1"/>
  <c r="F114" i="37"/>
  <c r="E114" i="37"/>
  <c r="N113" i="37"/>
  <c r="O113" i="37" s="1"/>
  <c r="L113" i="37"/>
  <c r="K113" i="37"/>
  <c r="H113" i="37"/>
  <c r="I113" i="37" s="1"/>
  <c r="F113" i="37"/>
  <c r="E113" i="37"/>
  <c r="N112" i="37"/>
  <c r="O112" i="37" s="1"/>
  <c r="K112" i="37"/>
  <c r="L112" i="37" s="1"/>
  <c r="H112" i="37"/>
  <c r="I112" i="37" s="1"/>
  <c r="F112" i="37"/>
  <c r="E112" i="37"/>
  <c r="O111" i="37"/>
  <c r="N111" i="37"/>
  <c r="K111" i="37"/>
  <c r="L111" i="37" s="1"/>
  <c r="H111" i="37"/>
  <c r="I111" i="37" s="1"/>
  <c r="F111" i="37"/>
  <c r="E111" i="37"/>
  <c r="N110" i="37"/>
  <c r="O110" i="37" s="1"/>
  <c r="K110" i="37"/>
  <c r="L110" i="37" s="1"/>
  <c r="H110" i="37"/>
  <c r="I110" i="37" s="1"/>
  <c r="F110" i="37"/>
  <c r="E110" i="37"/>
  <c r="O109" i="37"/>
  <c r="N109" i="37"/>
  <c r="L109" i="37"/>
  <c r="K109" i="37"/>
  <c r="H109" i="37"/>
  <c r="I109" i="37" s="1"/>
  <c r="F109" i="37"/>
  <c r="E109" i="37"/>
  <c r="N108" i="37"/>
  <c r="O108" i="37" s="1"/>
  <c r="K108" i="37"/>
  <c r="L108" i="37" s="1"/>
  <c r="H108" i="37"/>
  <c r="I108" i="37" s="1"/>
  <c r="F108" i="37"/>
  <c r="E108" i="37"/>
  <c r="N107" i="37"/>
  <c r="O107" i="37" s="1"/>
  <c r="K107" i="37"/>
  <c r="L107" i="37" s="1"/>
  <c r="H107" i="37"/>
  <c r="I107" i="37" s="1"/>
  <c r="F107" i="37"/>
  <c r="E107" i="37"/>
  <c r="N106" i="37"/>
  <c r="O106" i="37" s="1"/>
  <c r="K106" i="37"/>
  <c r="L106" i="37" s="1"/>
  <c r="H106" i="37"/>
  <c r="I106" i="37" s="1"/>
  <c r="F106" i="37"/>
  <c r="E106" i="37"/>
  <c r="N105" i="37"/>
  <c r="O105" i="37" s="1"/>
  <c r="L105" i="37"/>
  <c r="K105" i="37"/>
  <c r="H105" i="37"/>
  <c r="I105" i="37" s="1"/>
  <c r="F105" i="37"/>
  <c r="E105" i="37"/>
  <c r="O104" i="37"/>
  <c r="N104" i="37"/>
  <c r="K104" i="37"/>
  <c r="L104" i="37" s="1"/>
  <c r="H104" i="37"/>
  <c r="I104" i="37" s="1"/>
  <c r="F104" i="37"/>
  <c r="E104" i="37"/>
  <c r="N103" i="37"/>
  <c r="O103" i="37" s="1"/>
  <c r="K103" i="37"/>
  <c r="L103" i="37" s="1"/>
  <c r="H103" i="37"/>
  <c r="I103" i="37" s="1"/>
  <c r="F103" i="37"/>
  <c r="E103" i="37"/>
  <c r="O102" i="37"/>
  <c r="N102" i="37"/>
  <c r="K102" i="37"/>
  <c r="L102" i="37" s="1"/>
  <c r="H102" i="37"/>
  <c r="I102" i="37" s="1"/>
  <c r="E102" i="37"/>
  <c r="F102" i="37" s="1"/>
  <c r="O101" i="37"/>
  <c r="N101" i="37"/>
  <c r="K101" i="37"/>
  <c r="L101" i="37" s="1"/>
  <c r="I101" i="37"/>
  <c r="H101" i="37"/>
  <c r="F101" i="37"/>
  <c r="E101" i="37"/>
  <c r="O100" i="37"/>
  <c r="N100" i="37"/>
  <c r="K100" i="37"/>
  <c r="L100" i="37" s="1"/>
  <c r="I100" i="37"/>
  <c r="H100" i="37"/>
  <c r="F100" i="37"/>
  <c r="E100" i="37"/>
  <c r="N99" i="37"/>
  <c r="O99" i="37" s="1"/>
  <c r="K99" i="37"/>
  <c r="L99" i="37" s="1"/>
  <c r="I99" i="37"/>
  <c r="H99" i="37"/>
  <c r="F99" i="37"/>
  <c r="E99" i="37"/>
  <c r="N98" i="37"/>
  <c r="K98" i="37"/>
  <c r="K118" i="37" s="1"/>
  <c r="I98" i="37"/>
  <c r="H98" i="37"/>
  <c r="H118" i="37" s="1"/>
  <c r="E98" i="37"/>
  <c r="E118" i="37" s="1"/>
  <c r="M96" i="37"/>
  <c r="J96" i="37"/>
  <c r="G96" i="37"/>
  <c r="D96" i="37"/>
  <c r="B96" i="37"/>
  <c r="M95" i="37"/>
  <c r="G95" i="37"/>
  <c r="B91" i="37"/>
  <c r="O90" i="37"/>
  <c r="N90" i="37"/>
  <c r="K90" i="37"/>
  <c r="L90" i="37" s="1"/>
  <c r="I90" i="37"/>
  <c r="H90" i="37"/>
  <c r="E90" i="37"/>
  <c r="F90" i="37" s="1"/>
  <c r="N89" i="37"/>
  <c r="O89" i="37" s="1"/>
  <c r="K89" i="37"/>
  <c r="L89" i="37" s="1"/>
  <c r="H89" i="37"/>
  <c r="I89" i="37" s="1"/>
  <c r="E89" i="37"/>
  <c r="F89" i="37" s="1"/>
  <c r="N88" i="37"/>
  <c r="O88" i="37" s="1"/>
  <c r="L88" i="37"/>
  <c r="K88" i="37"/>
  <c r="I88" i="37"/>
  <c r="H88" i="37"/>
  <c r="E88" i="37"/>
  <c r="F88" i="37" s="1"/>
  <c r="N87" i="37"/>
  <c r="O87" i="37" s="1"/>
  <c r="K87" i="37"/>
  <c r="L87" i="37" s="1"/>
  <c r="H87" i="37"/>
  <c r="I87" i="37" s="1"/>
  <c r="E87" i="37"/>
  <c r="F87" i="37" s="1"/>
  <c r="N86" i="37"/>
  <c r="O86" i="37" s="1"/>
  <c r="K86" i="37"/>
  <c r="L86" i="37" s="1"/>
  <c r="I86" i="37"/>
  <c r="H86" i="37"/>
  <c r="E86" i="37"/>
  <c r="F86" i="37" s="1"/>
  <c r="N85" i="37"/>
  <c r="O85" i="37" s="1"/>
  <c r="L85" i="37"/>
  <c r="K85" i="37"/>
  <c r="H85" i="37"/>
  <c r="I85" i="37" s="1"/>
  <c r="E85" i="37"/>
  <c r="F85" i="37" s="1"/>
  <c r="N84" i="37"/>
  <c r="O84" i="37" s="1"/>
  <c r="K84" i="37"/>
  <c r="L84" i="37" s="1"/>
  <c r="I84" i="37"/>
  <c r="H84" i="37"/>
  <c r="E84" i="37"/>
  <c r="F84" i="37" s="1"/>
  <c r="N83" i="37"/>
  <c r="O83" i="37" s="1"/>
  <c r="L83" i="37"/>
  <c r="K83" i="37"/>
  <c r="H83" i="37"/>
  <c r="I83" i="37" s="1"/>
  <c r="E83" i="37"/>
  <c r="F83" i="37" s="1"/>
  <c r="N82" i="37"/>
  <c r="O82" i="37" s="1"/>
  <c r="K82" i="37"/>
  <c r="L82" i="37" s="1"/>
  <c r="I82" i="37"/>
  <c r="H82" i="37"/>
  <c r="E82" i="37"/>
  <c r="F82" i="37" s="1"/>
  <c r="N81" i="37"/>
  <c r="O81" i="37" s="1"/>
  <c r="K81" i="37"/>
  <c r="L81" i="37" s="1"/>
  <c r="H81" i="37"/>
  <c r="I81" i="37" s="1"/>
  <c r="E81" i="37"/>
  <c r="F81" i="37" s="1"/>
  <c r="N80" i="37"/>
  <c r="O80" i="37" s="1"/>
  <c r="L80" i="37"/>
  <c r="K80" i="37"/>
  <c r="I80" i="37"/>
  <c r="H80" i="37"/>
  <c r="E80" i="37"/>
  <c r="F80" i="37" s="1"/>
  <c r="N79" i="37"/>
  <c r="O79" i="37" s="1"/>
  <c r="K79" i="37"/>
  <c r="L79" i="37" s="1"/>
  <c r="H79" i="37"/>
  <c r="I79" i="37" s="1"/>
  <c r="E79" i="37"/>
  <c r="F79" i="37" s="1"/>
  <c r="O78" i="37"/>
  <c r="N78" i="37"/>
  <c r="L78" i="37"/>
  <c r="K78" i="37"/>
  <c r="I78" i="37"/>
  <c r="H78" i="37"/>
  <c r="E78" i="37"/>
  <c r="F78" i="37" s="1"/>
  <c r="N77" i="37"/>
  <c r="O77" i="37" s="1"/>
  <c r="L77" i="37"/>
  <c r="K77" i="37"/>
  <c r="H77" i="37"/>
  <c r="I77" i="37" s="1"/>
  <c r="E77" i="37"/>
  <c r="F77" i="37" s="1"/>
  <c r="N76" i="37"/>
  <c r="O76" i="37" s="1"/>
  <c r="K76" i="37"/>
  <c r="L76" i="37" s="1"/>
  <c r="I76" i="37"/>
  <c r="H76" i="37"/>
  <c r="E76" i="37"/>
  <c r="F76" i="37" s="1"/>
  <c r="N75" i="37"/>
  <c r="O75" i="37" s="1"/>
  <c r="L75" i="37"/>
  <c r="K75" i="37"/>
  <c r="H75" i="37"/>
  <c r="I75" i="37" s="1"/>
  <c r="E75" i="37"/>
  <c r="F75" i="37" s="1"/>
  <c r="N74" i="37"/>
  <c r="O74" i="37" s="1"/>
  <c r="K74" i="37"/>
  <c r="L74" i="37" s="1"/>
  <c r="I74" i="37"/>
  <c r="H74" i="37"/>
  <c r="E74" i="37"/>
  <c r="F74" i="37" s="1"/>
  <c r="N73" i="37"/>
  <c r="O73" i="37" s="1"/>
  <c r="K73" i="37"/>
  <c r="L73" i="37" s="1"/>
  <c r="H73" i="37"/>
  <c r="I73" i="37" s="1"/>
  <c r="E73" i="37"/>
  <c r="F73" i="37" s="1"/>
  <c r="O72" i="37"/>
  <c r="N72" i="37"/>
  <c r="L72" i="37"/>
  <c r="K72" i="37"/>
  <c r="I72" i="37"/>
  <c r="H72" i="37"/>
  <c r="E72" i="37"/>
  <c r="F72" i="37" s="1"/>
  <c r="N71" i="37"/>
  <c r="K71" i="37"/>
  <c r="K91" i="37" s="1"/>
  <c r="H71" i="37"/>
  <c r="E71" i="37"/>
  <c r="E91" i="37" s="1"/>
  <c r="M69" i="37"/>
  <c r="J69" i="37"/>
  <c r="G69" i="37"/>
  <c r="D69" i="37"/>
  <c r="B69" i="37"/>
  <c r="M68" i="37"/>
  <c r="G68" i="37"/>
  <c r="B64" i="37"/>
  <c r="N63" i="37"/>
  <c r="O63" i="37" s="1"/>
  <c r="K63" i="37"/>
  <c r="L63" i="37" s="1"/>
  <c r="I63" i="37"/>
  <c r="H63" i="37"/>
  <c r="E63" i="37"/>
  <c r="F63" i="37" s="1"/>
  <c r="O62" i="37"/>
  <c r="N62" i="37"/>
  <c r="K62" i="37"/>
  <c r="L62" i="37" s="1"/>
  <c r="H62" i="37"/>
  <c r="I62" i="37" s="1"/>
  <c r="E62" i="37"/>
  <c r="F62" i="37" s="1"/>
  <c r="N61" i="37"/>
  <c r="O61" i="37" s="1"/>
  <c r="L61" i="37"/>
  <c r="K61" i="37"/>
  <c r="H61" i="37"/>
  <c r="I61" i="37" s="1"/>
  <c r="E61" i="37"/>
  <c r="F61" i="37" s="1"/>
  <c r="N60" i="37"/>
  <c r="O60" i="37" s="1"/>
  <c r="L60" i="37"/>
  <c r="K60" i="37"/>
  <c r="H60" i="37"/>
  <c r="I60" i="37" s="1"/>
  <c r="E60" i="37"/>
  <c r="F60" i="37" s="1"/>
  <c r="N59" i="37"/>
  <c r="O59" i="37" s="1"/>
  <c r="K59" i="37"/>
  <c r="L59" i="37" s="1"/>
  <c r="I59" i="37"/>
  <c r="H59" i="37"/>
  <c r="E59" i="37"/>
  <c r="F59" i="37" s="1"/>
  <c r="N58" i="37"/>
  <c r="O58" i="37" s="1"/>
  <c r="L58" i="37"/>
  <c r="K58" i="37"/>
  <c r="H58" i="37"/>
  <c r="I58" i="37" s="1"/>
  <c r="E58" i="37"/>
  <c r="F58" i="37" s="1"/>
  <c r="N57" i="37"/>
  <c r="O57" i="37" s="1"/>
  <c r="K57" i="37"/>
  <c r="L57" i="37" s="1"/>
  <c r="H57" i="37"/>
  <c r="I57" i="37" s="1"/>
  <c r="E57" i="37"/>
  <c r="F57" i="37" s="1"/>
  <c r="O56" i="37"/>
  <c r="N56" i="37"/>
  <c r="L56" i="37"/>
  <c r="K56" i="37"/>
  <c r="H56" i="37"/>
  <c r="I56" i="37" s="1"/>
  <c r="E56" i="37"/>
  <c r="F56" i="37" s="1"/>
  <c r="O55" i="37"/>
  <c r="N55" i="37"/>
  <c r="K55" i="37"/>
  <c r="L55" i="37" s="1"/>
  <c r="I55" i="37"/>
  <c r="H55" i="37"/>
  <c r="E55" i="37"/>
  <c r="F55" i="37" s="1"/>
  <c r="O54" i="37"/>
  <c r="N54" i="37"/>
  <c r="K54" i="37"/>
  <c r="L54" i="37" s="1"/>
  <c r="H54" i="37"/>
  <c r="I54" i="37" s="1"/>
  <c r="E54" i="37"/>
  <c r="F54" i="37" s="1"/>
  <c r="N53" i="37"/>
  <c r="O53" i="37" s="1"/>
  <c r="L53" i="37"/>
  <c r="K53" i="37"/>
  <c r="H53" i="37"/>
  <c r="I53" i="37" s="1"/>
  <c r="E53" i="37"/>
  <c r="F53" i="37" s="1"/>
  <c r="N52" i="37"/>
  <c r="O52" i="37" s="1"/>
  <c r="K52" i="37"/>
  <c r="L52" i="37" s="1"/>
  <c r="H52" i="37"/>
  <c r="I52" i="37" s="1"/>
  <c r="E52" i="37"/>
  <c r="F52" i="37" s="1"/>
  <c r="O51" i="37"/>
  <c r="N51" i="37"/>
  <c r="L51" i="37"/>
  <c r="K51" i="37"/>
  <c r="I51" i="37"/>
  <c r="H51" i="37"/>
  <c r="E51" i="37"/>
  <c r="F51" i="37" s="1"/>
  <c r="N50" i="37"/>
  <c r="O50" i="37" s="1"/>
  <c r="K50" i="37"/>
  <c r="L50" i="37" s="1"/>
  <c r="H50" i="37"/>
  <c r="I50" i="37" s="1"/>
  <c r="E50" i="37"/>
  <c r="F50" i="37" s="1"/>
  <c r="O49" i="37"/>
  <c r="N49" i="37"/>
  <c r="L49" i="37"/>
  <c r="K49" i="37"/>
  <c r="H49" i="37"/>
  <c r="I49" i="37" s="1"/>
  <c r="E49" i="37"/>
  <c r="F49" i="37" s="1"/>
  <c r="O48" i="37"/>
  <c r="N48" i="37"/>
  <c r="K48" i="37"/>
  <c r="L48" i="37" s="1"/>
  <c r="H48" i="37"/>
  <c r="I48" i="37" s="1"/>
  <c r="E48" i="37"/>
  <c r="F48" i="37" s="1"/>
  <c r="N47" i="37"/>
  <c r="O47" i="37" s="1"/>
  <c r="L47" i="37"/>
  <c r="K47" i="37"/>
  <c r="I47" i="37"/>
  <c r="H47" i="37"/>
  <c r="E47" i="37"/>
  <c r="F47" i="37" s="1"/>
  <c r="O46" i="37"/>
  <c r="N46" i="37"/>
  <c r="L46" i="37"/>
  <c r="K46" i="37"/>
  <c r="H46" i="37"/>
  <c r="I46" i="37" s="1"/>
  <c r="E46" i="37"/>
  <c r="F46" i="37" s="1"/>
  <c r="O45" i="37"/>
  <c r="N45" i="37"/>
  <c r="K45" i="37"/>
  <c r="L45" i="37" s="1"/>
  <c r="H45" i="37"/>
  <c r="I45" i="37" s="1"/>
  <c r="E45" i="37"/>
  <c r="F45" i="37" s="1"/>
  <c r="N44" i="37"/>
  <c r="N64" i="37" s="1"/>
  <c r="L44" i="37"/>
  <c r="K44" i="37"/>
  <c r="H44" i="37"/>
  <c r="E44" i="37"/>
  <c r="E64" i="37" s="1"/>
  <c r="M42" i="37"/>
  <c r="J42" i="37"/>
  <c r="G42" i="37"/>
  <c r="D42" i="37"/>
  <c r="B42" i="37"/>
  <c r="M41" i="37"/>
  <c r="G41" i="37"/>
  <c r="O36" i="37"/>
  <c r="N36" i="37"/>
  <c r="M36" i="37"/>
  <c r="L36" i="37"/>
  <c r="K36" i="37"/>
  <c r="J36" i="37"/>
  <c r="I36" i="37"/>
  <c r="H36" i="37"/>
  <c r="G36" i="37"/>
  <c r="F36" i="37"/>
  <c r="E36" i="37"/>
  <c r="D36" i="37"/>
  <c r="C36" i="37"/>
  <c r="B36" i="37"/>
  <c r="O35" i="37"/>
  <c r="N35" i="37"/>
  <c r="M35" i="37"/>
  <c r="L35" i="37"/>
  <c r="K35" i="37"/>
  <c r="J35" i="37"/>
  <c r="I35" i="37"/>
  <c r="H35" i="37"/>
  <c r="G35" i="37"/>
  <c r="F35" i="37"/>
  <c r="E35" i="37"/>
  <c r="D35" i="37"/>
  <c r="C35" i="37"/>
  <c r="B35" i="37"/>
  <c r="O34" i="37"/>
  <c r="N34" i="37"/>
  <c r="M34" i="37"/>
  <c r="L34" i="37"/>
  <c r="K34" i="37"/>
  <c r="J34" i="37"/>
  <c r="I34" i="37"/>
  <c r="H34" i="37"/>
  <c r="G34" i="37"/>
  <c r="F34" i="37"/>
  <c r="E34" i="37"/>
  <c r="D34" i="37"/>
  <c r="C34" i="37"/>
  <c r="B34" i="37"/>
  <c r="O33" i="37"/>
  <c r="N33" i="37"/>
  <c r="M33" i="37"/>
  <c r="L33" i="37"/>
  <c r="K33" i="37"/>
  <c r="J33" i="37"/>
  <c r="I33" i="37"/>
  <c r="H33" i="37"/>
  <c r="G33" i="37"/>
  <c r="F33" i="37"/>
  <c r="E33" i="37"/>
  <c r="D33" i="37"/>
  <c r="C33" i="37"/>
  <c r="B33" i="37"/>
  <c r="O32" i="37"/>
  <c r="N32" i="37"/>
  <c r="M32" i="37"/>
  <c r="L32" i="37"/>
  <c r="K32" i="37"/>
  <c r="J32" i="37"/>
  <c r="I32" i="37"/>
  <c r="H32" i="37"/>
  <c r="G32" i="37"/>
  <c r="F32" i="37"/>
  <c r="E32" i="37"/>
  <c r="D32" i="37"/>
  <c r="C32" i="37"/>
  <c r="B32" i="37"/>
  <c r="O31" i="37"/>
  <c r="N31" i="37"/>
  <c r="M31" i="37"/>
  <c r="L31" i="37"/>
  <c r="K31" i="37"/>
  <c r="J31" i="37"/>
  <c r="I31" i="37"/>
  <c r="H31" i="37"/>
  <c r="G31" i="37"/>
  <c r="F31" i="37"/>
  <c r="E31" i="37"/>
  <c r="D31" i="37"/>
  <c r="C31" i="37"/>
  <c r="B31" i="37"/>
  <c r="O30" i="37"/>
  <c r="N30" i="37"/>
  <c r="M30" i="37"/>
  <c r="L30" i="37"/>
  <c r="K30" i="37"/>
  <c r="J30" i="37"/>
  <c r="I30" i="37"/>
  <c r="H30" i="37"/>
  <c r="G30" i="37"/>
  <c r="F30" i="37"/>
  <c r="E30" i="37"/>
  <c r="D30" i="37"/>
  <c r="C30" i="37"/>
  <c r="B30" i="37"/>
  <c r="O29" i="37"/>
  <c r="N29" i="37"/>
  <c r="M29" i="37"/>
  <c r="L29" i="37"/>
  <c r="K29" i="37"/>
  <c r="J29" i="37"/>
  <c r="I29" i="37"/>
  <c r="H29" i="37"/>
  <c r="G29" i="37"/>
  <c r="F29" i="37"/>
  <c r="E29" i="37"/>
  <c r="D29" i="37"/>
  <c r="C29" i="37"/>
  <c r="B29" i="37"/>
  <c r="O28" i="37"/>
  <c r="N28" i="37"/>
  <c r="M28" i="37"/>
  <c r="L28" i="37"/>
  <c r="K28" i="37"/>
  <c r="J28" i="37"/>
  <c r="I28" i="37"/>
  <c r="H28" i="37"/>
  <c r="G28" i="37"/>
  <c r="F28" i="37"/>
  <c r="E28" i="37"/>
  <c r="D28" i="37"/>
  <c r="C28" i="37"/>
  <c r="B28" i="37"/>
  <c r="O27" i="37"/>
  <c r="N27" i="37"/>
  <c r="M27" i="37"/>
  <c r="L27" i="37"/>
  <c r="K27" i="37"/>
  <c r="J27" i="37"/>
  <c r="I27" i="37"/>
  <c r="H27" i="37"/>
  <c r="G27" i="37"/>
  <c r="F27" i="37"/>
  <c r="E27" i="37"/>
  <c r="D27" i="37"/>
  <c r="C27" i="37"/>
  <c r="B27" i="37"/>
  <c r="O26" i="37"/>
  <c r="N26" i="37"/>
  <c r="M26" i="37"/>
  <c r="L26" i="37"/>
  <c r="K26" i="37"/>
  <c r="J26" i="37"/>
  <c r="I26" i="37"/>
  <c r="H26" i="37"/>
  <c r="G26" i="37"/>
  <c r="F26" i="37"/>
  <c r="E26" i="37"/>
  <c r="D26" i="37"/>
  <c r="C26" i="37"/>
  <c r="B26" i="37"/>
  <c r="O25" i="37"/>
  <c r="N25" i="37"/>
  <c r="M25" i="37"/>
  <c r="L25" i="37"/>
  <c r="K25" i="37"/>
  <c r="J25" i="37"/>
  <c r="I25" i="37"/>
  <c r="H25" i="37"/>
  <c r="G25" i="37"/>
  <c r="F25" i="37"/>
  <c r="E25" i="37"/>
  <c r="D25" i="37"/>
  <c r="C25" i="37"/>
  <c r="B25" i="37"/>
  <c r="O24" i="37"/>
  <c r="N24" i="37"/>
  <c r="M24" i="37"/>
  <c r="L24" i="37"/>
  <c r="K24" i="37"/>
  <c r="J24" i="37"/>
  <c r="I24" i="37"/>
  <c r="H24" i="37"/>
  <c r="G24" i="37"/>
  <c r="F24" i="37"/>
  <c r="E24" i="37"/>
  <c r="D24" i="37"/>
  <c r="C24" i="37"/>
  <c r="B24" i="37"/>
  <c r="O23" i="37"/>
  <c r="N23" i="37"/>
  <c r="M23" i="37"/>
  <c r="L23" i="37"/>
  <c r="K23" i="37"/>
  <c r="J23" i="37"/>
  <c r="I23" i="37"/>
  <c r="H23" i="37"/>
  <c r="G23" i="37"/>
  <c r="F23" i="37"/>
  <c r="E23" i="37"/>
  <c r="D23" i="37"/>
  <c r="C23" i="37"/>
  <c r="B23" i="37"/>
  <c r="O22" i="37"/>
  <c r="N22" i="37"/>
  <c r="M22" i="37"/>
  <c r="L22" i="37"/>
  <c r="K22" i="37"/>
  <c r="J22" i="37"/>
  <c r="I22" i="37"/>
  <c r="H22" i="37"/>
  <c r="G22" i="37"/>
  <c r="F22" i="37"/>
  <c r="E22" i="37"/>
  <c r="D22" i="37"/>
  <c r="C22" i="37"/>
  <c r="B22" i="37"/>
  <c r="O21" i="37"/>
  <c r="N21" i="37"/>
  <c r="M21" i="37"/>
  <c r="L21" i="37"/>
  <c r="K21" i="37"/>
  <c r="J21" i="37"/>
  <c r="I21" i="37"/>
  <c r="H21" i="37"/>
  <c r="G21" i="37"/>
  <c r="F21" i="37"/>
  <c r="E21" i="37"/>
  <c r="D21" i="37"/>
  <c r="C21" i="37"/>
  <c r="B21" i="37"/>
  <c r="O20" i="37"/>
  <c r="N20" i="37"/>
  <c r="M20" i="37"/>
  <c r="L20" i="37"/>
  <c r="K20" i="37"/>
  <c r="J20" i="37"/>
  <c r="I20" i="37"/>
  <c r="H20" i="37"/>
  <c r="G20" i="37"/>
  <c r="F20" i="37"/>
  <c r="E20" i="37"/>
  <c r="D20" i="37"/>
  <c r="C20" i="37"/>
  <c r="B20" i="37"/>
  <c r="O19" i="37"/>
  <c r="N19" i="37"/>
  <c r="M19" i="37"/>
  <c r="L19" i="37"/>
  <c r="K19" i="37"/>
  <c r="J19" i="37"/>
  <c r="I19" i="37"/>
  <c r="H19" i="37"/>
  <c r="G19" i="37"/>
  <c r="F19" i="37"/>
  <c r="E19" i="37"/>
  <c r="D19" i="37"/>
  <c r="C19" i="37"/>
  <c r="B19" i="37"/>
  <c r="O18" i="37"/>
  <c r="N18" i="37"/>
  <c r="M18" i="37"/>
  <c r="L18" i="37"/>
  <c r="K18" i="37"/>
  <c r="J18" i="37"/>
  <c r="I18" i="37"/>
  <c r="H18" i="37"/>
  <c r="G18" i="37"/>
  <c r="F18" i="37"/>
  <c r="E18" i="37"/>
  <c r="D18" i="37"/>
  <c r="C18" i="37"/>
  <c r="B18" i="37"/>
  <c r="O17" i="37"/>
  <c r="N17" i="37"/>
  <c r="M17" i="37"/>
  <c r="L17" i="37"/>
  <c r="K17" i="37"/>
  <c r="J17" i="37"/>
  <c r="I17" i="37"/>
  <c r="H17" i="37"/>
  <c r="G17" i="37"/>
  <c r="F17" i="37"/>
  <c r="E17" i="37"/>
  <c r="D17" i="37"/>
  <c r="C17" i="37"/>
  <c r="B17" i="37"/>
  <c r="M15" i="37"/>
  <c r="J15" i="37"/>
  <c r="G15" i="37"/>
  <c r="D15" i="37"/>
  <c r="B15" i="37"/>
  <c r="M14" i="37"/>
  <c r="G14" i="37"/>
  <c r="B199" i="36"/>
  <c r="N198" i="36"/>
  <c r="O198" i="36" s="1"/>
  <c r="L198" i="36"/>
  <c r="K198" i="36"/>
  <c r="I198" i="36"/>
  <c r="H198" i="36"/>
  <c r="F198" i="36"/>
  <c r="E198" i="36"/>
  <c r="N197" i="36"/>
  <c r="O197" i="36" s="1"/>
  <c r="L197" i="36"/>
  <c r="K197" i="36"/>
  <c r="I197" i="36"/>
  <c r="H197" i="36"/>
  <c r="F197" i="36"/>
  <c r="E197" i="36"/>
  <c r="N196" i="36"/>
  <c r="O196" i="36" s="1"/>
  <c r="L196" i="36"/>
  <c r="K196" i="36"/>
  <c r="I196" i="36"/>
  <c r="H196" i="36"/>
  <c r="F196" i="36"/>
  <c r="E196" i="36"/>
  <c r="N195" i="36"/>
  <c r="O195" i="36" s="1"/>
  <c r="L195" i="36"/>
  <c r="K195" i="36"/>
  <c r="I195" i="36"/>
  <c r="H195" i="36"/>
  <c r="F195" i="36"/>
  <c r="E195" i="36"/>
  <c r="N194" i="36"/>
  <c r="O194" i="36" s="1"/>
  <c r="L194" i="36"/>
  <c r="K194" i="36"/>
  <c r="I194" i="36"/>
  <c r="H194" i="36"/>
  <c r="F194" i="36"/>
  <c r="E194" i="36"/>
  <c r="N193" i="36"/>
  <c r="O193" i="36" s="1"/>
  <c r="L193" i="36"/>
  <c r="K193" i="36"/>
  <c r="I193" i="36"/>
  <c r="H193" i="36"/>
  <c r="F193" i="36"/>
  <c r="E193" i="36"/>
  <c r="N192" i="36"/>
  <c r="O192" i="36" s="1"/>
  <c r="L192" i="36"/>
  <c r="K192" i="36"/>
  <c r="I192" i="36"/>
  <c r="H192" i="36"/>
  <c r="F192" i="36"/>
  <c r="E192" i="36"/>
  <c r="N191" i="36"/>
  <c r="O191" i="36" s="1"/>
  <c r="L191" i="36"/>
  <c r="K191" i="36"/>
  <c r="I191" i="36"/>
  <c r="H191" i="36"/>
  <c r="F191" i="36"/>
  <c r="E191" i="36"/>
  <c r="N190" i="36"/>
  <c r="O190" i="36" s="1"/>
  <c r="L190" i="36"/>
  <c r="K190" i="36"/>
  <c r="I190" i="36"/>
  <c r="H190" i="36"/>
  <c r="F190" i="36"/>
  <c r="E190" i="36"/>
  <c r="N189" i="36"/>
  <c r="O189" i="36" s="1"/>
  <c r="L189" i="36"/>
  <c r="K189" i="36"/>
  <c r="I189" i="36"/>
  <c r="H189" i="36"/>
  <c r="F189" i="36"/>
  <c r="E189" i="36"/>
  <c r="N188" i="36"/>
  <c r="O188" i="36" s="1"/>
  <c r="L188" i="36"/>
  <c r="K188" i="36"/>
  <c r="I188" i="36"/>
  <c r="H188" i="36"/>
  <c r="F188" i="36"/>
  <c r="E188" i="36"/>
  <c r="N187" i="36"/>
  <c r="O187" i="36" s="1"/>
  <c r="L187" i="36"/>
  <c r="K187" i="36"/>
  <c r="I187" i="36"/>
  <c r="H187" i="36"/>
  <c r="F187" i="36"/>
  <c r="E187" i="36"/>
  <c r="N186" i="36"/>
  <c r="O186" i="36" s="1"/>
  <c r="L186" i="36"/>
  <c r="K186" i="36"/>
  <c r="I186" i="36"/>
  <c r="H186" i="36"/>
  <c r="F186" i="36"/>
  <c r="E186" i="36"/>
  <c r="N185" i="36"/>
  <c r="O185" i="36" s="1"/>
  <c r="L185" i="36"/>
  <c r="K185" i="36"/>
  <c r="I185" i="36"/>
  <c r="H185" i="36"/>
  <c r="F185" i="36"/>
  <c r="E185" i="36"/>
  <c r="N184" i="36"/>
  <c r="O184" i="36" s="1"/>
  <c r="L184" i="36"/>
  <c r="K184" i="36"/>
  <c r="I184" i="36"/>
  <c r="H184" i="36"/>
  <c r="F184" i="36"/>
  <c r="E184" i="36"/>
  <c r="N183" i="36"/>
  <c r="O183" i="36" s="1"/>
  <c r="L183" i="36"/>
  <c r="K183" i="36"/>
  <c r="I183" i="36"/>
  <c r="H183" i="36"/>
  <c r="F183" i="36"/>
  <c r="E183" i="36"/>
  <c r="N182" i="36"/>
  <c r="O182" i="36" s="1"/>
  <c r="L182" i="36"/>
  <c r="K182" i="36"/>
  <c r="I182" i="36"/>
  <c r="H182" i="36"/>
  <c r="F182" i="36"/>
  <c r="E182" i="36"/>
  <c r="N181" i="36"/>
  <c r="O181" i="36" s="1"/>
  <c r="L181" i="36"/>
  <c r="K181" i="36"/>
  <c r="I181" i="36"/>
  <c r="H181" i="36"/>
  <c r="F181" i="36"/>
  <c r="E181" i="36"/>
  <c r="N180" i="36"/>
  <c r="O180" i="36" s="1"/>
  <c r="L180" i="36"/>
  <c r="K180" i="36"/>
  <c r="I180" i="36"/>
  <c r="H180" i="36"/>
  <c r="F180" i="36"/>
  <c r="E180" i="36"/>
  <c r="N179" i="36"/>
  <c r="N199" i="36" s="1"/>
  <c r="L179" i="36"/>
  <c r="L199" i="36" s="1"/>
  <c r="K179" i="36"/>
  <c r="K199" i="36" s="1"/>
  <c r="I179" i="36"/>
  <c r="I199" i="36" s="1"/>
  <c r="H179" i="36"/>
  <c r="H199" i="36" s="1"/>
  <c r="F179" i="36"/>
  <c r="F199" i="36" s="1"/>
  <c r="E179" i="36"/>
  <c r="E199" i="36" s="1"/>
  <c r="M177" i="36"/>
  <c r="J177" i="36"/>
  <c r="G177" i="36"/>
  <c r="D177" i="36"/>
  <c r="B177" i="36"/>
  <c r="M176" i="36"/>
  <c r="G176" i="36"/>
  <c r="B172" i="36"/>
  <c r="N171" i="36"/>
  <c r="O171" i="36" s="1"/>
  <c r="L171" i="36"/>
  <c r="K171" i="36"/>
  <c r="I171" i="36"/>
  <c r="H171" i="36"/>
  <c r="F171" i="36"/>
  <c r="E171" i="36"/>
  <c r="N170" i="36"/>
  <c r="O170" i="36" s="1"/>
  <c r="L170" i="36"/>
  <c r="K170" i="36"/>
  <c r="I170" i="36"/>
  <c r="H170" i="36"/>
  <c r="F170" i="36"/>
  <c r="E170" i="36"/>
  <c r="N169" i="36"/>
  <c r="O169" i="36" s="1"/>
  <c r="L169" i="36"/>
  <c r="K169" i="36"/>
  <c r="I169" i="36"/>
  <c r="H169" i="36"/>
  <c r="F169" i="36"/>
  <c r="E169" i="36"/>
  <c r="N168" i="36"/>
  <c r="O168" i="36" s="1"/>
  <c r="L168" i="36"/>
  <c r="K168" i="36"/>
  <c r="I168" i="36"/>
  <c r="H168" i="36"/>
  <c r="F168" i="36"/>
  <c r="E168" i="36"/>
  <c r="N167" i="36"/>
  <c r="O167" i="36" s="1"/>
  <c r="L167" i="36"/>
  <c r="K167" i="36"/>
  <c r="I167" i="36"/>
  <c r="H167" i="36"/>
  <c r="F167" i="36"/>
  <c r="E167" i="36"/>
  <c r="N166" i="36"/>
  <c r="O166" i="36" s="1"/>
  <c r="L166" i="36"/>
  <c r="K166" i="36"/>
  <c r="I166" i="36"/>
  <c r="H166" i="36"/>
  <c r="F166" i="36"/>
  <c r="E166" i="36"/>
  <c r="N165" i="36"/>
  <c r="O165" i="36" s="1"/>
  <c r="L165" i="36"/>
  <c r="K165" i="36"/>
  <c r="I165" i="36"/>
  <c r="H165" i="36"/>
  <c r="F165" i="36"/>
  <c r="E165" i="36"/>
  <c r="N164" i="36"/>
  <c r="O164" i="36" s="1"/>
  <c r="L164" i="36"/>
  <c r="K164" i="36"/>
  <c r="I164" i="36"/>
  <c r="H164" i="36"/>
  <c r="F164" i="36"/>
  <c r="E164" i="36"/>
  <c r="N163" i="36"/>
  <c r="O163" i="36" s="1"/>
  <c r="L163" i="36"/>
  <c r="K163" i="36"/>
  <c r="I163" i="36"/>
  <c r="H163" i="36"/>
  <c r="F163" i="36"/>
  <c r="E163" i="36"/>
  <c r="N162" i="36"/>
  <c r="O162" i="36" s="1"/>
  <c r="L162" i="36"/>
  <c r="K162" i="36"/>
  <c r="I162" i="36"/>
  <c r="H162" i="36"/>
  <c r="F162" i="36"/>
  <c r="E162" i="36"/>
  <c r="N161" i="36"/>
  <c r="O161" i="36" s="1"/>
  <c r="L161" i="36"/>
  <c r="K161" i="36"/>
  <c r="I161" i="36"/>
  <c r="H161" i="36"/>
  <c r="F161" i="36"/>
  <c r="E161" i="36"/>
  <c r="N160" i="36"/>
  <c r="O160" i="36" s="1"/>
  <c r="L160" i="36"/>
  <c r="K160" i="36"/>
  <c r="H160" i="36"/>
  <c r="I160" i="36" s="1"/>
  <c r="F160" i="36"/>
  <c r="E160" i="36"/>
  <c r="O159" i="36"/>
  <c r="N159" i="36"/>
  <c r="K159" i="36"/>
  <c r="L159" i="36" s="1"/>
  <c r="H159" i="36"/>
  <c r="I159" i="36" s="1"/>
  <c r="F159" i="36"/>
  <c r="E159" i="36"/>
  <c r="O158" i="36"/>
  <c r="N158" i="36"/>
  <c r="K158" i="36"/>
  <c r="L158" i="36" s="1"/>
  <c r="H158" i="36"/>
  <c r="I158" i="36" s="1"/>
  <c r="F158" i="36"/>
  <c r="E158" i="36"/>
  <c r="O157" i="36"/>
  <c r="N157" i="36"/>
  <c r="L157" i="36"/>
  <c r="K157" i="36"/>
  <c r="H157" i="36"/>
  <c r="I157" i="36" s="1"/>
  <c r="F157" i="36"/>
  <c r="E157" i="36"/>
  <c r="N156" i="36"/>
  <c r="O156" i="36" s="1"/>
  <c r="L156" i="36"/>
  <c r="K156" i="36"/>
  <c r="H156" i="36"/>
  <c r="I156" i="36" s="1"/>
  <c r="F156" i="36"/>
  <c r="E156" i="36"/>
  <c r="O155" i="36"/>
  <c r="N155" i="36"/>
  <c r="K155" i="36"/>
  <c r="L155" i="36" s="1"/>
  <c r="H155" i="36"/>
  <c r="I155" i="36" s="1"/>
  <c r="F155" i="36"/>
  <c r="E155" i="36"/>
  <c r="O154" i="36"/>
  <c r="N154" i="36"/>
  <c r="K154" i="36"/>
  <c r="L154" i="36" s="1"/>
  <c r="H154" i="36"/>
  <c r="I154" i="36" s="1"/>
  <c r="F154" i="36"/>
  <c r="E154" i="36"/>
  <c r="O153" i="36"/>
  <c r="N153" i="36"/>
  <c r="L153" i="36"/>
  <c r="K153" i="36"/>
  <c r="H153" i="36"/>
  <c r="I153" i="36" s="1"/>
  <c r="F153" i="36"/>
  <c r="E153" i="36"/>
  <c r="N152" i="36"/>
  <c r="N172" i="36" s="1"/>
  <c r="L152" i="36"/>
  <c r="K152" i="36"/>
  <c r="H152" i="36"/>
  <c r="H172" i="36" s="1"/>
  <c r="F152" i="36"/>
  <c r="F172" i="36" s="1"/>
  <c r="E152" i="36"/>
  <c r="E172" i="36" s="1"/>
  <c r="M150" i="36"/>
  <c r="J150" i="36"/>
  <c r="G150" i="36"/>
  <c r="D150" i="36"/>
  <c r="B150" i="36"/>
  <c r="M149" i="36"/>
  <c r="G149" i="36"/>
  <c r="B145" i="36"/>
  <c r="N144" i="36"/>
  <c r="O144" i="36" s="1"/>
  <c r="K144" i="36"/>
  <c r="L144" i="36" s="1"/>
  <c r="H144" i="36"/>
  <c r="I144" i="36" s="1"/>
  <c r="F144" i="36"/>
  <c r="E144" i="36"/>
  <c r="O143" i="36"/>
  <c r="N143" i="36"/>
  <c r="L143" i="36"/>
  <c r="K143" i="36"/>
  <c r="H143" i="36"/>
  <c r="I143" i="36" s="1"/>
  <c r="F143" i="36"/>
  <c r="E143" i="36"/>
  <c r="N142" i="36"/>
  <c r="O142" i="36" s="1"/>
  <c r="K142" i="36"/>
  <c r="L142" i="36" s="1"/>
  <c r="H142" i="36"/>
  <c r="I142" i="36" s="1"/>
  <c r="F142" i="36"/>
  <c r="E142" i="36"/>
  <c r="O141" i="36"/>
  <c r="N141" i="36"/>
  <c r="L141" i="36"/>
  <c r="K141" i="36"/>
  <c r="H141" i="36"/>
  <c r="I141" i="36" s="1"/>
  <c r="F141" i="36"/>
  <c r="E141" i="36"/>
  <c r="O140" i="36"/>
  <c r="N140" i="36"/>
  <c r="K140" i="36"/>
  <c r="L140" i="36" s="1"/>
  <c r="H140" i="36"/>
  <c r="I140" i="36" s="1"/>
  <c r="F140" i="36"/>
  <c r="E140" i="36"/>
  <c r="N139" i="36"/>
  <c r="O139" i="36" s="1"/>
  <c r="L139" i="36"/>
  <c r="K139" i="36"/>
  <c r="H139" i="36"/>
  <c r="I139" i="36" s="1"/>
  <c r="F139" i="36"/>
  <c r="E139" i="36"/>
  <c r="O138" i="36"/>
  <c r="N138" i="36"/>
  <c r="K138" i="36"/>
  <c r="L138" i="36" s="1"/>
  <c r="H138" i="36"/>
  <c r="I138" i="36" s="1"/>
  <c r="F138" i="36"/>
  <c r="E138" i="36"/>
  <c r="N137" i="36"/>
  <c r="O137" i="36" s="1"/>
  <c r="L137" i="36"/>
  <c r="K137" i="36"/>
  <c r="H137" i="36"/>
  <c r="I137" i="36" s="1"/>
  <c r="F137" i="36"/>
  <c r="E137" i="36"/>
  <c r="N136" i="36"/>
  <c r="O136" i="36" s="1"/>
  <c r="K136" i="36"/>
  <c r="L136" i="36" s="1"/>
  <c r="H136" i="36"/>
  <c r="I136" i="36" s="1"/>
  <c r="F136" i="36"/>
  <c r="E136" i="36"/>
  <c r="O135" i="36"/>
  <c r="N135" i="36"/>
  <c r="L135" i="36"/>
  <c r="K135" i="36"/>
  <c r="H135" i="36"/>
  <c r="I135" i="36" s="1"/>
  <c r="F135" i="36"/>
  <c r="E135" i="36"/>
  <c r="N134" i="36"/>
  <c r="O134" i="36" s="1"/>
  <c r="K134" i="36"/>
  <c r="L134" i="36" s="1"/>
  <c r="H134" i="36"/>
  <c r="I134" i="36" s="1"/>
  <c r="F134" i="36"/>
  <c r="E134" i="36"/>
  <c r="N133" i="36"/>
  <c r="O133" i="36" s="1"/>
  <c r="L133" i="36"/>
  <c r="K133" i="36"/>
  <c r="H133" i="36"/>
  <c r="I133" i="36" s="1"/>
  <c r="F133" i="36"/>
  <c r="E133" i="36"/>
  <c r="O132" i="36"/>
  <c r="N132" i="36"/>
  <c r="K132" i="36"/>
  <c r="L132" i="36" s="1"/>
  <c r="H132" i="36"/>
  <c r="I132" i="36" s="1"/>
  <c r="F132" i="36"/>
  <c r="E132" i="36"/>
  <c r="N131" i="36"/>
  <c r="O131" i="36" s="1"/>
  <c r="L131" i="36"/>
  <c r="K131" i="36"/>
  <c r="H131" i="36"/>
  <c r="I131" i="36" s="1"/>
  <c r="F131" i="36"/>
  <c r="E131" i="36"/>
  <c r="O130" i="36"/>
  <c r="N130" i="36"/>
  <c r="K130" i="36"/>
  <c r="L130" i="36" s="1"/>
  <c r="H130" i="36"/>
  <c r="I130" i="36" s="1"/>
  <c r="F130" i="36"/>
  <c r="E130" i="36"/>
  <c r="N129" i="36"/>
  <c r="O129" i="36" s="1"/>
  <c r="L129" i="36"/>
  <c r="K129" i="36"/>
  <c r="H129" i="36"/>
  <c r="I129" i="36" s="1"/>
  <c r="F129" i="36"/>
  <c r="E129" i="36"/>
  <c r="N128" i="36"/>
  <c r="O128" i="36" s="1"/>
  <c r="K128" i="36"/>
  <c r="L128" i="36" s="1"/>
  <c r="H128" i="36"/>
  <c r="I128" i="36" s="1"/>
  <c r="F128" i="36"/>
  <c r="E128" i="36"/>
  <c r="O127" i="36"/>
  <c r="N127" i="36"/>
  <c r="L127" i="36"/>
  <c r="K127" i="36"/>
  <c r="H127" i="36"/>
  <c r="I127" i="36" s="1"/>
  <c r="F127" i="36"/>
  <c r="E127" i="36"/>
  <c r="N126" i="36"/>
  <c r="O126" i="36" s="1"/>
  <c r="K126" i="36"/>
  <c r="L126" i="36" s="1"/>
  <c r="H126" i="36"/>
  <c r="I126" i="36" s="1"/>
  <c r="F126" i="36"/>
  <c r="E126" i="36"/>
  <c r="N125" i="36"/>
  <c r="L125" i="36"/>
  <c r="K125" i="36"/>
  <c r="H125" i="36"/>
  <c r="H145" i="36" s="1"/>
  <c r="F125" i="36"/>
  <c r="F145" i="36" s="1"/>
  <c r="E125" i="36"/>
  <c r="E145" i="36" s="1"/>
  <c r="M123" i="36"/>
  <c r="J123" i="36"/>
  <c r="G123" i="36"/>
  <c r="D123" i="36"/>
  <c r="B123" i="36"/>
  <c r="M122" i="36"/>
  <c r="G122" i="36"/>
  <c r="B118" i="36"/>
  <c r="O117" i="36"/>
  <c r="N117" i="36"/>
  <c r="K117" i="36"/>
  <c r="L117" i="36" s="1"/>
  <c r="H117" i="36"/>
  <c r="I117" i="36" s="1"/>
  <c r="F117" i="36"/>
  <c r="E117" i="36"/>
  <c r="N116" i="36"/>
  <c r="O116" i="36" s="1"/>
  <c r="K116" i="36"/>
  <c r="L116" i="36" s="1"/>
  <c r="H116" i="36"/>
  <c r="I116" i="36" s="1"/>
  <c r="F116" i="36"/>
  <c r="E116" i="36"/>
  <c r="O115" i="36"/>
  <c r="N115" i="36"/>
  <c r="K115" i="36"/>
  <c r="L115" i="36" s="1"/>
  <c r="H115" i="36"/>
  <c r="I115" i="36" s="1"/>
  <c r="F115" i="36"/>
  <c r="E115" i="36"/>
  <c r="N114" i="36"/>
  <c r="O114" i="36" s="1"/>
  <c r="L114" i="36"/>
  <c r="K114" i="36"/>
  <c r="H114" i="36"/>
  <c r="I114" i="36" s="1"/>
  <c r="F114" i="36"/>
  <c r="E114" i="36"/>
  <c r="O113" i="36"/>
  <c r="N113" i="36"/>
  <c r="K113" i="36"/>
  <c r="L113" i="36" s="1"/>
  <c r="H113" i="36"/>
  <c r="I113" i="36" s="1"/>
  <c r="F113" i="36"/>
  <c r="E113" i="36"/>
  <c r="N112" i="36"/>
  <c r="O112" i="36" s="1"/>
  <c r="K112" i="36"/>
  <c r="L112" i="36" s="1"/>
  <c r="H112" i="36"/>
  <c r="I112" i="36" s="1"/>
  <c r="F112" i="36"/>
  <c r="E112" i="36"/>
  <c r="N111" i="36"/>
  <c r="O111" i="36" s="1"/>
  <c r="K111" i="36"/>
  <c r="L111" i="36" s="1"/>
  <c r="H111" i="36"/>
  <c r="I111" i="36" s="1"/>
  <c r="F111" i="36"/>
  <c r="E111" i="36"/>
  <c r="N110" i="36"/>
  <c r="O110" i="36" s="1"/>
  <c r="L110" i="36"/>
  <c r="K110" i="36"/>
  <c r="H110" i="36"/>
  <c r="I110" i="36" s="1"/>
  <c r="F110" i="36"/>
  <c r="E110" i="36"/>
  <c r="N109" i="36"/>
  <c r="O109" i="36" s="1"/>
  <c r="K109" i="36"/>
  <c r="L109" i="36" s="1"/>
  <c r="H109" i="36"/>
  <c r="I109" i="36" s="1"/>
  <c r="F109" i="36"/>
  <c r="E109" i="36"/>
  <c r="O108" i="36"/>
  <c r="N108" i="36"/>
  <c r="K108" i="36"/>
  <c r="L108" i="36" s="1"/>
  <c r="H108" i="36"/>
  <c r="I108" i="36" s="1"/>
  <c r="F108" i="36"/>
  <c r="E108" i="36"/>
  <c r="N107" i="36"/>
  <c r="O107" i="36" s="1"/>
  <c r="K107" i="36"/>
  <c r="L107" i="36" s="1"/>
  <c r="H107" i="36"/>
  <c r="I107" i="36" s="1"/>
  <c r="F107" i="36"/>
  <c r="E107" i="36"/>
  <c r="O106" i="36"/>
  <c r="N106" i="36"/>
  <c r="L106" i="36"/>
  <c r="K106" i="36"/>
  <c r="H106" i="36"/>
  <c r="I106" i="36" s="1"/>
  <c r="F106" i="36"/>
  <c r="E106" i="36"/>
  <c r="N105" i="36"/>
  <c r="O105" i="36" s="1"/>
  <c r="K105" i="36"/>
  <c r="L105" i="36" s="1"/>
  <c r="H105" i="36"/>
  <c r="I105" i="36" s="1"/>
  <c r="F105" i="36"/>
  <c r="E105" i="36"/>
  <c r="N104" i="36"/>
  <c r="O104" i="36" s="1"/>
  <c r="K104" i="36"/>
  <c r="L104" i="36" s="1"/>
  <c r="H104" i="36"/>
  <c r="I104" i="36" s="1"/>
  <c r="F104" i="36"/>
  <c r="E104" i="36"/>
  <c r="N103" i="36"/>
  <c r="O103" i="36" s="1"/>
  <c r="K103" i="36"/>
  <c r="L103" i="36" s="1"/>
  <c r="H103" i="36"/>
  <c r="I103" i="36" s="1"/>
  <c r="F103" i="36"/>
  <c r="E103" i="36"/>
  <c r="N102" i="36"/>
  <c r="O102" i="36" s="1"/>
  <c r="L102" i="36"/>
  <c r="K102" i="36"/>
  <c r="H102" i="36"/>
  <c r="I102" i="36" s="1"/>
  <c r="F102" i="36"/>
  <c r="E102" i="36"/>
  <c r="O101" i="36"/>
  <c r="N101" i="36"/>
  <c r="K101" i="36"/>
  <c r="L101" i="36" s="1"/>
  <c r="H101" i="36"/>
  <c r="I101" i="36" s="1"/>
  <c r="F101" i="36"/>
  <c r="E101" i="36"/>
  <c r="N100" i="36"/>
  <c r="O100" i="36" s="1"/>
  <c r="K100" i="36"/>
  <c r="L100" i="36" s="1"/>
  <c r="H100" i="36"/>
  <c r="I100" i="36" s="1"/>
  <c r="F100" i="36"/>
  <c r="E100" i="36"/>
  <c r="O99" i="36"/>
  <c r="N99" i="36"/>
  <c r="K99" i="36"/>
  <c r="L99" i="36" s="1"/>
  <c r="H99" i="36"/>
  <c r="I99" i="36" s="1"/>
  <c r="F99" i="36"/>
  <c r="E99" i="36"/>
  <c r="N98" i="36"/>
  <c r="L98" i="36"/>
  <c r="K98" i="36"/>
  <c r="H98" i="36"/>
  <c r="H118" i="36" s="1"/>
  <c r="F98" i="36"/>
  <c r="F118" i="36" s="1"/>
  <c r="E98" i="36"/>
  <c r="E118" i="36" s="1"/>
  <c r="M96" i="36"/>
  <c r="J96" i="36"/>
  <c r="G96" i="36"/>
  <c r="D96" i="36"/>
  <c r="B96" i="36"/>
  <c r="M95" i="36"/>
  <c r="G95" i="36"/>
  <c r="B91" i="36"/>
  <c r="N90" i="36"/>
  <c r="O90" i="36" s="1"/>
  <c r="K90" i="36"/>
  <c r="L90" i="36" s="1"/>
  <c r="I90" i="36"/>
  <c r="H90" i="36"/>
  <c r="F90" i="36"/>
  <c r="E90" i="36"/>
  <c r="O89" i="36"/>
  <c r="N89" i="36"/>
  <c r="K89" i="36"/>
  <c r="L89" i="36" s="1"/>
  <c r="I89" i="36"/>
  <c r="H89" i="36"/>
  <c r="F89" i="36"/>
  <c r="E89" i="36"/>
  <c r="N88" i="36"/>
  <c r="O88" i="36" s="1"/>
  <c r="K88" i="36"/>
  <c r="L88" i="36" s="1"/>
  <c r="I88" i="36"/>
  <c r="H88" i="36"/>
  <c r="F88" i="36"/>
  <c r="E88" i="36"/>
  <c r="O87" i="36"/>
  <c r="N87" i="36"/>
  <c r="K87" i="36"/>
  <c r="L87" i="36" s="1"/>
  <c r="I87" i="36"/>
  <c r="H87" i="36"/>
  <c r="F87" i="36"/>
  <c r="E87" i="36"/>
  <c r="N86" i="36"/>
  <c r="O86" i="36" s="1"/>
  <c r="K86" i="36"/>
  <c r="L86" i="36" s="1"/>
  <c r="I86" i="36"/>
  <c r="H86" i="36"/>
  <c r="F86" i="36"/>
  <c r="E86" i="36"/>
  <c r="O85" i="36"/>
  <c r="N85" i="36"/>
  <c r="K85" i="36"/>
  <c r="L85" i="36" s="1"/>
  <c r="I85" i="36"/>
  <c r="H85" i="36"/>
  <c r="F85" i="36"/>
  <c r="E85" i="36"/>
  <c r="N84" i="36"/>
  <c r="O84" i="36" s="1"/>
  <c r="K84" i="36"/>
  <c r="L84" i="36" s="1"/>
  <c r="I84" i="36"/>
  <c r="H84" i="36"/>
  <c r="F84" i="36"/>
  <c r="E84" i="36"/>
  <c r="N83" i="36"/>
  <c r="O83" i="36" s="1"/>
  <c r="K83" i="36"/>
  <c r="L83" i="36" s="1"/>
  <c r="I83" i="36"/>
  <c r="H83" i="36"/>
  <c r="F83" i="36"/>
  <c r="E83" i="36"/>
  <c r="N82" i="36"/>
  <c r="O82" i="36" s="1"/>
  <c r="K82" i="36"/>
  <c r="L82" i="36" s="1"/>
  <c r="I82" i="36"/>
  <c r="H82" i="36"/>
  <c r="F82" i="36"/>
  <c r="E82" i="36"/>
  <c r="O81" i="36"/>
  <c r="N81" i="36"/>
  <c r="K81" i="36"/>
  <c r="L81" i="36" s="1"/>
  <c r="I81" i="36"/>
  <c r="H81" i="36"/>
  <c r="F81" i="36"/>
  <c r="E81" i="36"/>
  <c r="N80" i="36"/>
  <c r="O80" i="36" s="1"/>
  <c r="K80" i="36"/>
  <c r="L80" i="36" s="1"/>
  <c r="I80" i="36"/>
  <c r="H80" i="36"/>
  <c r="F80" i="36"/>
  <c r="E80" i="36"/>
  <c r="N79" i="36"/>
  <c r="O79" i="36" s="1"/>
  <c r="K79" i="36"/>
  <c r="L79" i="36" s="1"/>
  <c r="I79" i="36"/>
  <c r="H79" i="36"/>
  <c r="F79" i="36"/>
  <c r="E79" i="36"/>
  <c r="N78" i="36"/>
  <c r="O78" i="36" s="1"/>
  <c r="K78" i="36"/>
  <c r="L78" i="36" s="1"/>
  <c r="I78" i="36"/>
  <c r="H78" i="36"/>
  <c r="F78" i="36"/>
  <c r="E78" i="36"/>
  <c r="O77" i="36"/>
  <c r="N77" i="36"/>
  <c r="K77" i="36"/>
  <c r="L77" i="36" s="1"/>
  <c r="I77" i="36"/>
  <c r="H77" i="36"/>
  <c r="F77" i="36"/>
  <c r="E77" i="36"/>
  <c r="N76" i="36"/>
  <c r="O76" i="36" s="1"/>
  <c r="K76" i="36"/>
  <c r="L76" i="36" s="1"/>
  <c r="I76" i="36"/>
  <c r="H76" i="36"/>
  <c r="F76" i="36"/>
  <c r="E76" i="36"/>
  <c r="N75" i="36"/>
  <c r="O75" i="36" s="1"/>
  <c r="K75" i="36"/>
  <c r="L75" i="36" s="1"/>
  <c r="I75" i="36"/>
  <c r="H75" i="36"/>
  <c r="F75" i="36"/>
  <c r="E75" i="36"/>
  <c r="N74" i="36"/>
  <c r="O74" i="36" s="1"/>
  <c r="K74" i="36"/>
  <c r="L74" i="36" s="1"/>
  <c r="I74" i="36"/>
  <c r="H74" i="36"/>
  <c r="F74" i="36"/>
  <c r="E74" i="36"/>
  <c r="O73" i="36"/>
  <c r="N73" i="36"/>
  <c r="K73" i="36"/>
  <c r="L73" i="36" s="1"/>
  <c r="I73" i="36"/>
  <c r="H73" i="36"/>
  <c r="F73" i="36"/>
  <c r="E73" i="36"/>
  <c r="N72" i="36"/>
  <c r="O72" i="36" s="1"/>
  <c r="K72" i="36"/>
  <c r="L72" i="36" s="1"/>
  <c r="I72" i="36"/>
  <c r="H72" i="36"/>
  <c r="F72" i="36"/>
  <c r="E72" i="36"/>
  <c r="N71" i="36"/>
  <c r="K71" i="36"/>
  <c r="K91" i="36" s="1"/>
  <c r="I71" i="36"/>
  <c r="I91" i="36" s="1"/>
  <c r="H71" i="36"/>
  <c r="H91" i="36" s="1"/>
  <c r="F71" i="36"/>
  <c r="F91" i="36" s="1"/>
  <c r="E71" i="36"/>
  <c r="E91" i="36" s="1"/>
  <c r="M69" i="36"/>
  <c r="J69" i="36"/>
  <c r="G69" i="36"/>
  <c r="D69" i="36"/>
  <c r="B69" i="36"/>
  <c r="M68" i="36"/>
  <c r="G68" i="36"/>
  <c r="B64" i="36"/>
  <c r="N63" i="36"/>
  <c r="O63" i="36" s="1"/>
  <c r="K63" i="36"/>
  <c r="L63" i="36" s="1"/>
  <c r="H63" i="36"/>
  <c r="I63" i="36" s="1"/>
  <c r="F63" i="36"/>
  <c r="E63" i="36"/>
  <c r="N62" i="36"/>
  <c r="O62" i="36" s="1"/>
  <c r="K62" i="36"/>
  <c r="L62" i="36" s="1"/>
  <c r="I62" i="36"/>
  <c r="H62" i="36"/>
  <c r="F62" i="36"/>
  <c r="E62" i="36"/>
  <c r="N61" i="36"/>
  <c r="O61" i="36" s="1"/>
  <c r="K61" i="36"/>
  <c r="L61" i="36" s="1"/>
  <c r="I61" i="36"/>
  <c r="H61" i="36"/>
  <c r="F61" i="36"/>
  <c r="E61" i="36"/>
  <c r="N60" i="36"/>
  <c r="O60" i="36" s="1"/>
  <c r="K60" i="36"/>
  <c r="L60" i="36" s="1"/>
  <c r="I60" i="36"/>
  <c r="H60" i="36"/>
  <c r="F60" i="36"/>
  <c r="E60" i="36"/>
  <c r="O59" i="36"/>
  <c r="N59" i="36"/>
  <c r="K59" i="36"/>
  <c r="L59" i="36" s="1"/>
  <c r="I59" i="36"/>
  <c r="H59" i="36"/>
  <c r="F59" i="36"/>
  <c r="E59" i="36"/>
  <c r="N58" i="36"/>
  <c r="O58" i="36" s="1"/>
  <c r="K58" i="36"/>
  <c r="L58" i="36" s="1"/>
  <c r="I58" i="36"/>
  <c r="H58" i="36"/>
  <c r="F58" i="36"/>
  <c r="E58" i="36"/>
  <c r="N57" i="36"/>
  <c r="O57" i="36" s="1"/>
  <c r="K57" i="36"/>
  <c r="L57" i="36" s="1"/>
  <c r="I57" i="36"/>
  <c r="H57" i="36"/>
  <c r="F57" i="36"/>
  <c r="E57" i="36"/>
  <c r="N56" i="36"/>
  <c r="O56" i="36" s="1"/>
  <c r="K56" i="36"/>
  <c r="L56" i="36" s="1"/>
  <c r="I56" i="36"/>
  <c r="H56" i="36"/>
  <c r="F56" i="36"/>
  <c r="E56" i="36"/>
  <c r="O55" i="36"/>
  <c r="N55" i="36"/>
  <c r="K55" i="36"/>
  <c r="L55" i="36" s="1"/>
  <c r="I55" i="36"/>
  <c r="H55" i="36"/>
  <c r="F55" i="36"/>
  <c r="E55" i="36"/>
  <c r="N54" i="36"/>
  <c r="O54" i="36" s="1"/>
  <c r="K54" i="36"/>
  <c r="L54" i="36" s="1"/>
  <c r="I54" i="36"/>
  <c r="H54" i="36"/>
  <c r="F54" i="36"/>
  <c r="E54" i="36"/>
  <c r="N53" i="36"/>
  <c r="O53" i="36" s="1"/>
  <c r="K53" i="36"/>
  <c r="L53" i="36" s="1"/>
  <c r="I53" i="36"/>
  <c r="H53" i="36"/>
  <c r="F53" i="36"/>
  <c r="E53" i="36"/>
  <c r="N52" i="36"/>
  <c r="O52" i="36" s="1"/>
  <c r="K52" i="36"/>
  <c r="L52" i="36" s="1"/>
  <c r="I52" i="36"/>
  <c r="H52" i="36"/>
  <c r="F52" i="36"/>
  <c r="E52" i="36"/>
  <c r="O51" i="36"/>
  <c r="N51" i="36"/>
  <c r="K51" i="36"/>
  <c r="L51" i="36" s="1"/>
  <c r="I51" i="36"/>
  <c r="H51" i="36"/>
  <c r="F51" i="36"/>
  <c r="E51" i="36"/>
  <c r="N50" i="36"/>
  <c r="O50" i="36" s="1"/>
  <c r="K50" i="36"/>
  <c r="L50" i="36" s="1"/>
  <c r="I50" i="36"/>
  <c r="H50" i="36"/>
  <c r="F50" i="36"/>
  <c r="E50" i="36"/>
  <c r="N49" i="36"/>
  <c r="O49" i="36" s="1"/>
  <c r="K49" i="36"/>
  <c r="L49" i="36" s="1"/>
  <c r="I49" i="36"/>
  <c r="H49" i="36"/>
  <c r="F49" i="36"/>
  <c r="E49" i="36"/>
  <c r="N48" i="36"/>
  <c r="O48" i="36" s="1"/>
  <c r="K48" i="36"/>
  <c r="L48" i="36" s="1"/>
  <c r="I48" i="36"/>
  <c r="H48" i="36"/>
  <c r="F48" i="36"/>
  <c r="E48" i="36"/>
  <c r="O47" i="36"/>
  <c r="N47" i="36"/>
  <c r="K47" i="36"/>
  <c r="L47" i="36" s="1"/>
  <c r="I47" i="36"/>
  <c r="H47" i="36"/>
  <c r="F47" i="36"/>
  <c r="E47" i="36"/>
  <c r="N46" i="36"/>
  <c r="O46" i="36" s="1"/>
  <c r="K46" i="36"/>
  <c r="L46" i="36" s="1"/>
  <c r="I46" i="36"/>
  <c r="H46" i="36"/>
  <c r="F46" i="36"/>
  <c r="E46" i="36"/>
  <c r="N45" i="36"/>
  <c r="O45" i="36" s="1"/>
  <c r="K45" i="36"/>
  <c r="L45" i="36" s="1"/>
  <c r="I45" i="36"/>
  <c r="H45" i="36"/>
  <c r="F45" i="36"/>
  <c r="E45" i="36"/>
  <c r="N44" i="36"/>
  <c r="K44" i="36"/>
  <c r="I44" i="36"/>
  <c r="H44" i="36"/>
  <c r="H64" i="36" s="1"/>
  <c r="F44" i="36"/>
  <c r="F64" i="36" s="1"/>
  <c r="E44" i="36"/>
  <c r="E64" i="36" s="1"/>
  <c r="M42" i="36"/>
  <c r="J42" i="36"/>
  <c r="G42" i="36"/>
  <c r="D42" i="36"/>
  <c r="B42" i="36"/>
  <c r="M41" i="36"/>
  <c r="G41" i="36"/>
  <c r="O36" i="36"/>
  <c r="N36" i="36"/>
  <c r="M36" i="36"/>
  <c r="L36" i="36"/>
  <c r="K36" i="36"/>
  <c r="J36" i="36"/>
  <c r="I36" i="36"/>
  <c r="H36" i="36"/>
  <c r="G36" i="36"/>
  <c r="F36" i="36"/>
  <c r="E36" i="36"/>
  <c r="D36" i="36"/>
  <c r="C36" i="36"/>
  <c r="B36" i="36"/>
  <c r="O35" i="36"/>
  <c r="N35" i="36"/>
  <c r="M35" i="36"/>
  <c r="L35" i="36"/>
  <c r="K35" i="36"/>
  <c r="J35" i="36"/>
  <c r="I35" i="36"/>
  <c r="H35" i="36"/>
  <c r="G35" i="36"/>
  <c r="F35" i="36"/>
  <c r="E35" i="36"/>
  <c r="D35" i="36"/>
  <c r="C35" i="36"/>
  <c r="B35" i="36"/>
  <c r="O34" i="36"/>
  <c r="N34" i="36"/>
  <c r="M34" i="36"/>
  <c r="L34" i="36"/>
  <c r="K34" i="36"/>
  <c r="J34" i="36"/>
  <c r="I34" i="36"/>
  <c r="H34" i="36"/>
  <c r="G34" i="36"/>
  <c r="F34" i="36"/>
  <c r="E34" i="36"/>
  <c r="D34" i="36"/>
  <c r="C34" i="36"/>
  <c r="B34" i="36"/>
  <c r="O33" i="36"/>
  <c r="N33" i="36"/>
  <c r="M33" i="36"/>
  <c r="L33" i="36"/>
  <c r="K33" i="36"/>
  <c r="J33" i="36"/>
  <c r="I33" i="36"/>
  <c r="H33" i="36"/>
  <c r="G33" i="36"/>
  <c r="F33" i="36"/>
  <c r="E33" i="36"/>
  <c r="D33" i="36"/>
  <c r="C33" i="36"/>
  <c r="B33" i="36"/>
  <c r="O32" i="36"/>
  <c r="N32" i="36"/>
  <c r="M32" i="36"/>
  <c r="L32" i="36"/>
  <c r="K32" i="36"/>
  <c r="J32" i="36"/>
  <c r="I32" i="36"/>
  <c r="H32" i="36"/>
  <c r="G32" i="36"/>
  <c r="F32" i="36"/>
  <c r="E32" i="36"/>
  <c r="D32" i="36"/>
  <c r="C32" i="36"/>
  <c r="B32" i="36"/>
  <c r="O31" i="36"/>
  <c r="N31" i="36"/>
  <c r="M31" i="36"/>
  <c r="L31" i="36"/>
  <c r="K31" i="36"/>
  <c r="J31" i="36"/>
  <c r="I31" i="36"/>
  <c r="H31" i="36"/>
  <c r="G31" i="36"/>
  <c r="F31" i="36"/>
  <c r="E31" i="36"/>
  <c r="D31" i="36"/>
  <c r="C31" i="36"/>
  <c r="B31" i="36"/>
  <c r="O30" i="36"/>
  <c r="N30" i="36"/>
  <c r="M30" i="36"/>
  <c r="L30" i="36"/>
  <c r="K30" i="36"/>
  <c r="J30" i="36"/>
  <c r="I30" i="36"/>
  <c r="H30" i="36"/>
  <c r="G30" i="36"/>
  <c r="F30" i="36"/>
  <c r="E30" i="36"/>
  <c r="D30" i="36"/>
  <c r="C30" i="36"/>
  <c r="B30" i="36"/>
  <c r="O29" i="36"/>
  <c r="N29" i="36"/>
  <c r="M29" i="36"/>
  <c r="L29" i="36"/>
  <c r="K29" i="36"/>
  <c r="J29" i="36"/>
  <c r="I29" i="36"/>
  <c r="H29" i="36"/>
  <c r="G29" i="36"/>
  <c r="F29" i="36"/>
  <c r="E29" i="36"/>
  <c r="D29" i="36"/>
  <c r="C29" i="36"/>
  <c r="B29" i="36"/>
  <c r="O28" i="36"/>
  <c r="N28" i="36"/>
  <c r="M28" i="36"/>
  <c r="L28" i="36"/>
  <c r="K28" i="36"/>
  <c r="J28" i="36"/>
  <c r="I28" i="36"/>
  <c r="H28" i="36"/>
  <c r="G28" i="36"/>
  <c r="F28" i="36"/>
  <c r="E28" i="36"/>
  <c r="D28" i="36"/>
  <c r="C28" i="36"/>
  <c r="B28" i="36"/>
  <c r="O27" i="36"/>
  <c r="N27" i="36"/>
  <c r="M27" i="36"/>
  <c r="L27" i="36"/>
  <c r="K27" i="36"/>
  <c r="J27" i="36"/>
  <c r="I27" i="36"/>
  <c r="H27" i="36"/>
  <c r="G27" i="36"/>
  <c r="F27" i="36"/>
  <c r="E27" i="36"/>
  <c r="D27" i="36"/>
  <c r="C27" i="36"/>
  <c r="B27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C25" i="36"/>
  <c r="B25" i="36"/>
  <c r="O24" i="36"/>
  <c r="N24" i="36"/>
  <c r="M24" i="36"/>
  <c r="L24" i="36"/>
  <c r="K24" i="36"/>
  <c r="J24" i="36"/>
  <c r="I24" i="36"/>
  <c r="H24" i="36"/>
  <c r="G24" i="36"/>
  <c r="F24" i="36"/>
  <c r="E24" i="36"/>
  <c r="D24" i="36"/>
  <c r="C24" i="36"/>
  <c r="B24" i="36"/>
  <c r="O23" i="36"/>
  <c r="N23" i="36"/>
  <c r="M23" i="36"/>
  <c r="L23" i="36"/>
  <c r="K23" i="36"/>
  <c r="J23" i="36"/>
  <c r="I23" i="36"/>
  <c r="H23" i="36"/>
  <c r="G23" i="36"/>
  <c r="F23" i="36"/>
  <c r="E23" i="36"/>
  <c r="D23" i="36"/>
  <c r="C23" i="36"/>
  <c r="B23" i="36"/>
  <c r="O22" i="36"/>
  <c r="N22" i="36"/>
  <c r="M22" i="36"/>
  <c r="L22" i="36"/>
  <c r="K22" i="36"/>
  <c r="J22" i="36"/>
  <c r="I22" i="36"/>
  <c r="H22" i="36"/>
  <c r="G22" i="36"/>
  <c r="F22" i="36"/>
  <c r="E22" i="36"/>
  <c r="D22" i="36"/>
  <c r="C22" i="36"/>
  <c r="B22" i="36"/>
  <c r="O21" i="36"/>
  <c r="N21" i="36"/>
  <c r="M21" i="36"/>
  <c r="L21" i="36"/>
  <c r="K21" i="36"/>
  <c r="J21" i="36"/>
  <c r="I21" i="36"/>
  <c r="H21" i="36"/>
  <c r="G21" i="36"/>
  <c r="F21" i="36"/>
  <c r="E21" i="36"/>
  <c r="D21" i="36"/>
  <c r="C21" i="36"/>
  <c r="B21" i="36"/>
  <c r="O20" i="36"/>
  <c r="N20" i="36"/>
  <c r="M20" i="36"/>
  <c r="L20" i="36"/>
  <c r="K20" i="36"/>
  <c r="J20" i="36"/>
  <c r="I20" i="36"/>
  <c r="H20" i="36"/>
  <c r="G20" i="36"/>
  <c r="F20" i="36"/>
  <c r="E20" i="36"/>
  <c r="D20" i="36"/>
  <c r="C20" i="36"/>
  <c r="B20" i="36"/>
  <c r="O19" i="36"/>
  <c r="N19" i="36"/>
  <c r="M19" i="36"/>
  <c r="L19" i="36"/>
  <c r="K19" i="36"/>
  <c r="J19" i="36"/>
  <c r="I19" i="36"/>
  <c r="H19" i="36"/>
  <c r="G19" i="36"/>
  <c r="F19" i="36"/>
  <c r="E19" i="36"/>
  <c r="D19" i="36"/>
  <c r="C19" i="36"/>
  <c r="B19" i="36"/>
  <c r="O18" i="36"/>
  <c r="N18" i="36"/>
  <c r="M18" i="36"/>
  <c r="L18" i="36"/>
  <c r="K18" i="36"/>
  <c r="J18" i="36"/>
  <c r="I18" i="36"/>
  <c r="H18" i="36"/>
  <c r="G18" i="36"/>
  <c r="F18" i="36"/>
  <c r="E18" i="36"/>
  <c r="D18" i="36"/>
  <c r="C18" i="36"/>
  <c r="B18" i="36"/>
  <c r="O17" i="36"/>
  <c r="N17" i="36"/>
  <c r="M17" i="36"/>
  <c r="L17" i="36"/>
  <c r="K17" i="36"/>
  <c r="J17" i="36"/>
  <c r="I17" i="36"/>
  <c r="H17" i="36"/>
  <c r="G17" i="36"/>
  <c r="F17" i="36"/>
  <c r="E17" i="36"/>
  <c r="D17" i="36"/>
  <c r="C17" i="36"/>
  <c r="B17" i="36"/>
  <c r="M15" i="36"/>
  <c r="J15" i="36"/>
  <c r="G15" i="36"/>
  <c r="D15" i="36"/>
  <c r="B15" i="36"/>
  <c r="M14" i="36"/>
  <c r="G14" i="36"/>
  <c r="B199" i="35"/>
  <c r="N198" i="35"/>
  <c r="O198" i="35" s="1"/>
  <c r="L198" i="35"/>
  <c r="K198" i="35"/>
  <c r="I198" i="35"/>
  <c r="H198" i="35"/>
  <c r="F198" i="35"/>
  <c r="E198" i="35"/>
  <c r="N197" i="35"/>
  <c r="O197" i="35" s="1"/>
  <c r="L197" i="35"/>
  <c r="K197" i="35"/>
  <c r="I197" i="35"/>
  <c r="H197" i="35"/>
  <c r="F197" i="35"/>
  <c r="E197" i="35"/>
  <c r="N196" i="35"/>
  <c r="O196" i="35" s="1"/>
  <c r="L196" i="35"/>
  <c r="K196" i="35"/>
  <c r="I196" i="35"/>
  <c r="H196" i="35"/>
  <c r="F196" i="35"/>
  <c r="E196" i="35"/>
  <c r="N195" i="35"/>
  <c r="O195" i="35" s="1"/>
  <c r="L195" i="35"/>
  <c r="K195" i="35"/>
  <c r="I195" i="35"/>
  <c r="H195" i="35"/>
  <c r="F195" i="35"/>
  <c r="E195" i="35"/>
  <c r="N194" i="35"/>
  <c r="O194" i="35" s="1"/>
  <c r="L194" i="35"/>
  <c r="K194" i="35"/>
  <c r="I194" i="35"/>
  <c r="H194" i="35"/>
  <c r="F194" i="35"/>
  <c r="E194" i="35"/>
  <c r="N193" i="35"/>
  <c r="O193" i="35" s="1"/>
  <c r="L193" i="35"/>
  <c r="K193" i="35"/>
  <c r="I193" i="35"/>
  <c r="H193" i="35"/>
  <c r="F193" i="35"/>
  <c r="E193" i="35"/>
  <c r="N192" i="35"/>
  <c r="O192" i="35" s="1"/>
  <c r="L192" i="35"/>
  <c r="K192" i="35"/>
  <c r="I192" i="35"/>
  <c r="H192" i="35"/>
  <c r="F192" i="35"/>
  <c r="E192" i="35"/>
  <c r="N191" i="35"/>
  <c r="O191" i="35" s="1"/>
  <c r="L191" i="35"/>
  <c r="K191" i="35"/>
  <c r="I191" i="35"/>
  <c r="H191" i="35"/>
  <c r="F191" i="35"/>
  <c r="E191" i="35"/>
  <c r="N190" i="35"/>
  <c r="O190" i="35" s="1"/>
  <c r="L190" i="35"/>
  <c r="K190" i="35"/>
  <c r="I190" i="35"/>
  <c r="H190" i="35"/>
  <c r="F190" i="35"/>
  <c r="E190" i="35"/>
  <c r="N189" i="35"/>
  <c r="O189" i="35" s="1"/>
  <c r="L189" i="35"/>
  <c r="K189" i="35"/>
  <c r="I189" i="35"/>
  <c r="H189" i="35"/>
  <c r="F189" i="35"/>
  <c r="E189" i="35"/>
  <c r="N188" i="35"/>
  <c r="O188" i="35" s="1"/>
  <c r="L188" i="35"/>
  <c r="K188" i="35"/>
  <c r="I188" i="35"/>
  <c r="H188" i="35"/>
  <c r="F188" i="35"/>
  <c r="E188" i="35"/>
  <c r="N187" i="35"/>
  <c r="O187" i="35" s="1"/>
  <c r="L187" i="35"/>
  <c r="K187" i="35"/>
  <c r="I187" i="35"/>
  <c r="H187" i="35"/>
  <c r="F187" i="35"/>
  <c r="E187" i="35"/>
  <c r="N186" i="35"/>
  <c r="O186" i="35" s="1"/>
  <c r="L186" i="35"/>
  <c r="K186" i="35"/>
  <c r="I186" i="35"/>
  <c r="H186" i="35"/>
  <c r="F186" i="35"/>
  <c r="E186" i="35"/>
  <c r="N185" i="35"/>
  <c r="O185" i="35" s="1"/>
  <c r="L185" i="35"/>
  <c r="K185" i="35"/>
  <c r="I185" i="35"/>
  <c r="H185" i="35"/>
  <c r="F185" i="35"/>
  <c r="E185" i="35"/>
  <c r="N184" i="35"/>
  <c r="O184" i="35" s="1"/>
  <c r="L184" i="35"/>
  <c r="K184" i="35"/>
  <c r="I184" i="35"/>
  <c r="H184" i="35"/>
  <c r="F184" i="35"/>
  <c r="E184" i="35"/>
  <c r="N183" i="35"/>
  <c r="O183" i="35" s="1"/>
  <c r="L183" i="35"/>
  <c r="K183" i="35"/>
  <c r="I183" i="35"/>
  <c r="H183" i="35"/>
  <c r="F183" i="35"/>
  <c r="E183" i="35"/>
  <c r="N182" i="35"/>
  <c r="O182" i="35" s="1"/>
  <c r="L182" i="35"/>
  <c r="K182" i="35"/>
  <c r="I182" i="35"/>
  <c r="H182" i="35"/>
  <c r="F182" i="35"/>
  <c r="E182" i="35"/>
  <c r="N181" i="35"/>
  <c r="O181" i="35" s="1"/>
  <c r="L181" i="35"/>
  <c r="K181" i="35"/>
  <c r="I181" i="35"/>
  <c r="H181" i="35"/>
  <c r="F181" i="35"/>
  <c r="E181" i="35"/>
  <c r="N180" i="35"/>
  <c r="O180" i="35" s="1"/>
  <c r="L180" i="35"/>
  <c r="K180" i="35"/>
  <c r="I180" i="35"/>
  <c r="H180" i="35"/>
  <c r="F180" i="35"/>
  <c r="E180" i="35"/>
  <c r="N179" i="35"/>
  <c r="N199" i="35" s="1"/>
  <c r="L179" i="35"/>
  <c r="L199" i="35" s="1"/>
  <c r="K179" i="35"/>
  <c r="K199" i="35" s="1"/>
  <c r="I179" i="35"/>
  <c r="I199" i="35" s="1"/>
  <c r="H179" i="35"/>
  <c r="H199" i="35" s="1"/>
  <c r="F179" i="35"/>
  <c r="F199" i="35" s="1"/>
  <c r="E179" i="35"/>
  <c r="E199" i="35" s="1"/>
  <c r="M177" i="35"/>
  <c r="J177" i="35"/>
  <c r="G177" i="35"/>
  <c r="D177" i="35"/>
  <c r="B177" i="35"/>
  <c r="M176" i="35"/>
  <c r="G176" i="35"/>
  <c r="B172" i="35"/>
  <c r="N171" i="35"/>
  <c r="O171" i="35" s="1"/>
  <c r="L171" i="35"/>
  <c r="K171" i="35"/>
  <c r="H171" i="35"/>
  <c r="I171" i="35" s="1"/>
  <c r="F171" i="35"/>
  <c r="E171" i="35"/>
  <c r="N170" i="35"/>
  <c r="O170" i="35" s="1"/>
  <c r="K170" i="35"/>
  <c r="L170" i="35" s="1"/>
  <c r="H170" i="35"/>
  <c r="I170" i="35" s="1"/>
  <c r="F170" i="35"/>
  <c r="E170" i="35"/>
  <c r="N169" i="35"/>
  <c r="O169" i="35" s="1"/>
  <c r="K169" i="35"/>
  <c r="L169" i="35" s="1"/>
  <c r="H169" i="35"/>
  <c r="I169" i="35" s="1"/>
  <c r="F169" i="35"/>
  <c r="E169" i="35"/>
  <c r="N168" i="35"/>
  <c r="O168" i="35" s="1"/>
  <c r="L168" i="35"/>
  <c r="K168" i="35"/>
  <c r="H168" i="35"/>
  <c r="I168" i="35" s="1"/>
  <c r="F168" i="35"/>
  <c r="E168" i="35"/>
  <c r="O167" i="35"/>
  <c r="N167" i="35"/>
  <c r="L167" i="35"/>
  <c r="K167" i="35"/>
  <c r="H167" i="35"/>
  <c r="I167" i="35" s="1"/>
  <c r="F167" i="35"/>
  <c r="E167" i="35"/>
  <c r="N166" i="35"/>
  <c r="O166" i="35" s="1"/>
  <c r="K166" i="35"/>
  <c r="L166" i="35" s="1"/>
  <c r="H166" i="35"/>
  <c r="I166" i="35" s="1"/>
  <c r="F166" i="35"/>
  <c r="E166" i="35"/>
  <c r="N165" i="35"/>
  <c r="O165" i="35" s="1"/>
  <c r="K165" i="35"/>
  <c r="L165" i="35" s="1"/>
  <c r="H165" i="35"/>
  <c r="I165" i="35" s="1"/>
  <c r="F165" i="35"/>
  <c r="E165" i="35"/>
  <c r="N164" i="35"/>
  <c r="O164" i="35" s="1"/>
  <c r="L164" i="35"/>
  <c r="K164" i="35"/>
  <c r="H164" i="35"/>
  <c r="I164" i="35" s="1"/>
  <c r="F164" i="35"/>
  <c r="E164" i="35"/>
  <c r="N163" i="35"/>
  <c r="O163" i="35" s="1"/>
  <c r="L163" i="35"/>
  <c r="K163" i="35"/>
  <c r="H163" i="35"/>
  <c r="I163" i="35" s="1"/>
  <c r="F163" i="35"/>
  <c r="E163" i="35"/>
  <c r="N162" i="35"/>
  <c r="O162" i="35" s="1"/>
  <c r="K162" i="35"/>
  <c r="L162" i="35" s="1"/>
  <c r="H162" i="35"/>
  <c r="I162" i="35" s="1"/>
  <c r="F162" i="35"/>
  <c r="E162" i="35"/>
  <c r="N161" i="35"/>
  <c r="O161" i="35" s="1"/>
  <c r="K161" i="35"/>
  <c r="L161" i="35" s="1"/>
  <c r="H161" i="35"/>
  <c r="I161" i="35" s="1"/>
  <c r="F161" i="35"/>
  <c r="E161" i="35"/>
  <c r="N160" i="35"/>
  <c r="O160" i="35" s="1"/>
  <c r="L160" i="35"/>
  <c r="K160" i="35"/>
  <c r="H160" i="35"/>
  <c r="I160" i="35" s="1"/>
  <c r="F160" i="35"/>
  <c r="E160" i="35"/>
  <c r="O159" i="35"/>
  <c r="N159" i="35"/>
  <c r="L159" i="35"/>
  <c r="K159" i="35"/>
  <c r="H159" i="35"/>
  <c r="I159" i="35" s="1"/>
  <c r="F159" i="35"/>
  <c r="E159" i="35"/>
  <c r="N158" i="35"/>
  <c r="O158" i="35" s="1"/>
  <c r="K158" i="35"/>
  <c r="L158" i="35" s="1"/>
  <c r="H158" i="35"/>
  <c r="I158" i="35" s="1"/>
  <c r="F158" i="35"/>
  <c r="E158" i="35"/>
  <c r="N157" i="35"/>
  <c r="O157" i="35" s="1"/>
  <c r="K157" i="35"/>
  <c r="L157" i="35" s="1"/>
  <c r="H157" i="35"/>
  <c r="I157" i="35" s="1"/>
  <c r="F157" i="35"/>
  <c r="E157" i="35"/>
  <c r="N156" i="35"/>
  <c r="O156" i="35" s="1"/>
  <c r="L156" i="35"/>
  <c r="K156" i="35"/>
  <c r="H156" i="35"/>
  <c r="I156" i="35" s="1"/>
  <c r="F156" i="35"/>
  <c r="E156" i="35"/>
  <c r="N155" i="35"/>
  <c r="O155" i="35" s="1"/>
  <c r="L155" i="35"/>
  <c r="K155" i="35"/>
  <c r="H155" i="35"/>
  <c r="I155" i="35" s="1"/>
  <c r="F155" i="35"/>
  <c r="E155" i="35"/>
  <c r="N154" i="35"/>
  <c r="O154" i="35" s="1"/>
  <c r="K154" i="35"/>
  <c r="L154" i="35" s="1"/>
  <c r="H154" i="35"/>
  <c r="I154" i="35" s="1"/>
  <c r="F154" i="35"/>
  <c r="E154" i="35"/>
  <c r="N153" i="35"/>
  <c r="O153" i="35" s="1"/>
  <c r="K153" i="35"/>
  <c r="L153" i="35" s="1"/>
  <c r="H153" i="35"/>
  <c r="I153" i="35" s="1"/>
  <c r="F153" i="35"/>
  <c r="E153" i="35"/>
  <c r="N152" i="35"/>
  <c r="L152" i="35"/>
  <c r="K152" i="35"/>
  <c r="H152" i="35"/>
  <c r="H172" i="35" s="1"/>
  <c r="F152" i="35"/>
  <c r="F172" i="35" s="1"/>
  <c r="E152" i="35"/>
  <c r="E172" i="35" s="1"/>
  <c r="M150" i="35"/>
  <c r="J150" i="35"/>
  <c r="G150" i="35"/>
  <c r="D150" i="35"/>
  <c r="B150" i="35"/>
  <c r="M149" i="35"/>
  <c r="G149" i="35"/>
  <c r="B145" i="35"/>
  <c r="O144" i="35"/>
  <c r="N144" i="35"/>
  <c r="L144" i="35"/>
  <c r="K144" i="35"/>
  <c r="H144" i="35"/>
  <c r="I144" i="35" s="1"/>
  <c r="F144" i="35"/>
  <c r="E144" i="35"/>
  <c r="N143" i="35"/>
  <c r="O143" i="35" s="1"/>
  <c r="K143" i="35"/>
  <c r="L143" i="35" s="1"/>
  <c r="H143" i="35"/>
  <c r="I143" i="35" s="1"/>
  <c r="F143" i="35"/>
  <c r="E143" i="35"/>
  <c r="O142" i="35"/>
  <c r="N142" i="35"/>
  <c r="K142" i="35"/>
  <c r="L142" i="35" s="1"/>
  <c r="H142" i="35"/>
  <c r="I142" i="35" s="1"/>
  <c r="F142" i="35"/>
  <c r="E142" i="35"/>
  <c r="N141" i="35"/>
  <c r="O141" i="35" s="1"/>
  <c r="K141" i="35"/>
  <c r="L141" i="35" s="1"/>
  <c r="H141" i="35"/>
  <c r="I141" i="35" s="1"/>
  <c r="F141" i="35"/>
  <c r="E141" i="35"/>
  <c r="O140" i="35"/>
  <c r="N140" i="35"/>
  <c r="L140" i="35"/>
  <c r="K140" i="35"/>
  <c r="H140" i="35"/>
  <c r="I140" i="35" s="1"/>
  <c r="F140" i="35"/>
  <c r="E140" i="35"/>
  <c r="O139" i="35"/>
  <c r="N139" i="35"/>
  <c r="K139" i="35"/>
  <c r="L139" i="35" s="1"/>
  <c r="H139" i="35"/>
  <c r="I139" i="35" s="1"/>
  <c r="F139" i="35"/>
  <c r="E139" i="35"/>
  <c r="N138" i="35"/>
  <c r="O138" i="35" s="1"/>
  <c r="K138" i="35"/>
  <c r="L138" i="35" s="1"/>
  <c r="H138" i="35"/>
  <c r="I138" i="35" s="1"/>
  <c r="F138" i="35"/>
  <c r="E138" i="35"/>
  <c r="O137" i="35"/>
  <c r="N137" i="35"/>
  <c r="K137" i="35"/>
  <c r="L137" i="35" s="1"/>
  <c r="H137" i="35"/>
  <c r="I137" i="35" s="1"/>
  <c r="F137" i="35"/>
  <c r="E137" i="35"/>
  <c r="N136" i="35"/>
  <c r="O136" i="35" s="1"/>
  <c r="L136" i="35"/>
  <c r="K136" i="35"/>
  <c r="H136" i="35"/>
  <c r="I136" i="35" s="1"/>
  <c r="F136" i="35"/>
  <c r="E136" i="35"/>
  <c r="N135" i="35"/>
  <c r="O135" i="35" s="1"/>
  <c r="K135" i="35"/>
  <c r="L135" i="35" s="1"/>
  <c r="H135" i="35"/>
  <c r="I135" i="35" s="1"/>
  <c r="F135" i="35"/>
  <c r="E135" i="35"/>
  <c r="N134" i="35"/>
  <c r="O134" i="35" s="1"/>
  <c r="K134" i="35"/>
  <c r="L134" i="35" s="1"/>
  <c r="H134" i="35"/>
  <c r="I134" i="35" s="1"/>
  <c r="F134" i="35"/>
  <c r="E134" i="35"/>
  <c r="N133" i="35"/>
  <c r="O133" i="35" s="1"/>
  <c r="K133" i="35"/>
  <c r="L133" i="35" s="1"/>
  <c r="H133" i="35"/>
  <c r="I133" i="35" s="1"/>
  <c r="F133" i="35"/>
  <c r="E133" i="35"/>
  <c r="N132" i="35"/>
  <c r="O132" i="35" s="1"/>
  <c r="L132" i="35"/>
  <c r="K132" i="35"/>
  <c r="H132" i="35"/>
  <c r="I132" i="35" s="1"/>
  <c r="F132" i="35"/>
  <c r="E132" i="35"/>
  <c r="N131" i="35"/>
  <c r="O131" i="35" s="1"/>
  <c r="K131" i="35"/>
  <c r="L131" i="35" s="1"/>
  <c r="H131" i="35"/>
  <c r="I131" i="35" s="1"/>
  <c r="F131" i="35"/>
  <c r="E131" i="35"/>
  <c r="O130" i="35"/>
  <c r="N130" i="35"/>
  <c r="K130" i="35"/>
  <c r="L130" i="35" s="1"/>
  <c r="H130" i="35"/>
  <c r="I130" i="35" s="1"/>
  <c r="F130" i="35"/>
  <c r="E130" i="35"/>
  <c r="N129" i="35"/>
  <c r="O129" i="35" s="1"/>
  <c r="K129" i="35"/>
  <c r="L129" i="35" s="1"/>
  <c r="H129" i="35"/>
  <c r="I129" i="35" s="1"/>
  <c r="F129" i="35"/>
  <c r="E129" i="35"/>
  <c r="O128" i="35"/>
  <c r="N128" i="35"/>
  <c r="L128" i="35"/>
  <c r="K128" i="35"/>
  <c r="H128" i="35"/>
  <c r="I128" i="35" s="1"/>
  <c r="F128" i="35"/>
  <c r="E128" i="35"/>
  <c r="N127" i="35"/>
  <c r="O127" i="35" s="1"/>
  <c r="K127" i="35"/>
  <c r="L127" i="35" s="1"/>
  <c r="H127" i="35"/>
  <c r="I127" i="35" s="1"/>
  <c r="F127" i="35"/>
  <c r="E127" i="35"/>
  <c r="O126" i="35"/>
  <c r="N126" i="35"/>
  <c r="K126" i="35"/>
  <c r="L126" i="35" s="1"/>
  <c r="H126" i="35"/>
  <c r="I126" i="35" s="1"/>
  <c r="F126" i="35"/>
  <c r="E126" i="35"/>
  <c r="N125" i="35"/>
  <c r="N145" i="35" s="1"/>
  <c r="K125" i="35"/>
  <c r="H125" i="35"/>
  <c r="H145" i="35" s="1"/>
  <c r="F125" i="35"/>
  <c r="F145" i="35" s="1"/>
  <c r="E125" i="35"/>
  <c r="E145" i="35" s="1"/>
  <c r="M123" i="35"/>
  <c r="J123" i="35"/>
  <c r="G123" i="35"/>
  <c r="D123" i="35"/>
  <c r="B123" i="35"/>
  <c r="M122" i="35"/>
  <c r="G122" i="35"/>
  <c r="B118" i="35"/>
  <c r="N117" i="35"/>
  <c r="O117" i="35" s="1"/>
  <c r="L117" i="35"/>
  <c r="K117" i="35"/>
  <c r="H117" i="35"/>
  <c r="I117" i="35" s="1"/>
  <c r="F117" i="35"/>
  <c r="E117" i="35"/>
  <c r="O116" i="35"/>
  <c r="N116" i="35"/>
  <c r="K116" i="35"/>
  <c r="L116" i="35" s="1"/>
  <c r="H116" i="35"/>
  <c r="I116" i="35" s="1"/>
  <c r="F116" i="35"/>
  <c r="E116" i="35"/>
  <c r="O115" i="35"/>
  <c r="N115" i="35"/>
  <c r="K115" i="35"/>
  <c r="L115" i="35" s="1"/>
  <c r="H115" i="35"/>
  <c r="I115" i="35" s="1"/>
  <c r="F115" i="35"/>
  <c r="E115" i="35"/>
  <c r="O114" i="35"/>
  <c r="N114" i="35"/>
  <c r="L114" i="35"/>
  <c r="K114" i="35"/>
  <c r="H114" i="35"/>
  <c r="I114" i="35" s="1"/>
  <c r="F114" i="35"/>
  <c r="E114" i="35"/>
  <c r="N113" i="35"/>
  <c r="O113" i="35" s="1"/>
  <c r="L113" i="35"/>
  <c r="K113" i="35"/>
  <c r="H113" i="35"/>
  <c r="I113" i="35" s="1"/>
  <c r="F113" i="35"/>
  <c r="E113" i="35"/>
  <c r="O112" i="35"/>
  <c r="N112" i="35"/>
  <c r="K112" i="35"/>
  <c r="L112" i="35" s="1"/>
  <c r="H112" i="35"/>
  <c r="I112" i="35" s="1"/>
  <c r="F112" i="35"/>
  <c r="E112" i="35"/>
  <c r="O111" i="35"/>
  <c r="N111" i="35"/>
  <c r="K111" i="35"/>
  <c r="L111" i="35" s="1"/>
  <c r="H111" i="35"/>
  <c r="I111" i="35" s="1"/>
  <c r="F111" i="35"/>
  <c r="E111" i="35"/>
  <c r="O110" i="35"/>
  <c r="N110" i="35"/>
  <c r="K110" i="35"/>
  <c r="L110" i="35" s="1"/>
  <c r="H110" i="35"/>
  <c r="I110" i="35" s="1"/>
  <c r="F110" i="35"/>
  <c r="E110" i="35"/>
  <c r="O109" i="35"/>
  <c r="N109" i="35"/>
  <c r="L109" i="35"/>
  <c r="K109" i="35"/>
  <c r="H109" i="35"/>
  <c r="I109" i="35" s="1"/>
  <c r="F109" i="35"/>
  <c r="E109" i="35"/>
  <c r="N108" i="35"/>
  <c r="O108" i="35" s="1"/>
  <c r="K108" i="35"/>
  <c r="L108" i="35" s="1"/>
  <c r="H108" i="35"/>
  <c r="I108" i="35" s="1"/>
  <c r="F108" i="35"/>
  <c r="E108" i="35"/>
  <c r="N107" i="35"/>
  <c r="O107" i="35" s="1"/>
  <c r="K107" i="35"/>
  <c r="L107" i="35" s="1"/>
  <c r="H107" i="35"/>
  <c r="I107" i="35" s="1"/>
  <c r="F107" i="35"/>
  <c r="E107" i="35"/>
  <c r="N106" i="35"/>
  <c r="O106" i="35" s="1"/>
  <c r="K106" i="35"/>
  <c r="L106" i="35" s="1"/>
  <c r="H106" i="35"/>
  <c r="I106" i="35" s="1"/>
  <c r="F106" i="35"/>
  <c r="E106" i="35"/>
  <c r="N105" i="35"/>
  <c r="O105" i="35" s="1"/>
  <c r="L105" i="35"/>
  <c r="K105" i="35"/>
  <c r="H105" i="35"/>
  <c r="I105" i="35" s="1"/>
  <c r="F105" i="35"/>
  <c r="E105" i="35"/>
  <c r="O104" i="35"/>
  <c r="N104" i="35"/>
  <c r="K104" i="35"/>
  <c r="L104" i="35" s="1"/>
  <c r="H104" i="35"/>
  <c r="I104" i="35" s="1"/>
  <c r="F104" i="35"/>
  <c r="E104" i="35"/>
  <c r="O103" i="35"/>
  <c r="N103" i="35"/>
  <c r="K103" i="35"/>
  <c r="L103" i="35" s="1"/>
  <c r="H103" i="35"/>
  <c r="I103" i="35" s="1"/>
  <c r="F103" i="35"/>
  <c r="E103" i="35"/>
  <c r="O102" i="35"/>
  <c r="N102" i="35"/>
  <c r="K102" i="35"/>
  <c r="L102" i="35" s="1"/>
  <c r="H102" i="35"/>
  <c r="I102" i="35" s="1"/>
  <c r="F102" i="35"/>
  <c r="E102" i="35"/>
  <c r="O101" i="35"/>
  <c r="N101" i="35"/>
  <c r="L101" i="35"/>
  <c r="K101" i="35"/>
  <c r="H101" i="35"/>
  <c r="I101" i="35" s="1"/>
  <c r="F101" i="35"/>
  <c r="E101" i="35"/>
  <c r="N100" i="35"/>
  <c r="O100" i="35" s="1"/>
  <c r="K100" i="35"/>
  <c r="L100" i="35" s="1"/>
  <c r="H100" i="35"/>
  <c r="I100" i="35" s="1"/>
  <c r="F100" i="35"/>
  <c r="E100" i="35"/>
  <c r="N99" i="35"/>
  <c r="O99" i="35" s="1"/>
  <c r="K99" i="35"/>
  <c r="L99" i="35" s="1"/>
  <c r="H99" i="35"/>
  <c r="I99" i="35" s="1"/>
  <c r="F99" i="35"/>
  <c r="E99" i="35"/>
  <c r="N98" i="35"/>
  <c r="K98" i="35"/>
  <c r="H98" i="35"/>
  <c r="H118" i="35" s="1"/>
  <c r="F98" i="35"/>
  <c r="F118" i="35" s="1"/>
  <c r="E98" i="35"/>
  <c r="E118" i="35" s="1"/>
  <c r="M96" i="35"/>
  <c r="J96" i="35"/>
  <c r="G96" i="35"/>
  <c r="D96" i="35"/>
  <c r="B96" i="35"/>
  <c r="M95" i="35"/>
  <c r="G95" i="35"/>
  <c r="B91" i="35"/>
  <c r="N90" i="35"/>
  <c r="O90" i="35" s="1"/>
  <c r="L90" i="35"/>
  <c r="K90" i="35"/>
  <c r="H90" i="35"/>
  <c r="I90" i="35" s="1"/>
  <c r="F90" i="35"/>
  <c r="E90" i="35"/>
  <c r="N89" i="35"/>
  <c r="O89" i="35" s="1"/>
  <c r="K89" i="35"/>
  <c r="L89" i="35" s="1"/>
  <c r="H89" i="35"/>
  <c r="I89" i="35" s="1"/>
  <c r="F89" i="35"/>
  <c r="E89" i="35"/>
  <c r="O88" i="35"/>
  <c r="N88" i="35"/>
  <c r="K88" i="35"/>
  <c r="L88" i="35" s="1"/>
  <c r="H88" i="35"/>
  <c r="I88" i="35" s="1"/>
  <c r="F88" i="35"/>
  <c r="E88" i="35"/>
  <c r="N87" i="35"/>
  <c r="O87" i="35" s="1"/>
  <c r="L87" i="35"/>
  <c r="K87" i="35"/>
  <c r="H87" i="35"/>
  <c r="I87" i="35" s="1"/>
  <c r="F87" i="35"/>
  <c r="E87" i="35"/>
  <c r="O86" i="35"/>
  <c r="N86" i="35"/>
  <c r="L86" i="35"/>
  <c r="K86" i="35"/>
  <c r="H86" i="35"/>
  <c r="I86" i="35" s="1"/>
  <c r="F86" i="35"/>
  <c r="E86" i="35"/>
  <c r="O85" i="35"/>
  <c r="N85" i="35"/>
  <c r="K85" i="35"/>
  <c r="L85" i="35" s="1"/>
  <c r="H85" i="35"/>
  <c r="I85" i="35" s="1"/>
  <c r="F85" i="35"/>
  <c r="E85" i="35"/>
  <c r="N84" i="35"/>
  <c r="O84" i="35" s="1"/>
  <c r="K84" i="35"/>
  <c r="L84" i="35" s="1"/>
  <c r="H84" i="35"/>
  <c r="I84" i="35" s="1"/>
  <c r="F84" i="35"/>
  <c r="E84" i="35"/>
  <c r="O83" i="35"/>
  <c r="N83" i="35"/>
  <c r="K83" i="35"/>
  <c r="L83" i="35" s="1"/>
  <c r="H83" i="35"/>
  <c r="I83" i="35" s="1"/>
  <c r="F83" i="35"/>
  <c r="E83" i="35"/>
  <c r="N82" i="35"/>
  <c r="O82" i="35" s="1"/>
  <c r="L82" i="35"/>
  <c r="K82" i="35"/>
  <c r="H82" i="35"/>
  <c r="I82" i="35" s="1"/>
  <c r="F82" i="35"/>
  <c r="E82" i="35"/>
  <c r="N81" i="35"/>
  <c r="O81" i="35" s="1"/>
  <c r="K81" i="35"/>
  <c r="L81" i="35" s="1"/>
  <c r="H81" i="35"/>
  <c r="I81" i="35" s="1"/>
  <c r="F81" i="35"/>
  <c r="E81" i="35"/>
  <c r="N80" i="35"/>
  <c r="O80" i="35" s="1"/>
  <c r="K80" i="35"/>
  <c r="L80" i="35" s="1"/>
  <c r="H80" i="35"/>
  <c r="I80" i="35" s="1"/>
  <c r="F80" i="35"/>
  <c r="E80" i="35"/>
  <c r="N79" i="35"/>
  <c r="O79" i="35" s="1"/>
  <c r="L79" i="35"/>
  <c r="K79" i="35"/>
  <c r="H79" i="35"/>
  <c r="I79" i="35" s="1"/>
  <c r="F79" i="35"/>
  <c r="E79" i="35"/>
  <c r="O78" i="35"/>
  <c r="N78" i="35"/>
  <c r="L78" i="35"/>
  <c r="K78" i="35"/>
  <c r="H78" i="35"/>
  <c r="I78" i="35" s="1"/>
  <c r="F78" i="35"/>
  <c r="E78" i="35"/>
  <c r="N77" i="35"/>
  <c r="O77" i="35" s="1"/>
  <c r="K77" i="35"/>
  <c r="L77" i="35" s="1"/>
  <c r="H77" i="35"/>
  <c r="I77" i="35" s="1"/>
  <c r="F77" i="35"/>
  <c r="E77" i="35"/>
  <c r="O76" i="35"/>
  <c r="N76" i="35"/>
  <c r="K76" i="35"/>
  <c r="L76" i="35" s="1"/>
  <c r="H76" i="35"/>
  <c r="I76" i="35" s="1"/>
  <c r="F76" i="35"/>
  <c r="E76" i="35"/>
  <c r="N75" i="35"/>
  <c r="O75" i="35" s="1"/>
  <c r="L75" i="35"/>
  <c r="K75" i="35"/>
  <c r="H75" i="35"/>
  <c r="I75" i="35" s="1"/>
  <c r="F75" i="35"/>
  <c r="E75" i="35"/>
  <c r="N74" i="35"/>
  <c r="O74" i="35" s="1"/>
  <c r="L74" i="35"/>
  <c r="K74" i="35"/>
  <c r="H74" i="35"/>
  <c r="I74" i="35" s="1"/>
  <c r="F74" i="35"/>
  <c r="E74" i="35"/>
  <c r="N73" i="35"/>
  <c r="O73" i="35" s="1"/>
  <c r="K73" i="35"/>
  <c r="L73" i="35" s="1"/>
  <c r="H73" i="35"/>
  <c r="I73" i="35" s="1"/>
  <c r="F73" i="35"/>
  <c r="E73" i="35"/>
  <c r="N72" i="35"/>
  <c r="O72" i="35" s="1"/>
  <c r="K72" i="35"/>
  <c r="L72" i="35" s="1"/>
  <c r="H72" i="35"/>
  <c r="I72" i="35" s="1"/>
  <c r="F72" i="35"/>
  <c r="E72" i="35"/>
  <c r="N71" i="35"/>
  <c r="L71" i="35"/>
  <c r="K71" i="35"/>
  <c r="H71" i="35"/>
  <c r="H91" i="35" s="1"/>
  <c r="F71" i="35"/>
  <c r="F91" i="35" s="1"/>
  <c r="E71" i="35"/>
  <c r="E91" i="35" s="1"/>
  <c r="M69" i="35"/>
  <c r="J69" i="35"/>
  <c r="G69" i="35"/>
  <c r="D69" i="35"/>
  <c r="B69" i="35"/>
  <c r="M68" i="35"/>
  <c r="G68" i="35"/>
  <c r="B64" i="35"/>
  <c r="N63" i="35"/>
  <c r="O63" i="35" s="1"/>
  <c r="L63" i="35"/>
  <c r="K63" i="35"/>
  <c r="I63" i="35"/>
  <c r="H63" i="35"/>
  <c r="F63" i="35"/>
  <c r="E63" i="35"/>
  <c r="N62" i="35"/>
  <c r="O62" i="35" s="1"/>
  <c r="L62" i="35"/>
  <c r="K62" i="35"/>
  <c r="I62" i="35"/>
  <c r="H62" i="35"/>
  <c r="F62" i="35"/>
  <c r="E62" i="35"/>
  <c r="N61" i="35"/>
  <c r="O61" i="35" s="1"/>
  <c r="L61" i="35"/>
  <c r="K61" i="35"/>
  <c r="I61" i="35"/>
  <c r="H61" i="35"/>
  <c r="F61" i="35"/>
  <c r="E61" i="35"/>
  <c r="N60" i="35"/>
  <c r="O60" i="35" s="1"/>
  <c r="L60" i="35"/>
  <c r="K60" i="35"/>
  <c r="I60" i="35"/>
  <c r="H60" i="35"/>
  <c r="F60" i="35"/>
  <c r="E60" i="35"/>
  <c r="N59" i="35"/>
  <c r="O59" i="35" s="1"/>
  <c r="L59" i="35"/>
  <c r="K59" i="35"/>
  <c r="I59" i="35"/>
  <c r="H59" i="35"/>
  <c r="F59" i="35"/>
  <c r="E59" i="35"/>
  <c r="N58" i="35"/>
  <c r="O58" i="35" s="1"/>
  <c r="L58" i="35"/>
  <c r="K58" i="35"/>
  <c r="I58" i="35"/>
  <c r="H58" i="35"/>
  <c r="F58" i="35"/>
  <c r="E58" i="35"/>
  <c r="N57" i="35"/>
  <c r="O57" i="35" s="1"/>
  <c r="L57" i="35"/>
  <c r="K57" i="35"/>
  <c r="I57" i="35"/>
  <c r="H57" i="35"/>
  <c r="F57" i="35"/>
  <c r="E57" i="35"/>
  <c r="N56" i="35"/>
  <c r="O56" i="35" s="1"/>
  <c r="L56" i="35"/>
  <c r="K56" i="35"/>
  <c r="I56" i="35"/>
  <c r="H56" i="35"/>
  <c r="F56" i="35"/>
  <c r="E56" i="35"/>
  <c r="N55" i="35"/>
  <c r="O55" i="35" s="1"/>
  <c r="L55" i="35"/>
  <c r="K55" i="35"/>
  <c r="I55" i="35"/>
  <c r="H55" i="35"/>
  <c r="F55" i="35"/>
  <c r="E55" i="35"/>
  <c r="N54" i="35"/>
  <c r="O54" i="35" s="1"/>
  <c r="L54" i="35"/>
  <c r="K54" i="35"/>
  <c r="I54" i="35"/>
  <c r="H54" i="35"/>
  <c r="F54" i="35"/>
  <c r="E54" i="35"/>
  <c r="N53" i="35"/>
  <c r="O53" i="35" s="1"/>
  <c r="L53" i="35"/>
  <c r="K53" i="35"/>
  <c r="I53" i="35"/>
  <c r="H53" i="35"/>
  <c r="F53" i="35"/>
  <c r="E53" i="35"/>
  <c r="N52" i="35"/>
  <c r="O52" i="35" s="1"/>
  <c r="L52" i="35"/>
  <c r="K52" i="35"/>
  <c r="I52" i="35"/>
  <c r="H52" i="35"/>
  <c r="F52" i="35"/>
  <c r="E52" i="35"/>
  <c r="N51" i="35"/>
  <c r="O51" i="35" s="1"/>
  <c r="L51" i="35"/>
  <c r="K51" i="35"/>
  <c r="I51" i="35"/>
  <c r="H51" i="35"/>
  <c r="F51" i="35"/>
  <c r="E51" i="35"/>
  <c r="N50" i="35"/>
  <c r="O50" i="35" s="1"/>
  <c r="L50" i="35"/>
  <c r="K50" i="35"/>
  <c r="I50" i="35"/>
  <c r="H50" i="35"/>
  <c r="F50" i="35"/>
  <c r="E50" i="35"/>
  <c r="N49" i="35"/>
  <c r="O49" i="35" s="1"/>
  <c r="L49" i="35"/>
  <c r="K49" i="35"/>
  <c r="I49" i="35"/>
  <c r="H49" i="35"/>
  <c r="F49" i="35"/>
  <c r="E49" i="35"/>
  <c r="N48" i="35"/>
  <c r="O48" i="35" s="1"/>
  <c r="L48" i="35"/>
  <c r="K48" i="35"/>
  <c r="I48" i="35"/>
  <c r="H48" i="35"/>
  <c r="F48" i="35"/>
  <c r="E48" i="35"/>
  <c r="N47" i="35"/>
  <c r="O47" i="35" s="1"/>
  <c r="L47" i="35"/>
  <c r="K47" i="35"/>
  <c r="I47" i="35"/>
  <c r="H47" i="35"/>
  <c r="F47" i="35"/>
  <c r="E47" i="35"/>
  <c r="N46" i="35"/>
  <c r="O46" i="35" s="1"/>
  <c r="L46" i="35"/>
  <c r="K46" i="35"/>
  <c r="I46" i="35"/>
  <c r="H46" i="35"/>
  <c r="F46" i="35"/>
  <c r="E46" i="35"/>
  <c r="N45" i="35"/>
  <c r="O45" i="35" s="1"/>
  <c r="L45" i="35"/>
  <c r="K45" i="35"/>
  <c r="I45" i="35"/>
  <c r="H45" i="35"/>
  <c r="F45" i="35"/>
  <c r="E45" i="35"/>
  <c r="N44" i="35"/>
  <c r="N64" i="35" s="1"/>
  <c r="L44" i="35"/>
  <c r="L64" i="35" s="1"/>
  <c r="K44" i="35"/>
  <c r="K64" i="35" s="1"/>
  <c r="I44" i="35"/>
  <c r="I64" i="35" s="1"/>
  <c r="H44" i="35"/>
  <c r="H64" i="35" s="1"/>
  <c r="F44" i="35"/>
  <c r="F64" i="35" s="1"/>
  <c r="E44" i="35"/>
  <c r="E64" i="35" s="1"/>
  <c r="M42" i="35"/>
  <c r="J42" i="35"/>
  <c r="G42" i="35"/>
  <c r="D42" i="35"/>
  <c r="B42" i="35"/>
  <c r="M41" i="35"/>
  <c r="G41" i="35"/>
  <c r="O36" i="35"/>
  <c r="N36" i="35"/>
  <c r="M36" i="35"/>
  <c r="L36" i="35"/>
  <c r="K36" i="35"/>
  <c r="J36" i="35"/>
  <c r="I36" i="35"/>
  <c r="H36" i="35"/>
  <c r="G36" i="35"/>
  <c r="F36" i="35"/>
  <c r="E36" i="35"/>
  <c r="D36" i="35"/>
  <c r="C36" i="35"/>
  <c r="B36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C35" i="35"/>
  <c r="B35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C34" i="35"/>
  <c r="B34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C33" i="35"/>
  <c r="B33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C32" i="35"/>
  <c r="B32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C31" i="35"/>
  <c r="B31" i="35"/>
  <c r="O30" i="35"/>
  <c r="N30" i="35"/>
  <c r="M30" i="35"/>
  <c r="L30" i="35"/>
  <c r="K30" i="35"/>
  <c r="J30" i="35"/>
  <c r="I30" i="35"/>
  <c r="H30" i="35"/>
  <c r="G30" i="35"/>
  <c r="F30" i="35"/>
  <c r="E30" i="35"/>
  <c r="D30" i="35"/>
  <c r="C30" i="35"/>
  <c r="B30" i="35"/>
  <c r="O29" i="35"/>
  <c r="N29" i="35"/>
  <c r="M29" i="35"/>
  <c r="L29" i="35"/>
  <c r="K29" i="35"/>
  <c r="J29" i="35"/>
  <c r="I29" i="35"/>
  <c r="H29" i="35"/>
  <c r="G29" i="35"/>
  <c r="F29" i="35"/>
  <c r="E29" i="35"/>
  <c r="D29" i="35"/>
  <c r="C29" i="35"/>
  <c r="B29" i="35"/>
  <c r="O28" i="35"/>
  <c r="N28" i="35"/>
  <c r="M28" i="35"/>
  <c r="L28" i="35"/>
  <c r="K28" i="35"/>
  <c r="J28" i="35"/>
  <c r="I28" i="35"/>
  <c r="H28" i="35"/>
  <c r="G28" i="35"/>
  <c r="F28" i="35"/>
  <c r="E28" i="35"/>
  <c r="D28" i="35"/>
  <c r="C28" i="35"/>
  <c r="B28" i="35"/>
  <c r="O27" i="35"/>
  <c r="N27" i="35"/>
  <c r="M27" i="35"/>
  <c r="L27" i="35"/>
  <c r="K27" i="35"/>
  <c r="J27" i="35"/>
  <c r="I27" i="35"/>
  <c r="H27" i="35"/>
  <c r="G27" i="35"/>
  <c r="F27" i="35"/>
  <c r="E27" i="35"/>
  <c r="D27" i="35"/>
  <c r="C27" i="35"/>
  <c r="B27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C26" i="35"/>
  <c r="B26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C25" i="35"/>
  <c r="B25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C24" i="35"/>
  <c r="B24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C23" i="35"/>
  <c r="B23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C22" i="35"/>
  <c r="B22" i="35"/>
  <c r="O21" i="35"/>
  <c r="N21" i="35"/>
  <c r="M21" i="35"/>
  <c r="L21" i="35"/>
  <c r="K21" i="35"/>
  <c r="J21" i="35"/>
  <c r="I21" i="35"/>
  <c r="H21" i="35"/>
  <c r="G21" i="35"/>
  <c r="F21" i="35"/>
  <c r="E21" i="35"/>
  <c r="D21" i="35"/>
  <c r="C21" i="35"/>
  <c r="B21" i="35"/>
  <c r="O20" i="35"/>
  <c r="N20" i="35"/>
  <c r="M20" i="35"/>
  <c r="L20" i="35"/>
  <c r="K20" i="35"/>
  <c r="J20" i="35"/>
  <c r="I20" i="35"/>
  <c r="H20" i="35"/>
  <c r="G20" i="35"/>
  <c r="F20" i="35"/>
  <c r="E20" i="35"/>
  <c r="D20" i="35"/>
  <c r="C20" i="35"/>
  <c r="B20" i="35"/>
  <c r="O19" i="35"/>
  <c r="N19" i="35"/>
  <c r="M19" i="35"/>
  <c r="L19" i="35"/>
  <c r="K19" i="35"/>
  <c r="J19" i="35"/>
  <c r="I19" i="35"/>
  <c r="H19" i="35"/>
  <c r="G19" i="35"/>
  <c r="F19" i="35"/>
  <c r="E19" i="35"/>
  <c r="D19" i="35"/>
  <c r="C19" i="35"/>
  <c r="B19" i="35"/>
  <c r="O18" i="35"/>
  <c r="N18" i="35"/>
  <c r="M18" i="35"/>
  <c r="L18" i="35"/>
  <c r="K18" i="35"/>
  <c r="J18" i="35"/>
  <c r="I18" i="35"/>
  <c r="H18" i="35"/>
  <c r="G18" i="35"/>
  <c r="F18" i="35"/>
  <c r="E18" i="35"/>
  <c r="D18" i="35"/>
  <c r="C18" i="35"/>
  <c r="B18" i="35"/>
  <c r="O17" i="35"/>
  <c r="N17" i="35"/>
  <c r="M17" i="35"/>
  <c r="L17" i="35"/>
  <c r="K17" i="35"/>
  <c r="J17" i="35"/>
  <c r="I17" i="35"/>
  <c r="H17" i="35"/>
  <c r="G17" i="35"/>
  <c r="F17" i="35"/>
  <c r="E17" i="35"/>
  <c r="D17" i="35"/>
  <c r="C17" i="35"/>
  <c r="B17" i="35"/>
  <c r="M15" i="35"/>
  <c r="J15" i="35"/>
  <c r="G15" i="35"/>
  <c r="D15" i="35"/>
  <c r="B15" i="35"/>
  <c r="M14" i="35"/>
  <c r="G14" i="35"/>
  <c r="B199" i="34"/>
  <c r="N198" i="34"/>
  <c r="O198" i="34" s="1"/>
  <c r="L198" i="34"/>
  <c r="K198" i="34"/>
  <c r="I198" i="34"/>
  <c r="H198" i="34"/>
  <c r="F198" i="34"/>
  <c r="E198" i="34"/>
  <c r="N197" i="34"/>
  <c r="O197" i="34" s="1"/>
  <c r="L197" i="34"/>
  <c r="K197" i="34"/>
  <c r="I197" i="34"/>
  <c r="H197" i="34"/>
  <c r="F197" i="34"/>
  <c r="E197" i="34"/>
  <c r="N196" i="34"/>
  <c r="O196" i="34" s="1"/>
  <c r="L196" i="34"/>
  <c r="K196" i="34"/>
  <c r="I196" i="34"/>
  <c r="H196" i="34"/>
  <c r="F196" i="34"/>
  <c r="E196" i="34"/>
  <c r="N195" i="34"/>
  <c r="O195" i="34" s="1"/>
  <c r="L195" i="34"/>
  <c r="K195" i="34"/>
  <c r="I195" i="34"/>
  <c r="H195" i="34"/>
  <c r="F195" i="34"/>
  <c r="E195" i="34"/>
  <c r="N194" i="34"/>
  <c r="O194" i="34" s="1"/>
  <c r="L194" i="34"/>
  <c r="K194" i="34"/>
  <c r="I194" i="34"/>
  <c r="H194" i="34"/>
  <c r="F194" i="34"/>
  <c r="E194" i="34"/>
  <c r="N193" i="34"/>
  <c r="O193" i="34" s="1"/>
  <c r="L193" i="34"/>
  <c r="K193" i="34"/>
  <c r="I193" i="34"/>
  <c r="H193" i="34"/>
  <c r="F193" i="34"/>
  <c r="E193" i="34"/>
  <c r="N192" i="34"/>
  <c r="O192" i="34" s="1"/>
  <c r="L192" i="34"/>
  <c r="K192" i="34"/>
  <c r="I192" i="34"/>
  <c r="H192" i="34"/>
  <c r="F192" i="34"/>
  <c r="E192" i="34"/>
  <c r="N191" i="34"/>
  <c r="O191" i="34" s="1"/>
  <c r="L191" i="34"/>
  <c r="K191" i="34"/>
  <c r="I191" i="34"/>
  <c r="H191" i="34"/>
  <c r="F191" i="34"/>
  <c r="E191" i="34"/>
  <c r="N190" i="34"/>
  <c r="O190" i="34" s="1"/>
  <c r="L190" i="34"/>
  <c r="K190" i="34"/>
  <c r="I190" i="34"/>
  <c r="H190" i="34"/>
  <c r="F190" i="34"/>
  <c r="E190" i="34"/>
  <c r="N189" i="34"/>
  <c r="O189" i="34" s="1"/>
  <c r="L189" i="34"/>
  <c r="K189" i="34"/>
  <c r="I189" i="34"/>
  <c r="H189" i="34"/>
  <c r="F189" i="34"/>
  <c r="E189" i="34"/>
  <c r="N188" i="34"/>
  <c r="O188" i="34" s="1"/>
  <c r="L188" i="34"/>
  <c r="K188" i="34"/>
  <c r="I188" i="34"/>
  <c r="H188" i="34"/>
  <c r="F188" i="34"/>
  <c r="E188" i="34"/>
  <c r="N187" i="34"/>
  <c r="O187" i="34" s="1"/>
  <c r="L187" i="34"/>
  <c r="K187" i="34"/>
  <c r="I187" i="34"/>
  <c r="H187" i="34"/>
  <c r="F187" i="34"/>
  <c r="E187" i="34"/>
  <c r="N186" i="34"/>
  <c r="O186" i="34" s="1"/>
  <c r="L186" i="34"/>
  <c r="K186" i="34"/>
  <c r="I186" i="34"/>
  <c r="H186" i="34"/>
  <c r="F186" i="34"/>
  <c r="E186" i="34"/>
  <c r="N185" i="34"/>
  <c r="O185" i="34" s="1"/>
  <c r="L185" i="34"/>
  <c r="K185" i="34"/>
  <c r="I185" i="34"/>
  <c r="H185" i="34"/>
  <c r="F185" i="34"/>
  <c r="E185" i="34"/>
  <c r="N184" i="34"/>
  <c r="O184" i="34" s="1"/>
  <c r="L184" i="34"/>
  <c r="K184" i="34"/>
  <c r="I184" i="34"/>
  <c r="H184" i="34"/>
  <c r="F184" i="34"/>
  <c r="E184" i="34"/>
  <c r="N183" i="34"/>
  <c r="O183" i="34" s="1"/>
  <c r="L183" i="34"/>
  <c r="K183" i="34"/>
  <c r="I183" i="34"/>
  <c r="H183" i="34"/>
  <c r="F183" i="34"/>
  <c r="E183" i="34"/>
  <c r="N182" i="34"/>
  <c r="O182" i="34" s="1"/>
  <c r="L182" i="34"/>
  <c r="K182" i="34"/>
  <c r="I182" i="34"/>
  <c r="H182" i="34"/>
  <c r="F182" i="34"/>
  <c r="E182" i="34"/>
  <c r="N181" i="34"/>
  <c r="O181" i="34" s="1"/>
  <c r="L181" i="34"/>
  <c r="K181" i="34"/>
  <c r="I181" i="34"/>
  <c r="H181" i="34"/>
  <c r="F181" i="34"/>
  <c r="E181" i="34"/>
  <c r="N180" i="34"/>
  <c r="O180" i="34" s="1"/>
  <c r="L180" i="34"/>
  <c r="K180" i="34"/>
  <c r="I180" i="34"/>
  <c r="H180" i="34"/>
  <c r="F180" i="34"/>
  <c r="E180" i="34"/>
  <c r="N179" i="34"/>
  <c r="N199" i="34" s="1"/>
  <c r="L179" i="34"/>
  <c r="L199" i="34" s="1"/>
  <c r="K179" i="34"/>
  <c r="K199" i="34" s="1"/>
  <c r="I179" i="34"/>
  <c r="I199" i="34" s="1"/>
  <c r="H179" i="34"/>
  <c r="H199" i="34" s="1"/>
  <c r="F179" i="34"/>
  <c r="F199" i="34" s="1"/>
  <c r="E179" i="34"/>
  <c r="E199" i="34" s="1"/>
  <c r="M177" i="34"/>
  <c r="J177" i="34"/>
  <c r="G177" i="34"/>
  <c r="D177" i="34"/>
  <c r="B177" i="34"/>
  <c r="M176" i="34"/>
  <c r="G176" i="34"/>
  <c r="B172" i="34"/>
  <c r="N171" i="34"/>
  <c r="O171" i="34" s="1"/>
  <c r="L171" i="34"/>
  <c r="K171" i="34"/>
  <c r="H171" i="34"/>
  <c r="I171" i="34" s="1"/>
  <c r="F171" i="34"/>
  <c r="E171" i="34"/>
  <c r="O170" i="34"/>
  <c r="N170" i="34"/>
  <c r="K170" i="34"/>
  <c r="L170" i="34" s="1"/>
  <c r="H170" i="34"/>
  <c r="I170" i="34" s="1"/>
  <c r="F170" i="34"/>
  <c r="E170" i="34"/>
  <c r="O169" i="34"/>
  <c r="N169" i="34"/>
  <c r="K169" i="34"/>
  <c r="L169" i="34" s="1"/>
  <c r="H169" i="34"/>
  <c r="I169" i="34" s="1"/>
  <c r="F169" i="34"/>
  <c r="E169" i="34"/>
  <c r="O168" i="34"/>
  <c r="N168" i="34"/>
  <c r="K168" i="34"/>
  <c r="L168" i="34" s="1"/>
  <c r="H168" i="34"/>
  <c r="I168" i="34" s="1"/>
  <c r="F168" i="34"/>
  <c r="E168" i="34"/>
  <c r="O167" i="34"/>
  <c r="N167" i="34"/>
  <c r="L167" i="34"/>
  <c r="K167" i="34"/>
  <c r="H167" i="34"/>
  <c r="I167" i="34" s="1"/>
  <c r="F167" i="34"/>
  <c r="E167" i="34"/>
  <c r="N166" i="34"/>
  <c r="O166" i="34" s="1"/>
  <c r="K166" i="34"/>
  <c r="L166" i="34" s="1"/>
  <c r="H166" i="34"/>
  <c r="I166" i="34" s="1"/>
  <c r="F166" i="34"/>
  <c r="E166" i="34"/>
  <c r="N165" i="34"/>
  <c r="O165" i="34" s="1"/>
  <c r="K165" i="34"/>
  <c r="L165" i="34" s="1"/>
  <c r="H165" i="34"/>
  <c r="I165" i="34" s="1"/>
  <c r="F165" i="34"/>
  <c r="E165" i="34"/>
  <c r="N164" i="34"/>
  <c r="O164" i="34" s="1"/>
  <c r="K164" i="34"/>
  <c r="L164" i="34" s="1"/>
  <c r="H164" i="34"/>
  <c r="I164" i="34" s="1"/>
  <c r="F164" i="34"/>
  <c r="E164" i="34"/>
  <c r="N163" i="34"/>
  <c r="O163" i="34" s="1"/>
  <c r="L163" i="34"/>
  <c r="K163" i="34"/>
  <c r="H163" i="34"/>
  <c r="I163" i="34" s="1"/>
  <c r="F163" i="34"/>
  <c r="E163" i="34"/>
  <c r="N162" i="34"/>
  <c r="O162" i="34" s="1"/>
  <c r="K162" i="34"/>
  <c r="L162" i="34" s="1"/>
  <c r="H162" i="34"/>
  <c r="I162" i="34" s="1"/>
  <c r="F162" i="34"/>
  <c r="E162" i="34"/>
  <c r="O161" i="34"/>
  <c r="N161" i="34"/>
  <c r="K161" i="34"/>
  <c r="L161" i="34" s="1"/>
  <c r="H161" i="34"/>
  <c r="I161" i="34" s="1"/>
  <c r="F161" i="34"/>
  <c r="E161" i="34"/>
  <c r="N160" i="34"/>
  <c r="O160" i="34" s="1"/>
  <c r="K160" i="34"/>
  <c r="L160" i="34" s="1"/>
  <c r="H160" i="34"/>
  <c r="I160" i="34" s="1"/>
  <c r="F160" i="34"/>
  <c r="E160" i="34"/>
  <c r="O159" i="34"/>
  <c r="N159" i="34"/>
  <c r="L159" i="34"/>
  <c r="K159" i="34"/>
  <c r="H159" i="34"/>
  <c r="I159" i="34" s="1"/>
  <c r="F159" i="34"/>
  <c r="E159" i="34"/>
  <c r="N158" i="34"/>
  <c r="O158" i="34" s="1"/>
  <c r="K158" i="34"/>
  <c r="L158" i="34" s="1"/>
  <c r="H158" i="34"/>
  <c r="I158" i="34" s="1"/>
  <c r="F158" i="34"/>
  <c r="E158" i="34"/>
  <c r="N157" i="34"/>
  <c r="O157" i="34" s="1"/>
  <c r="K157" i="34"/>
  <c r="L157" i="34" s="1"/>
  <c r="H157" i="34"/>
  <c r="I157" i="34" s="1"/>
  <c r="F157" i="34"/>
  <c r="E157" i="34"/>
  <c r="N156" i="34"/>
  <c r="O156" i="34" s="1"/>
  <c r="K156" i="34"/>
  <c r="L156" i="34" s="1"/>
  <c r="H156" i="34"/>
  <c r="I156" i="34" s="1"/>
  <c r="F156" i="34"/>
  <c r="E156" i="34"/>
  <c r="N155" i="34"/>
  <c r="O155" i="34" s="1"/>
  <c r="L155" i="34"/>
  <c r="K155" i="34"/>
  <c r="H155" i="34"/>
  <c r="I155" i="34" s="1"/>
  <c r="F155" i="34"/>
  <c r="E155" i="34"/>
  <c r="O154" i="34"/>
  <c r="N154" i="34"/>
  <c r="K154" i="34"/>
  <c r="L154" i="34" s="1"/>
  <c r="H154" i="34"/>
  <c r="I154" i="34" s="1"/>
  <c r="F154" i="34"/>
  <c r="E154" i="34"/>
  <c r="N153" i="34"/>
  <c r="O153" i="34" s="1"/>
  <c r="K153" i="34"/>
  <c r="L153" i="34" s="1"/>
  <c r="H153" i="34"/>
  <c r="I153" i="34" s="1"/>
  <c r="F153" i="34"/>
  <c r="E153" i="34"/>
  <c r="O152" i="34"/>
  <c r="N152" i="34"/>
  <c r="K152" i="34"/>
  <c r="H152" i="34"/>
  <c r="H172" i="34" s="1"/>
  <c r="F152" i="34"/>
  <c r="F172" i="34" s="1"/>
  <c r="E152" i="34"/>
  <c r="E172" i="34" s="1"/>
  <c r="M150" i="34"/>
  <c r="J150" i="34"/>
  <c r="G150" i="34"/>
  <c r="D150" i="34"/>
  <c r="B150" i="34"/>
  <c r="M149" i="34"/>
  <c r="G149" i="34"/>
  <c r="B145" i="34"/>
  <c r="O144" i="34"/>
  <c r="N144" i="34"/>
  <c r="L144" i="34"/>
  <c r="K144" i="34"/>
  <c r="H144" i="34"/>
  <c r="I144" i="34" s="1"/>
  <c r="F144" i="34"/>
  <c r="E144" i="34"/>
  <c r="N143" i="34"/>
  <c r="O143" i="34" s="1"/>
  <c r="K143" i="34"/>
  <c r="L143" i="34" s="1"/>
  <c r="H143" i="34"/>
  <c r="I143" i="34" s="1"/>
  <c r="F143" i="34"/>
  <c r="E143" i="34"/>
  <c r="N142" i="34"/>
  <c r="O142" i="34" s="1"/>
  <c r="K142" i="34"/>
  <c r="L142" i="34" s="1"/>
  <c r="H142" i="34"/>
  <c r="I142" i="34" s="1"/>
  <c r="F142" i="34"/>
  <c r="E142" i="34"/>
  <c r="N141" i="34"/>
  <c r="O141" i="34" s="1"/>
  <c r="L141" i="34"/>
  <c r="K141" i="34"/>
  <c r="H141" i="34"/>
  <c r="I141" i="34" s="1"/>
  <c r="F141" i="34"/>
  <c r="E141" i="34"/>
  <c r="O140" i="34"/>
  <c r="N140" i="34"/>
  <c r="L140" i="34"/>
  <c r="K140" i="34"/>
  <c r="H140" i="34"/>
  <c r="I140" i="34" s="1"/>
  <c r="F140" i="34"/>
  <c r="E140" i="34"/>
  <c r="N139" i="34"/>
  <c r="O139" i="34" s="1"/>
  <c r="K139" i="34"/>
  <c r="L139" i="34" s="1"/>
  <c r="H139" i="34"/>
  <c r="I139" i="34" s="1"/>
  <c r="F139" i="34"/>
  <c r="E139" i="34"/>
  <c r="N138" i="34"/>
  <c r="O138" i="34" s="1"/>
  <c r="K138" i="34"/>
  <c r="L138" i="34" s="1"/>
  <c r="H138" i="34"/>
  <c r="I138" i="34" s="1"/>
  <c r="F138" i="34"/>
  <c r="E138" i="34"/>
  <c r="N137" i="34"/>
  <c r="O137" i="34" s="1"/>
  <c r="L137" i="34"/>
  <c r="K137" i="34"/>
  <c r="H137" i="34"/>
  <c r="I137" i="34" s="1"/>
  <c r="F137" i="34"/>
  <c r="E137" i="34"/>
  <c r="O136" i="34"/>
  <c r="N136" i="34"/>
  <c r="L136" i="34"/>
  <c r="K136" i="34"/>
  <c r="H136" i="34"/>
  <c r="I136" i="34" s="1"/>
  <c r="F136" i="34"/>
  <c r="E136" i="34"/>
  <c r="N135" i="34"/>
  <c r="O135" i="34" s="1"/>
  <c r="K135" i="34"/>
  <c r="L135" i="34" s="1"/>
  <c r="H135" i="34"/>
  <c r="I135" i="34" s="1"/>
  <c r="F135" i="34"/>
  <c r="E135" i="34"/>
  <c r="N134" i="34"/>
  <c r="O134" i="34" s="1"/>
  <c r="K134" i="34"/>
  <c r="L134" i="34" s="1"/>
  <c r="H134" i="34"/>
  <c r="I134" i="34" s="1"/>
  <c r="F134" i="34"/>
  <c r="E134" i="34"/>
  <c r="N133" i="34"/>
  <c r="O133" i="34" s="1"/>
  <c r="L133" i="34"/>
  <c r="K133" i="34"/>
  <c r="H133" i="34"/>
  <c r="I133" i="34" s="1"/>
  <c r="F133" i="34"/>
  <c r="E133" i="34"/>
  <c r="O132" i="34"/>
  <c r="N132" i="34"/>
  <c r="L132" i="34"/>
  <c r="K132" i="34"/>
  <c r="H132" i="34"/>
  <c r="I132" i="34" s="1"/>
  <c r="F132" i="34"/>
  <c r="E132" i="34"/>
  <c r="N131" i="34"/>
  <c r="O131" i="34" s="1"/>
  <c r="K131" i="34"/>
  <c r="L131" i="34" s="1"/>
  <c r="H131" i="34"/>
  <c r="I131" i="34" s="1"/>
  <c r="F131" i="34"/>
  <c r="E131" i="34"/>
  <c r="N130" i="34"/>
  <c r="O130" i="34" s="1"/>
  <c r="K130" i="34"/>
  <c r="L130" i="34" s="1"/>
  <c r="H130" i="34"/>
  <c r="I130" i="34" s="1"/>
  <c r="F130" i="34"/>
  <c r="E130" i="34"/>
  <c r="N129" i="34"/>
  <c r="O129" i="34" s="1"/>
  <c r="L129" i="34"/>
  <c r="K129" i="34"/>
  <c r="H129" i="34"/>
  <c r="I129" i="34" s="1"/>
  <c r="F129" i="34"/>
  <c r="E129" i="34"/>
  <c r="O128" i="34"/>
  <c r="N128" i="34"/>
  <c r="L128" i="34"/>
  <c r="K128" i="34"/>
  <c r="H128" i="34"/>
  <c r="I128" i="34" s="1"/>
  <c r="F128" i="34"/>
  <c r="E128" i="34"/>
  <c r="N127" i="34"/>
  <c r="O127" i="34" s="1"/>
  <c r="K127" i="34"/>
  <c r="L127" i="34" s="1"/>
  <c r="H127" i="34"/>
  <c r="I127" i="34" s="1"/>
  <c r="F127" i="34"/>
  <c r="E127" i="34"/>
  <c r="N126" i="34"/>
  <c r="O126" i="34" s="1"/>
  <c r="K126" i="34"/>
  <c r="L126" i="34" s="1"/>
  <c r="H126" i="34"/>
  <c r="I126" i="34" s="1"/>
  <c r="F126" i="34"/>
  <c r="E126" i="34"/>
  <c r="N125" i="34"/>
  <c r="K125" i="34"/>
  <c r="H125" i="34"/>
  <c r="H145" i="34" s="1"/>
  <c r="F125" i="34"/>
  <c r="F145" i="34" s="1"/>
  <c r="E125" i="34"/>
  <c r="E145" i="34" s="1"/>
  <c r="M123" i="34"/>
  <c r="J123" i="34"/>
  <c r="G123" i="34"/>
  <c r="D123" i="34"/>
  <c r="B123" i="34"/>
  <c r="M122" i="34"/>
  <c r="G122" i="34"/>
  <c r="B118" i="34"/>
  <c r="N117" i="34"/>
  <c r="O117" i="34" s="1"/>
  <c r="L117" i="34"/>
  <c r="K117" i="34"/>
  <c r="I117" i="34"/>
  <c r="H117" i="34"/>
  <c r="F117" i="34"/>
  <c r="E117" i="34"/>
  <c r="N116" i="34"/>
  <c r="O116" i="34" s="1"/>
  <c r="L116" i="34"/>
  <c r="K116" i="34"/>
  <c r="I116" i="34"/>
  <c r="H116" i="34"/>
  <c r="F116" i="34"/>
  <c r="E116" i="34"/>
  <c r="N115" i="34"/>
  <c r="O115" i="34" s="1"/>
  <c r="L115" i="34"/>
  <c r="K115" i="34"/>
  <c r="I115" i="34"/>
  <c r="H115" i="34"/>
  <c r="F115" i="34"/>
  <c r="E115" i="34"/>
  <c r="N114" i="34"/>
  <c r="O114" i="34" s="1"/>
  <c r="L114" i="34"/>
  <c r="K114" i="34"/>
  <c r="I114" i="34"/>
  <c r="H114" i="34"/>
  <c r="F114" i="34"/>
  <c r="E114" i="34"/>
  <c r="N113" i="34"/>
  <c r="O113" i="34" s="1"/>
  <c r="L113" i="34"/>
  <c r="K113" i="34"/>
  <c r="I113" i="34"/>
  <c r="H113" i="34"/>
  <c r="F113" i="34"/>
  <c r="E113" i="34"/>
  <c r="N112" i="34"/>
  <c r="O112" i="34" s="1"/>
  <c r="L112" i="34"/>
  <c r="K112" i="34"/>
  <c r="I112" i="34"/>
  <c r="H112" i="34"/>
  <c r="F112" i="34"/>
  <c r="E112" i="34"/>
  <c r="N111" i="34"/>
  <c r="O111" i="34" s="1"/>
  <c r="L111" i="34"/>
  <c r="K111" i="34"/>
  <c r="I111" i="34"/>
  <c r="H111" i="34"/>
  <c r="F111" i="34"/>
  <c r="E111" i="34"/>
  <c r="N110" i="34"/>
  <c r="O110" i="34" s="1"/>
  <c r="L110" i="34"/>
  <c r="K110" i="34"/>
  <c r="I110" i="34"/>
  <c r="H110" i="34"/>
  <c r="F110" i="34"/>
  <c r="E110" i="34"/>
  <c r="N109" i="34"/>
  <c r="O109" i="34" s="1"/>
  <c r="L109" i="34"/>
  <c r="K109" i="34"/>
  <c r="I109" i="34"/>
  <c r="H109" i="34"/>
  <c r="F109" i="34"/>
  <c r="E109" i="34"/>
  <c r="N108" i="34"/>
  <c r="O108" i="34" s="1"/>
  <c r="L108" i="34"/>
  <c r="K108" i="34"/>
  <c r="I108" i="34"/>
  <c r="H108" i="34"/>
  <c r="F108" i="34"/>
  <c r="E108" i="34"/>
  <c r="N107" i="34"/>
  <c r="O107" i="34" s="1"/>
  <c r="L107" i="34"/>
  <c r="K107" i="34"/>
  <c r="I107" i="34"/>
  <c r="H107" i="34"/>
  <c r="F107" i="34"/>
  <c r="E107" i="34"/>
  <c r="N106" i="34"/>
  <c r="O106" i="34" s="1"/>
  <c r="L106" i="34"/>
  <c r="K106" i="34"/>
  <c r="I106" i="34"/>
  <c r="H106" i="34"/>
  <c r="F106" i="34"/>
  <c r="E106" i="34"/>
  <c r="N105" i="34"/>
  <c r="O105" i="34" s="1"/>
  <c r="L105" i="34"/>
  <c r="K105" i="34"/>
  <c r="I105" i="34"/>
  <c r="H105" i="34"/>
  <c r="F105" i="34"/>
  <c r="E105" i="34"/>
  <c r="N104" i="34"/>
  <c r="O104" i="34" s="1"/>
  <c r="L104" i="34"/>
  <c r="K104" i="34"/>
  <c r="I104" i="34"/>
  <c r="H104" i="34"/>
  <c r="F104" i="34"/>
  <c r="E104" i="34"/>
  <c r="N103" i="34"/>
  <c r="O103" i="34" s="1"/>
  <c r="L103" i="34"/>
  <c r="K103" i="34"/>
  <c r="I103" i="34"/>
  <c r="H103" i="34"/>
  <c r="F103" i="34"/>
  <c r="E103" i="34"/>
  <c r="N102" i="34"/>
  <c r="O102" i="34" s="1"/>
  <c r="L102" i="34"/>
  <c r="K102" i="34"/>
  <c r="I102" i="34"/>
  <c r="H102" i="34"/>
  <c r="F102" i="34"/>
  <c r="E102" i="34"/>
  <c r="N101" i="34"/>
  <c r="O101" i="34" s="1"/>
  <c r="L101" i="34"/>
  <c r="K101" i="34"/>
  <c r="I101" i="34"/>
  <c r="H101" i="34"/>
  <c r="F101" i="34"/>
  <c r="E101" i="34"/>
  <c r="N100" i="34"/>
  <c r="O100" i="34" s="1"/>
  <c r="L100" i="34"/>
  <c r="K100" i="34"/>
  <c r="I100" i="34"/>
  <c r="H100" i="34"/>
  <c r="F100" i="34"/>
  <c r="E100" i="34"/>
  <c r="N99" i="34"/>
  <c r="O99" i="34" s="1"/>
  <c r="L99" i="34"/>
  <c r="K99" i="34"/>
  <c r="I99" i="34"/>
  <c r="H99" i="34"/>
  <c r="F99" i="34"/>
  <c r="E99" i="34"/>
  <c r="N98" i="34"/>
  <c r="N118" i="34" s="1"/>
  <c r="L98" i="34"/>
  <c r="L118" i="34" s="1"/>
  <c r="K98" i="34"/>
  <c r="K118" i="34" s="1"/>
  <c r="I98" i="34"/>
  <c r="I118" i="34" s="1"/>
  <c r="H98" i="34"/>
  <c r="H118" i="34" s="1"/>
  <c r="F98" i="34"/>
  <c r="F118" i="34" s="1"/>
  <c r="E98" i="34"/>
  <c r="E118" i="34" s="1"/>
  <c r="M96" i="34"/>
  <c r="J96" i="34"/>
  <c r="G96" i="34"/>
  <c r="D96" i="34"/>
  <c r="B96" i="34"/>
  <c r="M95" i="34"/>
  <c r="G95" i="34"/>
  <c r="B91" i="34"/>
  <c r="N90" i="34"/>
  <c r="O90" i="34" s="1"/>
  <c r="L90" i="34"/>
  <c r="K90" i="34"/>
  <c r="I90" i="34"/>
  <c r="H90" i="34"/>
  <c r="E90" i="34"/>
  <c r="F90" i="34" s="1"/>
  <c r="N89" i="34"/>
  <c r="O89" i="34" s="1"/>
  <c r="K89" i="34"/>
  <c r="L89" i="34" s="1"/>
  <c r="H89" i="34"/>
  <c r="I89" i="34" s="1"/>
  <c r="E89" i="34"/>
  <c r="F89" i="34" s="1"/>
  <c r="N88" i="34"/>
  <c r="O88" i="34" s="1"/>
  <c r="L88" i="34"/>
  <c r="K88" i="34"/>
  <c r="I88" i="34"/>
  <c r="H88" i="34"/>
  <c r="E88" i="34"/>
  <c r="F88" i="34" s="1"/>
  <c r="N87" i="34"/>
  <c r="O87" i="34" s="1"/>
  <c r="L87" i="34"/>
  <c r="K87" i="34"/>
  <c r="H87" i="34"/>
  <c r="I87" i="34" s="1"/>
  <c r="E87" i="34"/>
  <c r="F87" i="34" s="1"/>
  <c r="O86" i="34"/>
  <c r="N86" i="34"/>
  <c r="K86" i="34"/>
  <c r="L86" i="34" s="1"/>
  <c r="I86" i="34"/>
  <c r="H86" i="34"/>
  <c r="E86" i="34"/>
  <c r="F86" i="34" s="1"/>
  <c r="N85" i="34"/>
  <c r="O85" i="34" s="1"/>
  <c r="K85" i="34"/>
  <c r="L85" i="34" s="1"/>
  <c r="H85" i="34"/>
  <c r="I85" i="34" s="1"/>
  <c r="E85" i="34"/>
  <c r="F85" i="34" s="1"/>
  <c r="N84" i="34"/>
  <c r="O84" i="34" s="1"/>
  <c r="K84" i="34"/>
  <c r="L84" i="34" s="1"/>
  <c r="I84" i="34"/>
  <c r="H84" i="34"/>
  <c r="E84" i="34"/>
  <c r="F84" i="34" s="1"/>
  <c r="N83" i="34"/>
  <c r="O83" i="34" s="1"/>
  <c r="K83" i="34"/>
  <c r="L83" i="34" s="1"/>
  <c r="H83" i="34"/>
  <c r="I83" i="34" s="1"/>
  <c r="E83" i="34"/>
  <c r="F83" i="34" s="1"/>
  <c r="N82" i="34"/>
  <c r="O82" i="34" s="1"/>
  <c r="L82" i="34"/>
  <c r="K82" i="34"/>
  <c r="I82" i="34"/>
  <c r="H82" i="34"/>
  <c r="E82" i="34"/>
  <c r="F82" i="34" s="1"/>
  <c r="N81" i="34"/>
  <c r="O81" i="34" s="1"/>
  <c r="K81" i="34"/>
  <c r="L81" i="34" s="1"/>
  <c r="H81" i="34"/>
  <c r="I81" i="34" s="1"/>
  <c r="E81" i="34"/>
  <c r="F81" i="34" s="1"/>
  <c r="N80" i="34"/>
  <c r="O80" i="34" s="1"/>
  <c r="K80" i="34"/>
  <c r="L80" i="34" s="1"/>
  <c r="I80" i="34"/>
  <c r="H80" i="34"/>
  <c r="E80" i="34"/>
  <c r="F80" i="34" s="1"/>
  <c r="O79" i="34"/>
  <c r="N79" i="34"/>
  <c r="L79" i="34"/>
  <c r="K79" i="34"/>
  <c r="H79" i="34"/>
  <c r="I79" i="34" s="1"/>
  <c r="E79" i="34"/>
  <c r="F79" i="34" s="1"/>
  <c r="N78" i="34"/>
  <c r="O78" i="34" s="1"/>
  <c r="K78" i="34"/>
  <c r="L78" i="34" s="1"/>
  <c r="I78" i="34"/>
  <c r="H78" i="34"/>
  <c r="E78" i="34"/>
  <c r="F78" i="34" s="1"/>
  <c r="O77" i="34"/>
  <c r="N77" i="34"/>
  <c r="K77" i="34"/>
  <c r="L77" i="34" s="1"/>
  <c r="H77" i="34"/>
  <c r="I77" i="34" s="1"/>
  <c r="E77" i="34"/>
  <c r="F77" i="34" s="1"/>
  <c r="O76" i="34"/>
  <c r="N76" i="34"/>
  <c r="K76" i="34"/>
  <c r="L76" i="34" s="1"/>
  <c r="I76" i="34"/>
  <c r="H76" i="34"/>
  <c r="E76" i="34"/>
  <c r="F76" i="34" s="1"/>
  <c r="N75" i="34"/>
  <c r="O75" i="34" s="1"/>
  <c r="K75" i="34"/>
  <c r="L75" i="34" s="1"/>
  <c r="H75" i="34"/>
  <c r="I75" i="34" s="1"/>
  <c r="E75" i="34"/>
  <c r="F75" i="34" s="1"/>
  <c r="O74" i="34"/>
  <c r="N74" i="34"/>
  <c r="L74" i="34"/>
  <c r="K74" i="34"/>
  <c r="I74" i="34"/>
  <c r="H74" i="34"/>
  <c r="E74" i="34"/>
  <c r="F74" i="34" s="1"/>
  <c r="N73" i="34"/>
  <c r="O73" i="34" s="1"/>
  <c r="K73" i="34"/>
  <c r="L73" i="34" s="1"/>
  <c r="H73" i="34"/>
  <c r="I73" i="34" s="1"/>
  <c r="E73" i="34"/>
  <c r="F73" i="34" s="1"/>
  <c r="O72" i="34"/>
  <c r="N72" i="34"/>
  <c r="L72" i="34"/>
  <c r="K72" i="34"/>
  <c r="I72" i="34"/>
  <c r="H72" i="34"/>
  <c r="E72" i="34"/>
  <c r="F72" i="34" s="1"/>
  <c r="N71" i="34"/>
  <c r="N91" i="34" s="1"/>
  <c r="L71" i="34"/>
  <c r="K71" i="34"/>
  <c r="H71" i="34"/>
  <c r="H91" i="34" s="1"/>
  <c r="E71" i="34"/>
  <c r="E91" i="34" s="1"/>
  <c r="M69" i="34"/>
  <c r="J69" i="34"/>
  <c r="G69" i="34"/>
  <c r="D69" i="34"/>
  <c r="B69" i="34"/>
  <c r="M68" i="34"/>
  <c r="G68" i="34"/>
  <c r="B64" i="34"/>
  <c r="N63" i="34"/>
  <c r="O63" i="34" s="1"/>
  <c r="L63" i="34"/>
  <c r="K63" i="34"/>
  <c r="H63" i="34"/>
  <c r="I63" i="34" s="1"/>
  <c r="E63" i="34"/>
  <c r="F63" i="34" s="1"/>
  <c r="N62" i="34"/>
  <c r="O62" i="34" s="1"/>
  <c r="L62" i="34"/>
  <c r="K62" i="34"/>
  <c r="H62" i="34"/>
  <c r="I62" i="34" s="1"/>
  <c r="E62" i="34"/>
  <c r="F62" i="34" s="1"/>
  <c r="N61" i="34"/>
  <c r="O61" i="34" s="1"/>
  <c r="L61" i="34"/>
  <c r="K61" i="34"/>
  <c r="I61" i="34"/>
  <c r="H61" i="34"/>
  <c r="E61" i="34"/>
  <c r="F61" i="34" s="1"/>
  <c r="O60" i="34"/>
  <c r="N60" i="34"/>
  <c r="K60" i="34"/>
  <c r="L60" i="34" s="1"/>
  <c r="H60" i="34"/>
  <c r="I60" i="34" s="1"/>
  <c r="E60" i="34"/>
  <c r="F60" i="34" s="1"/>
  <c r="N59" i="34"/>
  <c r="O59" i="34" s="1"/>
  <c r="K59" i="34"/>
  <c r="L59" i="34" s="1"/>
  <c r="H59" i="34"/>
  <c r="I59" i="34" s="1"/>
  <c r="E59" i="34"/>
  <c r="F59" i="34" s="1"/>
  <c r="O58" i="34"/>
  <c r="N58" i="34"/>
  <c r="K58" i="34"/>
  <c r="L58" i="34" s="1"/>
  <c r="H58" i="34"/>
  <c r="I58" i="34" s="1"/>
  <c r="E58" i="34"/>
  <c r="F58" i="34" s="1"/>
  <c r="N57" i="34"/>
  <c r="O57" i="34" s="1"/>
  <c r="K57" i="34"/>
  <c r="L57" i="34" s="1"/>
  <c r="I57" i="34"/>
  <c r="H57" i="34"/>
  <c r="E57" i="34"/>
  <c r="F57" i="34" s="1"/>
  <c r="N56" i="34"/>
  <c r="O56" i="34" s="1"/>
  <c r="L56" i="34"/>
  <c r="K56" i="34"/>
  <c r="H56" i="34"/>
  <c r="I56" i="34" s="1"/>
  <c r="E56" i="34"/>
  <c r="F56" i="34" s="1"/>
  <c r="N55" i="34"/>
  <c r="O55" i="34" s="1"/>
  <c r="L55" i="34"/>
  <c r="K55" i="34"/>
  <c r="H55" i="34"/>
  <c r="I55" i="34" s="1"/>
  <c r="E55" i="34"/>
  <c r="F55" i="34" s="1"/>
  <c r="N54" i="34"/>
  <c r="O54" i="34" s="1"/>
  <c r="L54" i="34"/>
  <c r="K54" i="34"/>
  <c r="H54" i="34"/>
  <c r="I54" i="34" s="1"/>
  <c r="E54" i="34"/>
  <c r="F54" i="34" s="1"/>
  <c r="N53" i="34"/>
  <c r="O53" i="34" s="1"/>
  <c r="L53" i="34"/>
  <c r="K53" i="34"/>
  <c r="I53" i="34"/>
  <c r="H53" i="34"/>
  <c r="E53" i="34"/>
  <c r="F53" i="34" s="1"/>
  <c r="N52" i="34"/>
  <c r="O52" i="34" s="1"/>
  <c r="K52" i="34"/>
  <c r="L52" i="34" s="1"/>
  <c r="H52" i="34"/>
  <c r="I52" i="34" s="1"/>
  <c r="E52" i="34"/>
  <c r="F52" i="34" s="1"/>
  <c r="N51" i="34"/>
  <c r="O51" i="34" s="1"/>
  <c r="K51" i="34"/>
  <c r="L51" i="34" s="1"/>
  <c r="H51" i="34"/>
  <c r="I51" i="34" s="1"/>
  <c r="E51" i="34"/>
  <c r="F51" i="34" s="1"/>
  <c r="O50" i="34"/>
  <c r="N50" i="34"/>
  <c r="K50" i="34"/>
  <c r="L50" i="34" s="1"/>
  <c r="H50" i="34"/>
  <c r="I50" i="34" s="1"/>
  <c r="E50" i="34"/>
  <c r="F50" i="34" s="1"/>
  <c r="N49" i="34"/>
  <c r="O49" i="34" s="1"/>
  <c r="K49" i="34"/>
  <c r="L49" i="34" s="1"/>
  <c r="I49" i="34"/>
  <c r="H49" i="34"/>
  <c r="E49" i="34"/>
  <c r="F49" i="34" s="1"/>
  <c r="N48" i="34"/>
  <c r="O48" i="34" s="1"/>
  <c r="L48" i="34"/>
  <c r="K48" i="34"/>
  <c r="H48" i="34"/>
  <c r="I48" i="34" s="1"/>
  <c r="E48" i="34"/>
  <c r="F48" i="34" s="1"/>
  <c r="N47" i="34"/>
  <c r="O47" i="34" s="1"/>
  <c r="L47" i="34"/>
  <c r="K47" i="34"/>
  <c r="H47" i="34"/>
  <c r="I47" i="34" s="1"/>
  <c r="E47" i="34"/>
  <c r="F47" i="34" s="1"/>
  <c r="N46" i="34"/>
  <c r="O46" i="34" s="1"/>
  <c r="L46" i="34"/>
  <c r="K46" i="34"/>
  <c r="H46" i="34"/>
  <c r="I46" i="34" s="1"/>
  <c r="E46" i="34"/>
  <c r="F46" i="34" s="1"/>
  <c r="N45" i="34"/>
  <c r="O45" i="34" s="1"/>
  <c r="L45" i="34"/>
  <c r="K45" i="34"/>
  <c r="I45" i="34"/>
  <c r="H45" i="34"/>
  <c r="F45" i="34"/>
  <c r="E45" i="34"/>
  <c r="N44" i="34"/>
  <c r="L44" i="34"/>
  <c r="K44" i="34"/>
  <c r="I44" i="34"/>
  <c r="H44" i="34"/>
  <c r="F44" i="34"/>
  <c r="E44" i="34"/>
  <c r="E64" i="34" s="1"/>
  <c r="M42" i="34"/>
  <c r="J42" i="34"/>
  <c r="G42" i="34"/>
  <c r="D42" i="34"/>
  <c r="B42" i="34"/>
  <c r="M41" i="34"/>
  <c r="G41" i="34"/>
  <c r="O36" i="34"/>
  <c r="N36" i="34"/>
  <c r="M36" i="34"/>
  <c r="L36" i="34"/>
  <c r="K36" i="34"/>
  <c r="J36" i="34"/>
  <c r="I36" i="34"/>
  <c r="H36" i="34"/>
  <c r="G36" i="34"/>
  <c r="F36" i="34"/>
  <c r="E36" i="34"/>
  <c r="D36" i="34"/>
  <c r="C36" i="34"/>
  <c r="B36" i="34"/>
  <c r="O35" i="34"/>
  <c r="N35" i="34"/>
  <c r="M35" i="34"/>
  <c r="L35" i="34"/>
  <c r="K35" i="34"/>
  <c r="J35" i="34"/>
  <c r="I35" i="34"/>
  <c r="H35" i="34"/>
  <c r="G35" i="34"/>
  <c r="F35" i="34"/>
  <c r="E35" i="34"/>
  <c r="D35" i="34"/>
  <c r="C35" i="34"/>
  <c r="B35" i="34"/>
  <c r="O34" i="34"/>
  <c r="N34" i="34"/>
  <c r="M34" i="34"/>
  <c r="L34" i="34"/>
  <c r="K34" i="34"/>
  <c r="J34" i="34"/>
  <c r="I34" i="34"/>
  <c r="H34" i="34"/>
  <c r="G34" i="34"/>
  <c r="F34" i="34"/>
  <c r="E34" i="34"/>
  <c r="D34" i="34"/>
  <c r="C34" i="34"/>
  <c r="B34" i="34"/>
  <c r="O33" i="34"/>
  <c r="N33" i="34"/>
  <c r="M33" i="34"/>
  <c r="L33" i="34"/>
  <c r="K33" i="34"/>
  <c r="J33" i="34"/>
  <c r="I33" i="34"/>
  <c r="H33" i="34"/>
  <c r="G33" i="34"/>
  <c r="F33" i="34"/>
  <c r="E33" i="34"/>
  <c r="D33" i="34"/>
  <c r="C33" i="34"/>
  <c r="B33" i="34"/>
  <c r="O32" i="34"/>
  <c r="N32" i="34"/>
  <c r="M32" i="34"/>
  <c r="L32" i="34"/>
  <c r="K32" i="34"/>
  <c r="J32" i="34"/>
  <c r="I32" i="34"/>
  <c r="H32" i="34"/>
  <c r="G32" i="34"/>
  <c r="F32" i="34"/>
  <c r="E32" i="34"/>
  <c r="D32" i="34"/>
  <c r="C32" i="34"/>
  <c r="B32" i="34"/>
  <c r="O31" i="34"/>
  <c r="N31" i="34"/>
  <c r="M31" i="34"/>
  <c r="L31" i="34"/>
  <c r="K31" i="34"/>
  <c r="J31" i="34"/>
  <c r="I31" i="34"/>
  <c r="H31" i="34"/>
  <c r="G31" i="34"/>
  <c r="F31" i="34"/>
  <c r="E31" i="34"/>
  <c r="D31" i="34"/>
  <c r="C31" i="34"/>
  <c r="B31" i="34"/>
  <c r="O30" i="34"/>
  <c r="N30" i="34"/>
  <c r="M30" i="34"/>
  <c r="L30" i="34"/>
  <c r="K30" i="34"/>
  <c r="J30" i="34"/>
  <c r="I30" i="34"/>
  <c r="H30" i="34"/>
  <c r="G30" i="34"/>
  <c r="F30" i="34"/>
  <c r="E30" i="34"/>
  <c r="D30" i="34"/>
  <c r="C30" i="34"/>
  <c r="B30" i="34"/>
  <c r="O29" i="34"/>
  <c r="N29" i="34"/>
  <c r="M29" i="34"/>
  <c r="L29" i="34"/>
  <c r="K29" i="34"/>
  <c r="J29" i="34"/>
  <c r="I29" i="34"/>
  <c r="H29" i="34"/>
  <c r="G29" i="34"/>
  <c r="F29" i="34"/>
  <c r="E29" i="34"/>
  <c r="D29" i="34"/>
  <c r="C29" i="34"/>
  <c r="B29" i="34"/>
  <c r="O28" i="34"/>
  <c r="N28" i="34"/>
  <c r="M28" i="34"/>
  <c r="L28" i="34"/>
  <c r="K28" i="34"/>
  <c r="J28" i="34"/>
  <c r="I28" i="34"/>
  <c r="H28" i="34"/>
  <c r="G28" i="34"/>
  <c r="F28" i="34"/>
  <c r="E28" i="34"/>
  <c r="D28" i="34"/>
  <c r="C28" i="34"/>
  <c r="B28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O21" i="34"/>
  <c r="N21" i="34"/>
  <c r="M21" i="34"/>
  <c r="L21" i="34"/>
  <c r="K21" i="34"/>
  <c r="J21" i="34"/>
  <c r="I21" i="34"/>
  <c r="H21" i="34"/>
  <c r="G21" i="34"/>
  <c r="F21" i="34"/>
  <c r="E21" i="34"/>
  <c r="D21" i="34"/>
  <c r="C21" i="34"/>
  <c r="B21" i="34"/>
  <c r="O20" i="34"/>
  <c r="N20" i="34"/>
  <c r="M20" i="34"/>
  <c r="L20" i="34"/>
  <c r="K20" i="34"/>
  <c r="J20" i="34"/>
  <c r="I20" i="34"/>
  <c r="H20" i="34"/>
  <c r="G20" i="34"/>
  <c r="F20" i="34"/>
  <c r="E20" i="34"/>
  <c r="D20" i="34"/>
  <c r="C20" i="34"/>
  <c r="B20" i="34"/>
  <c r="O19" i="34"/>
  <c r="N19" i="34"/>
  <c r="M19" i="34"/>
  <c r="L19" i="34"/>
  <c r="K19" i="34"/>
  <c r="J19" i="34"/>
  <c r="I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I18" i="34"/>
  <c r="H18" i="34"/>
  <c r="G18" i="34"/>
  <c r="F18" i="34"/>
  <c r="E18" i="34"/>
  <c r="D18" i="34"/>
  <c r="C18" i="34"/>
  <c r="B18" i="34"/>
  <c r="O17" i="34"/>
  <c r="N17" i="34"/>
  <c r="M17" i="34"/>
  <c r="L17" i="34"/>
  <c r="K17" i="34"/>
  <c r="J17" i="34"/>
  <c r="I17" i="34"/>
  <c r="H17" i="34"/>
  <c r="G17" i="34"/>
  <c r="F17" i="34"/>
  <c r="E17" i="34"/>
  <c r="D17" i="34"/>
  <c r="C17" i="34"/>
  <c r="B17" i="34"/>
  <c r="M15" i="34"/>
  <c r="J15" i="34"/>
  <c r="G15" i="34"/>
  <c r="D15" i="34"/>
  <c r="B15" i="34"/>
  <c r="M14" i="34"/>
  <c r="G14" i="34"/>
  <c r="B199" i="33"/>
  <c r="O198" i="33"/>
  <c r="N198" i="33"/>
  <c r="L198" i="33"/>
  <c r="K198" i="33"/>
  <c r="H198" i="33"/>
  <c r="I198" i="33" s="1"/>
  <c r="F198" i="33"/>
  <c r="E198" i="33"/>
  <c r="N197" i="33"/>
  <c r="O197" i="33" s="1"/>
  <c r="K197" i="33"/>
  <c r="L197" i="33" s="1"/>
  <c r="H197" i="33"/>
  <c r="I197" i="33" s="1"/>
  <c r="F197" i="33"/>
  <c r="E197" i="33"/>
  <c r="N196" i="33"/>
  <c r="O196" i="33" s="1"/>
  <c r="K196" i="33"/>
  <c r="L196" i="33" s="1"/>
  <c r="H196" i="33"/>
  <c r="I196" i="33" s="1"/>
  <c r="F196" i="33"/>
  <c r="E196" i="33"/>
  <c r="N195" i="33"/>
  <c r="O195" i="33" s="1"/>
  <c r="L195" i="33"/>
  <c r="K195" i="33"/>
  <c r="H195" i="33"/>
  <c r="I195" i="33" s="1"/>
  <c r="F195" i="33"/>
  <c r="E195" i="33"/>
  <c r="O194" i="33"/>
  <c r="N194" i="33"/>
  <c r="L194" i="33"/>
  <c r="K194" i="33"/>
  <c r="H194" i="33"/>
  <c r="I194" i="33" s="1"/>
  <c r="F194" i="33"/>
  <c r="E194" i="33"/>
  <c r="N193" i="33"/>
  <c r="O193" i="33" s="1"/>
  <c r="K193" i="33"/>
  <c r="L193" i="33" s="1"/>
  <c r="H193" i="33"/>
  <c r="I193" i="33" s="1"/>
  <c r="F193" i="33"/>
  <c r="E193" i="33"/>
  <c r="N192" i="33"/>
  <c r="O192" i="33" s="1"/>
  <c r="K192" i="33"/>
  <c r="L192" i="33" s="1"/>
  <c r="H192" i="33"/>
  <c r="I192" i="33" s="1"/>
  <c r="F192" i="33"/>
  <c r="E192" i="33"/>
  <c r="N191" i="33"/>
  <c r="O191" i="33" s="1"/>
  <c r="K191" i="33"/>
  <c r="L191" i="33" s="1"/>
  <c r="H191" i="33"/>
  <c r="I191" i="33" s="1"/>
  <c r="F191" i="33"/>
  <c r="E191" i="33"/>
  <c r="N190" i="33"/>
  <c r="O190" i="33" s="1"/>
  <c r="L190" i="33"/>
  <c r="K190" i="33"/>
  <c r="H190" i="33"/>
  <c r="I190" i="33" s="1"/>
  <c r="F190" i="33"/>
  <c r="E190" i="33"/>
  <c r="O189" i="33"/>
  <c r="N189" i="33"/>
  <c r="K189" i="33"/>
  <c r="L189" i="33" s="1"/>
  <c r="H189" i="33"/>
  <c r="I189" i="33" s="1"/>
  <c r="F189" i="33"/>
  <c r="E189" i="33"/>
  <c r="O188" i="33"/>
  <c r="N188" i="33"/>
  <c r="K188" i="33"/>
  <c r="L188" i="33" s="1"/>
  <c r="H188" i="33"/>
  <c r="I188" i="33" s="1"/>
  <c r="F188" i="33"/>
  <c r="E188" i="33"/>
  <c r="O187" i="33"/>
  <c r="N187" i="33"/>
  <c r="L187" i="33"/>
  <c r="K187" i="33"/>
  <c r="H187" i="33"/>
  <c r="I187" i="33" s="1"/>
  <c r="F187" i="33"/>
  <c r="E187" i="33"/>
  <c r="N186" i="33"/>
  <c r="O186" i="33" s="1"/>
  <c r="L186" i="33"/>
  <c r="K186" i="33"/>
  <c r="H186" i="33"/>
  <c r="I186" i="33" s="1"/>
  <c r="F186" i="33"/>
  <c r="E186" i="33"/>
  <c r="O185" i="33"/>
  <c r="N185" i="33"/>
  <c r="K185" i="33"/>
  <c r="L185" i="33" s="1"/>
  <c r="H185" i="33"/>
  <c r="I185" i="33" s="1"/>
  <c r="F185" i="33"/>
  <c r="E185" i="33"/>
  <c r="O184" i="33"/>
  <c r="N184" i="33"/>
  <c r="K184" i="33"/>
  <c r="L184" i="33" s="1"/>
  <c r="H184" i="33"/>
  <c r="I184" i="33" s="1"/>
  <c r="F184" i="33"/>
  <c r="E184" i="33"/>
  <c r="O183" i="33"/>
  <c r="N183" i="33"/>
  <c r="L183" i="33"/>
  <c r="K183" i="33"/>
  <c r="H183" i="33"/>
  <c r="I183" i="33" s="1"/>
  <c r="F183" i="33"/>
  <c r="E183" i="33"/>
  <c r="N182" i="33"/>
  <c r="O182" i="33" s="1"/>
  <c r="L182" i="33"/>
  <c r="K182" i="33"/>
  <c r="H182" i="33"/>
  <c r="I182" i="33" s="1"/>
  <c r="F182" i="33"/>
  <c r="E182" i="33"/>
  <c r="O181" i="33"/>
  <c r="N181" i="33"/>
  <c r="K181" i="33"/>
  <c r="L181" i="33" s="1"/>
  <c r="H181" i="33"/>
  <c r="I181" i="33" s="1"/>
  <c r="F181" i="33"/>
  <c r="E181" i="33"/>
  <c r="O180" i="33"/>
  <c r="N180" i="33"/>
  <c r="K180" i="33"/>
  <c r="L180" i="33" s="1"/>
  <c r="H180" i="33"/>
  <c r="I180" i="33" s="1"/>
  <c r="F180" i="33"/>
  <c r="E180" i="33"/>
  <c r="O179" i="33"/>
  <c r="N179" i="33"/>
  <c r="K179" i="33"/>
  <c r="H179" i="33"/>
  <c r="H199" i="33" s="1"/>
  <c r="F179" i="33"/>
  <c r="F199" i="33" s="1"/>
  <c r="E179" i="33"/>
  <c r="E199" i="33" s="1"/>
  <c r="M177" i="33"/>
  <c r="J177" i="33"/>
  <c r="G177" i="33"/>
  <c r="D177" i="33"/>
  <c r="B177" i="33"/>
  <c r="M176" i="33"/>
  <c r="G176" i="33"/>
  <c r="B172" i="33"/>
  <c r="N171" i="33"/>
  <c r="O171" i="33" s="1"/>
  <c r="L171" i="33"/>
  <c r="K171" i="33"/>
  <c r="I171" i="33"/>
  <c r="H171" i="33"/>
  <c r="F171" i="33"/>
  <c r="E171" i="33"/>
  <c r="N170" i="33"/>
  <c r="O170" i="33" s="1"/>
  <c r="L170" i="33"/>
  <c r="K170" i="33"/>
  <c r="I170" i="33"/>
  <c r="H170" i="33"/>
  <c r="F170" i="33"/>
  <c r="E170" i="33"/>
  <c r="N169" i="33"/>
  <c r="O169" i="33" s="1"/>
  <c r="L169" i="33"/>
  <c r="K169" i="33"/>
  <c r="I169" i="33"/>
  <c r="H169" i="33"/>
  <c r="F169" i="33"/>
  <c r="E169" i="33"/>
  <c r="N168" i="33"/>
  <c r="O168" i="33" s="1"/>
  <c r="L168" i="33"/>
  <c r="K168" i="33"/>
  <c r="I168" i="33"/>
  <c r="H168" i="33"/>
  <c r="F168" i="33"/>
  <c r="E168" i="33"/>
  <c r="N167" i="33"/>
  <c r="O167" i="33" s="1"/>
  <c r="L167" i="33"/>
  <c r="K167" i="33"/>
  <c r="I167" i="33"/>
  <c r="H167" i="33"/>
  <c r="F167" i="33"/>
  <c r="E167" i="33"/>
  <c r="N166" i="33"/>
  <c r="O166" i="33" s="1"/>
  <c r="L166" i="33"/>
  <c r="K166" i="33"/>
  <c r="I166" i="33"/>
  <c r="H166" i="33"/>
  <c r="F166" i="33"/>
  <c r="E166" i="33"/>
  <c r="N165" i="33"/>
  <c r="O165" i="33" s="1"/>
  <c r="L165" i="33"/>
  <c r="K165" i="33"/>
  <c r="I165" i="33"/>
  <c r="H165" i="33"/>
  <c r="F165" i="33"/>
  <c r="E165" i="33"/>
  <c r="N164" i="33"/>
  <c r="O164" i="33" s="1"/>
  <c r="L164" i="33"/>
  <c r="K164" i="33"/>
  <c r="I164" i="33"/>
  <c r="H164" i="33"/>
  <c r="F164" i="33"/>
  <c r="E164" i="33"/>
  <c r="N163" i="33"/>
  <c r="O163" i="33" s="1"/>
  <c r="L163" i="33"/>
  <c r="K163" i="33"/>
  <c r="I163" i="33"/>
  <c r="H163" i="33"/>
  <c r="F163" i="33"/>
  <c r="E163" i="33"/>
  <c r="N162" i="33"/>
  <c r="O162" i="33" s="1"/>
  <c r="L162" i="33"/>
  <c r="K162" i="33"/>
  <c r="H162" i="33"/>
  <c r="I162" i="33" s="1"/>
  <c r="F162" i="33"/>
  <c r="E162" i="33"/>
  <c r="N161" i="33"/>
  <c r="O161" i="33" s="1"/>
  <c r="K161" i="33"/>
  <c r="L161" i="33" s="1"/>
  <c r="H161" i="33"/>
  <c r="I161" i="33" s="1"/>
  <c r="F161" i="33"/>
  <c r="E161" i="33"/>
  <c r="N160" i="33"/>
  <c r="O160" i="33" s="1"/>
  <c r="K160" i="33"/>
  <c r="L160" i="33" s="1"/>
  <c r="H160" i="33"/>
  <c r="I160" i="33" s="1"/>
  <c r="F160" i="33"/>
  <c r="E160" i="33"/>
  <c r="N159" i="33"/>
  <c r="O159" i="33" s="1"/>
  <c r="L159" i="33"/>
  <c r="K159" i="33"/>
  <c r="H159" i="33"/>
  <c r="I159" i="33" s="1"/>
  <c r="F159" i="33"/>
  <c r="E159" i="33"/>
  <c r="O158" i="33"/>
  <c r="N158" i="33"/>
  <c r="L158" i="33"/>
  <c r="K158" i="33"/>
  <c r="H158" i="33"/>
  <c r="I158" i="33" s="1"/>
  <c r="F158" i="33"/>
  <c r="E158" i="33"/>
  <c r="N157" i="33"/>
  <c r="O157" i="33" s="1"/>
  <c r="K157" i="33"/>
  <c r="L157" i="33" s="1"/>
  <c r="H157" i="33"/>
  <c r="I157" i="33" s="1"/>
  <c r="F157" i="33"/>
  <c r="E157" i="33"/>
  <c r="N156" i="33"/>
  <c r="O156" i="33" s="1"/>
  <c r="K156" i="33"/>
  <c r="L156" i="33" s="1"/>
  <c r="H156" i="33"/>
  <c r="I156" i="33" s="1"/>
  <c r="F156" i="33"/>
  <c r="E156" i="33"/>
  <c r="N155" i="33"/>
  <c r="O155" i="33" s="1"/>
  <c r="L155" i="33"/>
  <c r="K155" i="33"/>
  <c r="H155" i="33"/>
  <c r="I155" i="33" s="1"/>
  <c r="F155" i="33"/>
  <c r="E155" i="33"/>
  <c r="N154" i="33"/>
  <c r="O154" i="33" s="1"/>
  <c r="L154" i="33"/>
  <c r="K154" i="33"/>
  <c r="H154" i="33"/>
  <c r="I154" i="33" s="1"/>
  <c r="F154" i="33"/>
  <c r="E154" i="33"/>
  <c r="N153" i="33"/>
  <c r="O153" i="33" s="1"/>
  <c r="K153" i="33"/>
  <c r="L153" i="33" s="1"/>
  <c r="H153" i="33"/>
  <c r="I153" i="33" s="1"/>
  <c r="F153" i="33"/>
  <c r="E153" i="33"/>
  <c r="N152" i="33"/>
  <c r="N172" i="33" s="1"/>
  <c r="K152" i="33"/>
  <c r="H152" i="33"/>
  <c r="H172" i="33" s="1"/>
  <c r="F152" i="33"/>
  <c r="F172" i="33" s="1"/>
  <c r="E152" i="33"/>
  <c r="E172" i="33" s="1"/>
  <c r="M150" i="33"/>
  <c r="J150" i="33"/>
  <c r="G150" i="33"/>
  <c r="D150" i="33"/>
  <c r="B150" i="33"/>
  <c r="M149" i="33"/>
  <c r="G149" i="33"/>
  <c r="B145" i="33"/>
  <c r="N144" i="33"/>
  <c r="O144" i="33" s="1"/>
  <c r="K144" i="33"/>
  <c r="L144" i="33" s="1"/>
  <c r="H144" i="33"/>
  <c r="I144" i="33" s="1"/>
  <c r="F144" i="33"/>
  <c r="E144" i="33"/>
  <c r="N143" i="33"/>
  <c r="O143" i="33" s="1"/>
  <c r="L143" i="33"/>
  <c r="K143" i="33"/>
  <c r="H143" i="33"/>
  <c r="I143" i="33" s="1"/>
  <c r="F143" i="33"/>
  <c r="E143" i="33"/>
  <c r="O142" i="33"/>
  <c r="N142" i="33"/>
  <c r="K142" i="33"/>
  <c r="L142" i="33" s="1"/>
  <c r="H142" i="33"/>
  <c r="I142" i="33" s="1"/>
  <c r="F142" i="33"/>
  <c r="E142" i="33"/>
  <c r="O141" i="33"/>
  <c r="N141" i="33"/>
  <c r="L141" i="33"/>
  <c r="K141" i="33"/>
  <c r="H141" i="33"/>
  <c r="I141" i="33" s="1"/>
  <c r="F141" i="33"/>
  <c r="E141" i="33"/>
  <c r="N140" i="33"/>
  <c r="O140" i="33" s="1"/>
  <c r="K140" i="33"/>
  <c r="L140" i="33" s="1"/>
  <c r="H140" i="33"/>
  <c r="I140" i="33" s="1"/>
  <c r="F140" i="33"/>
  <c r="E140" i="33"/>
  <c r="N139" i="33"/>
  <c r="O139" i="33" s="1"/>
  <c r="L139" i="33"/>
  <c r="K139" i="33"/>
  <c r="H139" i="33"/>
  <c r="I139" i="33" s="1"/>
  <c r="F139" i="33"/>
  <c r="E139" i="33"/>
  <c r="O138" i="33"/>
  <c r="N138" i="33"/>
  <c r="K138" i="33"/>
  <c r="L138" i="33" s="1"/>
  <c r="H138" i="33"/>
  <c r="I138" i="33" s="1"/>
  <c r="F138" i="33"/>
  <c r="E138" i="33"/>
  <c r="O137" i="33"/>
  <c r="N137" i="33"/>
  <c r="K137" i="33"/>
  <c r="L137" i="33" s="1"/>
  <c r="H137" i="33"/>
  <c r="I137" i="33" s="1"/>
  <c r="F137" i="33"/>
  <c r="E137" i="33"/>
  <c r="O136" i="33"/>
  <c r="N136" i="33"/>
  <c r="K136" i="33"/>
  <c r="L136" i="33" s="1"/>
  <c r="H136" i="33"/>
  <c r="I136" i="33" s="1"/>
  <c r="F136" i="33"/>
  <c r="E136" i="33"/>
  <c r="O135" i="33"/>
  <c r="N135" i="33"/>
  <c r="L135" i="33"/>
  <c r="K135" i="33"/>
  <c r="H135" i="33"/>
  <c r="I135" i="33" s="1"/>
  <c r="F135" i="33"/>
  <c r="E135" i="33"/>
  <c r="N134" i="33"/>
  <c r="O134" i="33" s="1"/>
  <c r="K134" i="33"/>
  <c r="L134" i="33" s="1"/>
  <c r="H134" i="33"/>
  <c r="I134" i="33" s="1"/>
  <c r="F134" i="33"/>
  <c r="E134" i="33"/>
  <c r="N133" i="33"/>
  <c r="O133" i="33" s="1"/>
  <c r="L133" i="33"/>
  <c r="K133" i="33"/>
  <c r="H133" i="33"/>
  <c r="I133" i="33" s="1"/>
  <c r="F133" i="33"/>
  <c r="E133" i="33"/>
  <c r="O132" i="33"/>
  <c r="N132" i="33"/>
  <c r="K132" i="33"/>
  <c r="L132" i="33" s="1"/>
  <c r="H132" i="33"/>
  <c r="I132" i="33" s="1"/>
  <c r="F132" i="33"/>
  <c r="E132" i="33"/>
  <c r="O131" i="33"/>
  <c r="N131" i="33"/>
  <c r="L131" i="33"/>
  <c r="K131" i="33"/>
  <c r="H131" i="33"/>
  <c r="I131" i="33" s="1"/>
  <c r="F131" i="33"/>
  <c r="E131" i="33"/>
  <c r="N130" i="33"/>
  <c r="O130" i="33" s="1"/>
  <c r="K130" i="33"/>
  <c r="L130" i="33" s="1"/>
  <c r="H130" i="33"/>
  <c r="I130" i="33" s="1"/>
  <c r="F130" i="33"/>
  <c r="E130" i="33"/>
  <c r="N129" i="33"/>
  <c r="O129" i="33" s="1"/>
  <c r="K129" i="33"/>
  <c r="L129" i="33" s="1"/>
  <c r="H129" i="33"/>
  <c r="I129" i="33" s="1"/>
  <c r="F129" i="33"/>
  <c r="E129" i="33"/>
  <c r="N128" i="33"/>
  <c r="O128" i="33" s="1"/>
  <c r="K128" i="33"/>
  <c r="L128" i="33" s="1"/>
  <c r="H128" i="33"/>
  <c r="I128" i="33" s="1"/>
  <c r="E128" i="33"/>
  <c r="F128" i="33" s="1"/>
  <c r="O127" i="33"/>
  <c r="N127" i="33"/>
  <c r="K127" i="33"/>
  <c r="L127" i="33" s="1"/>
  <c r="H127" i="33"/>
  <c r="I127" i="33" s="1"/>
  <c r="E127" i="33"/>
  <c r="F127" i="33" s="1"/>
  <c r="O126" i="33"/>
  <c r="N126" i="33"/>
  <c r="K126" i="33"/>
  <c r="L126" i="33" s="1"/>
  <c r="I126" i="33"/>
  <c r="H126" i="33"/>
  <c r="F126" i="33"/>
  <c r="E126" i="33"/>
  <c r="O125" i="33"/>
  <c r="N125" i="33"/>
  <c r="K125" i="33"/>
  <c r="I125" i="33"/>
  <c r="H125" i="33"/>
  <c r="E125" i="33"/>
  <c r="E145" i="33" s="1"/>
  <c r="M123" i="33"/>
  <c r="J123" i="33"/>
  <c r="G123" i="33"/>
  <c r="D123" i="33"/>
  <c r="B123" i="33"/>
  <c r="M122" i="33"/>
  <c r="G122" i="33"/>
  <c r="B118" i="33"/>
  <c r="O117" i="33"/>
  <c r="N117" i="33"/>
  <c r="L117" i="33"/>
  <c r="K117" i="33"/>
  <c r="H117" i="33"/>
  <c r="I117" i="33" s="1"/>
  <c r="E117" i="33"/>
  <c r="F117" i="33" s="1"/>
  <c r="O116" i="33"/>
  <c r="N116" i="33"/>
  <c r="K116" i="33"/>
  <c r="L116" i="33" s="1"/>
  <c r="H116" i="33"/>
  <c r="I116" i="33" s="1"/>
  <c r="E116" i="33"/>
  <c r="F116" i="33" s="1"/>
  <c r="N115" i="33"/>
  <c r="O115" i="33" s="1"/>
  <c r="L115" i="33"/>
  <c r="K115" i="33"/>
  <c r="H115" i="33"/>
  <c r="I115" i="33" s="1"/>
  <c r="E115" i="33"/>
  <c r="F115" i="33" s="1"/>
  <c r="N114" i="33"/>
  <c r="O114" i="33" s="1"/>
  <c r="K114" i="33"/>
  <c r="L114" i="33" s="1"/>
  <c r="I114" i="33"/>
  <c r="H114" i="33"/>
  <c r="E114" i="33"/>
  <c r="F114" i="33" s="1"/>
  <c r="N113" i="33"/>
  <c r="O113" i="33" s="1"/>
  <c r="L113" i="33"/>
  <c r="K113" i="33"/>
  <c r="H113" i="33"/>
  <c r="I113" i="33" s="1"/>
  <c r="E113" i="33"/>
  <c r="F113" i="33" s="1"/>
  <c r="N112" i="33"/>
  <c r="O112" i="33" s="1"/>
  <c r="K112" i="33"/>
  <c r="L112" i="33" s="1"/>
  <c r="H112" i="33"/>
  <c r="I112" i="33" s="1"/>
  <c r="E112" i="33"/>
  <c r="F112" i="33" s="1"/>
  <c r="O111" i="33"/>
  <c r="N111" i="33"/>
  <c r="L111" i="33"/>
  <c r="K111" i="33"/>
  <c r="H111" i="33"/>
  <c r="I111" i="33" s="1"/>
  <c r="E111" i="33"/>
  <c r="F111" i="33" s="1"/>
  <c r="O110" i="33"/>
  <c r="N110" i="33"/>
  <c r="K110" i="33"/>
  <c r="L110" i="33" s="1"/>
  <c r="I110" i="33"/>
  <c r="H110" i="33"/>
  <c r="E110" i="33"/>
  <c r="F110" i="33" s="1"/>
  <c r="O109" i="33"/>
  <c r="N109" i="33"/>
  <c r="K109" i="33"/>
  <c r="L109" i="33" s="1"/>
  <c r="H109" i="33"/>
  <c r="I109" i="33" s="1"/>
  <c r="E109" i="33"/>
  <c r="F109" i="33" s="1"/>
  <c r="N108" i="33"/>
  <c r="O108" i="33" s="1"/>
  <c r="L108" i="33"/>
  <c r="K108" i="33"/>
  <c r="H108" i="33"/>
  <c r="I108" i="33" s="1"/>
  <c r="E108" i="33"/>
  <c r="F108" i="33" s="1"/>
  <c r="N107" i="33"/>
  <c r="O107" i="33" s="1"/>
  <c r="K107" i="33"/>
  <c r="L107" i="33" s="1"/>
  <c r="H107" i="33"/>
  <c r="I107" i="33" s="1"/>
  <c r="E107" i="33"/>
  <c r="F107" i="33" s="1"/>
  <c r="O106" i="33"/>
  <c r="N106" i="33"/>
  <c r="L106" i="33"/>
  <c r="K106" i="33"/>
  <c r="I106" i="33"/>
  <c r="H106" i="33"/>
  <c r="E106" i="33"/>
  <c r="F106" i="33" s="1"/>
  <c r="N105" i="33"/>
  <c r="O105" i="33" s="1"/>
  <c r="K105" i="33"/>
  <c r="L105" i="33" s="1"/>
  <c r="H105" i="33"/>
  <c r="I105" i="33" s="1"/>
  <c r="E105" i="33"/>
  <c r="F105" i="33" s="1"/>
  <c r="O104" i="33"/>
  <c r="N104" i="33"/>
  <c r="L104" i="33"/>
  <c r="K104" i="33"/>
  <c r="H104" i="33"/>
  <c r="I104" i="33" s="1"/>
  <c r="E104" i="33"/>
  <c r="F104" i="33" s="1"/>
  <c r="O103" i="33"/>
  <c r="N103" i="33"/>
  <c r="K103" i="33"/>
  <c r="L103" i="33" s="1"/>
  <c r="H103" i="33"/>
  <c r="I103" i="33" s="1"/>
  <c r="E103" i="33"/>
  <c r="F103" i="33" s="1"/>
  <c r="N102" i="33"/>
  <c r="O102" i="33" s="1"/>
  <c r="L102" i="33"/>
  <c r="K102" i="33"/>
  <c r="I102" i="33"/>
  <c r="H102" i="33"/>
  <c r="E102" i="33"/>
  <c r="F102" i="33" s="1"/>
  <c r="O101" i="33"/>
  <c r="N101" i="33"/>
  <c r="L101" i="33"/>
  <c r="K101" i="33"/>
  <c r="H101" i="33"/>
  <c r="I101" i="33" s="1"/>
  <c r="E101" i="33"/>
  <c r="F101" i="33" s="1"/>
  <c r="O100" i="33"/>
  <c r="N100" i="33"/>
  <c r="L100" i="33"/>
  <c r="K100" i="33"/>
  <c r="H100" i="33"/>
  <c r="I100" i="33" s="1"/>
  <c r="E100" i="33"/>
  <c r="F100" i="33" s="1"/>
  <c r="O99" i="33"/>
  <c r="N99" i="33"/>
  <c r="L99" i="33"/>
  <c r="K99" i="33"/>
  <c r="H99" i="33"/>
  <c r="I99" i="33" s="1"/>
  <c r="E99" i="33"/>
  <c r="F99" i="33" s="1"/>
  <c r="O98" i="33"/>
  <c r="N98" i="33"/>
  <c r="K98" i="33"/>
  <c r="I98" i="33"/>
  <c r="H98" i="33"/>
  <c r="E98" i="33"/>
  <c r="E118" i="33" s="1"/>
  <c r="M96" i="33"/>
  <c r="J96" i="33"/>
  <c r="G96" i="33"/>
  <c r="D96" i="33"/>
  <c r="B96" i="33"/>
  <c r="M95" i="33"/>
  <c r="G95" i="33"/>
  <c r="B91" i="33"/>
  <c r="N90" i="33"/>
  <c r="O90" i="33" s="1"/>
  <c r="L90" i="33"/>
  <c r="K90" i="33"/>
  <c r="I90" i="33"/>
  <c r="H90" i="33"/>
  <c r="E90" i="33"/>
  <c r="F90" i="33" s="1"/>
  <c r="N89" i="33"/>
  <c r="O89" i="33" s="1"/>
  <c r="K89" i="33"/>
  <c r="L89" i="33" s="1"/>
  <c r="H89" i="33"/>
  <c r="I89" i="33" s="1"/>
  <c r="E89" i="33"/>
  <c r="F89" i="33" s="1"/>
  <c r="N88" i="33"/>
  <c r="O88" i="33" s="1"/>
  <c r="K88" i="33"/>
  <c r="L88" i="33" s="1"/>
  <c r="H88" i="33"/>
  <c r="I88" i="33" s="1"/>
  <c r="E88" i="33"/>
  <c r="F88" i="33" s="1"/>
  <c r="N87" i="33"/>
  <c r="O87" i="33" s="1"/>
  <c r="L87" i="33"/>
  <c r="K87" i="33"/>
  <c r="H87" i="33"/>
  <c r="I87" i="33" s="1"/>
  <c r="E87" i="33"/>
  <c r="F87" i="33" s="1"/>
  <c r="N86" i="33"/>
  <c r="O86" i="33" s="1"/>
  <c r="K86" i="33"/>
  <c r="L86" i="33" s="1"/>
  <c r="I86" i="33"/>
  <c r="H86" i="33"/>
  <c r="E86" i="33"/>
  <c r="F86" i="33" s="1"/>
  <c r="N85" i="33"/>
  <c r="O85" i="33" s="1"/>
  <c r="L85" i="33"/>
  <c r="K85" i="33"/>
  <c r="H85" i="33"/>
  <c r="I85" i="33" s="1"/>
  <c r="E85" i="33"/>
  <c r="F85" i="33" s="1"/>
  <c r="N84" i="33"/>
  <c r="O84" i="33" s="1"/>
  <c r="L84" i="33"/>
  <c r="K84" i="33"/>
  <c r="H84" i="33"/>
  <c r="I84" i="33" s="1"/>
  <c r="E84" i="33"/>
  <c r="F84" i="33" s="1"/>
  <c r="N83" i="33"/>
  <c r="O83" i="33" s="1"/>
  <c r="L83" i="33"/>
  <c r="K83" i="33"/>
  <c r="H83" i="33"/>
  <c r="I83" i="33" s="1"/>
  <c r="E83" i="33"/>
  <c r="F83" i="33" s="1"/>
  <c r="N82" i="33"/>
  <c r="O82" i="33" s="1"/>
  <c r="L82" i="33"/>
  <c r="K82" i="33"/>
  <c r="I82" i="33"/>
  <c r="H82" i="33"/>
  <c r="E82" i="33"/>
  <c r="F82" i="33" s="1"/>
  <c r="O81" i="33"/>
  <c r="N81" i="33"/>
  <c r="K81" i="33"/>
  <c r="L81" i="33" s="1"/>
  <c r="H81" i="33"/>
  <c r="I81" i="33" s="1"/>
  <c r="E81" i="33"/>
  <c r="F81" i="33" s="1"/>
  <c r="N80" i="33"/>
  <c r="O80" i="33" s="1"/>
  <c r="L80" i="33"/>
  <c r="K80" i="33"/>
  <c r="H80" i="33"/>
  <c r="I80" i="33" s="1"/>
  <c r="E80" i="33"/>
  <c r="F80" i="33" s="1"/>
  <c r="N79" i="33"/>
  <c r="O79" i="33" s="1"/>
  <c r="K79" i="33"/>
  <c r="L79" i="33" s="1"/>
  <c r="H79" i="33"/>
  <c r="I79" i="33" s="1"/>
  <c r="E79" i="33"/>
  <c r="F79" i="33" s="1"/>
  <c r="O78" i="33"/>
  <c r="N78" i="33"/>
  <c r="L78" i="33"/>
  <c r="K78" i="33"/>
  <c r="I78" i="33"/>
  <c r="H78" i="33"/>
  <c r="E78" i="33"/>
  <c r="F78" i="33" s="1"/>
  <c r="N77" i="33"/>
  <c r="O77" i="33" s="1"/>
  <c r="L77" i="33"/>
  <c r="K77" i="33"/>
  <c r="H77" i="33"/>
  <c r="I77" i="33" s="1"/>
  <c r="E77" i="33"/>
  <c r="F77" i="33" s="1"/>
  <c r="O76" i="33"/>
  <c r="N76" i="33"/>
  <c r="L76" i="33"/>
  <c r="K76" i="33"/>
  <c r="H76" i="33"/>
  <c r="I76" i="33" s="1"/>
  <c r="E76" i="33"/>
  <c r="F76" i="33" s="1"/>
  <c r="N75" i="33"/>
  <c r="O75" i="33" s="1"/>
  <c r="L75" i="33"/>
  <c r="K75" i="33"/>
  <c r="H75" i="33"/>
  <c r="I75" i="33" s="1"/>
  <c r="E75" i="33"/>
  <c r="F75" i="33" s="1"/>
  <c r="N74" i="33"/>
  <c r="O74" i="33" s="1"/>
  <c r="K74" i="33"/>
  <c r="L74" i="33" s="1"/>
  <c r="I74" i="33"/>
  <c r="H74" i="33"/>
  <c r="E74" i="33"/>
  <c r="F74" i="33" s="1"/>
  <c r="N73" i="33"/>
  <c r="O73" i="33" s="1"/>
  <c r="L73" i="33"/>
  <c r="K73" i="33"/>
  <c r="H73" i="33"/>
  <c r="I73" i="33" s="1"/>
  <c r="E73" i="33"/>
  <c r="F73" i="33" s="1"/>
  <c r="N72" i="33"/>
  <c r="O72" i="33" s="1"/>
  <c r="K72" i="33"/>
  <c r="L72" i="33" s="1"/>
  <c r="H72" i="33"/>
  <c r="I72" i="33" s="1"/>
  <c r="E72" i="33"/>
  <c r="F72" i="33" s="1"/>
  <c r="O71" i="33"/>
  <c r="N71" i="33"/>
  <c r="L71" i="33"/>
  <c r="K71" i="33"/>
  <c r="K91" i="33" s="1"/>
  <c r="H71" i="33"/>
  <c r="E71" i="33"/>
  <c r="E91" i="33" s="1"/>
  <c r="M69" i="33"/>
  <c r="J69" i="33"/>
  <c r="G69" i="33"/>
  <c r="D69" i="33"/>
  <c r="B69" i="33"/>
  <c r="M68" i="33"/>
  <c r="G68" i="33"/>
  <c r="B64" i="33"/>
  <c r="O63" i="33"/>
  <c r="N63" i="33"/>
  <c r="K63" i="33"/>
  <c r="L63" i="33" s="1"/>
  <c r="I63" i="33"/>
  <c r="H63" i="33"/>
  <c r="E63" i="33"/>
  <c r="F63" i="33" s="1"/>
  <c r="O62" i="33"/>
  <c r="N62" i="33"/>
  <c r="K62" i="33"/>
  <c r="L62" i="33" s="1"/>
  <c r="H62" i="33"/>
  <c r="I62" i="33" s="1"/>
  <c r="E62" i="33"/>
  <c r="F62" i="33" s="1"/>
  <c r="N61" i="33"/>
  <c r="O61" i="33" s="1"/>
  <c r="L61" i="33"/>
  <c r="K61" i="33"/>
  <c r="H61" i="33"/>
  <c r="I61" i="33" s="1"/>
  <c r="E61" i="33"/>
  <c r="F61" i="33" s="1"/>
  <c r="N60" i="33"/>
  <c r="O60" i="33" s="1"/>
  <c r="K60" i="33"/>
  <c r="L60" i="33" s="1"/>
  <c r="I60" i="33"/>
  <c r="H60" i="33"/>
  <c r="E60" i="33"/>
  <c r="F60" i="33" s="1"/>
  <c r="N59" i="33"/>
  <c r="O59" i="33" s="1"/>
  <c r="K59" i="33"/>
  <c r="L59" i="33" s="1"/>
  <c r="I59" i="33"/>
  <c r="H59" i="33"/>
  <c r="E59" i="33"/>
  <c r="F59" i="33" s="1"/>
  <c r="N58" i="33"/>
  <c r="O58" i="33" s="1"/>
  <c r="L58" i="33"/>
  <c r="K58" i="33"/>
  <c r="H58" i="33"/>
  <c r="I58" i="33" s="1"/>
  <c r="E58" i="33"/>
  <c r="F58" i="33" s="1"/>
  <c r="N57" i="33"/>
  <c r="O57" i="33" s="1"/>
  <c r="K57" i="33"/>
  <c r="L57" i="33" s="1"/>
  <c r="H57" i="33"/>
  <c r="I57" i="33" s="1"/>
  <c r="E57" i="33"/>
  <c r="F57" i="33" s="1"/>
  <c r="O56" i="33"/>
  <c r="N56" i="33"/>
  <c r="L56" i="33"/>
  <c r="K56" i="33"/>
  <c r="I56" i="33"/>
  <c r="H56" i="33"/>
  <c r="E56" i="33"/>
  <c r="F56" i="33" s="1"/>
  <c r="N55" i="33"/>
  <c r="O55" i="33" s="1"/>
  <c r="K55" i="33"/>
  <c r="L55" i="33" s="1"/>
  <c r="I55" i="33"/>
  <c r="H55" i="33"/>
  <c r="E55" i="33"/>
  <c r="F55" i="33" s="1"/>
  <c r="N54" i="33"/>
  <c r="O54" i="33" s="1"/>
  <c r="K54" i="33"/>
  <c r="L54" i="33" s="1"/>
  <c r="H54" i="33"/>
  <c r="I54" i="33" s="1"/>
  <c r="E54" i="33"/>
  <c r="F54" i="33" s="1"/>
  <c r="O53" i="33"/>
  <c r="N53" i="33"/>
  <c r="L53" i="33"/>
  <c r="K53" i="33"/>
  <c r="H53" i="33"/>
  <c r="I53" i="33" s="1"/>
  <c r="E53" i="33"/>
  <c r="F53" i="33" s="1"/>
  <c r="O52" i="33"/>
  <c r="N52" i="33"/>
  <c r="K52" i="33"/>
  <c r="L52" i="33" s="1"/>
  <c r="I52" i="33"/>
  <c r="H52" i="33"/>
  <c r="E52" i="33"/>
  <c r="F52" i="33" s="1"/>
  <c r="O51" i="33"/>
  <c r="N51" i="33"/>
  <c r="K51" i="33"/>
  <c r="L51" i="33" s="1"/>
  <c r="I51" i="33"/>
  <c r="H51" i="33"/>
  <c r="E51" i="33"/>
  <c r="F51" i="33" s="1"/>
  <c r="O50" i="33"/>
  <c r="N50" i="33"/>
  <c r="L50" i="33"/>
  <c r="K50" i="33"/>
  <c r="H50" i="33"/>
  <c r="I50" i="33" s="1"/>
  <c r="E50" i="33"/>
  <c r="F50" i="33" s="1"/>
  <c r="O49" i="33"/>
  <c r="N49" i="33"/>
  <c r="K49" i="33"/>
  <c r="L49" i="33" s="1"/>
  <c r="H49" i="33"/>
  <c r="I49" i="33" s="1"/>
  <c r="E49" i="33"/>
  <c r="F49" i="33" s="1"/>
  <c r="N48" i="33"/>
  <c r="O48" i="33" s="1"/>
  <c r="L48" i="33"/>
  <c r="K48" i="33"/>
  <c r="I48" i="33"/>
  <c r="H48" i="33"/>
  <c r="E48" i="33"/>
  <c r="F48" i="33" s="1"/>
  <c r="O47" i="33"/>
  <c r="N47" i="33"/>
  <c r="K47" i="33"/>
  <c r="L47" i="33" s="1"/>
  <c r="I47" i="33"/>
  <c r="H47" i="33"/>
  <c r="E47" i="33"/>
  <c r="F47" i="33" s="1"/>
  <c r="O46" i="33"/>
  <c r="N46" i="33"/>
  <c r="K46" i="33"/>
  <c r="L46" i="33" s="1"/>
  <c r="H46" i="33"/>
  <c r="I46" i="33" s="1"/>
  <c r="E46" i="33"/>
  <c r="F46" i="33" s="1"/>
  <c r="N45" i="33"/>
  <c r="O45" i="33" s="1"/>
  <c r="L45" i="33"/>
  <c r="K45" i="33"/>
  <c r="H45" i="33"/>
  <c r="I45" i="33" s="1"/>
  <c r="E45" i="33"/>
  <c r="F45" i="33" s="1"/>
  <c r="N44" i="33"/>
  <c r="N64" i="33" s="1"/>
  <c r="K44" i="33"/>
  <c r="I44" i="33"/>
  <c r="H44" i="33"/>
  <c r="E44" i="33"/>
  <c r="E64" i="33" s="1"/>
  <c r="M42" i="33"/>
  <c r="J42" i="33"/>
  <c r="G42" i="33"/>
  <c r="D42" i="33"/>
  <c r="B42" i="33"/>
  <c r="M41" i="33"/>
  <c r="G41" i="33"/>
  <c r="O36" i="33"/>
  <c r="N36" i="33"/>
  <c r="M36" i="33"/>
  <c r="L36" i="33"/>
  <c r="K36" i="33"/>
  <c r="J36" i="33"/>
  <c r="I36" i="33"/>
  <c r="H36" i="33"/>
  <c r="G36" i="33"/>
  <c r="F36" i="33"/>
  <c r="E36" i="33"/>
  <c r="D36" i="33"/>
  <c r="C36" i="33"/>
  <c r="B36" i="33"/>
  <c r="O35" i="33"/>
  <c r="N35" i="33"/>
  <c r="M35" i="33"/>
  <c r="L35" i="33"/>
  <c r="K35" i="33"/>
  <c r="J35" i="33"/>
  <c r="I35" i="33"/>
  <c r="H35" i="33"/>
  <c r="G35" i="33"/>
  <c r="F35" i="33"/>
  <c r="E35" i="33"/>
  <c r="D35" i="33"/>
  <c r="C35" i="33"/>
  <c r="B35" i="33"/>
  <c r="O34" i="33"/>
  <c r="N34" i="33"/>
  <c r="M34" i="33"/>
  <c r="L34" i="33"/>
  <c r="K34" i="33"/>
  <c r="J34" i="33"/>
  <c r="I34" i="33"/>
  <c r="H34" i="33"/>
  <c r="G34" i="33"/>
  <c r="F34" i="33"/>
  <c r="E34" i="33"/>
  <c r="D34" i="33"/>
  <c r="C34" i="33"/>
  <c r="B34" i="33"/>
  <c r="O33" i="33"/>
  <c r="N33" i="33"/>
  <c r="M33" i="33"/>
  <c r="L33" i="33"/>
  <c r="K33" i="33"/>
  <c r="J33" i="33"/>
  <c r="I33" i="33"/>
  <c r="H33" i="33"/>
  <c r="G33" i="33"/>
  <c r="F33" i="33"/>
  <c r="E33" i="33"/>
  <c r="D33" i="33"/>
  <c r="C33" i="33"/>
  <c r="B33" i="33"/>
  <c r="O32" i="33"/>
  <c r="N32" i="33"/>
  <c r="M32" i="33"/>
  <c r="L32" i="33"/>
  <c r="K32" i="33"/>
  <c r="J32" i="33"/>
  <c r="I32" i="33"/>
  <c r="H32" i="33"/>
  <c r="G32" i="33"/>
  <c r="F32" i="33"/>
  <c r="E32" i="33"/>
  <c r="D32" i="33"/>
  <c r="C32" i="33"/>
  <c r="B32" i="33"/>
  <c r="O31" i="33"/>
  <c r="N31" i="33"/>
  <c r="M31" i="33"/>
  <c r="L31" i="33"/>
  <c r="K31" i="33"/>
  <c r="J31" i="33"/>
  <c r="I31" i="33"/>
  <c r="H31" i="33"/>
  <c r="G31" i="33"/>
  <c r="F31" i="33"/>
  <c r="E31" i="33"/>
  <c r="D31" i="33"/>
  <c r="C31" i="33"/>
  <c r="B31" i="33"/>
  <c r="O30" i="33"/>
  <c r="N30" i="33"/>
  <c r="M30" i="33"/>
  <c r="L30" i="33"/>
  <c r="K30" i="33"/>
  <c r="J30" i="33"/>
  <c r="I30" i="33"/>
  <c r="H30" i="33"/>
  <c r="G30" i="33"/>
  <c r="F30" i="33"/>
  <c r="E30" i="33"/>
  <c r="D30" i="33"/>
  <c r="C30" i="33"/>
  <c r="B30" i="33"/>
  <c r="O29" i="33"/>
  <c r="N29" i="33"/>
  <c r="M29" i="33"/>
  <c r="L29" i="33"/>
  <c r="K29" i="33"/>
  <c r="J29" i="33"/>
  <c r="I29" i="33"/>
  <c r="H29" i="33"/>
  <c r="G29" i="33"/>
  <c r="F29" i="33"/>
  <c r="E29" i="33"/>
  <c r="D29" i="33"/>
  <c r="C29" i="33"/>
  <c r="B29" i="33"/>
  <c r="O28" i="33"/>
  <c r="N28" i="33"/>
  <c r="M28" i="33"/>
  <c r="L28" i="33"/>
  <c r="K28" i="33"/>
  <c r="J28" i="33"/>
  <c r="I28" i="33"/>
  <c r="H28" i="33"/>
  <c r="G28" i="33"/>
  <c r="F28" i="33"/>
  <c r="E28" i="33"/>
  <c r="D28" i="33"/>
  <c r="C28" i="33"/>
  <c r="B28" i="33"/>
  <c r="O27" i="33"/>
  <c r="N27" i="33"/>
  <c r="M27" i="33"/>
  <c r="L27" i="33"/>
  <c r="K27" i="33"/>
  <c r="J27" i="33"/>
  <c r="I27" i="33"/>
  <c r="H27" i="33"/>
  <c r="G27" i="33"/>
  <c r="F27" i="33"/>
  <c r="E27" i="33"/>
  <c r="D27" i="33"/>
  <c r="C27" i="33"/>
  <c r="B27" i="33"/>
  <c r="O26" i="33"/>
  <c r="N26" i="33"/>
  <c r="M26" i="33"/>
  <c r="L26" i="33"/>
  <c r="K26" i="33"/>
  <c r="J26" i="33"/>
  <c r="I26" i="33"/>
  <c r="H26" i="33"/>
  <c r="G26" i="33"/>
  <c r="F26" i="33"/>
  <c r="E26" i="33"/>
  <c r="D26" i="33"/>
  <c r="C26" i="33"/>
  <c r="B26" i="33"/>
  <c r="O25" i="33"/>
  <c r="N25" i="33"/>
  <c r="M25" i="33"/>
  <c r="L25" i="33"/>
  <c r="K25" i="33"/>
  <c r="J25" i="33"/>
  <c r="I25" i="33"/>
  <c r="H25" i="33"/>
  <c r="G25" i="33"/>
  <c r="F25" i="33"/>
  <c r="E25" i="33"/>
  <c r="D25" i="33"/>
  <c r="C25" i="33"/>
  <c r="B25" i="33"/>
  <c r="O24" i="33"/>
  <c r="N24" i="33"/>
  <c r="M24" i="33"/>
  <c r="L24" i="33"/>
  <c r="K24" i="33"/>
  <c r="J24" i="33"/>
  <c r="I24" i="33"/>
  <c r="H24" i="33"/>
  <c r="G24" i="33"/>
  <c r="F24" i="33"/>
  <c r="E24" i="33"/>
  <c r="D24" i="33"/>
  <c r="C24" i="33"/>
  <c r="B24" i="33"/>
  <c r="O23" i="33"/>
  <c r="N23" i="33"/>
  <c r="M23" i="33"/>
  <c r="L23" i="33"/>
  <c r="K23" i="33"/>
  <c r="J23" i="33"/>
  <c r="I23" i="33"/>
  <c r="H23" i="33"/>
  <c r="G23" i="33"/>
  <c r="F23" i="33"/>
  <c r="E23" i="33"/>
  <c r="D23" i="33"/>
  <c r="C23" i="33"/>
  <c r="B23" i="33"/>
  <c r="O22" i="33"/>
  <c r="N22" i="33"/>
  <c r="M22" i="33"/>
  <c r="L22" i="33"/>
  <c r="K22" i="33"/>
  <c r="J22" i="33"/>
  <c r="I22" i="33"/>
  <c r="H22" i="33"/>
  <c r="G22" i="33"/>
  <c r="F22" i="33"/>
  <c r="E22" i="33"/>
  <c r="D22" i="33"/>
  <c r="C22" i="33"/>
  <c r="B22" i="33"/>
  <c r="O21" i="33"/>
  <c r="N21" i="33"/>
  <c r="M21" i="33"/>
  <c r="L21" i="33"/>
  <c r="K21" i="33"/>
  <c r="J21" i="33"/>
  <c r="I21" i="33"/>
  <c r="H21" i="33"/>
  <c r="G21" i="33"/>
  <c r="F21" i="33"/>
  <c r="E21" i="33"/>
  <c r="D21" i="33"/>
  <c r="C21" i="33"/>
  <c r="B21" i="33"/>
  <c r="O20" i="33"/>
  <c r="N20" i="33"/>
  <c r="M20" i="33"/>
  <c r="L20" i="33"/>
  <c r="K20" i="33"/>
  <c r="J20" i="33"/>
  <c r="I20" i="33"/>
  <c r="H20" i="33"/>
  <c r="G20" i="33"/>
  <c r="F20" i="33"/>
  <c r="E20" i="33"/>
  <c r="D20" i="33"/>
  <c r="C20" i="33"/>
  <c r="B20" i="33"/>
  <c r="O19" i="33"/>
  <c r="N19" i="33"/>
  <c r="M19" i="33"/>
  <c r="L19" i="33"/>
  <c r="K19" i="33"/>
  <c r="J19" i="33"/>
  <c r="I19" i="33"/>
  <c r="H19" i="33"/>
  <c r="G19" i="33"/>
  <c r="F19" i="33"/>
  <c r="E19" i="33"/>
  <c r="D19" i="33"/>
  <c r="C19" i="33"/>
  <c r="B19" i="33"/>
  <c r="O18" i="33"/>
  <c r="N18" i="33"/>
  <c r="M18" i="33"/>
  <c r="L18" i="33"/>
  <c r="K18" i="33"/>
  <c r="J18" i="33"/>
  <c r="I18" i="33"/>
  <c r="H18" i="33"/>
  <c r="G18" i="33"/>
  <c r="F18" i="33"/>
  <c r="E18" i="33"/>
  <c r="D18" i="33"/>
  <c r="C18" i="33"/>
  <c r="B18" i="33"/>
  <c r="O17" i="33"/>
  <c r="N17" i="33"/>
  <c r="M17" i="33"/>
  <c r="L17" i="33"/>
  <c r="K17" i="33"/>
  <c r="J17" i="33"/>
  <c r="I17" i="33"/>
  <c r="H17" i="33"/>
  <c r="G17" i="33"/>
  <c r="F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N198" i="32"/>
  <c r="O198" i="32" s="1"/>
  <c r="L198" i="32"/>
  <c r="K198" i="32"/>
  <c r="H198" i="32"/>
  <c r="I198" i="32" s="1"/>
  <c r="F198" i="32"/>
  <c r="E198" i="32"/>
  <c r="N197" i="32"/>
  <c r="O197" i="32" s="1"/>
  <c r="K197" i="32"/>
  <c r="L197" i="32" s="1"/>
  <c r="H197" i="32"/>
  <c r="I197" i="32" s="1"/>
  <c r="F197" i="32"/>
  <c r="E197" i="32"/>
  <c r="O196" i="32"/>
  <c r="N196" i="32"/>
  <c r="K196" i="32"/>
  <c r="L196" i="32" s="1"/>
  <c r="H196" i="32"/>
  <c r="I196" i="32" s="1"/>
  <c r="F196" i="32"/>
  <c r="E196" i="32"/>
  <c r="N195" i="32"/>
  <c r="O195" i="32" s="1"/>
  <c r="K195" i="32"/>
  <c r="L195" i="32" s="1"/>
  <c r="H195" i="32"/>
  <c r="I195" i="32" s="1"/>
  <c r="F195" i="32"/>
  <c r="E195" i="32"/>
  <c r="O194" i="32"/>
  <c r="N194" i="32"/>
  <c r="L194" i="32"/>
  <c r="K194" i="32"/>
  <c r="H194" i="32"/>
  <c r="I194" i="32" s="1"/>
  <c r="F194" i="32"/>
  <c r="E194" i="32"/>
  <c r="N193" i="32"/>
  <c r="O193" i="32" s="1"/>
  <c r="K193" i="32"/>
  <c r="L193" i="32" s="1"/>
  <c r="H193" i="32"/>
  <c r="I193" i="32" s="1"/>
  <c r="F193" i="32"/>
  <c r="E193" i="32"/>
  <c r="N192" i="32"/>
  <c r="O192" i="32" s="1"/>
  <c r="K192" i="32"/>
  <c r="L192" i="32" s="1"/>
  <c r="H192" i="32"/>
  <c r="I192" i="32" s="1"/>
  <c r="F192" i="32"/>
  <c r="E192" i="32"/>
  <c r="N191" i="32"/>
  <c r="O191" i="32" s="1"/>
  <c r="K191" i="32"/>
  <c r="L191" i="32" s="1"/>
  <c r="H191" i="32"/>
  <c r="I191" i="32" s="1"/>
  <c r="F191" i="32"/>
  <c r="E191" i="32"/>
  <c r="N190" i="32"/>
  <c r="O190" i="32" s="1"/>
  <c r="L190" i="32"/>
  <c r="K190" i="32"/>
  <c r="H190" i="32"/>
  <c r="I190" i="32" s="1"/>
  <c r="F190" i="32"/>
  <c r="E190" i="32"/>
  <c r="O189" i="32"/>
  <c r="N189" i="32"/>
  <c r="K189" i="32"/>
  <c r="L189" i="32" s="1"/>
  <c r="H189" i="32"/>
  <c r="I189" i="32" s="1"/>
  <c r="F189" i="32"/>
  <c r="E189" i="32"/>
  <c r="O188" i="32"/>
  <c r="N188" i="32"/>
  <c r="K188" i="32"/>
  <c r="L188" i="32" s="1"/>
  <c r="H188" i="32"/>
  <c r="I188" i="32" s="1"/>
  <c r="F188" i="32"/>
  <c r="E188" i="32"/>
  <c r="O187" i="32"/>
  <c r="N187" i="32"/>
  <c r="K187" i="32"/>
  <c r="L187" i="32" s="1"/>
  <c r="H187" i="32"/>
  <c r="I187" i="32" s="1"/>
  <c r="F187" i="32"/>
  <c r="E187" i="32"/>
  <c r="O186" i="32"/>
  <c r="N186" i="32"/>
  <c r="L186" i="32"/>
  <c r="K186" i="32"/>
  <c r="H186" i="32"/>
  <c r="I186" i="32" s="1"/>
  <c r="F186" i="32"/>
  <c r="E186" i="32"/>
  <c r="N185" i="32"/>
  <c r="O185" i="32" s="1"/>
  <c r="K185" i="32"/>
  <c r="L185" i="32" s="1"/>
  <c r="H185" i="32"/>
  <c r="I185" i="32" s="1"/>
  <c r="F185" i="32"/>
  <c r="E185" i="32"/>
  <c r="N184" i="32"/>
  <c r="O184" i="32" s="1"/>
  <c r="K184" i="32"/>
  <c r="L184" i="32" s="1"/>
  <c r="H184" i="32"/>
  <c r="I184" i="32" s="1"/>
  <c r="F184" i="32"/>
  <c r="E184" i="32"/>
  <c r="N183" i="32"/>
  <c r="O183" i="32" s="1"/>
  <c r="K183" i="32"/>
  <c r="L183" i="32" s="1"/>
  <c r="H183" i="32"/>
  <c r="I183" i="32" s="1"/>
  <c r="F183" i="32"/>
  <c r="E183" i="32"/>
  <c r="N182" i="32"/>
  <c r="O182" i="32" s="1"/>
  <c r="L182" i="32"/>
  <c r="K182" i="32"/>
  <c r="H182" i="32"/>
  <c r="I182" i="32" s="1"/>
  <c r="F182" i="32"/>
  <c r="E182" i="32"/>
  <c r="N181" i="32"/>
  <c r="O181" i="32" s="1"/>
  <c r="K181" i="32"/>
  <c r="L181" i="32" s="1"/>
  <c r="H181" i="32"/>
  <c r="I181" i="32" s="1"/>
  <c r="F181" i="32"/>
  <c r="E181" i="32"/>
  <c r="O180" i="32"/>
  <c r="N180" i="32"/>
  <c r="K180" i="32"/>
  <c r="L180" i="32" s="1"/>
  <c r="H180" i="32"/>
  <c r="I180" i="32" s="1"/>
  <c r="F180" i="32"/>
  <c r="E180" i="32"/>
  <c r="N179" i="32"/>
  <c r="K179" i="32"/>
  <c r="H179" i="32"/>
  <c r="H199" i="32" s="1"/>
  <c r="F179" i="32"/>
  <c r="F199" i="32" s="1"/>
  <c r="E179" i="32"/>
  <c r="E199" i="32" s="1"/>
  <c r="M177" i="32"/>
  <c r="J177" i="32"/>
  <c r="G177" i="32"/>
  <c r="D177" i="32"/>
  <c r="B177" i="32"/>
  <c r="M176" i="32"/>
  <c r="G176" i="32"/>
  <c r="B172" i="32"/>
  <c r="O171" i="32"/>
  <c r="N171" i="32"/>
  <c r="L171" i="32"/>
  <c r="K171" i="32"/>
  <c r="H171" i="32"/>
  <c r="I171" i="32" s="1"/>
  <c r="F171" i="32"/>
  <c r="E171" i="32"/>
  <c r="N170" i="32"/>
  <c r="O170" i="32" s="1"/>
  <c r="K170" i="32"/>
  <c r="L170" i="32" s="1"/>
  <c r="H170" i="32"/>
  <c r="I170" i="32" s="1"/>
  <c r="F170" i="32"/>
  <c r="E170" i="32"/>
  <c r="O169" i="32"/>
  <c r="N169" i="32"/>
  <c r="K169" i="32"/>
  <c r="L169" i="32" s="1"/>
  <c r="H169" i="32"/>
  <c r="I169" i="32" s="1"/>
  <c r="F169" i="32"/>
  <c r="E169" i="32"/>
  <c r="N168" i="32"/>
  <c r="O168" i="32" s="1"/>
  <c r="K168" i="32"/>
  <c r="L168" i="32" s="1"/>
  <c r="H168" i="32"/>
  <c r="I168" i="32" s="1"/>
  <c r="F168" i="32"/>
  <c r="E168" i="32"/>
  <c r="O167" i="32"/>
  <c r="N167" i="32"/>
  <c r="L167" i="32"/>
  <c r="K167" i="32"/>
  <c r="H167" i="32"/>
  <c r="I167" i="32" s="1"/>
  <c r="F167" i="32"/>
  <c r="E167" i="32"/>
  <c r="O166" i="32"/>
  <c r="N166" i="32"/>
  <c r="K166" i="32"/>
  <c r="L166" i="32" s="1"/>
  <c r="H166" i="32"/>
  <c r="I166" i="32" s="1"/>
  <c r="F166" i="32"/>
  <c r="E166" i="32"/>
  <c r="N165" i="32"/>
  <c r="O165" i="32" s="1"/>
  <c r="K165" i="32"/>
  <c r="L165" i="32" s="1"/>
  <c r="H165" i="32"/>
  <c r="I165" i="32" s="1"/>
  <c r="F165" i="32"/>
  <c r="E165" i="32"/>
  <c r="O164" i="32"/>
  <c r="N164" i="32"/>
  <c r="K164" i="32"/>
  <c r="L164" i="32" s="1"/>
  <c r="H164" i="32"/>
  <c r="I164" i="32" s="1"/>
  <c r="F164" i="32"/>
  <c r="E164" i="32"/>
  <c r="N163" i="32"/>
  <c r="O163" i="32" s="1"/>
  <c r="L163" i="32"/>
  <c r="K163" i="32"/>
  <c r="H163" i="32"/>
  <c r="I163" i="32" s="1"/>
  <c r="F163" i="32"/>
  <c r="E163" i="32"/>
  <c r="O162" i="32"/>
  <c r="N162" i="32"/>
  <c r="K162" i="32"/>
  <c r="L162" i="32" s="1"/>
  <c r="H162" i="32"/>
  <c r="I162" i="32" s="1"/>
  <c r="F162" i="32"/>
  <c r="E162" i="32"/>
  <c r="N161" i="32"/>
  <c r="O161" i="32" s="1"/>
  <c r="K161" i="32"/>
  <c r="L161" i="32" s="1"/>
  <c r="H161" i="32"/>
  <c r="I161" i="32" s="1"/>
  <c r="F161" i="32"/>
  <c r="E161" i="32"/>
  <c r="O160" i="32"/>
  <c r="N160" i="32"/>
  <c r="K160" i="32"/>
  <c r="L160" i="32" s="1"/>
  <c r="H160" i="32"/>
  <c r="I160" i="32" s="1"/>
  <c r="F160" i="32"/>
  <c r="E160" i="32"/>
  <c r="N159" i="32"/>
  <c r="O159" i="32" s="1"/>
  <c r="L159" i="32"/>
  <c r="K159" i="32"/>
  <c r="H159" i="32"/>
  <c r="I159" i="32" s="1"/>
  <c r="F159" i="32"/>
  <c r="E159" i="32"/>
  <c r="N158" i="32"/>
  <c r="O158" i="32" s="1"/>
  <c r="K158" i="32"/>
  <c r="L158" i="32" s="1"/>
  <c r="H158" i="32"/>
  <c r="I158" i="32" s="1"/>
  <c r="F158" i="32"/>
  <c r="E158" i="32"/>
  <c r="O157" i="32"/>
  <c r="N157" i="32"/>
  <c r="K157" i="32"/>
  <c r="L157" i="32" s="1"/>
  <c r="H157" i="32"/>
  <c r="I157" i="32" s="1"/>
  <c r="F157" i="32"/>
  <c r="E157" i="32"/>
  <c r="N156" i="32"/>
  <c r="O156" i="32" s="1"/>
  <c r="K156" i="32"/>
  <c r="L156" i="32" s="1"/>
  <c r="H156" i="32"/>
  <c r="I156" i="32" s="1"/>
  <c r="F156" i="32"/>
  <c r="E156" i="32"/>
  <c r="O155" i="32"/>
  <c r="N155" i="32"/>
  <c r="L155" i="32"/>
  <c r="K155" i="32"/>
  <c r="H155" i="32"/>
  <c r="I155" i="32" s="1"/>
  <c r="F155" i="32"/>
  <c r="E155" i="32"/>
  <c r="N154" i="32"/>
  <c r="O154" i="32" s="1"/>
  <c r="K154" i="32"/>
  <c r="L154" i="32" s="1"/>
  <c r="H154" i="32"/>
  <c r="I154" i="32" s="1"/>
  <c r="F154" i="32"/>
  <c r="E154" i="32"/>
  <c r="O153" i="32"/>
  <c r="N153" i="32"/>
  <c r="K153" i="32"/>
  <c r="L153" i="32" s="1"/>
  <c r="H153" i="32"/>
  <c r="I153" i="32" s="1"/>
  <c r="F153" i="32"/>
  <c r="E153" i="32"/>
  <c r="N152" i="32"/>
  <c r="N172" i="32" s="1"/>
  <c r="K152" i="32"/>
  <c r="H152" i="32"/>
  <c r="H172" i="32" s="1"/>
  <c r="F152" i="32"/>
  <c r="F172" i="32" s="1"/>
  <c r="E152" i="32"/>
  <c r="E172" i="32" s="1"/>
  <c r="M150" i="32"/>
  <c r="J150" i="32"/>
  <c r="G150" i="32"/>
  <c r="D150" i="32"/>
  <c r="B150" i="32"/>
  <c r="M149" i="32"/>
  <c r="G149" i="32"/>
  <c r="B145" i="32"/>
  <c r="N144" i="32"/>
  <c r="O144" i="32" s="1"/>
  <c r="L144" i="32"/>
  <c r="K144" i="32"/>
  <c r="I144" i="32"/>
  <c r="H144" i="32"/>
  <c r="F144" i="32"/>
  <c r="E144" i="32"/>
  <c r="N143" i="32"/>
  <c r="O143" i="32" s="1"/>
  <c r="L143" i="32"/>
  <c r="K143" i="32"/>
  <c r="I143" i="32"/>
  <c r="H143" i="32"/>
  <c r="F143" i="32"/>
  <c r="E143" i="32"/>
  <c r="N142" i="32"/>
  <c r="O142" i="32" s="1"/>
  <c r="L142" i="32"/>
  <c r="K142" i="32"/>
  <c r="I142" i="32"/>
  <c r="H142" i="32"/>
  <c r="F142" i="32"/>
  <c r="E142" i="32"/>
  <c r="N141" i="32"/>
  <c r="O141" i="32" s="1"/>
  <c r="L141" i="32"/>
  <c r="K141" i="32"/>
  <c r="I141" i="32"/>
  <c r="H141" i="32"/>
  <c r="F141" i="32"/>
  <c r="E141" i="32"/>
  <c r="N140" i="32"/>
  <c r="O140" i="32" s="1"/>
  <c r="L140" i="32"/>
  <c r="K140" i="32"/>
  <c r="I140" i="32"/>
  <c r="H140" i="32"/>
  <c r="F140" i="32"/>
  <c r="E140" i="32"/>
  <c r="N139" i="32"/>
  <c r="O139" i="32" s="1"/>
  <c r="L139" i="32"/>
  <c r="K139" i="32"/>
  <c r="I139" i="32"/>
  <c r="H139" i="32"/>
  <c r="F139" i="32"/>
  <c r="E139" i="32"/>
  <c r="N138" i="32"/>
  <c r="O138" i="32" s="1"/>
  <c r="L138" i="32"/>
  <c r="K138" i="32"/>
  <c r="I138" i="32"/>
  <c r="H138" i="32"/>
  <c r="F138" i="32"/>
  <c r="E138" i="32"/>
  <c r="N137" i="32"/>
  <c r="O137" i="32" s="1"/>
  <c r="L137" i="32"/>
  <c r="K137" i="32"/>
  <c r="I137" i="32"/>
  <c r="H137" i="32"/>
  <c r="F137" i="32"/>
  <c r="E137" i="32"/>
  <c r="N136" i="32"/>
  <c r="O136" i="32" s="1"/>
  <c r="L136" i="32"/>
  <c r="K136" i="32"/>
  <c r="I136" i="32"/>
  <c r="H136" i="32"/>
  <c r="F136" i="32"/>
  <c r="E136" i="32"/>
  <c r="N135" i="32"/>
  <c r="O135" i="32" s="1"/>
  <c r="L135" i="32"/>
  <c r="K135" i="32"/>
  <c r="I135" i="32"/>
  <c r="H135" i="32"/>
  <c r="F135" i="32"/>
  <c r="E135" i="32"/>
  <c r="N134" i="32"/>
  <c r="O134" i="32" s="1"/>
  <c r="L134" i="32"/>
  <c r="K134" i="32"/>
  <c r="I134" i="32"/>
  <c r="H134" i="32"/>
  <c r="F134" i="32"/>
  <c r="E134" i="32"/>
  <c r="N133" i="32"/>
  <c r="O133" i="32" s="1"/>
  <c r="L133" i="32"/>
  <c r="K133" i="32"/>
  <c r="I133" i="32"/>
  <c r="H133" i="32"/>
  <c r="F133" i="32"/>
  <c r="E133" i="32"/>
  <c r="N132" i="32"/>
  <c r="O132" i="32" s="1"/>
  <c r="L132" i="32"/>
  <c r="K132" i="32"/>
  <c r="I132" i="32"/>
  <c r="H132" i="32"/>
  <c r="F132" i="32"/>
  <c r="E132" i="32"/>
  <c r="N131" i="32"/>
  <c r="O131" i="32" s="1"/>
  <c r="L131" i="32"/>
  <c r="K131" i="32"/>
  <c r="I131" i="32"/>
  <c r="H131" i="32"/>
  <c r="F131" i="32"/>
  <c r="E131" i="32"/>
  <c r="N130" i="32"/>
  <c r="O130" i="32" s="1"/>
  <c r="L130" i="32"/>
  <c r="K130" i="32"/>
  <c r="I130" i="32"/>
  <c r="H130" i="32"/>
  <c r="F130" i="32"/>
  <c r="E130" i="32"/>
  <c r="N129" i="32"/>
  <c r="O129" i="32" s="1"/>
  <c r="L129" i="32"/>
  <c r="K129" i="32"/>
  <c r="I129" i="32"/>
  <c r="H129" i="32"/>
  <c r="F129" i="32"/>
  <c r="E129" i="32"/>
  <c r="N128" i="32"/>
  <c r="O128" i="32" s="1"/>
  <c r="L128" i="32"/>
  <c r="K128" i="32"/>
  <c r="I128" i="32"/>
  <c r="H128" i="32"/>
  <c r="F128" i="32"/>
  <c r="E128" i="32"/>
  <c r="N127" i="32"/>
  <c r="O127" i="32" s="1"/>
  <c r="L127" i="32"/>
  <c r="K127" i="32"/>
  <c r="I127" i="32"/>
  <c r="H127" i="32"/>
  <c r="F127" i="32"/>
  <c r="E127" i="32"/>
  <c r="N126" i="32"/>
  <c r="O126" i="32" s="1"/>
  <c r="L126" i="32"/>
  <c r="K126" i="32"/>
  <c r="I126" i="32"/>
  <c r="H126" i="32"/>
  <c r="F126" i="32"/>
  <c r="E126" i="32"/>
  <c r="N125" i="32"/>
  <c r="N145" i="32" s="1"/>
  <c r="L125" i="32"/>
  <c r="L145" i="32" s="1"/>
  <c r="K125" i="32"/>
  <c r="K145" i="32" s="1"/>
  <c r="I125" i="32"/>
  <c r="I145" i="32" s="1"/>
  <c r="H125" i="32"/>
  <c r="H145" i="32" s="1"/>
  <c r="F125" i="32"/>
  <c r="F145" i="32" s="1"/>
  <c r="E125" i="32"/>
  <c r="E145" i="32" s="1"/>
  <c r="M123" i="32"/>
  <c r="J123" i="32"/>
  <c r="G123" i="32"/>
  <c r="D123" i="32"/>
  <c r="B123" i="32"/>
  <c r="M122" i="32"/>
  <c r="G122" i="32"/>
  <c r="B118" i="32"/>
  <c r="N117" i="32"/>
  <c r="O117" i="32" s="1"/>
  <c r="L117" i="32"/>
  <c r="K117" i="32"/>
  <c r="I117" i="32"/>
  <c r="H117" i="32"/>
  <c r="F117" i="32"/>
  <c r="E117" i="32"/>
  <c r="N116" i="32"/>
  <c r="O116" i="32" s="1"/>
  <c r="L116" i="32"/>
  <c r="K116" i="32"/>
  <c r="I116" i="32"/>
  <c r="H116" i="32"/>
  <c r="F116" i="32"/>
  <c r="E116" i="32"/>
  <c r="N115" i="32"/>
  <c r="O115" i="32" s="1"/>
  <c r="L115" i="32"/>
  <c r="K115" i="32"/>
  <c r="I115" i="32"/>
  <c r="H115" i="32"/>
  <c r="F115" i="32"/>
  <c r="E115" i="32"/>
  <c r="N114" i="32"/>
  <c r="O114" i="32" s="1"/>
  <c r="L114" i="32"/>
  <c r="K114" i="32"/>
  <c r="I114" i="32"/>
  <c r="H114" i="32"/>
  <c r="F114" i="32"/>
  <c r="E114" i="32"/>
  <c r="N113" i="32"/>
  <c r="O113" i="32" s="1"/>
  <c r="L113" i="32"/>
  <c r="K113" i="32"/>
  <c r="I113" i="32"/>
  <c r="H113" i="32"/>
  <c r="F113" i="32"/>
  <c r="E113" i="32"/>
  <c r="N112" i="32"/>
  <c r="O112" i="32" s="1"/>
  <c r="L112" i="32"/>
  <c r="K112" i="32"/>
  <c r="I112" i="32"/>
  <c r="H112" i="32"/>
  <c r="F112" i="32"/>
  <c r="E112" i="32"/>
  <c r="N111" i="32"/>
  <c r="O111" i="32" s="1"/>
  <c r="L111" i="32"/>
  <c r="K111" i="32"/>
  <c r="I111" i="32"/>
  <c r="H111" i="32"/>
  <c r="F111" i="32"/>
  <c r="E111" i="32"/>
  <c r="N110" i="32"/>
  <c r="O110" i="32" s="1"/>
  <c r="L110" i="32"/>
  <c r="K110" i="32"/>
  <c r="I110" i="32"/>
  <c r="H110" i="32"/>
  <c r="F110" i="32"/>
  <c r="E110" i="32"/>
  <c r="N109" i="32"/>
  <c r="O109" i="32" s="1"/>
  <c r="L109" i="32"/>
  <c r="K109" i="32"/>
  <c r="I109" i="32"/>
  <c r="H109" i="32"/>
  <c r="F109" i="32"/>
  <c r="E109" i="32"/>
  <c r="N108" i="32"/>
  <c r="O108" i="32" s="1"/>
  <c r="L108" i="32"/>
  <c r="K108" i="32"/>
  <c r="I108" i="32"/>
  <c r="H108" i="32"/>
  <c r="F108" i="32"/>
  <c r="E108" i="32"/>
  <c r="N107" i="32"/>
  <c r="O107" i="32" s="1"/>
  <c r="L107" i="32"/>
  <c r="K107" i="32"/>
  <c r="I107" i="32"/>
  <c r="H107" i="32"/>
  <c r="F107" i="32"/>
  <c r="E107" i="32"/>
  <c r="N106" i="32"/>
  <c r="O106" i="32" s="1"/>
  <c r="L106" i="32"/>
  <c r="K106" i="32"/>
  <c r="I106" i="32"/>
  <c r="H106" i="32"/>
  <c r="F106" i="32"/>
  <c r="E106" i="32"/>
  <c r="N105" i="32"/>
  <c r="O105" i="32" s="1"/>
  <c r="L105" i="32"/>
  <c r="K105" i="32"/>
  <c r="I105" i="32"/>
  <c r="H105" i="32"/>
  <c r="F105" i="32"/>
  <c r="E105" i="32"/>
  <c r="N104" i="32"/>
  <c r="O104" i="32" s="1"/>
  <c r="L104" i="32"/>
  <c r="K104" i="32"/>
  <c r="I104" i="32"/>
  <c r="H104" i="32"/>
  <c r="F104" i="32"/>
  <c r="E104" i="32"/>
  <c r="N103" i="32"/>
  <c r="O103" i="32" s="1"/>
  <c r="L103" i="32"/>
  <c r="K103" i="32"/>
  <c r="I103" i="32"/>
  <c r="H103" i="32"/>
  <c r="F103" i="32"/>
  <c r="E103" i="32"/>
  <c r="N102" i="32"/>
  <c r="O102" i="32" s="1"/>
  <c r="L102" i="32"/>
  <c r="K102" i="32"/>
  <c r="I102" i="32"/>
  <c r="H102" i="32"/>
  <c r="F102" i="32"/>
  <c r="E102" i="32"/>
  <c r="N101" i="32"/>
  <c r="O101" i="32" s="1"/>
  <c r="L101" i="32"/>
  <c r="K101" i="32"/>
  <c r="I101" i="32"/>
  <c r="H101" i="32"/>
  <c r="F101" i="32"/>
  <c r="E101" i="32"/>
  <c r="N100" i="32"/>
  <c r="O100" i="32" s="1"/>
  <c r="L100" i="32"/>
  <c r="K100" i="32"/>
  <c r="I100" i="32"/>
  <c r="H100" i="32"/>
  <c r="F100" i="32"/>
  <c r="E100" i="32"/>
  <c r="N99" i="32"/>
  <c r="O99" i="32" s="1"/>
  <c r="L99" i="32"/>
  <c r="K99" i="32"/>
  <c r="I99" i="32"/>
  <c r="H99" i="32"/>
  <c r="F99" i="32"/>
  <c r="E99" i="32"/>
  <c r="N98" i="32"/>
  <c r="N118" i="32" s="1"/>
  <c r="L98" i="32"/>
  <c r="L118" i="32" s="1"/>
  <c r="K98" i="32"/>
  <c r="K118" i="32" s="1"/>
  <c r="I98" i="32"/>
  <c r="I118" i="32" s="1"/>
  <c r="H98" i="32"/>
  <c r="H118" i="32" s="1"/>
  <c r="F98" i="32"/>
  <c r="F118" i="32" s="1"/>
  <c r="E98" i="32"/>
  <c r="E118" i="32" s="1"/>
  <c r="M96" i="32"/>
  <c r="J96" i="32"/>
  <c r="G96" i="32"/>
  <c r="D96" i="32"/>
  <c r="B96" i="32"/>
  <c r="M95" i="32"/>
  <c r="G95" i="32"/>
  <c r="B91" i="32"/>
  <c r="N90" i="32"/>
  <c r="O90" i="32" s="1"/>
  <c r="L90" i="32"/>
  <c r="K90" i="32"/>
  <c r="I90" i="32"/>
  <c r="H90" i="32"/>
  <c r="F90" i="32"/>
  <c r="E90" i="32"/>
  <c r="N89" i="32"/>
  <c r="O89" i="32" s="1"/>
  <c r="L89" i="32"/>
  <c r="K89" i="32"/>
  <c r="I89" i="32"/>
  <c r="H89" i="32"/>
  <c r="F89" i="32"/>
  <c r="E89" i="32"/>
  <c r="N88" i="32"/>
  <c r="O88" i="32" s="1"/>
  <c r="L88" i="32"/>
  <c r="K88" i="32"/>
  <c r="I88" i="32"/>
  <c r="H88" i="32"/>
  <c r="F88" i="32"/>
  <c r="E88" i="32"/>
  <c r="N87" i="32"/>
  <c r="O87" i="32" s="1"/>
  <c r="L87" i="32"/>
  <c r="K87" i="32"/>
  <c r="I87" i="32"/>
  <c r="H87" i="32"/>
  <c r="F87" i="32"/>
  <c r="E87" i="32"/>
  <c r="N86" i="32"/>
  <c r="O86" i="32" s="1"/>
  <c r="L86" i="32"/>
  <c r="K86" i="32"/>
  <c r="I86" i="32"/>
  <c r="H86" i="32"/>
  <c r="F86" i="32"/>
  <c r="E86" i="32"/>
  <c r="N85" i="32"/>
  <c r="O85" i="32" s="1"/>
  <c r="L85" i="32"/>
  <c r="K85" i="32"/>
  <c r="I85" i="32"/>
  <c r="H85" i="32"/>
  <c r="F85" i="32"/>
  <c r="E85" i="32"/>
  <c r="N84" i="32"/>
  <c r="O84" i="32" s="1"/>
  <c r="L84" i="32"/>
  <c r="K84" i="32"/>
  <c r="I84" i="32"/>
  <c r="H84" i="32"/>
  <c r="F84" i="32"/>
  <c r="E84" i="32"/>
  <c r="N83" i="32"/>
  <c r="O83" i="32" s="1"/>
  <c r="L83" i="32"/>
  <c r="K83" i="32"/>
  <c r="I83" i="32"/>
  <c r="H83" i="32"/>
  <c r="F83" i="32"/>
  <c r="E83" i="32"/>
  <c r="N82" i="32"/>
  <c r="O82" i="32" s="1"/>
  <c r="L82" i="32"/>
  <c r="K82" i="32"/>
  <c r="I82" i="32"/>
  <c r="H82" i="32"/>
  <c r="F82" i="32"/>
  <c r="E82" i="32"/>
  <c r="N81" i="32"/>
  <c r="O81" i="32" s="1"/>
  <c r="L81" i="32"/>
  <c r="K81" i="32"/>
  <c r="I81" i="32"/>
  <c r="H81" i="32"/>
  <c r="F81" i="32"/>
  <c r="E81" i="32"/>
  <c r="N80" i="32"/>
  <c r="O80" i="32" s="1"/>
  <c r="L80" i="32"/>
  <c r="K80" i="32"/>
  <c r="I80" i="32"/>
  <c r="H80" i="32"/>
  <c r="F80" i="32"/>
  <c r="E80" i="32"/>
  <c r="N79" i="32"/>
  <c r="O79" i="32" s="1"/>
  <c r="L79" i="32"/>
  <c r="K79" i="32"/>
  <c r="I79" i="32"/>
  <c r="H79" i="32"/>
  <c r="F79" i="32"/>
  <c r="E79" i="32"/>
  <c r="N78" i="32"/>
  <c r="O78" i="32" s="1"/>
  <c r="L78" i="32"/>
  <c r="K78" i="32"/>
  <c r="I78" i="32"/>
  <c r="H78" i="32"/>
  <c r="F78" i="32"/>
  <c r="E78" i="32"/>
  <c r="N77" i="32"/>
  <c r="O77" i="32" s="1"/>
  <c r="L77" i="32"/>
  <c r="K77" i="32"/>
  <c r="I77" i="32"/>
  <c r="H77" i="32"/>
  <c r="F77" i="32"/>
  <c r="E77" i="32"/>
  <c r="N76" i="32"/>
  <c r="O76" i="32" s="1"/>
  <c r="L76" i="32"/>
  <c r="K76" i="32"/>
  <c r="I76" i="32"/>
  <c r="H76" i="32"/>
  <c r="F76" i="32"/>
  <c r="E76" i="32"/>
  <c r="N75" i="32"/>
  <c r="O75" i="32" s="1"/>
  <c r="L75" i="32"/>
  <c r="K75" i="32"/>
  <c r="I75" i="32"/>
  <c r="H75" i="32"/>
  <c r="F75" i="32"/>
  <c r="E75" i="32"/>
  <c r="N74" i="32"/>
  <c r="O74" i="32" s="1"/>
  <c r="L74" i="32"/>
  <c r="K74" i="32"/>
  <c r="I74" i="32"/>
  <c r="H74" i="32"/>
  <c r="F74" i="32"/>
  <c r="E74" i="32"/>
  <c r="N73" i="32"/>
  <c r="O73" i="32" s="1"/>
  <c r="L73" i="32"/>
  <c r="K73" i="32"/>
  <c r="I73" i="32"/>
  <c r="H73" i="32"/>
  <c r="F73" i="32"/>
  <c r="E73" i="32"/>
  <c r="N72" i="32"/>
  <c r="O72" i="32" s="1"/>
  <c r="L72" i="32"/>
  <c r="K72" i="32"/>
  <c r="I72" i="32"/>
  <c r="H72" i="32"/>
  <c r="F72" i="32"/>
  <c r="E72" i="32"/>
  <c r="N71" i="32"/>
  <c r="N91" i="32" s="1"/>
  <c r="L71" i="32"/>
  <c r="L91" i="32" s="1"/>
  <c r="K71" i="32"/>
  <c r="K91" i="32" s="1"/>
  <c r="I71" i="32"/>
  <c r="I91" i="32" s="1"/>
  <c r="H71" i="32"/>
  <c r="H91" i="32" s="1"/>
  <c r="F71" i="32"/>
  <c r="F91" i="32" s="1"/>
  <c r="E71" i="32"/>
  <c r="E91" i="32" s="1"/>
  <c r="M69" i="32"/>
  <c r="J69" i="32"/>
  <c r="G69" i="32"/>
  <c r="D69" i="32"/>
  <c r="B69" i="32"/>
  <c r="M68" i="32"/>
  <c r="G68" i="32"/>
  <c r="B64" i="32"/>
  <c r="N63" i="32"/>
  <c r="O63" i="32" s="1"/>
  <c r="K63" i="32"/>
  <c r="L63" i="32" s="1"/>
  <c r="H63" i="32"/>
  <c r="I63" i="32" s="1"/>
  <c r="E63" i="32"/>
  <c r="F63" i="32" s="1"/>
  <c r="O62" i="32"/>
  <c r="N62" i="32"/>
  <c r="K62" i="32"/>
  <c r="L62" i="32" s="1"/>
  <c r="H62" i="32"/>
  <c r="I62" i="32" s="1"/>
  <c r="E62" i="32"/>
  <c r="F62" i="32" s="1"/>
  <c r="N61" i="32"/>
  <c r="O61" i="32" s="1"/>
  <c r="L61" i="32"/>
  <c r="K61" i="32"/>
  <c r="H61" i="32"/>
  <c r="I61" i="32" s="1"/>
  <c r="E61" i="32"/>
  <c r="F61" i="32" s="1"/>
  <c r="N60" i="32"/>
  <c r="O60" i="32" s="1"/>
  <c r="K60" i="32"/>
  <c r="L60" i="32" s="1"/>
  <c r="I60" i="32"/>
  <c r="H60" i="32"/>
  <c r="E60" i="32"/>
  <c r="F60" i="32" s="1"/>
  <c r="N59" i="32"/>
  <c r="O59" i="32" s="1"/>
  <c r="L59" i="32"/>
  <c r="K59" i="32"/>
  <c r="H59" i="32"/>
  <c r="I59" i="32" s="1"/>
  <c r="E59" i="32"/>
  <c r="F59" i="32" s="1"/>
  <c r="N58" i="32"/>
  <c r="O58" i="32" s="1"/>
  <c r="L58" i="32"/>
  <c r="K58" i="32"/>
  <c r="H58" i="32"/>
  <c r="I58" i="32" s="1"/>
  <c r="E58" i="32"/>
  <c r="F58" i="32" s="1"/>
  <c r="N57" i="32"/>
  <c r="O57" i="32" s="1"/>
  <c r="K57" i="32"/>
  <c r="L57" i="32" s="1"/>
  <c r="H57" i="32"/>
  <c r="I57" i="32" s="1"/>
  <c r="E57" i="32"/>
  <c r="F57" i="32" s="1"/>
  <c r="O56" i="32"/>
  <c r="N56" i="32"/>
  <c r="L56" i="32"/>
  <c r="K56" i="32"/>
  <c r="I56" i="32"/>
  <c r="H56" i="32"/>
  <c r="E56" i="32"/>
  <c r="F56" i="32" s="1"/>
  <c r="N55" i="32"/>
  <c r="O55" i="32" s="1"/>
  <c r="K55" i="32"/>
  <c r="L55" i="32" s="1"/>
  <c r="H55" i="32"/>
  <c r="I55" i="32" s="1"/>
  <c r="E55" i="32"/>
  <c r="F55" i="32" s="1"/>
  <c r="O54" i="32"/>
  <c r="N54" i="32"/>
  <c r="L54" i="32"/>
  <c r="K54" i="32"/>
  <c r="H54" i="32"/>
  <c r="I54" i="32" s="1"/>
  <c r="E54" i="32"/>
  <c r="F54" i="32" s="1"/>
  <c r="O53" i="32"/>
  <c r="N53" i="32"/>
  <c r="K53" i="32"/>
  <c r="L53" i="32" s="1"/>
  <c r="H53" i="32"/>
  <c r="I53" i="32" s="1"/>
  <c r="E53" i="32"/>
  <c r="F53" i="32" s="1"/>
  <c r="N52" i="32"/>
  <c r="O52" i="32" s="1"/>
  <c r="L52" i="32"/>
  <c r="K52" i="32"/>
  <c r="I52" i="32"/>
  <c r="H52" i="32"/>
  <c r="E52" i="32"/>
  <c r="F52" i="32" s="1"/>
  <c r="O51" i="32"/>
  <c r="N51" i="32"/>
  <c r="L51" i="32"/>
  <c r="K51" i="32"/>
  <c r="H51" i="32"/>
  <c r="I51" i="32" s="1"/>
  <c r="E51" i="32"/>
  <c r="F51" i="32" s="1"/>
  <c r="O50" i="32"/>
  <c r="N50" i="32"/>
  <c r="K50" i="32"/>
  <c r="L50" i="32" s="1"/>
  <c r="H50" i="32"/>
  <c r="I50" i="32" s="1"/>
  <c r="E50" i="32"/>
  <c r="F50" i="32" s="1"/>
  <c r="N49" i="32"/>
  <c r="O49" i="32" s="1"/>
  <c r="L49" i="32"/>
  <c r="K49" i="32"/>
  <c r="H49" i="32"/>
  <c r="I49" i="32" s="1"/>
  <c r="E49" i="32"/>
  <c r="F49" i="32" s="1"/>
  <c r="N48" i="32"/>
  <c r="O48" i="32" s="1"/>
  <c r="K48" i="32"/>
  <c r="L48" i="32" s="1"/>
  <c r="I48" i="32"/>
  <c r="H48" i="32"/>
  <c r="E48" i="32"/>
  <c r="F48" i="32" s="1"/>
  <c r="N47" i="32"/>
  <c r="O47" i="32" s="1"/>
  <c r="K47" i="32"/>
  <c r="L47" i="32" s="1"/>
  <c r="H47" i="32"/>
  <c r="I47" i="32" s="1"/>
  <c r="E47" i="32"/>
  <c r="F47" i="32" s="1"/>
  <c r="O46" i="32"/>
  <c r="N46" i="32"/>
  <c r="K46" i="32"/>
  <c r="L46" i="32" s="1"/>
  <c r="H46" i="32"/>
  <c r="I46" i="32" s="1"/>
  <c r="E46" i="32"/>
  <c r="F46" i="32" s="1"/>
  <c r="N45" i="32"/>
  <c r="O45" i="32" s="1"/>
  <c r="L45" i="32"/>
  <c r="K45" i="32"/>
  <c r="H45" i="32"/>
  <c r="I45" i="32" s="1"/>
  <c r="E45" i="32"/>
  <c r="F45" i="32" s="1"/>
  <c r="N44" i="32"/>
  <c r="K44" i="32"/>
  <c r="K64" i="32" s="1"/>
  <c r="I44" i="32"/>
  <c r="H44" i="32"/>
  <c r="E44" i="32"/>
  <c r="E64" i="32" s="1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I36" i="32"/>
  <c r="H36" i="32"/>
  <c r="G36" i="32"/>
  <c r="F36" i="32"/>
  <c r="E36" i="32"/>
  <c r="D36" i="32"/>
  <c r="C36" i="32"/>
  <c r="B36" i="32"/>
  <c r="O35" i="32"/>
  <c r="N35" i="32"/>
  <c r="M35" i="32"/>
  <c r="L35" i="32"/>
  <c r="K35" i="32"/>
  <c r="J35" i="32"/>
  <c r="I35" i="32"/>
  <c r="H35" i="32"/>
  <c r="G35" i="32"/>
  <c r="F35" i="32"/>
  <c r="E35" i="32"/>
  <c r="D35" i="32"/>
  <c r="C35" i="32"/>
  <c r="B35" i="32"/>
  <c r="O34" i="32"/>
  <c r="N34" i="32"/>
  <c r="M34" i="32"/>
  <c r="L34" i="32"/>
  <c r="K34" i="32"/>
  <c r="J34" i="32"/>
  <c r="I34" i="32"/>
  <c r="H34" i="32"/>
  <c r="G34" i="32"/>
  <c r="F34" i="32"/>
  <c r="E34" i="32"/>
  <c r="D34" i="32"/>
  <c r="C34" i="32"/>
  <c r="B34" i="32"/>
  <c r="O33" i="32"/>
  <c r="N33" i="32"/>
  <c r="M33" i="32"/>
  <c r="L33" i="32"/>
  <c r="K33" i="32"/>
  <c r="J33" i="32"/>
  <c r="I33" i="32"/>
  <c r="H33" i="32"/>
  <c r="G33" i="32"/>
  <c r="F33" i="32"/>
  <c r="E33" i="32"/>
  <c r="D33" i="32"/>
  <c r="C33" i="32"/>
  <c r="B33" i="32"/>
  <c r="O32" i="32"/>
  <c r="N32" i="32"/>
  <c r="M32" i="32"/>
  <c r="L32" i="32"/>
  <c r="K32" i="32"/>
  <c r="J32" i="32"/>
  <c r="I32" i="32"/>
  <c r="H32" i="32"/>
  <c r="G32" i="32"/>
  <c r="F32" i="32"/>
  <c r="E32" i="32"/>
  <c r="D32" i="32"/>
  <c r="C32" i="32"/>
  <c r="B32" i="32"/>
  <c r="O31" i="32"/>
  <c r="N31" i="32"/>
  <c r="M31" i="32"/>
  <c r="L31" i="32"/>
  <c r="K31" i="32"/>
  <c r="J31" i="32"/>
  <c r="I31" i="32"/>
  <c r="H31" i="32"/>
  <c r="G31" i="32"/>
  <c r="F31" i="32"/>
  <c r="E31" i="32"/>
  <c r="D31" i="32"/>
  <c r="C31" i="32"/>
  <c r="B31" i="32"/>
  <c r="O30" i="32"/>
  <c r="N30" i="32"/>
  <c r="M30" i="32"/>
  <c r="L30" i="32"/>
  <c r="K30" i="32"/>
  <c r="J30" i="32"/>
  <c r="I30" i="32"/>
  <c r="H30" i="32"/>
  <c r="G30" i="32"/>
  <c r="F30" i="32"/>
  <c r="E30" i="32"/>
  <c r="D30" i="32"/>
  <c r="C30" i="32"/>
  <c r="B30" i="32"/>
  <c r="O29" i="32"/>
  <c r="N29" i="32"/>
  <c r="M29" i="32"/>
  <c r="L29" i="32"/>
  <c r="K29" i="32"/>
  <c r="J29" i="32"/>
  <c r="I29" i="32"/>
  <c r="H29" i="32"/>
  <c r="G29" i="32"/>
  <c r="F29" i="32"/>
  <c r="E29" i="32"/>
  <c r="D29" i="32"/>
  <c r="C29" i="32"/>
  <c r="B29" i="32"/>
  <c r="O28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O27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O26" i="32"/>
  <c r="N26" i="32"/>
  <c r="M26" i="32"/>
  <c r="L26" i="32"/>
  <c r="K26" i="32"/>
  <c r="J26" i="32"/>
  <c r="I26" i="32"/>
  <c r="H26" i="32"/>
  <c r="G26" i="32"/>
  <c r="F26" i="32"/>
  <c r="E26" i="32"/>
  <c r="D26" i="32"/>
  <c r="C26" i="32"/>
  <c r="B26" i="32"/>
  <c r="O25" i="32"/>
  <c r="N25" i="32"/>
  <c r="M25" i="32"/>
  <c r="L25" i="32"/>
  <c r="K25" i="32"/>
  <c r="J25" i="32"/>
  <c r="I25" i="32"/>
  <c r="H25" i="32"/>
  <c r="G25" i="32"/>
  <c r="F25" i="32"/>
  <c r="E25" i="32"/>
  <c r="D25" i="32"/>
  <c r="C25" i="32"/>
  <c r="B25" i="32"/>
  <c r="O24" i="32"/>
  <c r="N24" i="32"/>
  <c r="M24" i="32"/>
  <c r="L24" i="32"/>
  <c r="K24" i="32"/>
  <c r="J24" i="32"/>
  <c r="I24" i="32"/>
  <c r="H24" i="32"/>
  <c r="G24" i="32"/>
  <c r="F24" i="32"/>
  <c r="E24" i="32"/>
  <c r="D24" i="32"/>
  <c r="C24" i="32"/>
  <c r="B24" i="32"/>
  <c r="O23" i="32"/>
  <c r="N23" i="32"/>
  <c r="M23" i="32"/>
  <c r="L23" i="32"/>
  <c r="K23" i="32"/>
  <c r="J23" i="32"/>
  <c r="I23" i="32"/>
  <c r="H23" i="32"/>
  <c r="G23" i="32"/>
  <c r="F23" i="32"/>
  <c r="E23" i="32"/>
  <c r="D23" i="32"/>
  <c r="C23" i="32"/>
  <c r="B23" i="32"/>
  <c r="O22" i="32"/>
  <c r="N22" i="32"/>
  <c r="M22" i="32"/>
  <c r="L22" i="32"/>
  <c r="K22" i="32"/>
  <c r="J22" i="32"/>
  <c r="I22" i="32"/>
  <c r="H22" i="32"/>
  <c r="G22" i="32"/>
  <c r="F22" i="32"/>
  <c r="E22" i="32"/>
  <c r="D22" i="32"/>
  <c r="C22" i="32"/>
  <c r="B22" i="32"/>
  <c r="O21" i="32"/>
  <c r="N21" i="32"/>
  <c r="M21" i="32"/>
  <c r="L21" i="32"/>
  <c r="K21" i="32"/>
  <c r="J21" i="32"/>
  <c r="I21" i="32"/>
  <c r="H21" i="32"/>
  <c r="G21" i="32"/>
  <c r="F21" i="32"/>
  <c r="E21" i="32"/>
  <c r="D21" i="32"/>
  <c r="C21" i="32"/>
  <c r="B21" i="32"/>
  <c r="O20" i="32"/>
  <c r="N20" i="32"/>
  <c r="M20" i="32"/>
  <c r="L20" i="32"/>
  <c r="K20" i="32"/>
  <c r="J20" i="32"/>
  <c r="I20" i="32"/>
  <c r="H20" i="32"/>
  <c r="G20" i="32"/>
  <c r="F20" i="32"/>
  <c r="E20" i="32"/>
  <c r="D20" i="32"/>
  <c r="C20" i="32"/>
  <c r="B20" i="32"/>
  <c r="O19" i="32"/>
  <c r="N19" i="32"/>
  <c r="M19" i="32"/>
  <c r="L19" i="32"/>
  <c r="K19" i="32"/>
  <c r="J19" i="32"/>
  <c r="I19" i="32"/>
  <c r="H19" i="32"/>
  <c r="G19" i="32"/>
  <c r="F19" i="32"/>
  <c r="E19" i="32"/>
  <c r="D19" i="32"/>
  <c r="C19" i="32"/>
  <c r="B19" i="32"/>
  <c r="O18" i="32"/>
  <c r="N18" i="32"/>
  <c r="M18" i="32"/>
  <c r="L18" i="32"/>
  <c r="K18" i="32"/>
  <c r="J18" i="32"/>
  <c r="I18" i="32"/>
  <c r="H18" i="32"/>
  <c r="G18" i="32"/>
  <c r="F18" i="32"/>
  <c r="E18" i="32"/>
  <c r="D18" i="32"/>
  <c r="C18" i="32"/>
  <c r="B18" i="32"/>
  <c r="O17" i="32"/>
  <c r="N17" i="32"/>
  <c r="M17" i="32"/>
  <c r="L17" i="32"/>
  <c r="K17" i="32"/>
  <c r="J17" i="32"/>
  <c r="I17" i="32"/>
  <c r="H17" i="32"/>
  <c r="G17" i="32"/>
  <c r="F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N198" i="31"/>
  <c r="O198" i="31" s="1"/>
  <c r="L198" i="31"/>
  <c r="K198" i="31"/>
  <c r="H198" i="31"/>
  <c r="I198" i="31" s="1"/>
  <c r="F198" i="31"/>
  <c r="E198" i="31"/>
  <c r="N197" i="31"/>
  <c r="O197" i="31" s="1"/>
  <c r="K197" i="31"/>
  <c r="L197" i="31" s="1"/>
  <c r="H197" i="31"/>
  <c r="I197" i="31" s="1"/>
  <c r="F197" i="31"/>
  <c r="E197" i="31"/>
  <c r="O196" i="31"/>
  <c r="N196" i="31"/>
  <c r="K196" i="31"/>
  <c r="L196" i="31" s="1"/>
  <c r="H196" i="31"/>
  <c r="I196" i="31" s="1"/>
  <c r="F196" i="31"/>
  <c r="E196" i="31"/>
  <c r="N195" i="31"/>
  <c r="O195" i="31" s="1"/>
  <c r="K195" i="31"/>
  <c r="L195" i="31" s="1"/>
  <c r="H195" i="31"/>
  <c r="I195" i="31" s="1"/>
  <c r="F195" i="31"/>
  <c r="E195" i="31"/>
  <c r="O194" i="31"/>
  <c r="N194" i="31"/>
  <c r="L194" i="31"/>
  <c r="K194" i="31"/>
  <c r="H194" i="31"/>
  <c r="I194" i="31" s="1"/>
  <c r="F194" i="31"/>
  <c r="E194" i="31"/>
  <c r="N193" i="31"/>
  <c r="O193" i="31" s="1"/>
  <c r="K193" i="31"/>
  <c r="L193" i="31" s="1"/>
  <c r="H193" i="31"/>
  <c r="I193" i="31" s="1"/>
  <c r="F193" i="31"/>
  <c r="E193" i="31"/>
  <c r="N192" i="31"/>
  <c r="O192" i="31" s="1"/>
  <c r="K192" i="31"/>
  <c r="L192" i="31" s="1"/>
  <c r="H192" i="31"/>
  <c r="I192" i="31" s="1"/>
  <c r="F192" i="31"/>
  <c r="E192" i="31"/>
  <c r="N191" i="31"/>
  <c r="O191" i="31" s="1"/>
  <c r="K191" i="31"/>
  <c r="L191" i="31" s="1"/>
  <c r="H191" i="31"/>
  <c r="I191" i="31" s="1"/>
  <c r="F191" i="31"/>
  <c r="E191" i="31"/>
  <c r="O190" i="31"/>
  <c r="N190" i="31"/>
  <c r="L190" i="31"/>
  <c r="K190" i="31"/>
  <c r="H190" i="31"/>
  <c r="I190" i="31" s="1"/>
  <c r="F190" i="31"/>
  <c r="E190" i="31"/>
  <c r="O189" i="31"/>
  <c r="N189" i="31"/>
  <c r="K189" i="31"/>
  <c r="L189" i="31" s="1"/>
  <c r="H189" i="31"/>
  <c r="I189" i="31" s="1"/>
  <c r="F189" i="31"/>
  <c r="E189" i="31"/>
  <c r="N188" i="31"/>
  <c r="O188" i="31" s="1"/>
  <c r="L188" i="31"/>
  <c r="K188" i="31"/>
  <c r="H188" i="31"/>
  <c r="I188" i="31" s="1"/>
  <c r="F188" i="31"/>
  <c r="E188" i="31"/>
  <c r="N187" i="31"/>
  <c r="O187" i="31" s="1"/>
  <c r="K187" i="31"/>
  <c r="L187" i="31" s="1"/>
  <c r="H187" i="31"/>
  <c r="I187" i="31" s="1"/>
  <c r="F187" i="31"/>
  <c r="E187" i="31"/>
  <c r="N186" i="31"/>
  <c r="O186" i="31" s="1"/>
  <c r="L186" i="31"/>
  <c r="K186" i="31"/>
  <c r="H186" i="31"/>
  <c r="I186" i="31" s="1"/>
  <c r="F186" i="31"/>
  <c r="E186" i="31"/>
  <c r="N185" i="31"/>
  <c r="O185" i="31" s="1"/>
  <c r="K185" i="31"/>
  <c r="L185" i="31" s="1"/>
  <c r="H185" i="31"/>
  <c r="I185" i="31" s="1"/>
  <c r="F185" i="31"/>
  <c r="E185" i="31"/>
  <c r="O184" i="31"/>
  <c r="N184" i="31"/>
  <c r="L184" i="31"/>
  <c r="K184" i="31"/>
  <c r="H184" i="31"/>
  <c r="I184" i="31" s="1"/>
  <c r="F184" i="31"/>
  <c r="E184" i="31"/>
  <c r="N183" i="31"/>
  <c r="O183" i="31" s="1"/>
  <c r="K183" i="31"/>
  <c r="L183" i="31" s="1"/>
  <c r="H183" i="31"/>
  <c r="I183" i="31" s="1"/>
  <c r="F183" i="31"/>
  <c r="E183" i="31"/>
  <c r="N182" i="31"/>
  <c r="O182" i="31" s="1"/>
  <c r="L182" i="31"/>
  <c r="K182" i="31"/>
  <c r="H182" i="31"/>
  <c r="I182" i="31" s="1"/>
  <c r="F182" i="31"/>
  <c r="E182" i="31"/>
  <c r="O181" i="31"/>
  <c r="N181" i="31"/>
  <c r="K181" i="31"/>
  <c r="L181" i="31" s="1"/>
  <c r="H181" i="31"/>
  <c r="I181" i="31" s="1"/>
  <c r="F181" i="31"/>
  <c r="E181" i="31"/>
  <c r="N180" i="31"/>
  <c r="O180" i="31" s="1"/>
  <c r="L180" i="31"/>
  <c r="K180" i="31"/>
  <c r="H180" i="31"/>
  <c r="I180" i="31" s="1"/>
  <c r="F180" i="31"/>
  <c r="E180" i="31"/>
  <c r="N179" i="31"/>
  <c r="K179" i="31"/>
  <c r="H179" i="31"/>
  <c r="H199" i="31" s="1"/>
  <c r="F179" i="31"/>
  <c r="F199" i="31" s="1"/>
  <c r="E179" i="31"/>
  <c r="E199" i="31" s="1"/>
  <c r="M177" i="31"/>
  <c r="J177" i="31"/>
  <c r="G177" i="31"/>
  <c r="D177" i="31"/>
  <c r="B177" i="31"/>
  <c r="M176" i="31"/>
  <c r="G176" i="31"/>
  <c r="B172" i="31"/>
  <c r="N171" i="31"/>
  <c r="O171" i="31" s="1"/>
  <c r="L171" i="31"/>
  <c r="K171" i="31"/>
  <c r="H171" i="31"/>
  <c r="I171" i="31" s="1"/>
  <c r="F171" i="31"/>
  <c r="E171" i="31"/>
  <c r="O170" i="31"/>
  <c r="N170" i="31"/>
  <c r="K170" i="31"/>
  <c r="L170" i="31" s="1"/>
  <c r="H170" i="31"/>
  <c r="I170" i="31" s="1"/>
  <c r="F170" i="31"/>
  <c r="E170" i="31"/>
  <c r="O169" i="31"/>
  <c r="N169" i="31"/>
  <c r="L169" i="31"/>
  <c r="K169" i="31"/>
  <c r="H169" i="31"/>
  <c r="I169" i="31" s="1"/>
  <c r="F169" i="31"/>
  <c r="E169" i="31"/>
  <c r="N168" i="31"/>
  <c r="O168" i="31" s="1"/>
  <c r="K168" i="31"/>
  <c r="L168" i="31" s="1"/>
  <c r="H168" i="31"/>
  <c r="I168" i="31" s="1"/>
  <c r="F168" i="31"/>
  <c r="E168" i="31"/>
  <c r="N167" i="31"/>
  <c r="O167" i="31" s="1"/>
  <c r="L167" i="31"/>
  <c r="K167" i="31"/>
  <c r="H167" i="31"/>
  <c r="I167" i="31" s="1"/>
  <c r="F167" i="31"/>
  <c r="E167" i="31"/>
  <c r="O166" i="31"/>
  <c r="N166" i="31"/>
  <c r="K166" i="31"/>
  <c r="L166" i="31" s="1"/>
  <c r="H166" i="31"/>
  <c r="I166" i="31" s="1"/>
  <c r="F166" i="31"/>
  <c r="E166" i="31"/>
  <c r="O165" i="31"/>
  <c r="N165" i="31"/>
  <c r="L165" i="31"/>
  <c r="K165" i="31"/>
  <c r="H165" i="31"/>
  <c r="I165" i="31" s="1"/>
  <c r="F165" i="31"/>
  <c r="E165" i="31"/>
  <c r="N164" i="31"/>
  <c r="O164" i="31" s="1"/>
  <c r="K164" i="31"/>
  <c r="L164" i="31" s="1"/>
  <c r="H164" i="31"/>
  <c r="I164" i="31" s="1"/>
  <c r="F164" i="31"/>
  <c r="E164" i="31"/>
  <c r="N163" i="31"/>
  <c r="O163" i="31" s="1"/>
  <c r="L163" i="31"/>
  <c r="K163" i="31"/>
  <c r="H163" i="31"/>
  <c r="I163" i="31" s="1"/>
  <c r="F163" i="31"/>
  <c r="E163" i="31"/>
  <c r="O162" i="31"/>
  <c r="N162" i="31"/>
  <c r="K162" i="31"/>
  <c r="L162" i="31" s="1"/>
  <c r="H162" i="31"/>
  <c r="I162" i="31" s="1"/>
  <c r="F162" i="31"/>
  <c r="E162" i="31"/>
  <c r="O161" i="31"/>
  <c r="N161" i="31"/>
  <c r="L161" i="31"/>
  <c r="K161" i="31"/>
  <c r="H161" i="31"/>
  <c r="I161" i="31" s="1"/>
  <c r="F161" i="31"/>
  <c r="E161" i="31"/>
  <c r="N160" i="31"/>
  <c r="O160" i="31" s="1"/>
  <c r="K160" i="31"/>
  <c r="L160" i="31" s="1"/>
  <c r="H160" i="31"/>
  <c r="I160" i="31" s="1"/>
  <c r="F160" i="31"/>
  <c r="E160" i="31"/>
  <c r="N159" i="31"/>
  <c r="O159" i="31" s="1"/>
  <c r="L159" i="31"/>
  <c r="K159" i="31"/>
  <c r="H159" i="31"/>
  <c r="I159" i="31" s="1"/>
  <c r="F159" i="31"/>
  <c r="E159" i="31"/>
  <c r="O158" i="31"/>
  <c r="N158" i="31"/>
  <c r="K158" i="31"/>
  <c r="L158" i="31" s="1"/>
  <c r="H158" i="31"/>
  <c r="I158" i="31" s="1"/>
  <c r="F158" i="31"/>
  <c r="E158" i="31"/>
  <c r="O157" i="31"/>
  <c r="N157" i="31"/>
  <c r="L157" i="31"/>
  <c r="K157" i="31"/>
  <c r="H157" i="31"/>
  <c r="I157" i="31" s="1"/>
  <c r="F157" i="31"/>
  <c r="E157" i="31"/>
  <c r="N156" i="31"/>
  <c r="O156" i="31" s="1"/>
  <c r="K156" i="31"/>
  <c r="L156" i="31" s="1"/>
  <c r="H156" i="31"/>
  <c r="I156" i="31" s="1"/>
  <c r="F156" i="31"/>
  <c r="E156" i="31"/>
  <c r="N155" i="31"/>
  <c r="O155" i="31" s="1"/>
  <c r="L155" i="31"/>
  <c r="K155" i="31"/>
  <c r="H155" i="31"/>
  <c r="I155" i="31" s="1"/>
  <c r="F155" i="31"/>
  <c r="E155" i="31"/>
  <c r="O154" i="31"/>
  <c r="N154" i="31"/>
  <c r="K154" i="31"/>
  <c r="L154" i="31" s="1"/>
  <c r="H154" i="31"/>
  <c r="I154" i="31" s="1"/>
  <c r="F154" i="31"/>
  <c r="E154" i="31"/>
  <c r="O153" i="31"/>
  <c r="N153" i="31"/>
  <c r="L153" i="31"/>
  <c r="K153" i="31"/>
  <c r="H153" i="31"/>
  <c r="I153" i="31" s="1"/>
  <c r="F153" i="31"/>
  <c r="E153" i="31"/>
  <c r="N152" i="31"/>
  <c r="N172" i="31" s="1"/>
  <c r="K152" i="31"/>
  <c r="H152" i="31"/>
  <c r="H172" i="31" s="1"/>
  <c r="F152" i="31"/>
  <c r="F172" i="31" s="1"/>
  <c r="E152" i="31"/>
  <c r="E172" i="31" s="1"/>
  <c r="M150" i="31"/>
  <c r="J150" i="31"/>
  <c r="G150" i="31"/>
  <c r="D150" i="31"/>
  <c r="B150" i="31"/>
  <c r="M149" i="31"/>
  <c r="G149" i="31"/>
  <c r="B145" i="31"/>
  <c r="N144" i="31"/>
  <c r="O144" i="31" s="1"/>
  <c r="K144" i="31"/>
  <c r="L144" i="31" s="1"/>
  <c r="I144" i="31"/>
  <c r="H144" i="31"/>
  <c r="F144" i="31"/>
  <c r="E144" i="31"/>
  <c r="N143" i="31"/>
  <c r="O143" i="31" s="1"/>
  <c r="K143" i="31"/>
  <c r="L143" i="31" s="1"/>
  <c r="I143" i="31"/>
  <c r="H143" i="31"/>
  <c r="F143" i="31"/>
  <c r="E143" i="31"/>
  <c r="O142" i="31"/>
  <c r="N142" i="31"/>
  <c r="K142" i="31"/>
  <c r="L142" i="31" s="1"/>
  <c r="I142" i="31"/>
  <c r="H142" i="31"/>
  <c r="F142" i="31"/>
  <c r="E142" i="31"/>
  <c r="N141" i="31"/>
  <c r="O141" i="31" s="1"/>
  <c r="K141" i="31"/>
  <c r="L141" i="31" s="1"/>
  <c r="I141" i="31"/>
  <c r="H141" i="31"/>
  <c r="F141" i="31"/>
  <c r="E141" i="31"/>
  <c r="N140" i="31"/>
  <c r="O140" i="31" s="1"/>
  <c r="K140" i="31"/>
  <c r="L140" i="31" s="1"/>
  <c r="I140" i="31"/>
  <c r="H140" i="31"/>
  <c r="F140" i="31"/>
  <c r="E140" i="31"/>
  <c r="N139" i="31"/>
  <c r="O139" i="31" s="1"/>
  <c r="K139" i="31"/>
  <c r="L139" i="31" s="1"/>
  <c r="I139" i="31"/>
  <c r="H139" i="31"/>
  <c r="F139" i="31"/>
  <c r="E139" i="31"/>
  <c r="O138" i="31"/>
  <c r="N138" i="31"/>
  <c r="K138" i="31"/>
  <c r="L138" i="31" s="1"/>
  <c r="I138" i="31"/>
  <c r="H138" i="31"/>
  <c r="F138" i="31"/>
  <c r="E138" i="31"/>
  <c r="N137" i="31"/>
  <c r="O137" i="31" s="1"/>
  <c r="K137" i="31"/>
  <c r="L137" i="31" s="1"/>
  <c r="I137" i="31"/>
  <c r="H137" i="31"/>
  <c r="F137" i="31"/>
  <c r="E137" i="31"/>
  <c r="N136" i="31"/>
  <c r="O136" i="31" s="1"/>
  <c r="K136" i="31"/>
  <c r="L136" i="31" s="1"/>
  <c r="I136" i="31"/>
  <c r="H136" i="31"/>
  <c r="F136" i="31"/>
  <c r="E136" i="31"/>
  <c r="N135" i="31"/>
  <c r="O135" i="31" s="1"/>
  <c r="K135" i="31"/>
  <c r="L135" i="31" s="1"/>
  <c r="I135" i="31"/>
  <c r="H135" i="31"/>
  <c r="F135" i="31"/>
  <c r="E135" i="31"/>
  <c r="O134" i="31"/>
  <c r="N134" i="31"/>
  <c r="K134" i="31"/>
  <c r="L134" i="31" s="1"/>
  <c r="I134" i="31"/>
  <c r="H134" i="31"/>
  <c r="F134" i="31"/>
  <c r="E134" i="31"/>
  <c r="N133" i="31"/>
  <c r="O133" i="31" s="1"/>
  <c r="K133" i="31"/>
  <c r="L133" i="31" s="1"/>
  <c r="I133" i="31"/>
  <c r="H133" i="31"/>
  <c r="F133" i="31"/>
  <c r="E133" i="31"/>
  <c r="N132" i="31"/>
  <c r="O132" i="31" s="1"/>
  <c r="K132" i="31"/>
  <c r="L132" i="31" s="1"/>
  <c r="I132" i="31"/>
  <c r="H132" i="31"/>
  <c r="F132" i="31"/>
  <c r="E132" i="31"/>
  <c r="N131" i="31"/>
  <c r="O131" i="31" s="1"/>
  <c r="K131" i="31"/>
  <c r="L131" i="31" s="1"/>
  <c r="I131" i="31"/>
  <c r="H131" i="31"/>
  <c r="F131" i="31"/>
  <c r="E131" i="31"/>
  <c r="O130" i="31"/>
  <c r="N130" i="31"/>
  <c r="K130" i="31"/>
  <c r="L130" i="31" s="1"/>
  <c r="I130" i="31"/>
  <c r="H130" i="31"/>
  <c r="F130" i="31"/>
  <c r="E130" i="31"/>
  <c r="N129" i="31"/>
  <c r="O129" i="31" s="1"/>
  <c r="K129" i="31"/>
  <c r="L129" i="31" s="1"/>
  <c r="I129" i="31"/>
  <c r="H129" i="31"/>
  <c r="F129" i="31"/>
  <c r="E129" i="31"/>
  <c r="N128" i="31"/>
  <c r="O128" i="31" s="1"/>
  <c r="K128" i="31"/>
  <c r="L128" i="31" s="1"/>
  <c r="I128" i="31"/>
  <c r="H128" i="31"/>
  <c r="F128" i="31"/>
  <c r="E128" i="31"/>
  <c r="N127" i="31"/>
  <c r="O127" i="31" s="1"/>
  <c r="K127" i="31"/>
  <c r="L127" i="31" s="1"/>
  <c r="I127" i="31"/>
  <c r="H127" i="31"/>
  <c r="F127" i="31"/>
  <c r="E127" i="31"/>
  <c r="O126" i="31"/>
  <c r="N126" i="31"/>
  <c r="K126" i="31"/>
  <c r="L126" i="31" s="1"/>
  <c r="I126" i="31"/>
  <c r="H126" i="31"/>
  <c r="F126" i="31"/>
  <c r="E126" i="31"/>
  <c r="N125" i="31"/>
  <c r="O125" i="31" s="1"/>
  <c r="O145" i="31" s="1"/>
  <c r="K125" i="31"/>
  <c r="K145" i="31" s="1"/>
  <c r="I125" i="31"/>
  <c r="I145" i="31" s="1"/>
  <c r="H125" i="31"/>
  <c r="H145" i="31" s="1"/>
  <c r="F125" i="31"/>
  <c r="F145" i="31" s="1"/>
  <c r="E125" i="31"/>
  <c r="E145" i="31" s="1"/>
  <c r="M123" i="31"/>
  <c r="J123" i="31"/>
  <c r="G123" i="31"/>
  <c r="D123" i="31"/>
  <c r="B123" i="31"/>
  <c r="M122" i="31"/>
  <c r="G122" i="31"/>
  <c r="B118" i="31"/>
  <c r="N117" i="31"/>
  <c r="O117" i="31" s="1"/>
  <c r="L117" i="31"/>
  <c r="K117" i="31"/>
  <c r="I117" i="31"/>
  <c r="H117" i="31"/>
  <c r="E117" i="31"/>
  <c r="F117" i="31" s="1"/>
  <c r="N116" i="31"/>
  <c r="O116" i="31" s="1"/>
  <c r="K116" i="31"/>
  <c r="L116" i="31" s="1"/>
  <c r="H116" i="31"/>
  <c r="I116" i="31" s="1"/>
  <c r="E116" i="31"/>
  <c r="F116" i="31" s="1"/>
  <c r="N115" i="31"/>
  <c r="O115" i="31" s="1"/>
  <c r="K115" i="31"/>
  <c r="L115" i="31" s="1"/>
  <c r="H115" i="31"/>
  <c r="I115" i="31" s="1"/>
  <c r="E115" i="31"/>
  <c r="F115" i="31" s="1"/>
  <c r="N114" i="31"/>
  <c r="O114" i="31" s="1"/>
  <c r="K114" i="31"/>
  <c r="L114" i="31" s="1"/>
  <c r="H114" i="31"/>
  <c r="I114" i="31" s="1"/>
  <c r="E114" i="31"/>
  <c r="F114" i="31" s="1"/>
  <c r="O113" i="31"/>
  <c r="N113" i="31"/>
  <c r="K113" i="31"/>
  <c r="L113" i="31" s="1"/>
  <c r="I113" i="31"/>
  <c r="H113" i="31"/>
  <c r="E113" i="31"/>
  <c r="F113" i="31" s="1"/>
  <c r="N112" i="31"/>
  <c r="O112" i="31" s="1"/>
  <c r="L112" i="31"/>
  <c r="K112" i="31"/>
  <c r="H112" i="31"/>
  <c r="I112" i="31" s="1"/>
  <c r="E112" i="31"/>
  <c r="F112" i="31" s="1"/>
  <c r="O111" i="31"/>
  <c r="N111" i="31"/>
  <c r="L111" i="31"/>
  <c r="K111" i="31"/>
  <c r="H111" i="31"/>
  <c r="I111" i="31" s="1"/>
  <c r="E111" i="31"/>
  <c r="F111" i="31" s="1"/>
  <c r="N110" i="31"/>
  <c r="O110" i="31" s="1"/>
  <c r="L110" i="31"/>
  <c r="K110" i="31"/>
  <c r="H110" i="31"/>
  <c r="I110" i="31" s="1"/>
  <c r="E110" i="31"/>
  <c r="F110" i="31" s="1"/>
  <c r="O109" i="31"/>
  <c r="N109" i="31"/>
  <c r="L109" i="31"/>
  <c r="K109" i="31"/>
  <c r="I109" i="31"/>
  <c r="H109" i="31"/>
  <c r="E109" i="31"/>
  <c r="F109" i="31" s="1"/>
  <c r="N108" i="31"/>
  <c r="O108" i="31" s="1"/>
  <c r="K108" i="31"/>
  <c r="L108" i="31" s="1"/>
  <c r="H108" i="31"/>
  <c r="I108" i="31" s="1"/>
  <c r="E108" i="31"/>
  <c r="F108" i="31" s="1"/>
  <c r="O107" i="31"/>
  <c r="N107" i="31"/>
  <c r="K107" i="31"/>
  <c r="L107" i="31" s="1"/>
  <c r="H107" i="31"/>
  <c r="I107" i="31" s="1"/>
  <c r="E107" i="31"/>
  <c r="F107" i="31" s="1"/>
  <c r="O106" i="31"/>
  <c r="N106" i="31"/>
  <c r="K106" i="31"/>
  <c r="L106" i="31" s="1"/>
  <c r="H106" i="31"/>
  <c r="I106" i="31" s="1"/>
  <c r="E106" i="31"/>
  <c r="F106" i="31" s="1"/>
  <c r="O105" i="31"/>
  <c r="N105" i="31"/>
  <c r="K105" i="31"/>
  <c r="L105" i="31" s="1"/>
  <c r="I105" i="31"/>
  <c r="H105" i="31"/>
  <c r="E105" i="31"/>
  <c r="F105" i="31" s="1"/>
  <c r="O104" i="31"/>
  <c r="N104" i="31"/>
  <c r="L104" i="31"/>
  <c r="K104" i="31"/>
  <c r="H104" i="31"/>
  <c r="I104" i="31" s="1"/>
  <c r="E104" i="31"/>
  <c r="F104" i="31" s="1"/>
  <c r="N103" i="31"/>
  <c r="O103" i="31" s="1"/>
  <c r="L103" i="31"/>
  <c r="K103" i="31"/>
  <c r="H103" i="31"/>
  <c r="I103" i="31" s="1"/>
  <c r="E103" i="31"/>
  <c r="F103" i="31" s="1"/>
  <c r="O102" i="31"/>
  <c r="N102" i="31"/>
  <c r="L102" i="31"/>
  <c r="K102" i="31"/>
  <c r="H102" i="31"/>
  <c r="I102" i="31" s="1"/>
  <c r="E102" i="31"/>
  <c r="F102" i="31" s="1"/>
  <c r="N101" i="31"/>
  <c r="O101" i="31" s="1"/>
  <c r="L101" i="31"/>
  <c r="K101" i="31"/>
  <c r="I101" i="31"/>
  <c r="H101" i="31"/>
  <c r="E101" i="31"/>
  <c r="F101" i="31" s="1"/>
  <c r="N100" i="31"/>
  <c r="O100" i="31" s="1"/>
  <c r="K100" i="31"/>
  <c r="L100" i="31" s="1"/>
  <c r="H100" i="31"/>
  <c r="I100" i="31" s="1"/>
  <c r="E100" i="31"/>
  <c r="F100" i="31" s="1"/>
  <c r="O99" i="31"/>
  <c r="N99" i="31"/>
  <c r="K99" i="31"/>
  <c r="L99" i="31" s="1"/>
  <c r="H99" i="31"/>
  <c r="I99" i="31" s="1"/>
  <c r="E99" i="31"/>
  <c r="F99" i="31" s="1"/>
  <c r="N98" i="31"/>
  <c r="N118" i="31" s="1"/>
  <c r="K98" i="31"/>
  <c r="H98" i="31"/>
  <c r="E98" i="31"/>
  <c r="E118" i="31" s="1"/>
  <c r="M96" i="31"/>
  <c r="J96" i="31"/>
  <c r="G96" i="31"/>
  <c r="D96" i="31"/>
  <c r="B96" i="31"/>
  <c r="M95" i="31"/>
  <c r="G95" i="31"/>
  <c r="B91" i="31"/>
  <c r="O90" i="31"/>
  <c r="N90" i="31"/>
  <c r="K90" i="31"/>
  <c r="L90" i="31" s="1"/>
  <c r="I90" i="31"/>
  <c r="H90" i="31"/>
  <c r="E90" i="31"/>
  <c r="F90" i="31" s="1"/>
  <c r="N89" i="31"/>
  <c r="O89" i="31" s="1"/>
  <c r="K89" i="31"/>
  <c r="L89" i="31" s="1"/>
  <c r="H89" i="31"/>
  <c r="I89" i="31" s="1"/>
  <c r="E89" i="31"/>
  <c r="F89" i="31" s="1"/>
  <c r="N88" i="31"/>
  <c r="O88" i="31" s="1"/>
  <c r="L88" i="31"/>
  <c r="K88" i="31"/>
  <c r="H88" i="31"/>
  <c r="I88" i="31" s="1"/>
  <c r="E88" i="31"/>
  <c r="F88" i="31" s="1"/>
  <c r="O87" i="31"/>
  <c r="N87" i="31"/>
  <c r="K87" i="31"/>
  <c r="L87" i="31" s="1"/>
  <c r="I87" i="31"/>
  <c r="H87" i="31"/>
  <c r="E87" i="31"/>
  <c r="F87" i="31" s="1"/>
  <c r="N86" i="31"/>
  <c r="O86" i="31" s="1"/>
  <c r="L86" i="31"/>
  <c r="K86" i="31"/>
  <c r="I86" i="31"/>
  <c r="H86" i="31"/>
  <c r="E86" i="31"/>
  <c r="F86" i="31" s="1"/>
  <c r="N85" i="31"/>
  <c r="O85" i="31" s="1"/>
  <c r="L85" i="31"/>
  <c r="K85" i="31"/>
  <c r="H85" i="31"/>
  <c r="I85" i="31" s="1"/>
  <c r="E85" i="31"/>
  <c r="F85" i="31" s="1"/>
  <c r="O84" i="31"/>
  <c r="N84" i="31"/>
  <c r="K84" i="31"/>
  <c r="L84" i="31" s="1"/>
  <c r="H84" i="31"/>
  <c r="I84" i="31" s="1"/>
  <c r="E84" i="31"/>
  <c r="F84" i="31" s="1"/>
  <c r="O83" i="31"/>
  <c r="N83" i="31"/>
  <c r="L83" i="31"/>
  <c r="K83" i="31"/>
  <c r="I83" i="31"/>
  <c r="H83" i="31"/>
  <c r="E83" i="31"/>
  <c r="F83" i="31" s="1"/>
  <c r="O82" i="31"/>
  <c r="N82" i="31"/>
  <c r="K82" i="31"/>
  <c r="L82" i="31" s="1"/>
  <c r="I82" i="31"/>
  <c r="H82" i="31"/>
  <c r="E82" i="31"/>
  <c r="F82" i="31" s="1"/>
  <c r="N81" i="31"/>
  <c r="O81" i="31" s="1"/>
  <c r="K81" i="31"/>
  <c r="L81" i="31" s="1"/>
  <c r="H81" i="31"/>
  <c r="I81" i="31" s="1"/>
  <c r="E81" i="31"/>
  <c r="F81" i="31" s="1"/>
  <c r="N80" i="31"/>
  <c r="O80" i="31" s="1"/>
  <c r="L80" i="31"/>
  <c r="K80" i="31"/>
  <c r="H80" i="31"/>
  <c r="I80" i="31" s="1"/>
  <c r="E80" i="31"/>
  <c r="F80" i="31" s="1"/>
  <c r="N79" i="31"/>
  <c r="O79" i="31" s="1"/>
  <c r="K79" i="31"/>
  <c r="L79" i="31" s="1"/>
  <c r="H79" i="31"/>
  <c r="I79" i="31" s="1"/>
  <c r="E79" i="31"/>
  <c r="F79" i="31" s="1"/>
  <c r="N78" i="31"/>
  <c r="O78" i="31" s="1"/>
  <c r="L78" i="31"/>
  <c r="K78" i="31"/>
  <c r="I78" i="31"/>
  <c r="H78" i="31"/>
  <c r="E78" i="31"/>
  <c r="F78" i="31" s="1"/>
  <c r="N77" i="31"/>
  <c r="O77" i="31" s="1"/>
  <c r="K77" i="31"/>
  <c r="L77" i="31" s="1"/>
  <c r="H77" i="31"/>
  <c r="I77" i="31" s="1"/>
  <c r="E77" i="31"/>
  <c r="F77" i="31" s="1"/>
  <c r="N76" i="31"/>
  <c r="O76" i="31" s="1"/>
  <c r="L76" i="31"/>
  <c r="K76" i="31"/>
  <c r="H76" i="31"/>
  <c r="I76" i="31" s="1"/>
  <c r="E76" i="31"/>
  <c r="F76" i="31" s="1"/>
  <c r="O75" i="31"/>
  <c r="N75" i="31"/>
  <c r="K75" i="31"/>
  <c r="L75" i="31" s="1"/>
  <c r="I75" i="31"/>
  <c r="H75" i="31"/>
  <c r="E75" i="31"/>
  <c r="F75" i="31" s="1"/>
  <c r="N74" i="31"/>
  <c r="O74" i="31" s="1"/>
  <c r="K74" i="31"/>
  <c r="L74" i="31" s="1"/>
  <c r="I74" i="31"/>
  <c r="H74" i="31"/>
  <c r="E74" i="31"/>
  <c r="F74" i="31" s="1"/>
  <c r="O73" i="31"/>
  <c r="N73" i="31"/>
  <c r="L73" i="31"/>
  <c r="K73" i="31"/>
  <c r="H73" i="31"/>
  <c r="I73" i="31" s="1"/>
  <c r="E73" i="31"/>
  <c r="F73" i="31" s="1"/>
  <c r="N72" i="31"/>
  <c r="O72" i="31" s="1"/>
  <c r="K72" i="31"/>
  <c r="L72" i="31" s="1"/>
  <c r="H72" i="31"/>
  <c r="I72" i="31" s="1"/>
  <c r="E72" i="31"/>
  <c r="F72" i="31" s="1"/>
  <c r="N71" i="31"/>
  <c r="N91" i="31" s="1"/>
  <c r="L71" i="31"/>
  <c r="K71" i="31"/>
  <c r="H71" i="31"/>
  <c r="E71" i="31"/>
  <c r="E91" i="31" s="1"/>
  <c r="M69" i="31"/>
  <c r="J69" i="31"/>
  <c r="G69" i="31"/>
  <c r="D69" i="31"/>
  <c r="B69" i="31"/>
  <c r="M68" i="31"/>
  <c r="G68" i="31"/>
  <c r="B64" i="31"/>
  <c r="N63" i="31"/>
  <c r="O63" i="31" s="1"/>
  <c r="K63" i="31"/>
  <c r="L63" i="31" s="1"/>
  <c r="I63" i="31"/>
  <c r="H63" i="31"/>
  <c r="E63" i="31"/>
  <c r="F63" i="31" s="1"/>
  <c r="N62" i="31"/>
  <c r="O62" i="31" s="1"/>
  <c r="L62" i="31"/>
  <c r="K62" i="31"/>
  <c r="H62" i="31"/>
  <c r="I62" i="31" s="1"/>
  <c r="E62" i="31"/>
  <c r="F62" i="31" s="1"/>
  <c r="N61" i="31"/>
  <c r="O61" i="31" s="1"/>
  <c r="L61" i="31"/>
  <c r="K61" i="31"/>
  <c r="H61" i="31"/>
  <c r="I61" i="31" s="1"/>
  <c r="E61" i="31"/>
  <c r="F61" i="31" s="1"/>
  <c r="N60" i="31"/>
  <c r="O60" i="31" s="1"/>
  <c r="L60" i="31"/>
  <c r="K60" i="31"/>
  <c r="H60" i="31"/>
  <c r="I60" i="31" s="1"/>
  <c r="E60" i="31"/>
  <c r="F60" i="31" s="1"/>
  <c r="N59" i="31"/>
  <c r="O59" i="31" s="1"/>
  <c r="L59" i="31"/>
  <c r="K59" i="31"/>
  <c r="I59" i="31"/>
  <c r="H59" i="31"/>
  <c r="E59" i="31"/>
  <c r="F59" i="31" s="1"/>
  <c r="O58" i="31"/>
  <c r="N58" i="31"/>
  <c r="K58" i="31"/>
  <c r="L58" i="31" s="1"/>
  <c r="H58" i="31"/>
  <c r="I58" i="31" s="1"/>
  <c r="E58" i="31"/>
  <c r="F58" i="31" s="1"/>
  <c r="N57" i="31"/>
  <c r="O57" i="31" s="1"/>
  <c r="K57" i="31"/>
  <c r="L57" i="31" s="1"/>
  <c r="H57" i="31"/>
  <c r="I57" i="31" s="1"/>
  <c r="E57" i="31"/>
  <c r="F57" i="31" s="1"/>
  <c r="O56" i="31"/>
  <c r="N56" i="31"/>
  <c r="K56" i="31"/>
  <c r="L56" i="31" s="1"/>
  <c r="I56" i="31"/>
  <c r="H56" i="31"/>
  <c r="E56" i="31"/>
  <c r="F56" i="31" s="1"/>
  <c r="O55" i="31"/>
  <c r="N55" i="31"/>
  <c r="L55" i="31"/>
  <c r="K55" i="31"/>
  <c r="I55" i="31"/>
  <c r="H55" i="31"/>
  <c r="E55" i="31"/>
  <c r="F55" i="31" s="1"/>
  <c r="N54" i="31"/>
  <c r="O54" i="31" s="1"/>
  <c r="L54" i="31"/>
  <c r="K54" i="31"/>
  <c r="H54" i="31"/>
  <c r="I54" i="31" s="1"/>
  <c r="E54" i="31"/>
  <c r="F54" i="31" s="1"/>
  <c r="N53" i="31"/>
  <c r="O53" i="31" s="1"/>
  <c r="K53" i="31"/>
  <c r="L53" i="31" s="1"/>
  <c r="H53" i="31"/>
  <c r="I53" i="31" s="1"/>
  <c r="E53" i="31"/>
  <c r="F53" i="31" s="1"/>
  <c r="O52" i="31"/>
  <c r="N52" i="31"/>
  <c r="L52" i="31"/>
  <c r="K52" i="31"/>
  <c r="I52" i="31"/>
  <c r="H52" i="31"/>
  <c r="E52" i="31"/>
  <c r="F52" i="31" s="1"/>
  <c r="N51" i="31"/>
  <c r="O51" i="31" s="1"/>
  <c r="L51" i="31"/>
  <c r="K51" i="31"/>
  <c r="I51" i="31"/>
  <c r="H51" i="31"/>
  <c r="E51" i="31"/>
  <c r="F51" i="31" s="1"/>
  <c r="O50" i="31"/>
  <c r="N50" i="31"/>
  <c r="K50" i="31"/>
  <c r="L50" i="31" s="1"/>
  <c r="H50" i="31"/>
  <c r="I50" i="31" s="1"/>
  <c r="E50" i="31"/>
  <c r="F50" i="31" s="1"/>
  <c r="N49" i="31"/>
  <c r="O49" i="31" s="1"/>
  <c r="L49" i="31"/>
  <c r="K49" i="31"/>
  <c r="H49" i="31"/>
  <c r="I49" i="31" s="1"/>
  <c r="E49" i="31"/>
  <c r="F49" i="31" s="1"/>
  <c r="N48" i="31"/>
  <c r="O48" i="31" s="1"/>
  <c r="K48" i="31"/>
  <c r="L48" i="31" s="1"/>
  <c r="H48" i="31"/>
  <c r="I48" i="31" s="1"/>
  <c r="E48" i="31"/>
  <c r="F48" i="31" s="1"/>
  <c r="O47" i="31"/>
  <c r="N47" i="31"/>
  <c r="L47" i="31"/>
  <c r="K47" i="31"/>
  <c r="I47" i="31"/>
  <c r="H47" i="31"/>
  <c r="E47" i="31"/>
  <c r="F47" i="31" s="1"/>
  <c r="N46" i="31"/>
  <c r="O46" i="31" s="1"/>
  <c r="L46" i="31"/>
  <c r="K46" i="31"/>
  <c r="H46" i="31"/>
  <c r="I46" i="31" s="1"/>
  <c r="E46" i="31"/>
  <c r="F46" i="31" s="1"/>
  <c r="N45" i="31"/>
  <c r="O45" i="31" s="1"/>
  <c r="L45" i="31"/>
  <c r="K45" i="31"/>
  <c r="H45" i="31"/>
  <c r="I45" i="31" s="1"/>
  <c r="E45" i="31"/>
  <c r="F45" i="31" s="1"/>
  <c r="N44" i="31"/>
  <c r="N64" i="31" s="1"/>
  <c r="L44" i="31"/>
  <c r="K44" i="31"/>
  <c r="H44" i="3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L36" i="31"/>
  <c r="K36" i="31"/>
  <c r="J36" i="31"/>
  <c r="I36" i="31"/>
  <c r="H36" i="31"/>
  <c r="G36" i="31"/>
  <c r="F36" i="31"/>
  <c r="E36" i="31"/>
  <c r="D36" i="31"/>
  <c r="C36" i="31"/>
  <c r="B36" i="31"/>
  <c r="O35" i="31"/>
  <c r="N35" i="31"/>
  <c r="M35" i="31"/>
  <c r="L35" i="31"/>
  <c r="K35" i="31"/>
  <c r="J35" i="31"/>
  <c r="I35" i="31"/>
  <c r="H35" i="31"/>
  <c r="G35" i="31"/>
  <c r="F35" i="31"/>
  <c r="E35" i="31"/>
  <c r="D35" i="31"/>
  <c r="C35" i="31"/>
  <c r="B35" i="31"/>
  <c r="O34" i="31"/>
  <c r="N34" i="31"/>
  <c r="M34" i="31"/>
  <c r="L34" i="31"/>
  <c r="K34" i="31"/>
  <c r="J34" i="31"/>
  <c r="I34" i="31"/>
  <c r="H34" i="31"/>
  <c r="G34" i="31"/>
  <c r="F34" i="31"/>
  <c r="E34" i="31"/>
  <c r="D34" i="31"/>
  <c r="C34" i="31"/>
  <c r="B34" i="31"/>
  <c r="O33" i="31"/>
  <c r="N33" i="31"/>
  <c r="M33" i="31"/>
  <c r="L33" i="31"/>
  <c r="K33" i="31"/>
  <c r="J33" i="31"/>
  <c r="I33" i="31"/>
  <c r="H33" i="31"/>
  <c r="G33" i="31"/>
  <c r="F33" i="31"/>
  <c r="E33" i="31"/>
  <c r="D33" i="31"/>
  <c r="C33" i="31"/>
  <c r="B33" i="31"/>
  <c r="O32" i="31"/>
  <c r="N32" i="31"/>
  <c r="M32" i="31"/>
  <c r="L32" i="31"/>
  <c r="K32" i="31"/>
  <c r="J32" i="31"/>
  <c r="I32" i="31"/>
  <c r="H32" i="31"/>
  <c r="G32" i="31"/>
  <c r="F32" i="31"/>
  <c r="E32" i="31"/>
  <c r="D32" i="31"/>
  <c r="C32" i="31"/>
  <c r="B32" i="31"/>
  <c r="O31" i="31"/>
  <c r="N31" i="31"/>
  <c r="M31" i="31"/>
  <c r="L31" i="31"/>
  <c r="K31" i="31"/>
  <c r="J31" i="31"/>
  <c r="I31" i="31"/>
  <c r="H31" i="31"/>
  <c r="G31" i="31"/>
  <c r="F31" i="31"/>
  <c r="E31" i="31"/>
  <c r="D31" i="31"/>
  <c r="C31" i="31"/>
  <c r="B31" i="31"/>
  <c r="O30" i="31"/>
  <c r="N30" i="31"/>
  <c r="M30" i="31"/>
  <c r="L30" i="31"/>
  <c r="K30" i="31"/>
  <c r="J30" i="31"/>
  <c r="I30" i="31"/>
  <c r="H30" i="31"/>
  <c r="G30" i="31"/>
  <c r="F30" i="31"/>
  <c r="E30" i="31"/>
  <c r="D30" i="31"/>
  <c r="C30" i="31"/>
  <c r="B30" i="31"/>
  <c r="O29" i="31"/>
  <c r="N29" i="31"/>
  <c r="M29" i="31"/>
  <c r="L29" i="31"/>
  <c r="K29" i="31"/>
  <c r="J29" i="31"/>
  <c r="I29" i="31"/>
  <c r="H29" i="31"/>
  <c r="G29" i="31"/>
  <c r="F29" i="31"/>
  <c r="E29" i="31"/>
  <c r="D29" i="31"/>
  <c r="C29" i="31"/>
  <c r="B29" i="31"/>
  <c r="O28" i="31"/>
  <c r="N28" i="31"/>
  <c r="M28" i="31"/>
  <c r="L28" i="31"/>
  <c r="K28" i="31"/>
  <c r="J28" i="31"/>
  <c r="I28" i="31"/>
  <c r="H28" i="31"/>
  <c r="G28" i="31"/>
  <c r="F28" i="31"/>
  <c r="E28" i="31"/>
  <c r="D28" i="31"/>
  <c r="C28" i="31"/>
  <c r="B28" i="31"/>
  <c r="O27" i="31"/>
  <c r="N27" i="31"/>
  <c r="M27" i="31"/>
  <c r="L27" i="31"/>
  <c r="K27" i="31"/>
  <c r="J27" i="31"/>
  <c r="I27" i="31"/>
  <c r="H27" i="31"/>
  <c r="G27" i="31"/>
  <c r="F27" i="31"/>
  <c r="E27" i="31"/>
  <c r="D27" i="31"/>
  <c r="C27" i="31"/>
  <c r="B27" i="31"/>
  <c r="O26" i="31"/>
  <c r="N26" i="31"/>
  <c r="M26" i="31"/>
  <c r="L26" i="31"/>
  <c r="K26" i="31"/>
  <c r="J26" i="31"/>
  <c r="I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I25" i="31"/>
  <c r="H25" i="31"/>
  <c r="G25" i="31"/>
  <c r="F25" i="31"/>
  <c r="E25" i="31"/>
  <c r="D25" i="31"/>
  <c r="C25" i="31"/>
  <c r="B25" i="31"/>
  <c r="O24" i="31"/>
  <c r="N24" i="31"/>
  <c r="M24" i="31"/>
  <c r="L24" i="31"/>
  <c r="K24" i="31"/>
  <c r="J24" i="31"/>
  <c r="I24" i="31"/>
  <c r="H24" i="31"/>
  <c r="G24" i="31"/>
  <c r="F24" i="31"/>
  <c r="E24" i="31"/>
  <c r="D24" i="31"/>
  <c r="C24" i="31"/>
  <c r="B24" i="31"/>
  <c r="O23" i="31"/>
  <c r="N23" i="31"/>
  <c r="M23" i="31"/>
  <c r="L23" i="31"/>
  <c r="K23" i="31"/>
  <c r="J23" i="31"/>
  <c r="I23" i="31"/>
  <c r="H23" i="31"/>
  <c r="G23" i="31"/>
  <c r="F23" i="31"/>
  <c r="E23" i="31"/>
  <c r="D23" i="31"/>
  <c r="C23" i="31"/>
  <c r="B23" i="31"/>
  <c r="O22" i="31"/>
  <c r="N22" i="31"/>
  <c r="M22" i="31"/>
  <c r="L22" i="31"/>
  <c r="K22" i="31"/>
  <c r="J22" i="31"/>
  <c r="I22" i="31"/>
  <c r="H22" i="31"/>
  <c r="G22" i="31"/>
  <c r="F22" i="31"/>
  <c r="E22" i="31"/>
  <c r="D22" i="31"/>
  <c r="C22" i="31"/>
  <c r="B22" i="31"/>
  <c r="O21" i="31"/>
  <c r="N21" i="31"/>
  <c r="M21" i="31"/>
  <c r="L21" i="31"/>
  <c r="K21" i="31"/>
  <c r="J21" i="31"/>
  <c r="I21" i="31"/>
  <c r="H21" i="31"/>
  <c r="G21" i="31"/>
  <c r="F21" i="31"/>
  <c r="E21" i="31"/>
  <c r="D21" i="31"/>
  <c r="C21" i="31"/>
  <c r="B21" i="31"/>
  <c r="O20" i="31"/>
  <c r="N20" i="31"/>
  <c r="M20" i="31"/>
  <c r="L20" i="31"/>
  <c r="K20" i="31"/>
  <c r="J20" i="31"/>
  <c r="I20" i="31"/>
  <c r="H20" i="31"/>
  <c r="G20" i="31"/>
  <c r="F20" i="31"/>
  <c r="E20" i="31"/>
  <c r="D20" i="31"/>
  <c r="C20" i="31"/>
  <c r="B20" i="31"/>
  <c r="O19" i="31"/>
  <c r="N19" i="31"/>
  <c r="M19" i="31"/>
  <c r="L19" i="31"/>
  <c r="K19" i="31"/>
  <c r="J19" i="31"/>
  <c r="I19" i="31"/>
  <c r="H19" i="31"/>
  <c r="G19" i="31"/>
  <c r="F19" i="31"/>
  <c r="E19" i="31"/>
  <c r="D19" i="31"/>
  <c r="C19" i="31"/>
  <c r="B19" i="31"/>
  <c r="O18" i="31"/>
  <c r="N18" i="31"/>
  <c r="M18" i="31"/>
  <c r="L18" i="31"/>
  <c r="K18" i="31"/>
  <c r="J18" i="31"/>
  <c r="I18" i="31"/>
  <c r="H18" i="31"/>
  <c r="G18" i="31"/>
  <c r="F18" i="31"/>
  <c r="E18" i="31"/>
  <c r="D18" i="31"/>
  <c r="C18" i="31"/>
  <c r="B18" i="31"/>
  <c r="O17" i="31"/>
  <c r="N17" i="31"/>
  <c r="M17" i="31"/>
  <c r="L17" i="31"/>
  <c r="K17" i="31"/>
  <c r="J17" i="31"/>
  <c r="I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N198" i="30"/>
  <c r="O198" i="30" s="1"/>
  <c r="L198" i="30"/>
  <c r="K198" i="30"/>
  <c r="H198" i="30"/>
  <c r="I198" i="30" s="1"/>
  <c r="F198" i="30"/>
  <c r="E198" i="30"/>
  <c r="N197" i="30"/>
  <c r="O197" i="30" s="1"/>
  <c r="K197" i="30"/>
  <c r="L197" i="30" s="1"/>
  <c r="H197" i="30"/>
  <c r="I197" i="30" s="1"/>
  <c r="F197" i="30"/>
  <c r="E197" i="30"/>
  <c r="O196" i="30"/>
  <c r="N196" i="30"/>
  <c r="K196" i="30"/>
  <c r="L196" i="30" s="1"/>
  <c r="H196" i="30"/>
  <c r="I196" i="30" s="1"/>
  <c r="F196" i="30"/>
  <c r="E196" i="30"/>
  <c r="N195" i="30"/>
  <c r="O195" i="30" s="1"/>
  <c r="L195" i="30"/>
  <c r="K195" i="30"/>
  <c r="H195" i="30"/>
  <c r="I195" i="30" s="1"/>
  <c r="F195" i="30"/>
  <c r="E195" i="30"/>
  <c r="N194" i="30"/>
  <c r="O194" i="30" s="1"/>
  <c r="L194" i="30"/>
  <c r="K194" i="30"/>
  <c r="H194" i="30"/>
  <c r="I194" i="30" s="1"/>
  <c r="F194" i="30"/>
  <c r="E194" i="30"/>
  <c r="O193" i="30"/>
  <c r="N193" i="30"/>
  <c r="K193" i="30"/>
  <c r="L193" i="30" s="1"/>
  <c r="H193" i="30"/>
  <c r="I193" i="30" s="1"/>
  <c r="F193" i="30"/>
  <c r="E193" i="30"/>
  <c r="N192" i="30"/>
  <c r="O192" i="30" s="1"/>
  <c r="K192" i="30"/>
  <c r="L192" i="30" s="1"/>
  <c r="H192" i="30"/>
  <c r="I192" i="30" s="1"/>
  <c r="F192" i="30"/>
  <c r="E192" i="30"/>
  <c r="O191" i="30"/>
  <c r="N191" i="30"/>
  <c r="K191" i="30"/>
  <c r="L191" i="30" s="1"/>
  <c r="H191" i="30"/>
  <c r="I191" i="30" s="1"/>
  <c r="F191" i="30"/>
  <c r="E191" i="30"/>
  <c r="N190" i="30"/>
  <c r="O190" i="30" s="1"/>
  <c r="L190" i="30"/>
  <c r="K190" i="30"/>
  <c r="H190" i="30"/>
  <c r="I190" i="30" s="1"/>
  <c r="F190" i="30"/>
  <c r="E190" i="30"/>
  <c r="N189" i="30"/>
  <c r="O189" i="30" s="1"/>
  <c r="K189" i="30"/>
  <c r="L189" i="30" s="1"/>
  <c r="H189" i="30"/>
  <c r="I189" i="30" s="1"/>
  <c r="F189" i="30"/>
  <c r="E189" i="30"/>
  <c r="N188" i="30"/>
  <c r="O188" i="30" s="1"/>
  <c r="K188" i="30"/>
  <c r="L188" i="30" s="1"/>
  <c r="H188" i="30"/>
  <c r="I188" i="30" s="1"/>
  <c r="F188" i="30"/>
  <c r="E188" i="30"/>
  <c r="N187" i="30"/>
  <c r="O187" i="30" s="1"/>
  <c r="K187" i="30"/>
  <c r="L187" i="30" s="1"/>
  <c r="H187" i="30"/>
  <c r="I187" i="30" s="1"/>
  <c r="F187" i="30"/>
  <c r="E187" i="30"/>
  <c r="N186" i="30"/>
  <c r="O186" i="30" s="1"/>
  <c r="L186" i="30"/>
  <c r="K186" i="30"/>
  <c r="H186" i="30"/>
  <c r="I186" i="30" s="1"/>
  <c r="F186" i="30"/>
  <c r="E186" i="30"/>
  <c r="N185" i="30"/>
  <c r="O185" i="30" s="1"/>
  <c r="K185" i="30"/>
  <c r="L185" i="30" s="1"/>
  <c r="H185" i="30"/>
  <c r="I185" i="30" s="1"/>
  <c r="F185" i="30"/>
  <c r="E185" i="30"/>
  <c r="O184" i="30"/>
  <c r="N184" i="30"/>
  <c r="K184" i="30"/>
  <c r="L184" i="30" s="1"/>
  <c r="H184" i="30"/>
  <c r="I184" i="30" s="1"/>
  <c r="F184" i="30"/>
  <c r="E184" i="30"/>
  <c r="N183" i="30"/>
  <c r="O183" i="30" s="1"/>
  <c r="K183" i="30"/>
  <c r="L183" i="30" s="1"/>
  <c r="H183" i="30"/>
  <c r="I183" i="30" s="1"/>
  <c r="F183" i="30"/>
  <c r="E183" i="30"/>
  <c r="O182" i="30"/>
  <c r="N182" i="30"/>
  <c r="L182" i="30"/>
  <c r="K182" i="30"/>
  <c r="H182" i="30"/>
  <c r="I182" i="30" s="1"/>
  <c r="F182" i="30"/>
  <c r="E182" i="30"/>
  <c r="N181" i="30"/>
  <c r="O181" i="30" s="1"/>
  <c r="K181" i="30"/>
  <c r="L181" i="30" s="1"/>
  <c r="H181" i="30"/>
  <c r="I181" i="30" s="1"/>
  <c r="F181" i="30"/>
  <c r="E181" i="30"/>
  <c r="N180" i="30"/>
  <c r="O180" i="30" s="1"/>
  <c r="K180" i="30"/>
  <c r="L180" i="30" s="1"/>
  <c r="H180" i="30"/>
  <c r="I180" i="30" s="1"/>
  <c r="F180" i="30"/>
  <c r="E180" i="30"/>
  <c r="N179" i="30"/>
  <c r="N199" i="30" s="1"/>
  <c r="K179" i="30"/>
  <c r="H179" i="30"/>
  <c r="H199" i="30" s="1"/>
  <c r="F179" i="30"/>
  <c r="F199" i="30" s="1"/>
  <c r="E179" i="30"/>
  <c r="E199" i="30" s="1"/>
  <c r="M177" i="30"/>
  <c r="J177" i="30"/>
  <c r="G177" i="30"/>
  <c r="D177" i="30"/>
  <c r="B177" i="30"/>
  <c r="M176" i="30"/>
  <c r="G176" i="30"/>
  <c r="B172" i="30"/>
  <c r="N171" i="30"/>
  <c r="O171" i="30" s="1"/>
  <c r="L171" i="30"/>
  <c r="K171" i="30"/>
  <c r="H171" i="30"/>
  <c r="I171" i="30" s="1"/>
  <c r="F171" i="30"/>
  <c r="E171" i="30"/>
  <c r="O170" i="30"/>
  <c r="N170" i="30"/>
  <c r="K170" i="30"/>
  <c r="L170" i="30" s="1"/>
  <c r="H170" i="30"/>
  <c r="I170" i="30" s="1"/>
  <c r="F170" i="30"/>
  <c r="E170" i="30"/>
  <c r="O169" i="30"/>
  <c r="N169" i="30"/>
  <c r="K169" i="30"/>
  <c r="L169" i="30" s="1"/>
  <c r="H169" i="30"/>
  <c r="I169" i="30" s="1"/>
  <c r="F169" i="30"/>
  <c r="E169" i="30"/>
  <c r="O168" i="30"/>
  <c r="N168" i="30"/>
  <c r="K168" i="30"/>
  <c r="L168" i="30" s="1"/>
  <c r="H168" i="30"/>
  <c r="I168" i="30" s="1"/>
  <c r="F168" i="30"/>
  <c r="E168" i="30"/>
  <c r="O167" i="30"/>
  <c r="N167" i="30"/>
  <c r="L167" i="30"/>
  <c r="K167" i="30"/>
  <c r="H167" i="30"/>
  <c r="I167" i="30" s="1"/>
  <c r="F167" i="30"/>
  <c r="E167" i="30"/>
  <c r="N166" i="30"/>
  <c r="O166" i="30" s="1"/>
  <c r="K166" i="30"/>
  <c r="L166" i="30" s="1"/>
  <c r="H166" i="30"/>
  <c r="I166" i="30" s="1"/>
  <c r="F166" i="30"/>
  <c r="E166" i="30"/>
  <c r="N165" i="30"/>
  <c r="O165" i="30" s="1"/>
  <c r="K165" i="30"/>
  <c r="L165" i="30" s="1"/>
  <c r="H165" i="30"/>
  <c r="I165" i="30" s="1"/>
  <c r="F165" i="30"/>
  <c r="E165" i="30"/>
  <c r="N164" i="30"/>
  <c r="O164" i="30" s="1"/>
  <c r="L164" i="30"/>
  <c r="K164" i="30"/>
  <c r="H164" i="30"/>
  <c r="I164" i="30" s="1"/>
  <c r="F164" i="30"/>
  <c r="E164" i="30"/>
  <c r="O163" i="30"/>
  <c r="N163" i="30"/>
  <c r="L163" i="30"/>
  <c r="K163" i="30"/>
  <c r="H163" i="30"/>
  <c r="I163" i="30" s="1"/>
  <c r="F163" i="30"/>
  <c r="E163" i="30"/>
  <c r="N162" i="30"/>
  <c r="O162" i="30" s="1"/>
  <c r="K162" i="30"/>
  <c r="L162" i="30" s="1"/>
  <c r="H162" i="30"/>
  <c r="I162" i="30" s="1"/>
  <c r="F162" i="30"/>
  <c r="E162" i="30"/>
  <c r="N161" i="30"/>
  <c r="O161" i="30" s="1"/>
  <c r="K161" i="30"/>
  <c r="L161" i="30" s="1"/>
  <c r="H161" i="30"/>
  <c r="I161" i="30" s="1"/>
  <c r="F161" i="30"/>
  <c r="E161" i="30"/>
  <c r="N160" i="30"/>
  <c r="O160" i="30" s="1"/>
  <c r="K160" i="30"/>
  <c r="L160" i="30" s="1"/>
  <c r="H160" i="30"/>
  <c r="I160" i="30" s="1"/>
  <c r="F160" i="30"/>
  <c r="E160" i="30"/>
  <c r="N159" i="30"/>
  <c r="O159" i="30" s="1"/>
  <c r="L159" i="30"/>
  <c r="K159" i="30"/>
  <c r="H159" i="30"/>
  <c r="I159" i="30" s="1"/>
  <c r="F159" i="30"/>
  <c r="E159" i="30"/>
  <c r="O158" i="30"/>
  <c r="N158" i="30"/>
  <c r="K158" i="30"/>
  <c r="L158" i="30" s="1"/>
  <c r="H158" i="30"/>
  <c r="I158" i="30" s="1"/>
  <c r="F158" i="30"/>
  <c r="E158" i="30"/>
  <c r="N157" i="30"/>
  <c r="O157" i="30" s="1"/>
  <c r="K157" i="30"/>
  <c r="L157" i="30" s="1"/>
  <c r="H157" i="30"/>
  <c r="I157" i="30" s="1"/>
  <c r="F157" i="30"/>
  <c r="E157" i="30"/>
  <c r="O156" i="30"/>
  <c r="N156" i="30"/>
  <c r="K156" i="30"/>
  <c r="L156" i="30" s="1"/>
  <c r="H156" i="30"/>
  <c r="I156" i="30" s="1"/>
  <c r="F156" i="30"/>
  <c r="E156" i="30"/>
  <c r="O155" i="30"/>
  <c r="N155" i="30"/>
  <c r="L155" i="30"/>
  <c r="K155" i="30"/>
  <c r="H155" i="30"/>
  <c r="I155" i="30" s="1"/>
  <c r="F155" i="30"/>
  <c r="E155" i="30"/>
  <c r="N154" i="30"/>
  <c r="O154" i="30" s="1"/>
  <c r="K154" i="30"/>
  <c r="L154" i="30" s="1"/>
  <c r="H154" i="30"/>
  <c r="I154" i="30" s="1"/>
  <c r="F154" i="30"/>
  <c r="E154" i="30"/>
  <c r="N153" i="30"/>
  <c r="O153" i="30" s="1"/>
  <c r="K153" i="30"/>
  <c r="L153" i="30" s="1"/>
  <c r="H153" i="30"/>
  <c r="I153" i="30" s="1"/>
  <c r="F153" i="30"/>
  <c r="E153" i="30"/>
  <c r="N152" i="30"/>
  <c r="K152" i="30"/>
  <c r="H152" i="30"/>
  <c r="H172" i="30" s="1"/>
  <c r="F152" i="30"/>
  <c r="F172" i="30" s="1"/>
  <c r="E152" i="30"/>
  <c r="E172" i="30" s="1"/>
  <c r="M150" i="30"/>
  <c r="J150" i="30"/>
  <c r="G150" i="30"/>
  <c r="D150" i="30"/>
  <c r="B150" i="30"/>
  <c r="M149" i="30"/>
  <c r="G149" i="30"/>
  <c r="B145" i="30"/>
  <c r="N144" i="30"/>
  <c r="O144" i="30" s="1"/>
  <c r="K144" i="30"/>
  <c r="L144" i="30" s="1"/>
  <c r="H144" i="30"/>
  <c r="I144" i="30" s="1"/>
  <c r="E144" i="30"/>
  <c r="F144" i="30" s="1"/>
  <c r="O143" i="30"/>
  <c r="N143" i="30"/>
  <c r="K143" i="30"/>
  <c r="L143" i="30" s="1"/>
  <c r="I143" i="30"/>
  <c r="H143" i="30"/>
  <c r="E143" i="30"/>
  <c r="F143" i="30" s="1"/>
  <c r="N142" i="30"/>
  <c r="O142" i="30" s="1"/>
  <c r="K142" i="30"/>
  <c r="L142" i="30" s="1"/>
  <c r="H142" i="30"/>
  <c r="I142" i="30" s="1"/>
  <c r="E142" i="30"/>
  <c r="F142" i="30" s="1"/>
  <c r="N141" i="30"/>
  <c r="O141" i="30" s="1"/>
  <c r="L141" i="30"/>
  <c r="K141" i="30"/>
  <c r="I141" i="30"/>
  <c r="H141" i="30"/>
  <c r="E141" i="30"/>
  <c r="F141" i="30" s="1"/>
  <c r="N140" i="30"/>
  <c r="O140" i="30" s="1"/>
  <c r="K140" i="30"/>
  <c r="L140" i="30" s="1"/>
  <c r="H140" i="30"/>
  <c r="I140" i="30" s="1"/>
  <c r="E140" i="30"/>
  <c r="F140" i="30" s="1"/>
  <c r="N139" i="30"/>
  <c r="O139" i="30" s="1"/>
  <c r="K139" i="30"/>
  <c r="L139" i="30" s="1"/>
  <c r="I139" i="30"/>
  <c r="H139" i="30"/>
  <c r="E139" i="30"/>
  <c r="F139" i="30" s="1"/>
  <c r="O138" i="30"/>
  <c r="N138" i="30"/>
  <c r="L138" i="30"/>
  <c r="K138" i="30"/>
  <c r="H138" i="30"/>
  <c r="I138" i="30" s="1"/>
  <c r="E138" i="30"/>
  <c r="F138" i="30" s="1"/>
  <c r="N137" i="30"/>
  <c r="O137" i="30" s="1"/>
  <c r="K137" i="30"/>
  <c r="L137" i="30" s="1"/>
  <c r="I137" i="30"/>
  <c r="H137" i="30"/>
  <c r="E137" i="30"/>
  <c r="F137" i="30" s="1"/>
  <c r="O136" i="30"/>
  <c r="N136" i="30"/>
  <c r="K136" i="30"/>
  <c r="L136" i="30" s="1"/>
  <c r="H136" i="30"/>
  <c r="I136" i="30" s="1"/>
  <c r="E136" i="30"/>
  <c r="F136" i="30" s="1"/>
  <c r="N135" i="30"/>
  <c r="O135" i="30" s="1"/>
  <c r="K135" i="30"/>
  <c r="L135" i="30" s="1"/>
  <c r="I135" i="30"/>
  <c r="H135" i="30"/>
  <c r="E135" i="30"/>
  <c r="F135" i="30" s="1"/>
  <c r="O134" i="30"/>
  <c r="N134" i="30"/>
  <c r="K134" i="30"/>
  <c r="L134" i="30" s="1"/>
  <c r="H134" i="30"/>
  <c r="I134" i="30" s="1"/>
  <c r="E134" i="30"/>
  <c r="F134" i="30" s="1"/>
  <c r="O133" i="30"/>
  <c r="N133" i="30"/>
  <c r="L133" i="30"/>
  <c r="K133" i="30"/>
  <c r="I133" i="30"/>
  <c r="H133" i="30"/>
  <c r="E133" i="30"/>
  <c r="F133" i="30" s="1"/>
  <c r="O132" i="30"/>
  <c r="N132" i="30"/>
  <c r="K132" i="30"/>
  <c r="L132" i="30" s="1"/>
  <c r="H132" i="30"/>
  <c r="I132" i="30" s="1"/>
  <c r="E132" i="30"/>
  <c r="F132" i="30" s="1"/>
  <c r="O131" i="30"/>
  <c r="N131" i="30"/>
  <c r="L131" i="30"/>
  <c r="K131" i="30"/>
  <c r="I131" i="30"/>
  <c r="H131" i="30"/>
  <c r="E131" i="30"/>
  <c r="F131" i="30" s="1"/>
  <c r="O130" i="30"/>
  <c r="N130" i="30"/>
  <c r="L130" i="30"/>
  <c r="K130" i="30"/>
  <c r="H130" i="30"/>
  <c r="I130" i="30" s="1"/>
  <c r="E130" i="30"/>
  <c r="F130" i="30" s="1"/>
  <c r="N129" i="30"/>
  <c r="O129" i="30" s="1"/>
  <c r="K129" i="30"/>
  <c r="L129" i="30" s="1"/>
  <c r="I129" i="30"/>
  <c r="H129" i="30"/>
  <c r="E129" i="30"/>
  <c r="F129" i="30" s="1"/>
  <c r="O128" i="30"/>
  <c r="N128" i="30"/>
  <c r="K128" i="30"/>
  <c r="L128" i="30" s="1"/>
  <c r="H128" i="30"/>
  <c r="I128" i="30" s="1"/>
  <c r="E128" i="30"/>
  <c r="F128" i="30" s="1"/>
  <c r="O127" i="30"/>
  <c r="N127" i="30"/>
  <c r="K127" i="30"/>
  <c r="L127" i="30" s="1"/>
  <c r="I127" i="30"/>
  <c r="H127" i="30"/>
  <c r="E127" i="30"/>
  <c r="F127" i="30" s="1"/>
  <c r="N126" i="30"/>
  <c r="O126" i="30" s="1"/>
  <c r="K126" i="30"/>
  <c r="L126" i="30" s="1"/>
  <c r="H126" i="30"/>
  <c r="I126" i="30" s="1"/>
  <c r="E126" i="30"/>
  <c r="F126" i="30" s="1"/>
  <c r="O125" i="30"/>
  <c r="N125" i="30"/>
  <c r="L125" i="30"/>
  <c r="K125" i="30"/>
  <c r="K145" i="30" s="1"/>
  <c r="I125" i="30"/>
  <c r="H125" i="30"/>
  <c r="E125" i="30"/>
  <c r="E145" i="30" s="1"/>
  <c r="M123" i="30"/>
  <c r="J123" i="30"/>
  <c r="G123" i="30"/>
  <c r="D123" i="30"/>
  <c r="B123" i="30"/>
  <c r="M122" i="30"/>
  <c r="G122" i="30"/>
  <c r="B118" i="30"/>
  <c r="N117" i="30"/>
  <c r="O117" i="30" s="1"/>
  <c r="K117" i="30"/>
  <c r="L117" i="30" s="1"/>
  <c r="H117" i="30"/>
  <c r="I117" i="30" s="1"/>
  <c r="E117" i="30"/>
  <c r="F117" i="30" s="1"/>
  <c r="O116" i="30"/>
  <c r="N116" i="30"/>
  <c r="K116" i="30"/>
  <c r="L116" i="30" s="1"/>
  <c r="H116" i="30"/>
  <c r="I116" i="30" s="1"/>
  <c r="E116" i="30"/>
  <c r="F116" i="30" s="1"/>
  <c r="O115" i="30"/>
  <c r="N115" i="30"/>
  <c r="K115" i="30"/>
  <c r="L115" i="30" s="1"/>
  <c r="H115" i="30"/>
  <c r="I115" i="30" s="1"/>
  <c r="E115" i="30"/>
  <c r="F115" i="30" s="1"/>
  <c r="N114" i="30"/>
  <c r="O114" i="30" s="1"/>
  <c r="K114" i="30"/>
  <c r="L114" i="30" s="1"/>
  <c r="I114" i="30"/>
  <c r="H114" i="30"/>
  <c r="E114" i="30"/>
  <c r="F114" i="30" s="1"/>
  <c r="O113" i="30"/>
  <c r="N113" i="30"/>
  <c r="L113" i="30"/>
  <c r="K113" i="30"/>
  <c r="H113" i="30"/>
  <c r="I113" i="30" s="1"/>
  <c r="E113" i="30"/>
  <c r="F113" i="30" s="1"/>
  <c r="N112" i="30"/>
  <c r="O112" i="30" s="1"/>
  <c r="K112" i="30"/>
  <c r="L112" i="30" s="1"/>
  <c r="H112" i="30"/>
  <c r="I112" i="30" s="1"/>
  <c r="E112" i="30"/>
  <c r="F112" i="30" s="1"/>
  <c r="N111" i="30"/>
  <c r="O111" i="30" s="1"/>
  <c r="L111" i="30"/>
  <c r="K111" i="30"/>
  <c r="H111" i="30"/>
  <c r="I111" i="30" s="1"/>
  <c r="E111" i="30"/>
  <c r="F111" i="30" s="1"/>
  <c r="N110" i="30"/>
  <c r="O110" i="30" s="1"/>
  <c r="L110" i="30"/>
  <c r="K110" i="30"/>
  <c r="I110" i="30"/>
  <c r="H110" i="30"/>
  <c r="E110" i="30"/>
  <c r="F110" i="30" s="1"/>
  <c r="O109" i="30"/>
  <c r="N109" i="30"/>
  <c r="K109" i="30"/>
  <c r="L109" i="30" s="1"/>
  <c r="H109" i="30"/>
  <c r="I109" i="30" s="1"/>
  <c r="E109" i="30"/>
  <c r="F109" i="30" s="1"/>
  <c r="O108" i="30"/>
  <c r="N108" i="30"/>
  <c r="K108" i="30"/>
  <c r="L108" i="30" s="1"/>
  <c r="H108" i="30"/>
  <c r="I108" i="30" s="1"/>
  <c r="E108" i="30"/>
  <c r="F108" i="30" s="1"/>
  <c r="O107" i="30"/>
  <c r="N107" i="30"/>
  <c r="K107" i="30"/>
  <c r="L107" i="30" s="1"/>
  <c r="H107" i="30"/>
  <c r="I107" i="30" s="1"/>
  <c r="E107" i="30"/>
  <c r="F107" i="30" s="1"/>
  <c r="N106" i="30"/>
  <c r="O106" i="30" s="1"/>
  <c r="K106" i="30"/>
  <c r="L106" i="30" s="1"/>
  <c r="I106" i="30"/>
  <c r="H106" i="30"/>
  <c r="E106" i="30"/>
  <c r="F106" i="30" s="1"/>
  <c r="N105" i="30"/>
  <c r="O105" i="30" s="1"/>
  <c r="K105" i="30"/>
  <c r="L105" i="30" s="1"/>
  <c r="H105" i="30"/>
  <c r="I105" i="30" s="1"/>
  <c r="E105" i="30"/>
  <c r="F105" i="30" s="1"/>
  <c r="O104" i="30"/>
  <c r="N104" i="30"/>
  <c r="L104" i="30"/>
  <c r="K104" i="30"/>
  <c r="H104" i="30"/>
  <c r="I104" i="30" s="1"/>
  <c r="E104" i="30"/>
  <c r="F104" i="30" s="1"/>
  <c r="O103" i="30"/>
  <c r="N103" i="30"/>
  <c r="K103" i="30"/>
  <c r="L103" i="30" s="1"/>
  <c r="H103" i="30"/>
  <c r="I103" i="30" s="1"/>
  <c r="E103" i="30"/>
  <c r="F103" i="30" s="1"/>
  <c r="O102" i="30"/>
  <c r="N102" i="30"/>
  <c r="L102" i="30"/>
  <c r="K102" i="30"/>
  <c r="I102" i="30"/>
  <c r="H102" i="30"/>
  <c r="E102" i="30"/>
  <c r="F102" i="30" s="1"/>
  <c r="O101" i="30"/>
  <c r="N101" i="30"/>
  <c r="K101" i="30"/>
  <c r="L101" i="30" s="1"/>
  <c r="H101" i="30"/>
  <c r="I101" i="30" s="1"/>
  <c r="E101" i="30"/>
  <c r="F101" i="30" s="1"/>
  <c r="O100" i="30"/>
  <c r="N100" i="30"/>
  <c r="K100" i="30"/>
  <c r="L100" i="30" s="1"/>
  <c r="H100" i="30"/>
  <c r="I100" i="30" s="1"/>
  <c r="E100" i="30"/>
  <c r="F100" i="30" s="1"/>
  <c r="O99" i="30"/>
  <c r="N99" i="30"/>
  <c r="K99" i="30"/>
  <c r="L99" i="30" s="1"/>
  <c r="H99" i="30"/>
  <c r="I99" i="30" s="1"/>
  <c r="E99" i="30"/>
  <c r="F99" i="30" s="1"/>
  <c r="N98" i="30"/>
  <c r="N118" i="30" s="1"/>
  <c r="K98" i="30"/>
  <c r="I98" i="30"/>
  <c r="H98" i="30"/>
  <c r="E98" i="30"/>
  <c r="E118" i="30" s="1"/>
  <c r="M96" i="30"/>
  <c r="J96" i="30"/>
  <c r="G96" i="30"/>
  <c r="D96" i="30"/>
  <c r="B96" i="30"/>
  <c r="M95" i="30"/>
  <c r="G95" i="30"/>
  <c r="B91" i="30"/>
  <c r="N90" i="30"/>
  <c r="O90" i="30" s="1"/>
  <c r="L90" i="30"/>
  <c r="K90" i="30"/>
  <c r="H90" i="30"/>
  <c r="I90" i="30" s="1"/>
  <c r="F90" i="30"/>
  <c r="E90" i="30"/>
  <c r="O89" i="30"/>
  <c r="N89" i="30"/>
  <c r="K89" i="30"/>
  <c r="L89" i="30" s="1"/>
  <c r="H89" i="30"/>
  <c r="I89" i="30" s="1"/>
  <c r="F89" i="30"/>
  <c r="E89" i="30"/>
  <c r="N88" i="30"/>
  <c r="O88" i="30" s="1"/>
  <c r="K88" i="30"/>
  <c r="L88" i="30" s="1"/>
  <c r="H88" i="30"/>
  <c r="I88" i="30" s="1"/>
  <c r="F88" i="30"/>
  <c r="E88" i="30"/>
  <c r="O87" i="30"/>
  <c r="N87" i="30"/>
  <c r="K87" i="30"/>
  <c r="L87" i="30" s="1"/>
  <c r="H87" i="30"/>
  <c r="I87" i="30" s="1"/>
  <c r="F87" i="30"/>
  <c r="E87" i="30"/>
  <c r="N86" i="30"/>
  <c r="O86" i="30" s="1"/>
  <c r="L86" i="30"/>
  <c r="K86" i="30"/>
  <c r="H86" i="30"/>
  <c r="I86" i="30" s="1"/>
  <c r="F86" i="30"/>
  <c r="E86" i="30"/>
  <c r="N85" i="30"/>
  <c r="O85" i="30" s="1"/>
  <c r="K85" i="30"/>
  <c r="L85" i="30" s="1"/>
  <c r="H85" i="30"/>
  <c r="I85" i="30" s="1"/>
  <c r="F85" i="30"/>
  <c r="E85" i="30"/>
  <c r="N84" i="30"/>
  <c r="O84" i="30" s="1"/>
  <c r="K84" i="30"/>
  <c r="L84" i="30" s="1"/>
  <c r="H84" i="30"/>
  <c r="I84" i="30" s="1"/>
  <c r="F84" i="30"/>
  <c r="E84" i="30"/>
  <c r="N83" i="30"/>
  <c r="O83" i="30" s="1"/>
  <c r="K83" i="30"/>
  <c r="L83" i="30" s="1"/>
  <c r="H83" i="30"/>
  <c r="I83" i="30" s="1"/>
  <c r="F83" i="30"/>
  <c r="E83" i="30"/>
  <c r="N82" i="30"/>
  <c r="O82" i="30" s="1"/>
  <c r="L82" i="30"/>
  <c r="K82" i="30"/>
  <c r="H82" i="30"/>
  <c r="I82" i="30" s="1"/>
  <c r="F82" i="30"/>
  <c r="E82" i="30"/>
  <c r="N81" i="30"/>
  <c r="O81" i="30" s="1"/>
  <c r="K81" i="30"/>
  <c r="L81" i="30" s="1"/>
  <c r="H81" i="30"/>
  <c r="I81" i="30" s="1"/>
  <c r="F81" i="30"/>
  <c r="E81" i="30"/>
  <c r="O80" i="30"/>
  <c r="N80" i="30"/>
  <c r="K80" i="30"/>
  <c r="L80" i="30" s="1"/>
  <c r="H80" i="30"/>
  <c r="I80" i="30" s="1"/>
  <c r="F80" i="30"/>
  <c r="E80" i="30"/>
  <c r="N79" i="30"/>
  <c r="O79" i="30" s="1"/>
  <c r="K79" i="30"/>
  <c r="L79" i="30" s="1"/>
  <c r="H79" i="30"/>
  <c r="I79" i="30" s="1"/>
  <c r="F79" i="30"/>
  <c r="E79" i="30"/>
  <c r="O78" i="30"/>
  <c r="N78" i="30"/>
  <c r="L78" i="30"/>
  <c r="K78" i="30"/>
  <c r="H78" i="30"/>
  <c r="I78" i="30" s="1"/>
  <c r="F78" i="30"/>
  <c r="E78" i="30"/>
  <c r="N77" i="30"/>
  <c r="O77" i="30" s="1"/>
  <c r="K77" i="30"/>
  <c r="L77" i="30" s="1"/>
  <c r="H77" i="30"/>
  <c r="I77" i="30" s="1"/>
  <c r="F77" i="30"/>
  <c r="E77" i="30"/>
  <c r="N76" i="30"/>
  <c r="O76" i="30" s="1"/>
  <c r="K76" i="30"/>
  <c r="L76" i="30" s="1"/>
  <c r="H76" i="30"/>
  <c r="I76" i="30" s="1"/>
  <c r="F76" i="30"/>
  <c r="E76" i="30"/>
  <c r="N75" i="30"/>
  <c r="O75" i="30" s="1"/>
  <c r="K75" i="30"/>
  <c r="L75" i="30" s="1"/>
  <c r="H75" i="30"/>
  <c r="I75" i="30" s="1"/>
  <c r="F75" i="30"/>
  <c r="E75" i="30"/>
  <c r="N74" i="30"/>
  <c r="O74" i="30" s="1"/>
  <c r="L74" i="30"/>
  <c r="K74" i="30"/>
  <c r="H74" i="30"/>
  <c r="I74" i="30" s="1"/>
  <c r="F74" i="30"/>
  <c r="E74" i="30"/>
  <c r="O73" i="30"/>
  <c r="N73" i="30"/>
  <c r="K73" i="30"/>
  <c r="L73" i="30" s="1"/>
  <c r="H73" i="30"/>
  <c r="I73" i="30" s="1"/>
  <c r="F73" i="30"/>
  <c r="E73" i="30"/>
  <c r="N72" i="30"/>
  <c r="O72" i="30" s="1"/>
  <c r="K72" i="30"/>
  <c r="L72" i="30" s="1"/>
  <c r="H72" i="30"/>
  <c r="I72" i="30" s="1"/>
  <c r="F72" i="30"/>
  <c r="E72" i="30"/>
  <c r="O71" i="30"/>
  <c r="N71" i="30"/>
  <c r="K71" i="30"/>
  <c r="H71" i="30"/>
  <c r="H91" i="30" s="1"/>
  <c r="F71" i="30"/>
  <c r="F91" i="30" s="1"/>
  <c r="E71" i="30"/>
  <c r="E91" i="30" s="1"/>
  <c r="M69" i="30"/>
  <c r="J69" i="30"/>
  <c r="G69" i="30"/>
  <c r="D69" i="30"/>
  <c r="B69" i="30"/>
  <c r="M68" i="30"/>
  <c r="G68" i="30"/>
  <c r="B64" i="30"/>
  <c r="N63" i="30"/>
  <c r="O63" i="30" s="1"/>
  <c r="L63" i="30"/>
  <c r="K63" i="30"/>
  <c r="H63" i="30"/>
  <c r="I63" i="30" s="1"/>
  <c r="E63" i="30"/>
  <c r="F63" i="30" s="1"/>
  <c r="O62" i="30"/>
  <c r="N62" i="30"/>
  <c r="L62" i="30"/>
  <c r="K62" i="30"/>
  <c r="H62" i="30"/>
  <c r="I62" i="30" s="1"/>
  <c r="E62" i="30"/>
  <c r="F62" i="30" s="1"/>
  <c r="N61" i="30"/>
  <c r="O61" i="30" s="1"/>
  <c r="L61" i="30"/>
  <c r="K61" i="30"/>
  <c r="H61" i="30"/>
  <c r="I61" i="30" s="1"/>
  <c r="E61" i="30"/>
  <c r="F61" i="30" s="1"/>
  <c r="O60" i="30"/>
  <c r="N60" i="30"/>
  <c r="L60" i="30"/>
  <c r="K60" i="30"/>
  <c r="I60" i="30"/>
  <c r="H60" i="30"/>
  <c r="E60" i="30"/>
  <c r="F60" i="30" s="1"/>
  <c r="N59" i="30"/>
  <c r="O59" i="30" s="1"/>
  <c r="K59" i="30"/>
  <c r="L59" i="30" s="1"/>
  <c r="H59" i="30"/>
  <c r="I59" i="30" s="1"/>
  <c r="E59" i="30"/>
  <c r="F59" i="30" s="1"/>
  <c r="O58" i="30"/>
  <c r="N58" i="30"/>
  <c r="K58" i="30"/>
  <c r="L58" i="30" s="1"/>
  <c r="I58" i="30"/>
  <c r="H58" i="30"/>
  <c r="E58" i="30"/>
  <c r="F58" i="30" s="1"/>
  <c r="N57" i="30"/>
  <c r="O57" i="30" s="1"/>
  <c r="L57" i="30"/>
  <c r="K57" i="30"/>
  <c r="H57" i="30"/>
  <c r="I57" i="30" s="1"/>
  <c r="E57" i="30"/>
  <c r="F57" i="30" s="1"/>
  <c r="O56" i="30"/>
  <c r="N56" i="30"/>
  <c r="L56" i="30"/>
  <c r="K56" i="30"/>
  <c r="I56" i="30"/>
  <c r="H56" i="30"/>
  <c r="E56" i="30"/>
  <c r="F56" i="30" s="1"/>
  <c r="N55" i="30"/>
  <c r="O55" i="30" s="1"/>
  <c r="K55" i="30"/>
  <c r="L55" i="30" s="1"/>
  <c r="H55" i="30"/>
  <c r="I55" i="30" s="1"/>
  <c r="E55" i="30"/>
  <c r="F55" i="30" s="1"/>
  <c r="O54" i="30"/>
  <c r="N54" i="30"/>
  <c r="K54" i="30"/>
  <c r="L54" i="30" s="1"/>
  <c r="I54" i="30"/>
  <c r="H54" i="30"/>
  <c r="E54" i="30"/>
  <c r="F54" i="30" s="1"/>
  <c r="N53" i="30"/>
  <c r="O53" i="30" s="1"/>
  <c r="L53" i="30"/>
  <c r="K53" i="30"/>
  <c r="H53" i="30"/>
  <c r="I53" i="30" s="1"/>
  <c r="E53" i="30"/>
  <c r="F53" i="30" s="1"/>
  <c r="O52" i="30"/>
  <c r="N52" i="30"/>
  <c r="L52" i="30"/>
  <c r="K52" i="30"/>
  <c r="I52" i="30"/>
  <c r="H52" i="30"/>
  <c r="E52" i="30"/>
  <c r="F52" i="30" s="1"/>
  <c r="N51" i="30"/>
  <c r="O51" i="30" s="1"/>
  <c r="K51" i="30"/>
  <c r="L51" i="30" s="1"/>
  <c r="H51" i="30"/>
  <c r="I51" i="30" s="1"/>
  <c r="E51" i="30"/>
  <c r="F51" i="30" s="1"/>
  <c r="O50" i="30"/>
  <c r="N50" i="30"/>
  <c r="K50" i="30"/>
  <c r="L50" i="30" s="1"/>
  <c r="I50" i="30"/>
  <c r="H50" i="30"/>
  <c r="E50" i="30"/>
  <c r="F50" i="30" s="1"/>
  <c r="N49" i="30"/>
  <c r="O49" i="30" s="1"/>
  <c r="L49" i="30"/>
  <c r="K49" i="30"/>
  <c r="H49" i="30"/>
  <c r="I49" i="30" s="1"/>
  <c r="E49" i="30"/>
  <c r="F49" i="30" s="1"/>
  <c r="O48" i="30"/>
  <c r="N48" i="30"/>
  <c r="L48" i="30"/>
  <c r="K48" i="30"/>
  <c r="I48" i="30"/>
  <c r="H48" i="30"/>
  <c r="E48" i="30"/>
  <c r="F48" i="30" s="1"/>
  <c r="N47" i="30"/>
  <c r="O47" i="30" s="1"/>
  <c r="K47" i="30"/>
  <c r="L47" i="30" s="1"/>
  <c r="H47" i="30"/>
  <c r="I47" i="30" s="1"/>
  <c r="E47" i="30"/>
  <c r="F47" i="30" s="1"/>
  <c r="O46" i="30"/>
  <c r="N46" i="30"/>
  <c r="K46" i="30"/>
  <c r="L46" i="30" s="1"/>
  <c r="I46" i="30"/>
  <c r="H46" i="30"/>
  <c r="E46" i="30"/>
  <c r="F46" i="30" s="1"/>
  <c r="N45" i="30"/>
  <c r="O45" i="30" s="1"/>
  <c r="L45" i="30"/>
  <c r="K45" i="30"/>
  <c r="H45" i="30"/>
  <c r="I45" i="30" s="1"/>
  <c r="E45" i="30"/>
  <c r="F45" i="30" s="1"/>
  <c r="O44" i="30"/>
  <c r="N44" i="30"/>
  <c r="L44" i="30"/>
  <c r="K44" i="30"/>
  <c r="I44" i="30"/>
  <c r="H44" i="30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C36" i="30"/>
  <c r="B36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B35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C34" i="30"/>
  <c r="B34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C32" i="30"/>
  <c r="B32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C31" i="30"/>
  <c r="B31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C30" i="30"/>
  <c r="B30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C29" i="30"/>
  <c r="B29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C28" i="30"/>
  <c r="B28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C27" i="30"/>
  <c r="B27" i="30"/>
  <c r="O26" i="30"/>
  <c r="N26" i="30"/>
  <c r="M26" i="30"/>
  <c r="L26" i="30"/>
  <c r="K26" i="30"/>
  <c r="J26" i="30"/>
  <c r="I26" i="30"/>
  <c r="H26" i="30"/>
  <c r="G26" i="30"/>
  <c r="F26" i="30"/>
  <c r="E26" i="30"/>
  <c r="D26" i="30"/>
  <c r="C26" i="30"/>
  <c r="B26" i="30"/>
  <c r="O25" i="30"/>
  <c r="N25" i="30"/>
  <c r="M25" i="30"/>
  <c r="L25" i="30"/>
  <c r="K25" i="30"/>
  <c r="J25" i="30"/>
  <c r="I25" i="30"/>
  <c r="H25" i="30"/>
  <c r="G25" i="30"/>
  <c r="F25" i="30"/>
  <c r="E25" i="30"/>
  <c r="D25" i="30"/>
  <c r="C25" i="30"/>
  <c r="B25" i="30"/>
  <c r="O24" i="30"/>
  <c r="N24" i="30"/>
  <c r="M24" i="30"/>
  <c r="L24" i="30"/>
  <c r="K24" i="30"/>
  <c r="J24" i="30"/>
  <c r="I24" i="30"/>
  <c r="H24" i="30"/>
  <c r="G24" i="30"/>
  <c r="F24" i="30"/>
  <c r="E24" i="30"/>
  <c r="D24" i="30"/>
  <c r="C24" i="30"/>
  <c r="B24" i="30"/>
  <c r="O23" i="30"/>
  <c r="N23" i="30"/>
  <c r="M23" i="30"/>
  <c r="L23" i="30"/>
  <c r="K23" i="30"/>
  <c r="J23" i="30"/>
  <c r="I23" i="30"/>
  <c r="H23" i="30"/>
  <c r="G23" i="30"/>
  <c r="F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C22" i="30"/>
  <c r="B22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C21" i="30"/>
  <c r="B21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C20" i="30"/>
  <c r="B20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H198" i="29"/>
  <c r="I198" i="29" s="1"/>
  <c r="F198" i="29"/>
  <c r="E198" i="29"/>
  <c r="N197" i="29"/>
  <c r="O197" i="29" s="1"/>
  <c r="K197" i="29"/>
  <c r="L197" i="29" s="1"/>
  <c r="H197" i="29"/>
  <c r="I197" i="29" s="1"/>
  <c r="F197" i="29"/>
  <c r="E197" i="29"/>
  <c r="O196" i="29"/>
  <c r="N196" i="29"/>
  <c r="K196" i="29"/>
  <c r="L196" i="29" s="1"/>
  <c r="H196" i="29"/>
  <c r="I196" i="29" s="1"/>
  <c r="F196" i="29"/>
  <c r="E196" i="29"/>
  <c r="N195" i="29"/>
  <c r="O195" i="29" s="1"/>
  <c r="K195" i="29"/>
  <c r="L195" i="29" s="1"/>
  <c r="H195" i="29"/>
  <c r="I195" i="29" s="1"/>
  <c r="F195" i="29"/>
  <c r="E195" i="29"/>
  <c r="O194" i="29"/>
  <c r="N194" i="29"/>
  <c r="L194" i="29"/>
  <c r="K194" i="29"/>
  <c r="H194" i="29"/>
  <c r="I194" i="29" s="1"/>
  <c r="F194" i="29"/>
  <c r="E194" i="29"/>
  <c r="N193" i="29"/>
  <c r="O193" i="29" s="1"/>
  <c r="K193" i="29"/>
  <c r="L193" i="29" s="1"/>
  <c r="H193" i="29"/>
  <c r="I193" i="29" s="1"/>
  <c r="F193" i="29"/>
  <c r="E193" i="29"/>
  <c r="O192" i="29"/>
  <c r="N192" i="29"/>
  <c r="K192" i="29"/>
  <c r="L192" i="29" s="1"/>
  <c r="H192" i="29"/>
  <c r="I192" i="29" s="1"/>
  <c r="F192" i="29"/>
  <c r="E192" i="29"/>
  <c r="N191" i="29"/>
  <c r="O191" i="29" s="1"/>
  <c r="K191" i="29"/>
  <c r="L191" i="29" s="1"/>
  <c r="H191" i="29"/>
  <c r="I191" i="29" s="1"/>
  <c r="F191" i="29"/>
  <c r="E191" i="29"/>
  <c r="N190" i="29"/>
  <c r="O190" i="29" s="1"/>
  <c r="L190" i="29"/>
  <c r="K190" i="29"/>
  <c r="H190" i="29"/>
  <c r="I190" i="29" s="1"/>
  <c r="F190" i="29"/>
  <c r="E190" i="29"/>
  <c r="O189" i="29"/>
  <c r="N189" i="29"/>
  <c r="K189" i="29"/>
  <c r="L189" i="29" s="1"/>
  <c r="H189" i="29"/>
  <c r="I189" i="29" s="1"/>
  <c r="F189" i="29"/>
  <c r="E189" i="29"/>
  <c r="N188" i="29"/>
  <c r="O188" i="29" s="1"/>
  <c r="K188" i="29"/>
  <c r="L188" i="29" s="1"/>
  <c r="H188" i="29"/>
  <c r="I188" i="29" s="1"/>
  <c r="F188" i="29"/>
  <c r="E188" i="29"/>
  <c r="O187" i="29"/>
  <c r="N187" i="29"/>
  <c r="K187" i="29"/>
  <c r="L187" i="29" s="1"/>
  <c r="H187" i="29"/>
  <c r="I187" i="29" s="1"/>
  <c r="F187" i="29"/>
  <c r="E187" i="29"/>
  <c r="N186" i="29"/>
  <c r="O186" i="29" s="1"/>
  <c r="L186" i="29"/>
  <c r="K186" i="29"/>
  <c r="H186" i="29"/>
  <c r="I186" i="29" s="1"/>
  <c r="F186" i="29"/>
  <c r="E186" i="29"/>
  <c r="N185" i="29"/>
  <c r="O185" i="29" s="1"/>
  <c r="K185" i="29"/>
  <c r="L185" i="29" s="1"/>
  <c r="H185" i="29"/>
  <c r="I185" i="29" s="1"/>
  <c r="F185" i="29"/>
  <c r="E185" i="29"/>
  <c r="N184" i="29"/>
  <c r="O184" i="29" s="1"/>
  <c r="K184" i="29"/>
  <c r="L184" i="29" s="1"/>
  <c r="H184" i="29"/>
  <c r="I184" i="29" s="1"/>
  <c r="F184" i="29"/>
  <c r="E184" i="29"/>
  <c r="N183" i="29"/>
  <c r="O183" i="29" s="1"/>
  <c r="K183" i="29"/>
  <c r="L183" i="29" s="1"/>
  <c r="H183" i="29"/>
  <c r="I183" i="29" s="1"/>
  <c r="F183" i="29"/>
  <c r="E183" i="29"/>
  <c r="N182" i="29"/>
  <c r="O182" i="29" s="1"/>
  <c r="L182" i="29"/>
  <c r="K182" i="29"/>
  <c r="H182" i="29"/>
  <c r="I182" i="29" s="1"/>
  <c r="F182" i="29"/>
  <c r="E182" i="29"/>
  <c r="N181" i="29"/>
  <c r="O181" i="29" s="1"/>
  <c r="K181" i="29"/>
  <c r="L181" i="29" s="1"/>
  <c r="H181" i="29"/>
  <c r="I181" i="29" s="1"/>
  <c r="F181" i="29"/>
  <c r="E181" i="29"/>
  <c r="O180" i="29"/>
  <c r="N180" i="29"/>
  <c r="K180" i="29"/>
  <c r="L180" i="29" s="1"/>
  <c r="H180" i="29"/>
  <c r="I180" i="29" s="1"/>
  <c r="F180" i="29"/>
  <c r="E180" i="29"/>
  <c r="N179" i="29"/>
  <c r="K179" i="29"/>
  <c r="H179" i="29"/>
  <c r="H199" i="29" s="1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O171" i="29"/>
  <c r="N171" i="29"/>
  <c r="L171" i="29"/>
  <c r="K171" i="29"/>
  <c r="H171" i="29"/>
  <c r="I171" i="29" s="1"/>
  <c r="F171" i="29"/>
  <c r="E171" i="29"/>
  <c r="N170" i="29"/>
  <c r="O170" i="29" s="1"/>
  <c r="K170" i="29"/>
  <c r="L170" i="29" s="1"/>
  <c r="H170" i="29"/>
  <c r="I170" i="29" s="1"/>
  <c r="F170" i="29"/>
  <c r="E170" i="29"/>
  <c r="O169" i="29"/>
  <c r="N169" i="29"/>
  <c r="L169" i="29"/>
  <c r="K169" i="29"/>
  <c r="H169" i="29"/>
  <c r="I169" i="29" s="1"/>
  <c r="F169" i="29"/>
  <c r="E169" i="29"/>
  <c r="O168" i="29"/>
  <c r="N168" i="29"/>
  <c r="K168" i="29"/>
  <c r="L168" i="29" s="1"/>
  <c r="H168" i="29"/>
  <c r="I168" i="29" s="1"/>
  <c r="F168" i="29"/>
  <c r="E168" i="29"/>
  <c r="N167" i="29"/>
  <c r="O167" i="29" s="1"/>
  <c r="L167" i="29"/>
  <c r="K167" i="29"/>
  <c r="H167" i="29"/>
  <c r="I167" i="29" s="1"/>
  <c r="F167" i="29"/>
  <c r="E167" i="29"/>
  <c r="N166" i="29"/>
  <c r="O166" i="29" s="1"/>
  <c r="K166" i="29"/>
  <c r="L166" i="29" s="1"/>
  <c r="H166" i="29"/>
  <c r="I166" i="29" s="1"/>
  <c r="F166" i="29"/>
  <c r="E166" i="29"/>
  <c r="N165" i="29"/>
  <c r="O165" i="29" s="1"/>
  <c r="L165" i="29"/>
  <c r="K165" i="29"/>
  <c r="H165" i="29"/>
  <c r="I165" i="29" s="1"/>
  <c r="F165" i="29"/>
  <c r="E165" i="29"/>
  <c r="N164" i="29"/>
  <c r="O164" i="29" s="1"/>
  <c r="K164" i="29"/>
  <c r="L164" i="29" s="1"/>
  <c r="H164" i="29"/>
  <c r="I164" i="29" s="1"/>
  <c r="F164" i="29"/>
  <c r="E164" i="29"/>
  <c r="O163" i="29"/>
  <c r="N163" i="29"/>
  <c r="L163" i="29"/>
  <c r="K163" i="29"/>
  <c r="H163" i="29"/>
  <c r="I163" i="29" s="1"/>
  <c r="F163" i="29"/>
  <c r="E163" i="29"/>
  <c r="N162" i="29"/>
  <c r="O162" i="29" s="1"/>
  <c r="K162" i="29"/>
  <c r="L162" i="29" s="1"/>
  <c r="H162" i="29"/>
  <c r="I162" i="29" s="1"/>
  <c r="F162" i="29"/>
  <c r="E162" i="29"/>
  <c r="N161" i="29"/>
  <c r="O161" i="29" s="1"/>
  <c r="L161" i="29"/>
  <c r="K161" i="29"/>
  <c r="H161" i="29"/>
  <c r="I161" i="29" s="1"/>
  <c r="F161" i="29"/>
  <c r="E161" i="29"/>
  <c r="O160" i="29"/>
  <c r="N160" i="29"/>
  <c r="K160" i="29"/>
  <c r="L160" i="29" s="1"/>
  <c r="H160" i="29"/>
  <c r="I160" i="29" s="1"/>
  <c r="F160" i="29"/>
  <c r="E160" i="29"/>
  <c r="N159" i="29"/>
  <c r="O159" i="29" s="1"/>
  <c r="L159" i="29"/>
  <c r="K159" i="29"/>
  <c r="H159" i="29"/>
  <c r="I159" i="29" s="1"/>
  <c r="F159" i="29"/>
  <c r="E159" i="29"/>
  <c r="N158" i="29"/>
  <c r="O158" i="29" s="1"/>
  <c r="K158" i="29"/>
  <c r="L158" i="29" s="1"/>
  <c r="H158" i="29"/>
  <c r="I158" i="29" s="1"/>
  <c r="F158" i="29"/>
  <c r="E158" i="29"/>
  <c r="N157" i="29"/>
  <c r="O157" i="29" s="1"/>
  <c r="L157" i="29"/>
  <c r="K157" i="29"/>
  <c r="H157" i="29"/>
  <c r="I157" i="29" s="1"/>
  <c r="F157" i="29"/>
  <c r="E157" i="29"/>
  <c r="N156" i="29"/>
  <c r="O156" i="29" s="1"/>
  <c r="K156" i="29"/>
  <c r="L156" i="29" s="1"/>
  <c r="H156" i="29"/>
  <c r="I156" i="29" s="1"/>
  <c r="F156" i="29"/>
  <c r="E156" i="29"/>
  <c r="O155" i="29"/>
  <c r="N155" i="29"/>
  <c r="L155" i="29"/>
  <c r="K155" i="29"/>
  <c r="H155" i="29"/>
  <c r="I155" i="29" s="1"/>
  <c r="F155" i="29"/>
  <c r="E155" i="29"/>
  <c r="N154" i="29"/>
  <c r="O154" i="29" s="1"/>
  <c r="K154" i="29"/>
  <c r="L154" i="29" s="1"/>
  <c r="H154" i="29"/>
  <c r="I154" i="29" s="1"/>
  <c r="F154" i="29"/>
  <c r="E154" i="29"/>
  <c r="N153" i="29"/>
  <c r="O153" i="29" s="1"/>
  <c r="L153" i="29"/>
  <c r="K153" i="29"/>
  <c r="H153" i="29"/>
  <c r="I153" i="29" s="1"/>
  <c r="F153" i="29"/>
  <c r="E153" i="29"/>
  <c r="O152" i="29"/>
  <c r="N152" i="29"/>
  <c r="K152" i="29"/>
  <c r="H152" i="29"/>
  <c r="H172" i="29" s="1"/>
  <c r="F152" i="29"/>
  <c r="F172" i="29" s="1"/>
  <c r="E152" i="29"/>
  <c r="E172" i="29" s="1"/>
  <c r="M150" i="29"/>
  <c r="J150" i="29"/>
  <c r="G150" i="29"/>
  <c r="D150" i="29"/>
  <c r="B150" i="29"/>
  <c r="M149" i="29"/>
  <c r="G149" i="29"/>
  <c r="B145" i="29"/>
  <c r="N144" i="29"/>
  <c r="O144" i="29" s="1"/>
  <c r="K144" i="29"/>
  <c r="L144" i="29" s="1"/>
  <c r="H144" i="29"/>
  <c r="I144" i="29" s="1"/>
  <c r="E144" i="29"/>
  <c r="F144" i="29" s="1"/>
  <c r="N143" i="29"/>
  <c r="O143" i="29" s="1"/>
  <c r="K143" i="29"/>
  <c r="L143" i="29" s="1"/>
  <c r="H143" i="29"/>
  <c r="I143" i="29" s="1"/>
  <c r="E143" i="29"/>
  <c r="F143" i="29" s="1"/>
  <c r="O142" i="29"/>
  <c r="N142" i="29"/>
  <c r="K142" i="29"/>
  <c r="L142" i="29" s="1"/>
  <c r="H142" i="29"/>
  <c r="I142" i="29" s="1"/>
  <c r="E142" i="29"/>
  <c r="F142" i="29" s="1"/>
  <c r="N141" i="29"/>
  <c r="O141" i="29" s="1"/>
  <c r="K141" i="29"/>
  <c r="L141" i="29" s="1"/>
  <c r="I141" i="29"/>
  <c r="H141" i="29"/>
  <c r="E141" i="29"/>
  <c r="F141" i="29" s="1"/>
  <c r="N140" i="29"/>
  <c r="O140" i="29" s="1"/>
  <c r="K140" i="29"/>
  <c r="L140" i="29" s="1"/>
  <c r="H140" i="29"/>
  <c r="I140" i="29" s="1"/>
  <c r="E140" i="29"/>
  <c r="F140" i="29" s="1"/>
  <c r="O139" i="29"/>
  <c r="N139" i="29"/>
  <c r="L139" i="29"/>
  <c r="K139" i="29"/>
  <c r="H139" i="29"/>
  <c r="I139" i="29" s="1"/>
  <c r="E139" i="29"/>
  <c r="F139" i="29" s="1"/>
  <c r="N138" i="29"/>
  <c r="O138" i="29" s="1"/>
  <c r="K138" i="29"/>
  <c r="L138" i="29" s="1"/>
  <c r="H138" i="29"/>
  <c r="I138" i="29" s="1"/>
  <c r="E138" i="29"/>
  <c r="F138" i="29" s="1"/>
  <c r="N137" i="29"/>
  <c r="O137" i="29" s="1"/>
  <c r="L137" i="29"/>
  <c r="K137" i="29"/>
  <c r="I137" i="29"/>
  <c r="H137" i="29"/>
  <c r="E137" i="29"/>
  <c r="F137" i="29" s="1"/>
  <c r="N136" i="29"/>
  <c r="O136" i="29" s="1"/>
  <c r="K136" i="29"/>
  <c r="L136" i="29" s="1"/>
  <c r="H136" i="29"/>
  <c r="I136" i="29" s="1"/>
  <c r="E136" i="29"/>
  <c r="F136" i="29" s="1"/>
  <c r="N135" i="29"/>
  <c r="O135" i="29" s="1"/>
  <c r="K135" i="29"/>
  <c r="L135" i="29" s="1"/>
  <c r="H135" i="29"/>
  <c r="I135" i="29" s="1"/>
  <c r="E135" i="29"/>
  <c r="F135" i="29" s="1"/>
  <c r="O134" i="29"/>
  <c r="N134" i="29"/>
  <c r="K134" i="29"/>
  <c r="L134" i="29" s="1"/>
  <c r="H134" i="29"/>
  <c r="I134" i="29" s="1"/>
  <c r="E134" i="29"/>
  <c r="F134" i="29" s="1"/>
  <c r="O133" i="29"/>
  <c r="N133" i="29"/>
  <c r="K133" i="29"/>
  <c r="L133" i="29" s="1"/>
  <c r="I133" i="29"/>
  <c r="H133" i="29"/>
  <c r="E133" i="29"/>
  <c r="F133" i="29" s="1"/>
  <c r="N132" i="29"/>
  <c r="O132" i="29" s="1"/>
  <c r="L132" i="29"/>
  <c r="K132" i="29"/>
  <c r="H132" i="29"/>
  <c r="I132" i="29" s="1"/>
  <c r="E132" i="29"/>
  <c r="F132" i="29" s="1"/>
  <c r="O131" i="29"/>
  <c r="N131" i="29"/>
  <c r="K131" i="29"/>
  <c r="L131" i="29" s="1"/>
  <c r="H131" i="29"/>
  <c r="I131" i="29" s="1"/>
  <c r="E131" i="29"/>
  <c r="F131" i="29" s="1"/>
  <c r="N130" i="29"/>
  <c r="O130" i="29" s="1"/>
  <c r="L130" i="29"/>
  <c r="K130" i="29"/>
  <c r="H130" i="29"/>
  <c r="I130" i="29" s="1"/>
  <c r="E130" i="29"/>
  <c r="F130" i="29" s="1"/>
  <c r="O129" i="29"/>
  <c r="N129" i="29"/>
  <c r="K129" i="29"/>
  <c r="L129" i="29" s="1"/>
  <c r="I129" i="29"/>
  <c r="H129" i="29"/>
  <c r="E129" i="29"/>
  <c r="F129" i="29" s="1"/>
  <c r="N128" i="29"/>
  <c r="O128" i="29" s="1"/>
  <c r="K128" i="29"/>
  <c r="L128" i="29" s="1"/>
  <c r="H128" i="29"/>
  <c r="I128" i="29" s="1"/>
  <c r="E128" i="29"/>
  <c r="F128" i="29" s="1"/>
  <c r="N127" i="29"/>
  <c r="O127" i="29" s="1"/>
  <c r="K127" i="29"/>
  <c r="L127" i="29" s="1"/>
  <c r="H127" i="29"/>
  <c r="I127" i="29" s="1"/>
  <c r="E127" i="29"/>
  <c r="F127" i="29" s="1"/>
  <c r="O126" i="29"/>
  <c r="N126" i="29"/>
  <c r="K126" i="29"/>
  <c r="L126" i="29" s="1"/>
  <c r="H126" i="29"/>
  <c r="I126" i="29" s="1"/>
  <c r="E126" i="29"/>
  <c r="F126" i="29" s="1"/>
  <c r="O125" i="29"/>
  <c r="N125" i="29"/>
  <c r="K125" i="29"/>
  <c r="K145" i="29" s="1"/>
  <c r="I125" i="29"/>
  <c r="H125" i="29"/>
  <c r="E125" i="29"/>
  <c r="E145" i="29" s="1"/>
  <c r="M123" i="29"/>
  <c r="J123" i="29"/>
  <c r="G123" i="29"/>
  <c r="D123" i="29"/>
  <c r="B123" i="29"/>
  <c r="M122" i="29"/>
  <c r="G122" i="29"/>
  <c r="B118" i="29"/>
  <c r="N117" i="29"/>
  <c r="O117" i="29" s="1"/>
  <c r="L117" i="29"/>
  <c r="K117" i="29"/>
  <c r="H117" i="29"/>
  <c r="I117" i="29" s="1"/>
  <c r="E117" i="29"/>
  <c r="F117" i="29" s="1"/>
  <c r="N116" i="29"/>
  <c r="O116" i="29" s="1"/>
  <c r="L116" i="29"/>
  <c r="K116" i="29"/>
  <c r="H116" i="29"/>
  <c r="I116" i="29" s="1"/>
  <c r="E116" i="29"/>
  <c r="F116" i="29" s="1"/>
  <c r="N115" i="29"/>
  <c r="O115" i="29" s="1"/>
  <c r="L115" i="29"/>
  <c r="K115" i="29"/>
  <c r="H115" i="29"/>
  <c r="I115" i="29" s="1"/>
  <c r="E115" i="29"/>
  <c r="F115" i="29" s="1"/>
  <c r="N114" i="29"/>
  <c r="O114" i="29" s="1"/>
  <c r="L114" i="29"/>
  <c r="K114" i="29"/>
  <c r="I114" i="29"/>
  <c r="H114" i="29"/>
  <c r="E114" i="29"/>
  <c r="F114" i="29" s="1"/>
  <c r="O113" i="29"/>
  <c r="N113" i="29"/>
  <c r="K113" i="29"/>
  <c r="L113" i="29" s="1"/>
  <c r="H113" i="29"/>
  <c r="I113" i="29" s="1"/>
  <c r="E113" i="29"/>
  <c r="F113" i="29" s="1"/>
  <c r="N112" i="29"/>
  <c r="O112" i="29" s="1"/>
  <c r="K112" i="29"/>
  <c r="L112" i="29" s="1"/>
  <c r="H112" i="29"/>
  <c r="I112" i="29" s="1"/>
  <c r="E112" i="29"/>
  <c r="F112" i="29" s="1"/>
  <c r="N111" i="29"/>
  <c r="O111" i="29" s="1"/>
  <c r="K111" i="29"/>
  <c r="L111" i="29" s="1"/>
  <c r="H111" i="29"/>
  <c r="I111" i="29" s="1"/>
  <c r="E111" i="29"/>
  <c r="F111" i="29" s="1"/>
  <c r="N110" i="29"/>
  <c r="O110" i="29" s="1"/>
  <c r="K110" i="29"/>
  <c r="L110" i="29" s="1"/>
  <c r="I110" i="29"/>
  <c r="H110" i="29"/>
  <c r="E110" i="29"/>
  <c r="F110" i="29" s="1"/>
  <c r="N109" i="29"/>
  <c r="O109" i="29" s="1"/>
  <c r="L109" i="29"/>
  <c r="K109" i="29"/>
  <c r="H109" i="29"/>
  <c r="I109" i="29" s="1"/>
  <c r="E109" i="29"/>
  <c r="F109" i="29" s="1"/>
  <c r="N108" i="29"/>
  <c r="O108" i="29" s="1"/>
  <c r="L108" i="29"/>
  <c r="K108" i="29"/>
  <c r="H108" i="29"/>
  <c r="I108" i="29" s="1"/>
  <c r="E108" i="29"/>
  <c r="F108" i="29" s="1"/>
  <c r="N107" i="29"/>
  <c r="O107" i="29" s="1"/>
  <c r="L107" i="29"/>
  <c r="K107" i="29"/>
  <c r="H107" i="29"/>
  <c r="I107" i="29" s="1"/>
  <c r="E107" i="29"/>
  <c r="F107" i="29" s="1"/>
  <c r="N106" i="29"/>
  <c r="O106" i="29" s="1"/>
  <c r="L106" i="29"/>
  <c r="K106" i="29"/>
  <c r="I106" i="29"/>
  <c r="H106" i="29"/>
  <c r="E106" i="29"/>
  <c r="F106" i="29" s="1"/>
  <c r="N105" i="29"/>
  <c r="O105" i="29" s="1"/>
  <c r="K105" i="29"/>
  <c r="L105" i="29" s="1"/>
  <c r="H105" i="29"/>
  <c r="I105" i="29" s="1"/>
  <c r="E105" i="29"/>
  <c r="F105" i="29" s="1"/>
  <c r="N104" i="29"/>
  <c r="O104" i="29" s="1"/>
  <c r="K104" i="29"/>
  <c r="L104" i="29" s="1"/>
  <c r="H104" i="29"/>
  <c r="I104" i="29" s="1"/>
  <c r="E104" i="29"/>
  <c r="F104" i="29" s="1"/>
  <c r="O103" i="29"/>
  <c r="N103" i="29"/>
  <c r="K103" i="29"/>
  <c r="L103" i="29" s="1"/>
  <c r="H103" i="29"/>
  <c r="I103" i="29" s="1"/>
  <c r="E103" i="29"/>
  <c r="F103" i="29" s="1"/>
  <c r="N102" i="29"/>
  <c r="O102" i="29" s="1"/>
  <c r="K102" i="29"/>
  <c r="L102" i="29" s="1"/>
  <c r="I102" i="29"/>
  <c r="H102" i="29"/>
  <c r="E102" i="29"/>
  <c r="F102" i="29" s="1"/>
  <c r="N101" i="29"/>
  <c r="O101" i="29" s="1"/>
  <c r="L101" i="29"/>
  <c r="K101" i="29"/>
  <c r="H101" i="29"/>
  <c r="I101" i="29" s="1"/>
  <c r="E101" i="29"/>
  <c r="F101" i="29" s="1"/>
  <c r="N100" i="29"/>
  <c r="O100" i="29" s="1"/>
  <c r="L100" i="29"/>
  <c r="K100" i="29"/>
  <c r="H100" i="29"/>
  <c r="I100" i="29" s="1"/>
  <c r="E100" i="29"/>
  <c r="F100" i="29" s="1"/>
  <c r="N99" i="29"/>
  <c r="O99" i="29" s="1"/>
  <c r="L99" i="29"/>
  <c r="K99" i="29"/>
  <c r="H99" i="29"/>
  <c r="I99" i="29" s="1"/>
  <c r="E99" i="29"/>
  <c r="F99" i="29" s="1"/>
  <c r="N98" i="29"/>
  <c r="L98" i="29"/>
  <c r="K98" i="29"/>
  <c r="I98" i="29"/>
  <c r="H98" i="29"/>
  <c r="E98" i="29"/>
  <c r="E118" i="29" s="1"/>
  <c r="M96" i="29"/>
  <c r="J96" i="29"/>
  <c r="G96" i="29"/>
  <c r="D96" i="29"/>
  <c r="B96" i="29"/>
  <c r="M95" i="29"/>
  <c r="G95" i="29"/>
  <c r="K91" i="29"/>
  <c r="B91" i="29"/>
  <c r="N90" i="29"/>
  <c r="O90" i="29" s="1"/>
  <c r="L90" i="29"/>
  <c r="K90" i="29"/>
  <c r="I90" i="29"/>
  <c r="H90" i="29"/>
  <c r="F90" i="29"/>
  <c r="E90" i="29"/>
  <c r="N89" i="29"/>
  <c r="O89" i="29" s="1"/>
  <c r="L89" i="29"/>
  <c r="K89" i="29"/>
  <c r="I89" i="29"/>
  <c r="H89" i="29"/>
  <c r="F89" i="29"/>
  <c r="E89" i="29"/>
  <c r="N88" i="29"/>
  <c r="O88" i="29" s="1"/>
  <c r="L88" i="29"/>
  <c r="K88" i="29"/>
  <c r="I88" i="29"/>
  <c r="H88" i="29"/>
  <c r="F88" i="29"/>
  <c r="E88" i="29"/>
  <c r="N87" i="29"/>
  <c r="O87" i="29" s="1"/>
  <c r="L87" i="29"/>
  <c r="K87" i="29"/>
  <c r="I87" i="29"/>
  <c r="H87" i="29"/>
  <c r="F87" i="29"/>
  <c r="E87" i="29"/>
  <c r="N86" i="29"/>
  <c r="O86" i="29" s="1"/>
  <c r="L86" i="29"/>
  <c r="K86" i="29"/>
  <c r="I86" i="29"/>
  <c r="H86" i="29"/>
  <c r="F86" i="29"/>
  <c r="E86" i="29"/>
  <c r="N85" i="29"/>
  <c r="O85" i="29" s="1"/>
  <c r="L85" i="29"/>
  <c r="K85" i="29"/>
  <c r="I85" i="29"/>
  <c r="H85" i="29"/>
  <c r="F85" i="29"/>
  <c r="E85" i="29"/>
  <c r="N84" i="29"/>
  <c r="O84" i="29" s="1"/>
  <c r="L84" i="29"/>
  <c r="K84" i="29"/>
  <c r="I84" i="29"/>
  <c r="H84" i="29"/>
  <c r="F84" i="29"/>
  <c r="E84" i="29"/>
  <c r="N83" i="29"/>
  <c r="O83" i="29" s="1"/>
  <c r="L83" i="29"/>
  <c r="K83" i="29"/>
  <c r="I83" i="29"/>
  <c r="H83" i="29"/>
  <c r="F83" i="29"/>
  <c r="E83" i="29"/>
  <c r="N82" i="29"/>
  <c r="O82" i="29" s="1"/>
  <c r="L82" i="29"/>
  <c r="K82" i="29"/>
  <c r="I82" i="29"/>
  <c r="H82" i="29"/>
  <c r="F82" i="29"/>
  <c r="E82" i="29"/>
  <c r="N81" i="29"/>
  <c r="O81" i="29" s="1"/>
  <c r="L81" i="29"/>
  <c r="K81" i="29"/>
  <c r="I81" i="29"/>
  <c r="H81" i="29"/>
  <c r="F81" i="29"/>
  <c r="E81" i="29"/>
  <c r="N80" i="29"/>
  <c r="O80" i="29" s="1"/>
  <c r="L80" i="29"/>
  <c r="K80" i="29"/>
  <c r="I80" i="29"/>
  <c r="H80" i="29"/>
  <c r="F80" i="29"/>
  <c r="E80" i="29"/>
  <c r="N79" i="29"/>
  <c r="O79" i="29" s="1"/>
  <c r="L79" i="29"/>
  <c r="K79" i="29"/>
  <c r="I79" i="29"/>
  <c r="H79" i="29"/>
  <c r="F79" i="29"/>
  <c r="E79" i="29"/>
  <c r="N78" i="29"/>
  <c r="O78" i="29" s="1"/>
  <c r="L78" i="29"/>
  <c r="K78" i="29"/>
  <c r="I78" i="29"/>
  <c r="H78" i="29"/>
  <c r="F78" i="29"/>
  <c r="E78" i="29"/>
  <c r="N77" i="29"/>
  <c r="O77" i="29" s="1"/>
  <c r="L77" i="29"/>
  <c r="K77" i="29"/>
  <c r="I77" i="29"/>
  <c r="H77" i="29"/>
  <c r="F77" i="29"/>
  <c r="E77" i="29"/>
  <c r="N76" i="29"/>
  <c r="O76" i="29" s="1"/>
  <c r="L76" i="29"/>
  <c r="K76" i="29"/>
  <c r="I76" i="29"/>
  <c r="H76" i="29"/>
  <c r="F76" i="29"/>
  <c r="E76" i="29"/>
  <c r="N75" i="29"/>
  <c r="O75" i="29" s="1"/>
  <c r="L75" i="29"/>
  <c r="K75" i="29"/>
  <c r="I75" i="29"/>
  <c r="H75" i="29"/>
  <c r="F75" i="29"/>
  <c r="E75" i="29"/>
  <c r="N74" i="29"/>
  <c r="O74" i="29" s="1"/>
  <c r="L74" i="29"/>
  <c r="K74" i="29"/>
  <c r="I74" i="29"/>
  <c r="H74" i="29"/>
  <c r="F74" i="29"/>
  <c r="E74" i="29"/>
  <c r="N73" i="29"/>
  <c r="O73" i="29" s="1"/>
  <c r="L73" i="29"/>
  <c r="K73" i="29"/>
  <c r="I73" i="29"/>
  <c r="H73" i="29"/>
  <c r="F73" i="29"/>
  <c r="E73" i="29"/>
  <c r="N72" i="29"/>
  <c r="O72" i="29" s="1"/>
  <c r="L72" i="29"/>
  <c r="K72" i="29"/>
  <c r="I72" i="29"/>
  <c r="H72" i="29"/>
  <c r="F72" i="29"/>
  <c r="E72" i="29"/>
  <c r="N71" i="29"/>
  <c r="N91" i="29" s="1"/>
  <c r="L71" i="29"/>
  <c r="L91" i="29" s="1"/>
  <c r="K71" i="29"/>
  <c r="I71" i="29"/>
  <c r="I91" i="29" s="1"/>
  <c r="H71" i="29"/>
  <c r="H91" i="29" s="1"/>
  <c r="F71" i="29"/>
  <c r="F91" i="29" s="1"/>
  <c r="E71" i="29"/>
  <c r="E91" i="29" s="1"/>
  <c r="M69" i="29"/>
  <c r="J69" i="29"/>
  <c r="G69" i="29"/>
  <c r="D69" i="29"/>
  <c r="B69" i="29"/>
  <c r="M68" i="29"/>
  <c r="G68" i="29"/>
  <c r="B64" i="29"/>
  <c r="N63" i="29"/>
  <c r="O63" i="29" s="1"/>
  <c r="L63" i="29"/>
  <c r="K63" i="29"/>
  <c r="I63" i="29"/>
  <c r="H63" i="29"/>
  <c r="F63" i="29"/>
  <c r="E63" i="29"/>
  <c r="N62" i="29"/>
  <c r="O62" i="29" s="1"/>
  <c r="L62" i="29"/>
  <c r="K62" i="29"/>
  <c r="I62" i="29"/>
  <c r="H62" i="29"/>
  <c r="F62" i="29"/>
  <c r="E62" i="29"/>
  <c r="N61" i="29"/>
  <c r="O61" i="29" s="1"/>
  <c r="L61" i="29"/>
  <c r="K61" i="29"/>
  <c r="I61" i="29"/>
  <c r="H61" i="29"/>
  <c r="F61" i="29"/>
  <c r="E61" i="29"/>
  <c r="N60" i="29"/>
  <c r="O60" i="29" s="1"/>
  <c r="L60" i="29"/>
  <c r="K60" i="29"/>
  <c r="I60" i="29"/>
  <c r="H60" i="29"/>
  <c r="F60" i="29"/>
  <c r="E60" i="29"/>
  <c r="N59" i="29"/>
  <c r="O59" i="29" s="1"/>
  <c r="L59" i="29"/>
  <c r="K59" i="29"/>
  <c r="I59" i="29"/>
  <c r="H59" i="29"/>
  <c r="F59" i="29"/>
  <c r="E59" i="29"/>
  <c r="N58" i="29"/>
  <c r="O58" i="29" s="1"/>
  <c r="L58" i="29"/>
  <c r="K58" i="29"/>
  <c r="I58" i="29"/>
  <c r="H58" i="29"/>
  <c r="F58" i="29"/>
  <c r="E58" i="29"/>
  <c r="N57" i="29"/>
  <c r="O57" i="29" s="1"/>
  <c r="L57" i="29"/>
  <c r="K57" i="29"/>
  <c r="I57" i="29"/>
  <c r="H57" i="29"/>
  <c r="F57" i="29"/>
  <c r="E57" i="29"/>
  <c r="N56" i="29"/>
  <c r="O56" i="29" s="1"/>
  <c r="L56" i="29"/>
  <c r="K56" i="29"/>
  <c r="I56" i="29"/>
  <c r="H56" i="29"/>
  <c r="F56" i="29"/>
  <c r="E56" i="29"/>
  <c r="N55" i="29"/>
  <c r="O55" i="29" s="1"/>
  <c r="L55" i="29"/>
  <c r="K55" i="29"/>
  <c r="I55" i="29"/>
  <c r="H55" i="29"/>
  <c r="F55" i="29"/>
  <c r="E55" i="29"/>
  <c r="N54" i="29"/>
  <c r="O54" i="29" s="1"/>
  <c r="L54" i="29"/>
  <c r="K54" i="29"/>
  <c r="I54" i="29"/>
  <c r="H54" i="29"/>
  <c r="F54" i="29"/>
  <c r="E54" i="29"/>
  <c r="N53" i="29"/>
  <c r="O53" i="29" s="1"/>
  <c r="L53" i="29"/>
  <c r="K53" i="29"/>
  <c r="I53" i="29"/>
  <c r="H53" i="29"/>
  <c r="F53" i="29"/>
  <c r="E53" i="29"/>
  <c r="N52" i="29"/>
  <c r="O52" i="29" s="1"/>
  <c r="L52" i="29"/>
  <c r="K52" i="29"/>
  <c r="I52" i="29"/>
  <c r="H52" i="29"/>
  <c r="F52" i="29"/>
  <c r="E52" i="29"/>
  <c r="N51" i="29"/>
  <c r="O51" i="29" s="1"/>
  <c r="L51" i="29"/>
  <c r="K51" i="29"/>
  <c r="I51" i="29"/>
  <c r="H51" i="29"/>
  <c r="F51" i="29"/>
  <c r="E51" i="29"/>
  <c r="N50" i="29"/>
  <c r="O50" i="29" s="1"/>
  <c r="L50" i="29"/>
  <c r="K50" i="29"/>
  <c r="I50" i="29"/>
  <c r="H50" i="29"/>
  <c r="F50" i="29"/>
  <c r="E50" i="29"/>
  <c r="N49" i="29"/>
  <c r="O49" i="29" s="1"/>
  <c r="L49" i="29"/>
  <c r="K49" i="29"/>
  <c r="I49" i="29"/>
  <c r="H49" i="29"/>
  <c r="F49" i="29"/>
  <c r="E49" i="29"/>
  <c r="N48" i="29"/>
  <c r="O48" i="29" s="1"/>
  <c r="L48" i="29"/>
  <c r="K48" i="29"/>
  <c r="I48" i="29"/>
  <c r="H48" i="29"/>
  <c r="F48" i="29"/>
  <c r="E48" i="29"/>
  <c r="N47" i="29"/>
  <c r="O47" i="29" s="1"/>
  <c r="L47" i="29"/>
  <c r="K47" i="29"/>
  <c r="I47" i="29"/>
  <c r="H47" i="29"/>
  <c r="F47" i="29"/>
  <c r="E47" i="29"/>
  <c r="N46" i="29"/>
  <c r="O46" i="29" s="1"/>
  <c r="L46" i="29"/>
  <c r="K46" i="29"/>
  <c r="I46" i="29"/>
  <c r="H46" i="29"/>
  <c r="F46" i="29"/>
  <c r="E46" i="29"/>
  <c r="N45" i="29"/>
  <c r="O45" i="29" s="1"/>
  <c r="L45" i="29"/>
  <c r="K45" i="29"/>
  <c r="I45" i="29"/>
  <c r="H45" i="29"/>
  <c r="F45" i="29"/>
  <c r="E45" i="29"/>
  <c r="N44" i="29"/>
  <c r="N64" i="29" s="1"/>
  <c r="L44" i="29"/>
  <c r="L64" i="29" s="1"/>
  <c r="K44" i="29"/>
  <c r="K64" i="29" s="1"/>
  <c r="I44" i="29"/>
  <c r="I64" i="29" s="1"/>
  <c r="H44" i="29"/>
  <c r="H64" i="29" s="1"/>
  <c r="F44" i="29"/>
  <c r="F64" i="29" s="1"/>
  <c r="E44" i="29"/>
  <c r="E64" i="29" s="1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L21" i="29"/>
  <c r="K21" i="29"/>
  <c r="J21" i="29"/>
  <c r="I21" i="29"/>
  <c r="H21" i="29"/>
  <c r="G21" i="29"/>
  <c r="F21" i="29"/>
  <c r="E21" i="29"/>
  <c r="D21" i="29"/>
  <c r="C21" i="29"/>
  <c r="B21" i="29"/>
  <c r="O20" i="29"/>
  <c r="N20" i="29"/>
  <c r="M20" i="29"/>
  <c r="L20" i="29"/>
  <c r="K20" i="29"/>
  <c r="J20" i="29"/>
  <c r="I20" i="29"/>
  <c r="H20" i="29"/>
  <c r="G20" i="29"/>
  <c r="F20" i="29"/>
  <c r="E20" i="29"/>
  <c r="D20" i="29"/>
  <c r="C20" i="29"/>
  <c r="B20" i="29"/>
  <c r="O19" i="29"/>
  <c r="N19" i="29"/>
  <c r="M19" i="29"/>
  <c r="L19" i="29"/>
  <c r="K19" i="29"/>
  <c r="J19" i="29"/>
  <c r="I19" i="29"/>
  <c r="H19" i="29"/>
  <c r="G19" i="29"/>
  <c r="F19" i="29"/>
  <c r="E19" i="29"/>
  <c r="D19" i="29"/>
  <c r="C19" i="29"/>
  <c r="B19" i="29"/>
  <c r="O18" i="29"/>
  <c r="N18" i="29"/>
  <c r="M18" i="29"/>
  <c r="L18" i="29"/>
  <c r="K18" i="29"/>
  <c r="J18" i="29"/>
  <c r="I18" i="29"/>
  <c r="H18" i="29"/>
  <c r="G18" i="29"/>
  <c r="F18" i="29"/>
  <c r="E18" i="29"/>
  <c r="D18" i="29"/>
  <c r="C18" i="29"/>
  <c r="B18" i="29"/>
  <c r="O17" i="29"/>
  <c r="N17" i="29"/>
  <c r="M17" i="29"/>
  <c r="L17" i="29"/>
  <c r="K17" i="29"/>
  <c r="J17" i="29"/>
  <c r="I17" i="29"/>
  <c r="H17" i="29"/>
  <c r="G17" i="29"/>
  <c r="F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N198" i="28"/>
  <c r="O198" i="28" s="1"/>
  <c r="L198" i="28"/>
  <c r="K198" i="28"/>
  <c r="H198" i="28"/>
  <c r="I198" i="28" s="1"/>
  <c r="F198" i="28"/>
  <c r="E198" i="28"/>
  <c r="O197" i="28"/>
  <c r="N197" i="28"/>
  <c r="K197" i="28"/>
  <c r="L197" i="28" s="1"/>
  <c r="H197" i="28"/>
  <c r="I197" i="28" s="1"/>
  <c r="F197" i="28"/>
  <c r="E197" i="28"/>
  <c r="O196" i="28"/>
  <c r="N196" i="28"/>
  <c r="K196" i="28"/>
  <c r="L196" i="28" s="1"/>
  <c r="H196" i="28"/>
  <c r="I196" i="28" s="1"/>
  <c r="F196" i="28"/>
  <c r="E196" i="28"/>
  <c r="O195" i="28"/>
  <c r="N195" i="28"/>
  <c r="L195" i="28"/>
  <c r="K195" i="28"/>
  <c r="H195" i="28"/>
  <c r="I195" i="28" s="1"/>
  <c r="F195" i="28"/>
  <c r="E195" i="28"/>
  <c r="N194" i="28"/>
  <c r="O194" i="28" s="1"/>
  <c r="L194" i="28"/>
  <c r="K194" i="28"/>
  <c r="H194" i="28"/>
  <c r="I194" i="28" s="1"/>
  <c r="F194" i="28"/>
  <c r="E194" i="28"/>
  <c r="N193" i="28"/>
  <c r="O193" i="28" s="1"/>
  <c r="K193" i="28"/>
  <c r="L193" i="28" s="1"/>
  <c r="H193" i="28"/>
  <c r="I193" i="28" s="1"/>
  <c r="F193" i="28"/>
  <c r="E193" i="28"/>
  <c r="O192" i="28"/>
  <c r="N192" i="28"/>
  <c r="K192" i="28"/>
  <c r="L192" i="28" s="1"/>
  <c r="H192" i="28"/>
  <c r="I192" i="28" s="1"/>
  <c r="F192" i="28"/>
  <c r="E192" i="28"/>
  <c r="N191" i="28"/>
  <c r="O191" i="28" s="1"/>
  <c r="L191" i="28"/>
  <c r="K191" i="28"/>
  <c r="H191" i="28"/>
  <c r="I191" i="28" s="1"/>
  <c r="F191" i="28"/>
  <c r="E191" i="28"/>
  <c r="N190" i="28"/>
  <c r="O190" i="28" s="1"/>
  <c r="L190" i="28"/>
  <c r="K190" i="28"/>
  <c r="H190" i="28"/>
  <c r="I190" i="28" s="1"/>
  <c r="F190" i="28"/>
  <c r="E190" i="28"/>
  <c r="O189" i="28"/>
  <c r="N189" i="28"/>
  <c r="K189" i="28"/>
  <c r="L189" i="28" s="1"/>
  <c r="H189" i="28"/>
  <c r="I189" i="28" s="1"/>
  <c r="F189" i="28"/>
  <c r="E189" i="28"/>
  <c r="O188" i="28"/>
  <c r="N188" i="28"/>
  <c r="K188" i="28"/>
  <c r="L188" i="28" s="1"/>
  <c r="H188" i="28"/>
  <c r="I188" i="28" s="1"/>
  <c r="F188" i="28"/>
  <c r="E188" i="28"/>
  <c r="O187" i="28"/>
  <c r="N187" i="28"/>
  <c r="L187" i="28"/>
  <c r="K187" i="28"/>
  <c r="H187" i="28"/>
  <c r="I187" i="28" s="1"/>
  <c r="F187" i="28"/>
  <c r="E187" i="28"/>
  <c r="N186" i="28"/>
  <c r="O186" i="28" s="1"/>
  <c r="L186" i="28"/>
  <c r="K186" i="28"/>
  <c r="H186" i="28"/>
  <c r="I186" i="28" s="1"/>
  <c r="F186" i="28"/>
  <c r="E186" i="28"/>
  <c r="N185" i="28"/>
  <c r="O185" i="28" s="1"/>
  <c r="K185" i="28"/>
  <c r="L185" i="28" s="1"/>
  <c r="H185" i="28"/>
  <c r="I185" i="28" s="1"/>
  <c r="F185" i="28"/>
  <c r="E185" i="28"/>
  <c r="O184" i="28"/>
  <c r="N184" i="28"/>
  <c r="K184" i="28"/>
  <c r="L184" i="28" s="1"/>
  <c r="H184" i="28"/>
  <c r="I184" i="28" s="1"/>
  <c r="F184" i="28"/>
  <c r="E184" i="28"/>
  <c r="N183" i="28"/>
  <c r="O183" i="28" s="1"/>
  <c r="L183" i="28"/>
  <c r="K183" i="28"/>
  <c r="H183" i="28"/>
  <c r="I183" i="28" s="1"/>
  <c r="F183" i="28"/>
  <c r="E183" i="28"/>
  <c r="N182" i="28"/>
  <c r="O182" i="28" s="1"/>
  <c r="L182" i="28"/>
  <c r="K182" i="28"/>
  <c r="H182" i="28"/>
  <c r="I182" i="28" s="1"/>
  <c r="F182" i="28"/>
  <c r="E182" i="28"/>
  <c r="O181" i="28"/>
  <c r="N181" i="28"/>
  <c r="K181" i="28"/>
  <c r="L181" i="28" s="1"/>
  <c r="H181" i="28"/>
  <c r="I181" i="28" s="1"/>
  <c r="F181" i="28"/>
  <c r="E181" i="28"/>
  <c r="N180" i="28"/>
  <c r="O180" i="28" s="1"/>
  <c r="K180" i="28"/>
  <c r="L180" i="28" s="1"/>
  <c r="H180" i="28"/>
  <c r="I180" i="28" s="1"/>
  <c r="F180" i="28"/>
  <c r="E180" i="28"/>
  <c r="O179" i="28"/>
  <c r="N179" i="28"/>
  <c r="L179" i="28"/>
  <c r="K179" i="28"/>
  <c r="H179" i="28"/>
  <c r="H199" i="28" s="1"/>
  <c r="F179" i="28"/>
  <c r="F199" i="28" s="1"/>
  <c r="E179" i="28"/>
  <c r="E199" i="28" s="1"/>
  <c r="M177" i="28"/>
  <c r="J177" i="28"/>
  <c r="G177" i="28"/>
  <c r="D177" i="28"/>
  <c r="B177" i="28"/>
  <c r="M176" i="28"/>
  <c r="G176" i="28"/>
  <c r="B172" i="28"/>
  <c r="N171" i="28"/>
  <c r="O171" i="28" s="1"/>
  <c r="L171" i="28"/>
  <c r="K171" i="28"/>
  <c r="H171" i="28"/>
  <c r="I171" i="28" s="1"/>
  <c r="F171" i="28"/>
  <c r="E171" i="28"/>
  <c r="N170" i="28"/>
  <c r="O170" i="28" s="1"/>
  <c r="K170" i="28"/>
  <c r="L170" i="28" s="1"/>
  <c r="H170" i="28"/>
  <c r="I170" i="28" s="1"/>
  <c r="F170" i="28"/>
  <c r="E170" i="28"/>
  <c r="O169" i="28"/>
  <c r="N169" i="28"/>
  <c r="K169" i="28"/>
  <c r="L169" i="28" s="1"/>
  <c r="H169" i="28"/>
  <c r="I169" i="28" s="1"/>
  <c r="F169" i="28"/>
  <c r="E169" i="28"/>
  <c r="N168" i="28"/>
  <c r="O168" i="28" s="1"/>
  <c r="K168" i="28"/>
  <c r="L168" i="28" s="1"/>
  <c r="H168" i="28"/>
  <c r="I168" i="28" s="1"/>
  <c r="F168" i="28"/>
  <c r="E168" i="28"/>
  <c r="O167" i="28"/>
  <c r="N167" i="28"/>
  <c r="L167" i="28"/>
  <c r="K167" i="28"/>
  <c r="H167" i="28"/>
  <c r="I167" i="28" s="1"/>
  <c r="F167" i="28"/>
  <c r="E167" i="28"/>
  <c r="N166" i="28"/>
  <c r="O166" i="28" s="1"/>
  <c r="K166" i="28"/>
  <c r="L166" i="28" s="1"/>
  <c r="H166" i="28"/>
  <c r="I166" i="28" s="1"/>
  <c r="F166" i="28"/>
  <c r="E166" i="28"/>
  <c r="N165" i="28"/>
  <c r="O165" i="28" s="1"/>
  <c r="K165" i="28"/>
  <c r="L165" i="28" s="1"/>
  <c r="H165" i="28"/>
  <c r="I165" i="28" s="1"/>
  <c r="F165" i="28"/>
  <c r="E165" i="28"/>
  <c r="N164" i="28"/>
  <c r="O164" i="28" s="1"/>
  <c r="K164" i="28"/>
  <c r="L164" i="28" s="1"/>
  <c r="H164" i="28"/>
  <c r="I164" i="28" s="1"/>
  <c r="F164" i="28"/>
  <c r="E164" i="28"/>
  <c r="N163" i="28"/>
  <c r="O163" i="28" s="1"/>
  <c r="L163" i="28"/>
  <c r="K163" i="28"/>
  <c r="H163" i="28"/>
  <c r="I163" i="28" s="1"/>
  <c r="F163" i="28"/>
  <c r="E163" i="28"/>
  <c r="O162" i="28"/>
  <c r="N162" i="28"/>
  <c r="K162" i="28"/>
  <c r="L162" i="28" s="1"/>
  <c r="H162" i="28"/>
  <c r="I162" i="28" s="1"/>
  <c r="F162" i="28"/>
  <c r="E162" i="28"/>
  <c r="N161" i="28"/>
  <c r="O161" i="28" s="1"/>
  <c r="K161" i="28"/>
  <c r="L161" i="28" s="1"/>
  <c r="H161" i="28"/>
  <c r="I161" i="28" s="1"/>
  <c r="F161" i="28"/>
  <c r="E161" i="28"/>
  <c r="O160" i="28"/>
  <c r="N160" i="28"/>
  <c r="K160" i="28"/>
  <c r="L160" i="28" s="1"/>
  <c r="H160" i="28"/>
  <c r="I160" i="28" s="1"/>
  <c r="F160" i="28"/>
  <c r="E160" i="28"/>
  <c r="N159" i="28"/>
  <c r="O159" i="28" s="1"/>
  <c r="L159" i="28"/>
  <c r="K159" i="28"/>
  <c r="H159" i="28"/>
  <c r="I159" i="28" s="1"/>
  <c r="F159" i="28"/>
  <c r="E159" i="28"/>
  <c r="N158" i="28"/>
  <c r="O158" i="28" s="1"/>
  <c r="K158" i="28"/>
  <c r="L158" i="28" s="1"/>
  <c r="H158" i="28"/>
  <c r="I158" i="28" s="1"/>
  <c r="F158" i="28"/>
  <c r="E158" i="28"/>
  <c r="N157" i="28"/>
  <c r="O157" i="28" s="1"/>
  <c r="K157" i="28"/>
  <c r="L157" i="28" s="1"/>
  <c r="H157" i="28"/>
  <c r="I157" i="28" s="1"/>
  <c r="F157" i="28"/>
  <c r="E157" i="28"/>
  <c r="N156" i="28"/>
  <c r="O156" i="28" s="1"/>
  <c r="K156" i="28"/>
  <c r="L156" i="28" s="1"/>
  <c r="H156" i="28"/>
  <c r="I156" i="28" s="1"/>
  <c r="F156" i="28"/>
  <c r="E156" i="28"/>
  <c r="N155" i="28"/>
  <c r="O155" i="28" s="1"/>
  <c r="L155" i="28"/>
  <c r="K155" i="28"/>
  <c r="H155" i="28"/>
  <c r="I155" i="28" s="1"/>
  <c r="F155" i="28"/>
  <c r="E155" i="28"/>
  <c r="N154" i="28"/>
  <c r="O154" i="28" s="1"/>
  <c r="K154" i="28"/>
  <c r="L154" i="28" s="1"/>
  <c r="H154" i="28"/>
  <c r="I154" i="28" s="1"/>
  <c r="F154" i="28"/>
  <c r="E154" i="28"/>
  <c r="O153" i="28"/>
  <c r="N153" i="28"/>
  <c r="K153" i="28"/>
  <c r="L153" i="28" s="1"/>
  <c r="H153" i="28"/>
  <c r="I153" i="28" s="1"/>
  <c r="F153" i="28"/>
  <c r="E153" i="28"/>
  <c r="N152" i="28"/>
  <c r="K152" i="28"/>
  <c r="H152" i="28"/>
  <c r="H172" i="28" s="1"/>
  <c r="F152" i="28"/>
  <c r="E152" i="28"/>
  <c r="E172" i="28" s="1"/>
  <c r="M150" i="28"/>
  <c r="J150" i="28"/>
  <c r="G150" i="28"/>
  <c r="D150" i="28"/>
  <c r="B150" i="28"/>
  <c r="M149" i="28"/>
  <c r="G149" i="28"/>
  <c r="B145" i="28"/>
  <c r="O144" i="28"/>
  <c r="N144" i="28"/>
  <c r="L144" i="28"/>
  <c r="K144" i="28"/>
  <c r="H144" i="28"/>
  <c r="I144" i="28" s="1"/>
  <c r="E144" i="28"/>
  <c r="F144" i="28" s="1"/>
  <c r="N143" i="28"/>
  <c r="O143" i="28" s="1"/>
  <c r="K143" i="28"/>
  <c r="L143" i="28" s="1"/>
  <c r="H143" i="28"/>
  <c r="I143" i="28" s="1"/>
  <c r="E143" i="28"/>
  <c r="F143" i="28" s="1"/>
  <c r="N142" i="28"/>
  <c r="O142" i="28" s="1"/>
  <c r="L142" i="28"/>
  <c r="K142" i="28"/>
  <c r="I142" i="28"/>
  <c r="H142" i="28"/>
  <c r="E142" i="28"/>
  <c r="F142" i="28" s="1"/>
  <c r="N141" i="28"/>
  <c r="O141" i="28" s="1"/>
  <c r="K141" i="28"/>
  <c r="L141" i="28" s="1"/>
  <c r="H141" i="28"/>
  <c r="I141" i="28" s="1"/>
  <c r="E141" i="28"/>
  <c r="F141" i="28" s="1"/>
  <c r="N140" i="28"/>
  <c r="O140" i="28" s="1"/>
  <c r="L140" i="28"/>
  <c r="K140" i="28"/>
  <c r="H140" i="28"/>
  <c r="I140" i="28" s="1"/>
  <c r="E140" i="28"/>
  <c r="F140" i="28" s="1"/>
  <c r="N139" i="28"/>
  <c r="O139" i="28" s="1"/>
  <c r="K139" i="28"/>
  <c r="L139" i="28" s="1"/>
  <c r="H139" i="28"/>
  <c r="I139" i="28" s="1"/>
  <c r="E139" i="28"/>
  <c r="F139" i="28" s="1"/>
  <c r="N138" i="28"/>
  <c r="O138" i="28" s="1"/>
  <c r="L138" i="28"/>
  <c r="K138" i="28"/>
  <c r="I138" i="28"/>
  <c r="H138" i="28"/>
  <c r="E138" i="28"/>
  <c r="F138" i="28" s="1"/>
  <c r="N137" i="28"/>
  <c r="O137" i="28" s="1"/>
  <c r="L137" i="28"/>
  <c r="K137" i="28"/>
  <c r="H137" i="28"/>
  <c r="I137" i="28" s="1"/>
  <c r="E137" i="28"/>
  <c r="F137" i="28" s="1"/>
  <c r="N136" i="28"/>
  <c r="O136" i="28" s="1"/>
  <c r="K136" i="28"/>
  <c r="L136" i="28" s="1"/>
  <c r="H136" i="28"/>
  <c r="I136" i="28" s="1"/>
  <c r="E136" i="28"/>
  <c r="F136" i="28" s="1"/>
  <c r="O135" i="28"/>
  <c r="N135" i="28"/>
  <c r="L135" i="28"/>
  <c r="K135" i="28"/>
  <c r="H135" i="28"/>
  <c r="I135" i="28" s="1"/>
  <c r="E135" i="28"/>
  <c r="F135" i="28" s="1"/>
  <c r="N134" i="28"/>
  <c r="O134" i="28" s="1"/>
  <c r="K134" i="28"/>
  <c r="L134" i="28" s="1"/>
  <c r="I134" i="28"/>
  <c r="H134" i="28"/>
  <c r="E134" i="28"/>
  <c r="F134" i="28" s="1"/>
  <c r="O133" i="28"/>
  <c r="N133" i="28"/>
  <c r="L133" i="28"/>
  <c r="K133" i="28"/>
  <c r="H133" i="28"/>
  <c r="I133" i="28" s="1"/>
  <c r="E133" i="28"/>
  <c r="F133" i="28" s="1"/>
  <c r="N132" i="28"/>
  <c r="O132" i="28" s="1"/>
  <c r="K132" i="28"/>
  <c r="L132" i="28" s="1"/>
  <c r="H132" i="28"/>
  <c r="I132" i="28" s="1"/>
  <c r="E132" i="28"/>
  <c r="F132" i="28" s="1"/>
  <c r="N131" i="28"/>
  <c r="O131" i="28" s="1"/>
  <c r="L131" i="28"/>
  <c r="K131" i="28"/>
  <c r="H131" i="28"/>
  <c r="I131" i="28" s="1"/>
  <c r="E131" i="28"/>
  <c r="F131" i="28" s="1"/>
  <c r="N130" i="28"/>
  <c r="O130" i="28" s="1"/>
  <c r="K130" i="28"/>
  <c r="L130" i="28" s="1"/>
  <c r="I130" i="28"/>
  <c r="H130" i="28"/>
  <c r="E130" i="28"/>
  <c r="F130" i="28" s="1"/>
  <c r="N129" i="28"/>
  <c r="O129" i="28" s="1"/>
  <c r="K129" i="28"/>
  <c r="L129" i="28" s="1"/>
  <c r="H129" i="28"/>
  <c r="I129" i="28" s="1"/>
  <c r="E129" i="28"/>
  <c r="F129" i="28" s="1"/>
  <c r="O128" i="28"/>
  <c r="N128" i="28"/>
  <c r="L128" i="28"/>
  <c r="K128" i="28"/>
  <c r="H128" i="28"/>
  <c r="I128" i="28" s="1"/>
  <c r="E128" i="28"/>
  <c r="F128" i="28" s="1"/>
  <c r="N127" i="28"/>
  <c r="O127" i="28" s="1"/>
  <c r="K127" i="28"/>
  <c r="L127" i="28" s="1"/>
  <c r="H127" i="28"/>
  <c r="I127" i="28" s="1"/>
  <c r="E127" i="28"/>
  <c r="F127" i="28" s="1"/>
  <c r="N126" i="28"/>
  <c r="O126" i="28" s="1"/>
  <c r="L126" i="28"/>
  <c r="K126" i="28"/>
  <c r="I126" i="28"/>
  <c r="H126" i="28"/>
  <c r="E126" i="28"/>
  <c r="F126" i="28" s="1"/>
  <c r="N125" i="28"/>
  <c r="K125" i="28"/>
  <c r="K145" i="28" s="1"/>
  <c r="H125" i="28"/>
  <c r="H145" i="28" s="1"/>
  <c r="E125" i="28"/>
  <c r="E145" i="28" s="1"/>
  <c r="M123" i="28"/>
  <c r="J123" i="28"/>
  <c r="G123" i="28"/>
  <c r="D123" i="28"/>
  <c r="B123" i="28"/>
  <c r="M122" i="28"/>
  <c r="G122" i="28"/>
  <c r="B118" i="28"/>
  <c r="N117" i="28"/>
  <c r="O117" i="28" s="1"/>
  <c r="K117" i="28"/>
  <c r="L117" i="28" s="1"/>
  <c r="H117" i="28"/>
  <c r="I117" i="28" s="1"/>
  <c r="E117" i="28"/>
  <c r="F117" i="28" s="1"/>
  <c r="O116" i="28"/>
  <c r="N116" i="28"/>
  <c r="K116" i="28"/>
  <c r="L116" i="28" s="1"/>
  <c r="I116" i="28"/>
  <c r="H116" i="28"/>
  <c r="F116" i="28"/>
  <c r="E116" i="28"/>
  <c r="N115" i="28"/>
  <c r="O115" i="28" s="1"/>
  <c r="K115" i="28"/>
  <c r="L115" i="28" s="1"/>
  <c r="I115" i="28"/>
  <c r="H115" i="28"/>
  <c r="F115" i="28"/>
  <c r="E115" i="28"/>
  <c r="N114" i="28"/>
  <c r="O114" i="28" s="1"/>
  <c r="K114" i="28"/>
  <c r="L114" i="28" s="1"/>
  <c r="I114" i="28"/>
  <c r="H114" i="28"/>
  <c r="F114" i="28"/>
  <c r="E114" i="28"/>
  <c r="N113" i="28"/>
  <c r="O113" i="28" s="1"/>
  <c r="K113" i="28"/>
  <c r="L113" i="28" s="1"/>
  <c r="I113" i="28"/>
  <c r="H113" i="28"/>
  <c r="F113" i="28"/>
  <c r="E113" i="28"/>
  <c r="O112" i="28"/>
  <c r="N112" i="28"/>
  <c r="K112" i="28"/>
  <c r="L112" i="28" s="1"/>
  <c r="I112" i="28"/>
  <c r="H112" i="28"/>
  <c r="F112" i="28"/>
  <c r="E112" i="28"/>
  <c r="N111" i="28"/>
  <c r="O111" i="28" s="1"/>
  <c r="K111" i="28"/>
  <c r="L111" i="28" s="1"/>
  <c r="I111" i="28"/>
  <c r="H111" i="28"/>
  <c r="F111" i="28"/>
  <c r="E111" i="28"/>
  <c r="O110" i="28"/>
  <c r="N110" i="28"/>
  <c r="K110" i="28"/>
  <c r="L110" i="28" s="1"/>
  <c r="I110" i="28"/>
  <c r="H110" i="28"/>
  <c r="E110" i="28"/>
  <c r="F110" i="28" s="1"/>
  <c r="O109" i="28"/>
  <c r="N109" i="28"/>
  <c r="K109" i="28"/>
  <c r="L109" i="28" s="1"/>
  <c r="I109" i="28"/>
  <c r="H109" i="28"/>
  <c r="F109" i="28"/>
  <c r="E109" i="28"/>
  <c r="N108" i="28"/>
  <c r="O108" i="28" s="1"/>
  <c r="K108" i="28"/>
  <c r="L108" i="28" s="1"/>
  <c r="I108" i="28"/>
  <c r="H108" i="28"/>
  <c r="E108" i="28"/>
  <c r="F108" i="28" s="1"/>
  <c r="N107" i="28"/>
  <c r="O107" i="28" s="1"/>
  <c r="K107" i="28"/>
  <c r="L107" i="28" s="1"/>
  <c r="H107" i="28"/>
  <c r="I107" i="28" s="1"/>
  <c r="E107" i="28"/>
  <c r="F107" i="28" s="1"/>
  <c r="O106" i="28"/>
  <c r="N106" i="28"/>
  <c r="K106" i="28"/>
  <c r="L106" i="28" s="1"/>
  <c r="I106" i="28"/>
  <c r="H106" i="28"/>
  <c r="E106" i="28"/>
  <c r="F106" i="28" s="1"/>
  <c r="O105" i="28"/>
  <c r="N105" i="28"/>
  <c r="K105" i="28"/>
  <c r="L105" i="28" s="1"/>
  <c r="I105" i="28"/>
  <c r="H105" i="28"/>
  <c r="E105" i="28"/>
  <c r="F105" i="28" s="1"/>
  <c r="O104" i="28"/>
  <c r="N104" i="28"/>
  <c r="K104" i="28"/>
  <c r="L104" i="28" s="1"/>
  <c r="I104" i="28"/>
  <c r="H104" i="28"/>
  <c r="E104" i="28"/>
  <c r="F104" i="28" s="1"/>
  <c r="O103" i="28"/>
  <c r="N103" i="28"/>
  <c r="L103" i="28"/>
  <c r="K103" i="28"/>
  <c r="H103" i="28"/>
  <c r="I103" i="28" s="1"/>
  <c r="E103" i="28"/>
  <c r="F103" i="28" s="1"/>
  <c r="N102" i="28"/>
  <c r="O102" i="28" s="1"/>
  <c r="K102" i="28"/>
  <c r="L102" i="28" s="1"/>
  <c r="I102" i="28"/>
  <c r="H102" i="28"/>
  <c r="E102" i="28"/>
  <c r="F102" i="28" s="1"/>
  <c r="O101" i="28"/>
  <c r="N101" i="28"/>
  <c r="K101" i="28"/>
  <c r="L101" i="28" s="1"/>
  <c r="I101" i="28"/>
  <c r="H101" i="28"/>
  <c r="E101" i="28"/>
  <c r="F101" i="28" s="1"/>
  <c r="N100" i="28"/>
  <c r="O100" i="28" s="1"/>
  <c r="L100" i="28"/>
  <c r="K100" i="28"/>
  <c r="I100" i="28"/>
  <c r="H100" i="28"/>
  <c r="E100" i="28"/>
  <c r="F100" i="28" s="1"/>
  <c r="N99" i="28"/>
  <c r="O99" i="28" s="1"/>
  <c r="K99" i="28"/>
  <c r="L99" i="28" s="1"/>
  <c r="H99" i="28"/>
  <c r="I99" i="28" s="1"/>
  <c r="E99" i="28"/>
  <c r="F99" i="28" s="1"/>
  <c r="N98" i="28"/>
  <c r="K98" i="28"/>
  <c r="I98" i="28"/>
  <c r="H98" i="28"/>
  <c r="E98" i="28"/>
  <c r="E118" i="28" s="1"/>
  <c r="M96" i="28"/>
  <c r="J96" i="28"/>
  <c r="G96" i="28"/>
  <c r="D96" i="28"/>
  <c r="B96" i="28"/>
  <c r="M95" i="28"/>
  <c r="G95" i="28"/>
  <c r="B91" i="28"/>
  <c r="O90" i="28"/>
  <c r="N90" i="28"/>
  <c r="L90" i="28"/>
  <c r="K90" i="28"/>
  <c r="H90" i="28"/>
  <c r="I90" i="28" s="1"/>
  <c r="E90" i="28"/>
  <c r="F90" i="28" s="1"/>
  <c r="N89" i="28"/>
  <c r="O89" i="28" s="1"/>
  <c r="K89" i="28"/>
  <c r="L89" i="28" s="1"/>
  <c r="I89" i="28"/>
  <c r="H89" i="28"/>
  <c r="E89" i="28"/>
  <c r="F89" i="28" s="1"/>
  <c r="O88" i="28"/>
  <c r="N88" i="28"/>
  <c r="K88" i="28"/>
  <c r="L88" i="28" s="1"/>
  <c r="H88" i="28"/>
  <c r="I88" i="28" s="1"/>
  <c r="E88" i="28"/>
  <c r="F88" i="28" s="1"/>
  <c r="O87" i="28"/>
  <c r="N87" i="28"/>
  <c r="K87" i="28"/>
  <c r="L87" i="28" s="1"/>
  <c r="I87" i="28"/>
  <c r="H87" i="28"/>
  <c r="E87" i="28"/>
  <c r="F87" i="28" s="1"/>
  <c r="N86" i="28"/>
  <c r="O86" i="28" s="1"/>
  <c r="K86" i="28"/>
  <c r="L86" i="28" s="1"/>
  <c r="H86" i="28"/>
  <c r="I86" i="28" s="1"/>
  <c r="E86" i="28"/>
  <c r="F86" i="28" s="1"/>
  <c r="O85" i="28"/>
  <c r="N85" i="28"/>
  <c r="L85" i="28"/>
  <c r="K85" i="28"/>
  <c r="I85" i="28"/>
  <c r="H85" i="28"/>
  <c r="E85" i="28"/>
  <c r="F85" i="28" s="1"/>
  <c r="N84" i="28"/>
  <c r="O84" i="28" s="1"/>
  <c r="K84" i="28"/>
  <c r="L84" i="28" s="1"/>
  <c r="H84" i="28"/>
  <c r="I84" i="28" s="1"/>
  <c r="E84" i="28"/>
  <c r="F84" i="28" s="1"/>
  <c r="O83" i="28"/>
  <c r="N83" i="28"/>
  <c r="K83" i="28"/>
  <c r="L83" i="28" s="1"/>
  <c r="I83" i="28"/>
  <c r="H83" i="28"/>
  <c r="E83" i="28"/>
  <c r="F83" i="28" s="1"/>
  <c r="N82" i="28"/>
  <c r="O82" i="28" s="1"/>
  <c r="L82" i="28"/>
  <c r="K82" i="28"/>
  <c r="H82" i="28"/>
  <c r="I82" i="28" s="1"/>
  <c r="E82" i="28"/>
  <c r="F82" i="28" s="1"/>
  <c r="O81" i="28"/>
  <c r="N81" i="28"/>
  <c r="K81" i="28"/>
  <c r="L81" i="28" s="1"/>
  <c r="I81" i="28"/>
  <c r="H81" i="28"/>
  <c r="E81" i="28"/>
  <c r="F81" i="28" s="1"/>
  <c r="N80" i="28"/>
  <c r="O80" i="28" s="1"/>
  <c r="K80" i="28"/>
  <c r="L80" i="28" s="1"/>
  <c r="H80" i="28"/>
  <c r="I80" i="28" s="1"/>
  <c r="E80" i="28"/>
  <c r="F80" i="28" s="1"/>
  <c r="N79" i="28"/>
  <c r="O79" i="28" s="1"/>
  <c r="K79" i="28"/>
  <c r="L79" i="28" s="1"/>
  <c r="H79" i="28"/>
  <c r="I79" i="28" s="1"/>
  <c r="E79" i="28"/>
  <c r="F79" i="28" s="1"/>
  <c r="O78" i="28"/>
  <c r="N78" i="28"/>
  <c r="K78" i="28"/>
  <c r="L78" i="28" s="1"/>
  <c r="H78" i="28"/>
  <c r="I78" i="28" s="1"/>
  <c r="E78" i="28"/>
  <c r="F78" i="28" s="1"/>
  <c r="O77" i="28"/>
  <c r="N77" i="28"/>
  <c r="K77" i="28"/>
  <c r="L77" i="28" s="1"/>
  <c r="I77" i="28"/>
  <c r="H77" i="28"/>
  <c r="E77" i="28"/>
  <c r="F77" i="28" s="1"/>
  <c r="N76" i="28"/>
  <c r="O76" i="28" s="1"/>
  <c r="K76" i="28"/>
  <c r="L76" i="28" s="1"/>
  <c r="H76" i="28"/>
  <c r="I76" i="28" s="1"/>
  <c r="E76" i="28"/>
  <c r="F76" i="28" s="1"/>
  <c r="O75" i="28"/>
  <c r="N75" i="28"/>
  <c r="L75" i="28"/>
  <c r="K75" i="28"/>
  <c r="I75" i="28"/>
  <c r="H75" i="28"/>
  <c r="E75" i="28"/>
  <c r="F75" i="28" s="1"/>
  <c r="N74" i="28"/>
  <c r="O74" i="28" s="1"/>
  <c r="K74" i="28"/>
  <c r="L74" i="28" s="1"/>
  <c r="H74" i="28"/>
  <c r="I74" i="28" s="1"/>
  <c r="E74" i="28"/>
  <c r="F74" i="28" s="1"/>
  <c r="O73" i="28"/>
  <c r="N73" i="28"/>
  <c r="K73" i="28"/>
  <c r="L73" i="28" s="1"/>
  <c r="I73" i="28"/>
  <c r="H73" i="28"/>
  <c r="E73" i="28"/>
  <c r="F73" i="28" s="1"/>
  <c r="N72" i="28"/>
  <c r="O72" i="28" s="1"/>
  <c r="L72" i="28"/>
  <c r="K72" i="28"/>
  <c r="H72" i="28"/>
  <c r="I72" i="28" s="1"/>
  <c r="E72" i="28"/>
  <c r="F72" i="28" s="1"/>
  <c r="O71" i="28"/>
  <c r="N71" i="28"/>
  <c r="K71" i="28"/>
  <c r="H71" i="28"/>
  <c r="E71" i="28"/>
  <c r="E91" i="28" s="1"/>
  <c r="M69" i="28"/>
  <c r="J69" i="28"/>
  <c r="G69" i="28"/>
  <c r="D69" i="28"/>
  <c r="B69" i="28"/>
  <c r="M68" i="28"/>
  <c r="G68" i="28"/>
  <c r="B64" i="28"/>
  <c r="N63" i="28"/>
  <c r="O63" i="28" s="1"/>
  <c r="L63" i="28"/>
  <c r="K63" i="28"/>
  <c r="H63" i="28"/>
  <c r="I63" i="28" s="1"/>
  <c r="E63" i="28"/>
  <c r="F63" i="28" s="1"/>
  <c r="N62" i="28"/>
  <c r="O62" i="28" s="1"/>
  <c r="K62" i="28"/>
  <c r="L62" i="28" s="1"/>
  <c r="I62" i="28"/>
  <c r="H62" i="28"/>
  <c r="E62" i="28"/>
  <c r="F62" i="28" s="1"/>
  <c r="N61" i="28"/>
  <c r="O61" i="28" s="1"/>
  <c r="K61" i="28"/>
  <c r="L61" i="28" s="1"/>
  <c r="H61" i="28"/>
  <c r="I61" i="28" s="1"/>
  <c r="E61" i="28"/>
  <c r="F61" i="28" s="1"/>
  <c r="O60" i="28"/>
  <c r="N60" i="28"/>
  <c r="K60" i="28"/>
  <c r="L60" i="28" s="1"/>
  <c r="H60" i="28"/>
  <c r="I60" i="28" s="1"/>
  <c r="E60" i="28"/>
  <c r="F60" i="28" s="1"/>
  <c r="O59" i="28"/>
  <c r="N59" i="28"/>
  <c r="L59" i="28"/>
  <c r="K59" i="28"/>
  <c r="I59" i="28"/>
  <c r="H59" i="28"/>
  <c r="E59" i="28"/>
  <c r="F59" i="28" s="1"/>
  <c r="N58" i="28"/>
  <c r="O58" i="28" s="1"/>
  <c r="L58" i="28"/>
  <c r="K58" i="28"/>
  <c r="I58" i="28"/>
  <c r="H58" i="28"/>
  <c r="E58" i="28"/>
  <c r="F58" i="28" s="1"/>
  <c r="N57" i="28"/>
  <c r="O57" i="28" s="1"/>
  <c r="K57" i="28"/>
  <c r="L57" i="28" s="1"/>
  <c r="H57" i="28"/>
  <c r="I57" i="28" s="1"/>
  <c r="E57" i="28"/>
  <c r="F57" i="28" s="1"/>
  <c r="O56" i="28"/>
  <c r="N56" i="28"/>
  <c r="L56" i="28"/>
  <c r="K56" i="28"/>
  <c r="I56" i="28"/>
  <c r="H56" i="28"/>
  <c r="E56" i="28"/>
  <c r="F56" i="28" s="1"/>
  <c r="N55" i="28"/>
  <c r="O55" i="28" s="1"/>
  <c r="L55" i="28"/>
  <c r="K55" i="28"/>
  <c r="I55" i="28"/>
  <c r="H55" i="28"/>
  <c r="E55" i="28"/>
  <c r="F55" i="28" s="1"/>
  <c r="N54" i="28"/>
  <c r="O54" i="28" s="1"/>
  <c r="K54" i="28"/>
  <c r="L54" i="28" s="1"/>
  <c r="I54" i="28"/>
  <c r="H54" i="28"/>
  <c r="E54" i="28"/>
  <c r="F54" i="28" s="1"/>
  <c r="O53" i="28"/>
  <c r="N53" i="28"/>
  <c r="K53" i="28"/>
  <c r="L53" i="28" s="1"/>
  <c r="H53" i="28"/>
  <c r="I53" i="28" s="1"/>
  <c r="E53" i="28"/>
  <c r="F53" i="28" s="1"/>
  <c r="N52" i="28"/>
  <c r="O52" i="28" s="1"/>
  <c r="L52" i="28"/>
  <c r="K52" i="28"/>
  <c r="I52" i="28"/>
  <c r="H52" i="28"/>
  <c r="E52" i="28"/>
  <c r="F52" i="28" s="1"/>
  <c r="O51" i="28"/>
  <c r="N51" i="28"/>
  <c r="K51" i="28"/>
  <c r="L51" i="28" s="1"/>
  <c r="I51" i="28"/>
  <c r="H51" i="28"/>
  <c r="E51" i="28"/>
  <c r="F51" i="28" s="1"/>
  <c r="N50" i="28"/>
  <c r="O50" i="28" s="1"/>
  <c r="K50" i="28"/>
  <c r="L50" i="28" s="1"/>
  <c r="I50" i="28"/>
  <c r="H50" i="28"/>
  <c r="E50" i="28"/>
  <c r="F50" i="28" s="1"/>
  <c r="O49" i="28"/>
  <c r="N49" i="28"/>
  <c r="L49" i="28"/>
  <c r="K49" i="28"/>
  <c r="H49" i="28"/>
  <c r="I49" i="28" s="1"/>
  <c r="E49" i="28"/>
  <c r="F49" i="28" s="1"/>
  <c r="N48" i="28"/>
  <c r="O48" i="28" s="1"/>
  <c r="K48" i="28"/>
  <c r="L48" i="28" s="1"/>
  <c r="I48" i="28"/>
  <c r="H48" i="28"/>
  <c r="E48" i="28"/>
  <c r="F48" i="28" s="1"/>
  <c r="N47" i="28"/>
  <c r="O47" i="28" s="1"/>
  <c r="K47" i="28"/>
  <c r="L47" i="28" s="1"/>
  <c r="I47" i="28"/>
  <c r="H47" i="28"/>
  <c r="E47" i="28"/>
  <c r="F47" i="28" s="1"/>
  <c r="N46" i="28"/>
  <c r="O46" i="28" s="1"/>
  <c r="L46" i="28"/>
  <c r="K46" i="28"/>
  <c r="I46" i="28"/>
  <c r="H46" i="28"/>
  <c r="E46" i="28"/>
  <c r="F46" i="28" s="1"/>
  <c r="N45" i="28"/>
  <c r="O45" i="28" s="1"/>
  <c r="L45" i="28"/>
  <c r="K45" i="28"/>
  <c r="H45" i="28"/>
  <c r="I45" i="28" s="1"/>
  <c r="E45" i="28"/>
  <c r="F45" i="28" s="1"/>
  <c r="N44" i="28"/>
  <c r="N64" i="28" s="1"/>
  <c r="K44" i="28"/>
  <c r="I44" i="28"/>
  <c r="H44" i="28"/>
  <c r="E44" i="28"/>
  <c r="E64" i="28" s="1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O21" i="28"/>
  <c r="N21" i="28"/>
  <c r="M21" i="28"/>
  <c r="L21" i="28"/>
  <c r="K21" i="28"/>
  <c r="J21" i="28"/>
  <c r="I21" i="28"/>
  <c r="H21" i="28"/>
  <c r="G21" i="28"/>
  <c r="F21" i="28"/>
  <c r="E21" i="28"/>
  <c r="D21" i="28"/>
  <c r="C21" i="28"/>
  <c r="B21" i="28"/>
  <c r="O20" i="28"/>
  <c r="N20" i="28"/>
  <c r="M20" i="28"/>
  <c r="L20" i="28"/>
  <c r="K20" i="28"/>
  <c r="J20" i="28"/>
  <c r="I20" i="28"/>
  <c r="H20" i="28"/>
  <c r="G20" i="28"/>
  <c r="F20" i="28"/>
  <c r="E20" i="28"/>
  <c r="D20" i="28"/>
  <c r="C20" i="28"/>
  <c r="B20" i="28"/>
  <c r="O19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O18" i="28"/>
  <c r="N18" i="28"/>
  <c r="M18" i="28"/>
  <c r="L18" i="28"/>
  <c r="K18" i="28"/>
  <c r="J18" i="28"/>
  <c r="I18" i="28"/>
  <c r="H18" i="28"/>
  <c r="G18" i="28"/>
  <c r="F18" i="28"/>
  <c r="E18" i="28"/>
  <c r="D18" i="28"/>
  <c r="C18" i="28"/>
  <c r="B18" i="28"/>
  <c r="O17" i="28"/>
  <c r="N17" i="28"/>
  <c r="M17" i="28"/>
  <c r="L17" i="28"/>
  <c r="K17" i="28"/>
  <c r="J17" i="28"/>
  <c r="I17" i="28"/>
  <c r="H17" i="28"/>
  <c r="G17" i="28"/>
  <c r="F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N198" i="27"/>
  <c r="O198" i="27" s="1"/>
  <c r="L198" i="27"/>
  <c r="K198" i="27"/>
  <c r="H198" i="27"/>
  <c r="I198" i="27" s="1"/>
  <c r="F198" i="27"/>
  <c r="E198" i="27"/>
  <c r="N197" i="27"/>
  <c r="O197" i="27" s="1"/>
  <c r="K197" i="27"/>
  <c r="L197" i="27" s="1"/>
  <c r="H197" i="27"/>
  <c r="I197" i="27" s="1"/>
  <c r="F197" i="27"/>
  <c r="E197" i="27"/>
  <c r="O196" i="27"/>
  <c r="N196" i="27"/>
  <c r="L196" i="27"/>
  <c r="K196" i="27"/>
  <c r="H196" i="27"/>
  <c r="I196" i="27" s="1"/>
  <c r="F196" i="27"/>
  <c r="E196" i="27"/>
  <c r="N195" i="27"/>
  <c r="O195" i="27" s="1"/>
  <c r="K195" i="27"/>
  <c r="L195" i="27" s="1"/>
  <c r="H195" i="27"/>
  <c r="I195" i="27" s="1"/>
  <c r="F195" i="27"/>
  <c r="E195" i="27"/>
  <c r="N194" i="27"/>
  <c r="O194" i="27" s="1"/>
  <c r="L194" i="27"/>
  <c r="K194" i="27"/>
  <c r="H194" i="27"/>
  <c r="I194" i="27" s="1"/>
  <c r="F194" i="27"/>
  <c r="E194" i="27"/>
  <c r="O193" i="27"/>
  <c r="N193" i="27"/>
  <c r="K193" i="27"/>
  <c r="L193" i="27" s="1"/>
  <c r="H193" i="27"/>
  <c r="I193" i="27" s="1"/>
  <c r="F193" i="27"/>
  <c r="E193" i="27"/>
  <c r="N192" i="27"/>
  <c r="O192" i="27" s="1"/>
  <c r="L192" i="27"/>
  <c r="K192" i="27"/>
  <c r="H192" i="27"/>
  <c r="I192" i="27" s="1"/>
  <c r="F192" i="27"/>
  <c r="E192" i="27"/>
  <c r="O191" i="27"/>
  <c r="N191" i="27"/>
  <c r="K191" i="27"/>
  <c r="L191" i="27" s="1"/>
  <c r="H191" i="27"/>
  <c r="I191" i="27" s="1"/>
  <c r="F191" i="27"/>
  <c r="E191" i="27"/>
  <c r="N190" i="27"/>
  <c r="O190" i="27" s="1"/>
  <c r="L190" i="27"/>
  <c r="K190" i="27"/>
  <c r="H190" i="27"/>
  <c r="I190" i="27" s="1"/>
  <c r="F190" i="27"/>
  <c r="E190" i="27"/>
  <c r="N189" i="27"/>
  <c r="O189" i="27" s="1"/>
  <c r="K189" i="27"/>
  <c r="L189" i="27" s="1"/>
  <c r="H189" i="27"/>
  <c r="I189" i="27" s="1"/>
  <c r="F189" i="27"/>
  <c r="E189" i="27"/>
  <c r="O188" i="27"/>
  <c r="N188" i="27"/>
  <c r="L188" i="27"/>
  <c r="K188" i="27"/>
  <c r="H188" i="27"/>
  <c r="I188" i="27" s="1"/>
  <c r="F188" i="27"/>
  <c r="E188" i="27"/>
  <c r="N187" i="27"/>
  <c r="O187" i="27" s="1"/>
  <c r="K187" i="27"/>
  <c r="L187" i="27" s="1"/>
  <c r="H187" i="27"/>
  <c r="I187" i="27" s="1"/>
  <c r="F187" i="27"/>
  <c r="E187" i="27"/>
  <c r="O186" i="27"/>
  <c r="N186" i="27"/>
  <c r="L186" i="27"/>
  <c r="K186" i="27"/>
  <c r="H186" i="27"/>
  <c r="I186" i="27" s="1"/>
  <c r="F186" i="27"/>
  <c r="E186" i="27"/>
  <c r="O185" i="27"/>
  <c r="N185" i="27"/>
  <c r="K185" i="27"/>
  <c r="L185" i="27" s="1"/>
  <c r="H185" i="27"/>
  <c r="I185" i="27" s="1"/>
  <c r="F185" i="27"/>
  <c r="E185" i="27"/>
  <c r="N184" i="27"/>
  <c r="O184" i="27" s="1"/>
  <c r="L184" i="27"/>
  <c r="K184" i="27"/>
  <c r="H184" i="27"/>
  <c r="I184" i="27" s="1"/>
  <c r="F184" i="27"/>
  <c r="E184" i="27"/>
  <c r="N183" i="27"/>
  <c r="O183" i="27" s="1"/>
  <c r="K183" i="27"/>
  <c r="L183" i="27" s="1"/>
  <c r="H183" i="27"/>
  <c r="I183" i="27" s="1"/>
  <c r="F183" i="27"/>
  <c r="E183" i="27"/>
  <c r="N182" i="27"/>
  <c r="O182" i="27" s="1"/>
  <c r="L182" i="27"/>
  <c r="K182" i="27"/>
  <c r="H182" i="27"/>
  <c r="I182" i="27" s="1"/>
  <c r="F182" i="27"/>
  <c r="E182" i="27"/>
  <c r="N181" i="27"/>
  <c r="O181" i="27" s="1"/>
  <c r="K181" i="27"/>
  <c r="L181" i="27" s="1"/>
  <c r="H181" i="27"/>
  <c r="I181" i="27" s="1"/>
  <c r="F181" i="27"/>
  <c r="E181" i="27"/>
  <c r="O180" i="27"/>
  <c r="N180" i="27"/>
  <c r="L180" i="27"/>
  <c r="K180" i="27"/>
  <c r="H180" i="27"/>
  <c r="I180" i="27" s="1"/>
  <c r="F180" i="27"/>
  <c r="E180" i="27"/>
  <c r="N179" i="27"/>
  <c r="N199" i="27" s="1"/>
  <c r="K179" i="27"/>
  <c r="H179" i="27"/>
  <c r="H199" i="27" s="1"/>
  <c r="F179" i="27"/>
  <c r="F199" i="27" s="1"/>
  <c r="E179" i="27"/>
  <c r="E199" i="27" s="1"/>
  <c r="M177" i="27"/>
  <c r="J177" i="27"/>
  <c r="G177" i="27"/>
  <c r="D177" i="27"/>
  <c r="B177" i="27"/>
  <c r="M176" i="27"/>
  <c r="G176" i="27"/>
  <c r="B172" i="27"/>
  <c r="N171" i="27"/>
  <c r="O171" i="27" s="1"/>
  <c r="L171" i="27"/>
  <c r="K171" i="27"/>
  <c r="H171" i="27"/>
  <c r="I171" i="27" s="1"/>
  <c r="F171" i="27"/>
  <c r="E171" i="27"/>
  <c r="O170" i="27"/>
  <c r="N170" i="27"/>
  <c r="K170" i="27"/>
  <c r="L170" i="27" s="1"/>
  <c r="H170" i="27"/>
  <c r="I170" i="27" s="1"/>
  <c r="F170" i="27"/>
  <c r="E170" i="27"/>
  <c r="O169" i="27"/>
  <c r="N169" i="27"/>
  <c r="K169" i="27"/>
  <c r="L169" i="27" s="1"/>
  <c r="H169" i="27"/>
  <c r="I169" i="27" s="1"/>
  <c r="F169" i="27"/>
  <c r="E169" i="27"/>
  <c r="O168" i="27"/>
  <c r="N168" i="27"/>
  <c r="L168" i="27"/>
  <c r="K168" i="27"/>
  <c r="H168" i="27"/>
  <c r="I168" i="27" s="1"/>
  <c r="F168" i="27"/>
  <c r="E168" i="27"/>
  <c r="N167" i="27"/>
  <c r="O167" i="27" s="1"/>
  <c r="L167" i="27"/>
  <c r="K167" i="27"/>
  <c r="H167" i="27"/>
  <c r="I167" i="27" s="1"/>
  <c r="F167" i="27"/>
  <c r="E167" i="27"/>
  <c r="N166" i="27"/>
  <c r="O166" i="27" s="1"/>
  <c r="K166" i="27"/>
  <c r="L166" i="27" s="1"/>
  <c r="H166" i="27"/>
  <c r="I166" i="27" s="1"/>
  <c r="F166" i="27"/>
  <c r="E166" i="27"/>
  <c r="O165" i="27"/>
  <c r="N165" i="27"/>
  <c r="K165" i="27"/>
  <c r="L165" i="27" s="1"/>
  <c r="H165" i="27"/>
  <c r="I165" i="27" s="1"/>
  <c r="F165" i="27"/>
  <c r="E165" i="27"/>
  <c r="N164" i="27"/>
  <c r="O164" i="27" s="1"/>
  <c r="L164" i="27"/>
  <c r="K164" i="27"/>
  <c r="H164" i="27"/>
  <c r="I164" i="27" s="1"/>
  <c r="F164" i="27"/>
  <c r="E164" i="27"/>
  <c r="O163" i="27"/>
  <c r="N163" i="27"/>
  <c r="L163" i="27"/>
  <c r="K163" i="27"/>
  <c r="H163" i="27"/>
  <c r="I163" i="27" s="1"/>
  <c r="F163" i="27"/>
  <c r="E163" i="27"/>
  <c r="O162" i="27"/>
  <c r="N162" i="27"/>
  <c r="K162" i="27"/>
  <c r="L162" i="27" s="1"/>
  <c r="H162" i="27"/>
  <c r="I162" i="27" s="1"/>
  <c r="F162" i="27"/>
  <c r="E162" i="27"/>
  <c r="N161" i="27"/>
  <c r="O161" i="27" s="1"/>
  <c r="K161" i="27"/>
  <c r="L161" i="27" s="1"/>
  <c r="H161" i="27"/>
  <c r="I161" i="27" s="1"/>
  <c r="F161" i="27"/>
  <c r="E161" i="27"/>
  <c r="O160" i="27"/>
  <c r="N160" i="27"/>
  <c r="L160" i="27"/>
  <c r="K160" i="27"/>
  <c r="H160" i="27"/>
  <c r="I160" i="27" s="1"/>
  <c r="F160" i="27"/>
  <c r="E160" i="27"/>
  <c r="N159" i="27"/>
  <c r="O159" i="27" s="1"/>
  <c r="L159" i="27"/>
  <c r="K159" i="27"/>
  <c r="H159" i="27"/>
  <c r="I159" i="27" s="1"/>
  <c r="F159" i="27"/>
  <c r="E159" i="27"/>
  <c r="N158" i="27"/>
  <c r="O158" i="27" s="1"/>
  <c r="K158" i="27"/>
  <c r="L158" i="27" s="1"/>
  <c r="H158" i="27"/>
  <c r="I158" i="27" s="1"/>
  <c r="F158" i="27"/>
  <c r="E158" i="27"/>
  <c r="O157" i="27"/>
  <c r="N157" i="27"/>
  <c r="K157" i="27"/>
  <c r="L157" i="27" s="1"/>
  <c r="H157" i="27"/>
  <c r="I157" i="27" s="1"/>
  <c r="F157" i="27"/>
  <c r="E157" i="27"/>
  <c r="N156" i="27"/>
  <c r="O156" i="27" s="1"/>
  <c r="L156" i="27"/>
  <c r="K156" i="27"/>
  <c r="H156" i="27"/>
  <c r="I156" i="27" s="1"/>
  <c r="F156" i="27"/>
  <c r="E156" i="27"/>
  <c r="N155" i="27"/>
  <c r="O155" i="27" s="1"/>
  <c r="L155" i="27"/>
  <c r="K155" i="27"/>
  <c r="H155" i="27"/>
  <c r="I155" i="27" s="1"/>
  <c r="F155" i="27"/>
  <c r="E155" i="27"/>
  <c r="O154" i="27"/>
  <c r="N154" i="27"/>
  <c r="K154" i="27"/>
  <c r="L154" i="27" s="1"/>
  <c r="H154" i="27"/>
  <c r="I154" i="27" s="1"/>
  <c r="F154" i="27"/>
  <c r="E154" i="27"/>
  <c r="N153" i="27"/>
  <c r="O153" i="27" s="1"/>
  <c r="K153" i="27"/>
  <c r="L153" i="27" s="1"/>
  <c r="H153" i="27"/>
  <c r="I153" i="27" s="1"/>
  <c r="F153" i="27"/>
  <c r="E153" i="27"/>
  <c r="O152" i="27"/>
  <c r="N152" i="27"/>
  <c r="L152" i="27"/>
  <c r="K152" i="27"/>
  <c r="H152" i="27"/>
  <c r="H172" i="27" s="1"/>
  <c r="F152" i="27"/>
  <c r="F172" i="27" s="1"/>
  <c r="E152" i="27"/>
  <c r="E172" i="27" s="1"/>
  <c r="M150" i="27"/>
  <c r="J150" i="27"/>
  <c r="G150" i="27"/>
  <c r="D150" i="27"/>
  <c r="B150" i="27"/>
  <c r="M149" i="27"/>
  <c r="G149" i="27"/>
  <c r="B145" i="27"/>
  <c r="N144" i="27"/>
  <c r="O144" i="27" s="1"/>
  <c r="L144" i="27"/>
  <c r="K144" i="27"/>
  <c r="H144" i="27"/>
  <c r="I144" i="27" s="1"/>
  <c r="F144" i="27"/>
  <c r="E144" i="27"/>
  <c r="N143" i="27"/>
  <c r="O143" i="27" s="1"/>
  <c r="K143" i="27"/>
  <c r="L143" i="27" s="1"/>
  <c r="H143" i="27"/>
  <c r="I143" i="27" s="1"/>
  <c r="F143" i="27"/>
  <c r="E143" i="27"/>
  <c r="O142" i="27"/>
  <c r="N142" i="27"/>
  <c r="K142" i="27"/>
  <c r="L142" i="27" s="1"/>
  <c r="H142" i="27"/>
  <c r="I142" i="27" s="1"/>
  <c r="F142" i="27"/>
  <c r="E142" i="27"/>
  <c r="N141" i="27"/>
  <c r="O141" i="27" s="1"/>
  <c r="K141" i="27"/>
  <c r="L141" i="27" s="1"/>
  <c r="H141" i="27"/>
  <c r="I141" i="27" s="1"/>
  <c r="F141" i="27"/>
  <c r="E141" i="27"/>
  <c r="O140" i="27"/>
  <c r="N140" i="27"/>
  <c r="L140" i="27"/>
  <c r="K140" i="27"/>
  <c r="H140" i="27"/>
  <c r="I140" i="27" s="1"/>
  <c r="F140" i="27"/>
  <c r="E140" i="27"/>
  <c r="N139" i="27"/>
  <c r="O139" i="27" s="1"/>
  <c r="K139" i="27"/>
  <c r="L139" i="27" s="1"/>
  <c r="H139" i="27"/>
  <c r="I139" i="27" s="1"/>
  <c r="F139" i="27"/>
  <c r="E139" i="27"/>
  <c r="N138" i="27"/>
  <c r="O138" i="27" s="1"/>
  <c r="K138" i="27"/>
  <c r="L138" i="27" s="1"/>
  <c r="H138" i="27"/>
  <c r="I138" i="27" s="1"/>
  <c r="F138" i="27"/>
  <c r="E138" i="27"/>
  <c r="N137" i="27"/>
  <c r="O137" i="27" s="1"/>
  <c r="L137" i="27"/>
  <c r="K137" i="27"/>
  <c r="H137" i="27"/>
  <c r="I137" i="27" s="1"/>
  <c r="F137" i="27"/>
  <c r="E137" i="27"/>
  <c r="N136" i="27"/>
  <c r="O136" i="27" s="1"/>
  <c r="L136" i="27"/>
  <c r="K136" i="27"/>
  <c r="H136" i="27"/>
  <c r="I136" i="27" s="1"/>
  <c r="F136" i="27"/>
  <c r="E136" i="27"/>
  <c r="N135" i="27"/>
  <c r="O135" i="27" s="1"/>
  <c r="K135" i="27"/>
  <c r="L135" i="27" s="1"/>
  <c r="H135" i="27"/>
  <c r="I135" i="27" s="1"/>
  <c r="F135" i="27"/>
  <c r="E135" i="27"/>
  <c r="N134" i="27"/>
  <c r="O134" i="27" s="1"/>
  <c r="K134" i="27"/>
  <c r="L134" i="27" s="1"/>
  <c r="H134" i="27"/>
  <c r="I134" i="27" s="1"/>
  <c r="F134" i="27"/>
  <c r="E134" i="27"/>
  <c r="N133" i="27"/>
  <c r="O133" i="27" s="1"/>
  <c r="L133" i="27"/>
  <c r="K133" i="27"/>
  <c r="H133" i="27"/>
  <c r="I133" i="27" s="1"/>
  <c r="F133" i="27"/>
  <c r="E133" i="27"/>
  <c r="O132" i="27"/>
  <c r="N132" i="27"/>
  <c r="L132" i="27"/>
  <c r="K132" i="27"/>
  <c r="H132" i="27"/>
  <c r="I132" i="27" s="1"/>
  <c r="F132" i="27"/>
  <c r="E132" i="27"/>
  <c r="N131" i="27"/>
  <c r="O131" i="27" s="1"/>
  <c r="K131" i="27"/>
  <c r="L131" i="27" s="1"/>
  <c r="H131" i="27"/>
  <c r="I131" i="27" s="1"/>
  <c r="F131" i="27"/>
  <c r="E131" i="27"/>
  <c r="N130" i="27"/>
  <c r="O130" i="27" s="1"/>
  <c r="K130" i="27"/>
  <c r="L130" i="27" s="1"/>
  <c r="H130" i="27"/>
  <c r="I130" i="27" s="1"/>
  <c r="F130" i="27"/>
  <c r="E130" i="27"/>
  <c r="N129" i="27"/>
  <c r="O129" i="27" s="1"/>
  <c r="K129" i="27"/>
  <c r="L129" i="27" s="1"/>
  <c r="H129" i="27"/>
  <c r="I129" i="27" s="1"/>
  <c r="F129" i="27"/>
  <c r="E129" i="27"/>
  <c r="N128" i="27"/>
  <c r="O128" i="27" s="1"/>
  <c r="L128" i="27"/>
  <c r="K128" i="27"/>
  <c r="H128" i="27"/>
  <c r="I128" i="27" s="1"/>
  <c r="F128" i="27"/>
  <c r="E128" i="27"/>
  <c r="O127" i="27"/>
  <c r="N127" i="27"/>
  <c r="K127" i="27"/>
  <c r="L127" i="27" s="1"/>
  <c r="H127" i="27"/>
  <c r="I127" i="27" s="1"/>
  <c r="F127" i="27"/>
  <c r="E127" i="27"/>
  <c r="N126" i="27"/>
  <c r="O126" i="27" s="1"/>
  <c r="K126" i="27"/>
  <c r="L126" i="27" s="1"/>
  <c r="H126" i="27"/>
  <c r="I126" i="27" s="1"/>
  <c r="F126" i="27"/>
  <c r="E126" i="27"/>
  <c r="O125" i="27"/>
  <c r="N125" i="27"/>
  <c r="K125" i="27"/>
  <c r="H125" i="27"/>
  <c r="H145" i="27" s="1"/>
  <c r="F125" i="27"/>
  <c r="F145" i="27" s="1"/>
  <c r="E125" i="27"/>
  <c r="E145" i="27" s="1"/>
  <c r="M123" i="27"/>
  <c r="J123" i="27"/>
  <c r="G123" i="27"/>
  <c r="D123" i="27"/>
  <c r="B123" i="27"/>
  <c r="M122" i="27"/>
  <c r="G122" i="27"/>
  <c r="B118" i="27"/>
  <c r="O117" i="27"/>
  <c r="N117" i="27"/>
  <c r="L117" i="27"/>
  <c r="K117" i="27"/>
  <c r="H117" i="27"/>
  <c r="I117" i="27" s="1"/>
  <c r="F117" i="27"/>
  <c r="E117" i="27"/>
  <c r="N116" i="27"/>
  <c r="O116" i="27" s="1"/>
  <c r="K116" i="27"/>
  <c r="L116" i="27" s="1"/>
  <c r="H116" i="27"/>
  <c r="I116" i="27" s="1"/>
  <c r="F116" i="27"/>
  <c r="E116" i="27"/>
  <c r="N115" i="27"/>
  <c r="O115" i="27" s="1"/>
  <c r="L115" i="27"/>
  <c r="K115" i="27"/>
  <c r="H115" i="27"/>
  <c r="I115" i="27" s="1"/>
  <c r="F115" i="27"/>
  <c r="E115" i="27"/>
  <c r="O114" i="27"/>
  <c r="N114" i="27"/>
  <c r="K114" i="27"/>
  <c r="L114" i="27" s="1"/>
  <c r="H114" i="27"/>
  <c r="I114" i="27" s="1"/>
  <c r="F114" i="27"/>
  <c r="E114" i="27"/>
  <c r="O113" i="27"/>
  <c r="N113" i="27"/>
  <c r="L113" i="27"/>
  <c r="K113" i="27"/>
  <c r="H113" i="27"/>
  <c r="I113" i="27" s="1"/>
  <c r="F113" i="27"/>
  <c r="E113" i="27"/>
  <c r="N112" i="27"/>
  <c r="O112" i="27" s="1"/>
  <c r="K112" i="27"/>
  <c r="L112" i="27" s="1"/>
  <c r="H112" i="27"/>
  <c r="I112" i="27" s="1"/>
  <c r="F112" i="27"/>
  <c r="E112" i="27"/>
  <c r="N111" i="27"/>
  <c r="O111" i="27" s="1"/>
  <c r="L111" i="27"/>
  <c r="K111" i="27"/>
  <c r="H111" i="27"/>
  <c r="I111" i="27" s="1"/>
  <c r="F111" i="27"/>
  <c r="E111" i="27"/>
  <c r="O110" i="27"/>
  <c r="N110" i="27"/>
  <c r="K110" i="27"/>
  <c r="L110" i="27" s="1"/>
  <c r="H110" i="27"/>
  <c r="I110" i="27" s="1"/>
  <c r="F110" i="27"/>
  <c r="E110" i="27"/>
  <c r="O109" i="27"/>
  <c r="N109" i="27"/>
  <c r="L109" i="27"/>
  <c r="K109" i="27"/>
  <c r="H109" i="27"/>
  <c r="I109" i="27" s="1"/>
  <c r="F109" i="27"/>
  <c r="E109" i="27"/>
  <c r="N108" i="27"/>
  <c r="O108" i="27" s="1"/>
  <c r="K108" i="27"/>
  <c r="L108" i="27" s="1"/>
  <c r="H108" i="27"/>
  <c r="I108" i="27" s="1"/>
  <c r="F108" i="27"/>
  <c r="E108" i="27"/>
  <c r="N107" i="27"/>
  <c r="O107" i="27" s="1"/>
  <c r="L107" i="27"/>
  <c r="K107" i="27"/>
  <c r="H107" i="27"/>
  <c r="I107" i="27" s="1"/>
  <c r="F107" i="27"/>
  <c r="E107" i="27"/>
  <c r="O106" i="27"/>
  <c r="N106" i="27"/>
  <c r="K106" i="27"/>
  <c r="L106" i="27" s="1"/>
  <c r="H106" i="27"/>
  <c r="I106" i="27" s="1"/>
  <c r="F106" i="27"/>
  <c r="E106" i="27"/>
  <c r="O105" i="27"/>
  <c r="N105" i="27"/>
  <c r="L105" i="27"/>
  <c r="K105" i="27"/>
  <c r="H105" i="27"/>
  <c r="I105" i="27" s="1"/>
  <c r="F105" i="27"/>
  <c r="E105" i="27"/>
  <c r="N104" i="27"/>
  <c r="O104" i="27" s="1"/>
  <c r="K104" i="27"/>
  <c r="L104" i="27" s="1"/>
  <c r="H104" i="27"/>
  <c r="I104" i="27" s="1"/>
  <c r="F104" i="27"/>
  <c r="E104" i="27"/>
  <c r="N103" i="27"/>
  <c r="O103" i="27" s="1"/>
  <c r="L103" i="27"/>
  <c r="K103" i="27"/>
  <c r="H103" i="27"/>
  <c r="I103" i="27" s="1"/>
  <c r="F103" i="27"/>
  <c r="E103" i="27"/>
  <c r="O102" i="27"/>
  <c r="N102" i="27"/>
  <c r="K102" i="27"/>
  <c r="L102" i="27" s="1"/>
  <c r="H102" i="27"/>
  <c r="I102" i="27" s="1"/>
  <c r="F102" i="27"/>
  <c r="E102" i="27"/>
  <c r="O101" i="27"/>
  <c r="N101" i="27"/>
  <c r="L101" i="27"/>
  <c r="K101" i="27"/>
  <c r="H101" i="27"/>
  <c r="I101" i="27" s="1"/>
  <c r="F101" i="27"/>
  <c r="E101" i="27"/>
  <c r="N100" i="27"/>
  <c r="O100" i="27" s="1"/>
  <c r="K100" i="27"/>
  <c r="L100" i="27" s="1"/>
  <c r="H100" i="27"/>
  <c r="I100" i="27" s="1"/>
  <c r="F100" i="27"/>
  <c r="E100" i="27"/>
  <c r="N99" i="27"/>
  <c r="O99" i="27" s="1"/>
  <c r="L99" i="27"/>
  <c r="K99" i="27"/>
  <c r="H99" i="27"/>
  <c r="I99" i="27" s="1"/>
  <c r="F99" i="27"/>
  <c r="E99" i="27"/>
  <c r="O98" i="27"/>
  <c r="N98" i="27"/>
  <c r="K98" i="27"/>
  <c r="H98" i="27"/>
  <c r="H118" i="27" s="1"/>
  <c r="F98" i="27"/>
  <c r="E98" i="27"/>
  <c r="E118" i="27" s="1"/>
  <c r="M96" i="27"/>
  <c r="J96" i="27"/>
  <c r="G96" i="27"/>
  <c r="D96" i="27"/>
  <c r="B96" i="27"/>
  <c r="M95" i="27"/>
  <c r="G95" i="27"/>
  <c r="B91" i="27"/>
  <c r="O90" i="27"/>
  <c r="N90" i="27"/>
  <c r="L90" i="27"/>
  <c r="K90" i="27"/>
  <c r="H90" i="27"/>
  <c r="I90" i="27" s="1"/>
  <c r="F90" i="27"/>
  <c r="E90" i="27"/>
  <c r="N89" i="27"/>
  <c r="O89" i="27" s="1"/>
  <c r="K89" i="27"/>
  <c r="L89" i="27" s="1"/>
  <c r="H89" i="27"/>
  <c r="I89" i="27" s="1"/>
  <c r="F89" i="27"/>
  <c r="E89" i="27"/>
  <c r="O88" i="27"/>
  <c r="N88" i="27"/>
  <c r="K88" i="27"/>
  <c r="L88" i="27" s="1"/>
  <c r="H88" i="27"/>
  <c r="I88" i="27" s="1"/>
  <c r="F88" i="27"/>
  <c r="E88" i="27"/>
  <c r="N87" i="27"/>
  <c r="O87" i="27" s="1"/>
  <c r="K87" i="27"/>
  <c r="L87" i="27" s="1"/>
  <c r="H87" i="27"/>
  <c r="I87" i="27" s="1"/>
  <c r="F87" i="27"/>
  <c r="E87" i="27"/>
  <c r="O86" i="27"/>
  <c r="N86" i="27"/>
  <c r="L86" i="27"/>
  <c r="K86" i="27"/>
  <c r="H86" i="27"/>
  <c r="I86" i="27" s="1"/>
  <c r="F86" i="27"/>
  <c r="E86" i="27"/>
  <c r="O85" i="27"/>
  <c r="N85" i="27"/>
  <c r="K85" i="27"/>
  <c r="L85" i="27" s="1"/>
  <c r="H85" i="27"/>
  <c r="I85" i="27" s="1"/>
  <c r="F85" i="27"/>
  <c r="E85" i="27"/>
  <c r="O84" i="27"/>
  <c r="N84" i="27"/>
  <c r="K84" i="27"/>
  <c r="L84" i="27" s="1"/>
  <c r="H84" i="27"/>
  <c r="I84" i="27" s="1"/>
  <c r="F84" i="27"/>
  <c r="E84" i="27"/>
  <c r="O83" i="27"/>
  <c r="N83" i="27"/>
  <c r="K83" i="27"/>
  <c r="L83" i="27" s="1"/>
  <c r="H83" i="27"/>
  <c r="I83" i="27" s="1"/>
  <c r="F83" i="27"/>
  <c r="E83" i="27"/>
  <c r="N82" i="27"/>
  <c r="O82" i="27" s="1"/>
  <c r="L82" i="27"/>
  <c r="K82" i="27"/>
  <c r="H82" i="27"/>
  <c r="I82" i="27" s="1"/>
  <c r="F82" i="27"/>
  <c r="E82" i="27"/>
  <c r="N81" i="27"/>
  <c r="O81" i="27" s="1"/>
  <c r="K81" i="27"/>
  <c r="L81" i="27" s="1"/>
  <c r="H81" i="27"/>
  <c r="I81" i="27" s="1"/>
  <c r="F81" i="27"/>
  <c r="E81" i="27"/>
  <c r="N80" i="27"/>
  <c r="O80" i="27" s="1"/>
  <c r="K80" i="27"/>
  <c r="L80" i="27" s="1"/>
  <c r="H80" i="27"/>
  <c r="I80" i="27" s="1"/>
  <c r="F80" i="27"/>
  <c r="E80" i="27"/>
  <c r="N79" i="27"/>
  <c r="O79" i="27" s="1"/>
  <c r="K79" i="27"/>
  <c r="L79" i="27" s="1"/>
  <c r="H79" i="27"/>
  <c r="I79" i="27" s="1"/>
  <c r="F79" i="27"/>
  <c r="E79" i="27"/>
  <c r="N78" i="27"/>
  <c r="O78" i="27" s="1"/>
  <c r="L78" i="27"/>
  <c r="K78" i="27"/>
  <c r="H78" i="27"/>
  <c r="I78" i="27" s="1"/>
  <c r="F78" i="27"/>
  <c r="E78" i="27"/>
  <c r="O77" i="27"/>
  <c r="N77" i="27"/>
  <c r="K77" i="27"/>
  <c r="L77" i="27" s="1"/>
  <c r="H77" i="27"/>
  <c r="I77" i="27" s="1"/>
  <c r="F77" i="27"/>
  <c r="E77" i="27"/>
  <c r="O76" i="27"/>
  <c r="N76" i="27"/>
  <c r="K76" i="27"/>
  <c r="L76" i="27" s="1"/>
  <c r="H76" i="27"/>
  <c r="I76" i="27" s="1"/>
  <c r="F76" i="27"/>
  <c r="E76" i="27"/>
  <c r="O75" i="27"/>
  <c r="N75" i="27"/>
  <c r="K75" i="27"/>
  <c r="L75" i="27" s="1"/>
  <c r="H75" i="27"/>
  <c r="I75" i="27" s="1"/>
  <c r="F75" i="27"/>
  <c r="E75" i="27"/>
  <c r="O74" i="27"/>
  <c r="N74" i="27"/>
  <c r="L74" i="27"/>
  <c r="K74" i="27"/>
  <c r="H74" i="27"/>
  <c r="I74" i="27" s="1"/>
  <c r="F74" i="27"/>
  <c r="E74" i="27"/>
  <c r="N73" i="27"/>
  <c r="O73" i="27" s="1"/>
  <c r="K73" i="27"/>
  <c r="L73" i="27" s="1"/>
  <c r="H73" i="27"/>
  <c r="I73" i="27" s="1"/>
  <c r="F73" i="27"/>
  <c r="E73" i="27"/>
  <c r="N72" i="27"/>
  <c r="O72" i="27" s="1"/>
  <c r="K72" i="27"/>
  <c r="L72" i="27" s="1"/>
  <c r="H72" i="27"/>
  <c r="I72" i="27" s="1"/>
  <c r="F72" i="27"/>
  <c r="E72" i="27"/>
  <c r="N71" i="27"/>
  <c r="K71" i="27"/>
  <c r="H71" i="27"/>
  <c r="H91" i="27" s="1"/>
  <c r="F71" i="27"/>
  <c r="F91" i="27" s="1"/>
  <c r="E71" i="27"/>
  <c r="E91" i="27" s="1"/>
  <c r="M69" i="27"/>
  <c r="J69" i="27"/>
  <c r="G69" i="27"/>
  <c r="D69" i="27"/>
  <c r="B69" i="27"/>
  <c r="M68" i="27"/>
  <c r="G68" i="27"/>
  <c r="B64" i="27"/>
  <c r="N63" i="27"/>
  <c r="O63" i="27" s="1"/>
  <c r="L63" i="27"/>
  <c r="K63" i="27"/>
  <c r="H63" i="27"/>
  <c r="I63" i="27" s="1"/>
  <c r="F63" i="27"/>
  <c r="E63" i="27"/>
  <c r="O62" i="27"/>
  <c r="N62" i="27"/>
  <c r="K62" i="27"/>
  <c r="L62" i="27" s="1"/>
  <c r="H62" i="27"/>
  <c r="I62" i="27" s="1"/>
  <c r="F62" i="27"/>
  <c r="E62" i="27"/>
  <c r="O61" i="27"/>
  <c r="N61" i="27"/>
  <c r="L61" i="27"/>
  <c r="K61" i="27"/>
  <c r="H61" i="27"/>
  <c r="I61" i="27" s="1"/>
  <c r="F61" i="27"/>
  <c r="E61" i="27"/>
  <c r="N60" i="27"/>
  <c r="O60" i="27" s="1"/>
  <c r="K60" i="27"/>
  <c r="L60" i="27" s="1"/>
  <c r="H60" i="27"/>
  <c r="I60" i="27" s="1"/>
  <c r="F60" i="27"/>
  <c r="E60" i="27"/>
  <c r="N59" i="27"/>
  <c r="O59" i="27" s="1"/>
  <c r="L59" i="27"/>
  <c r="K59" i="27"/>
  <c r="H59" i="27"/>
  <c r="I59" i="27" s="1"/>
  <c r="F59" i="27"/>
  <c r="E59" i="27"/>
  <c r="N58" i="27"/>
  <c r="O58" i="27" s="1"/>
  <c r="K58" i="27"/>
  <c r="L58" i="27" s="1"/>
  <c r="H58" i="27"/>
  <c r="I58" i="27" s="1"/>
  <c r="F58" i="27"/>
  <c r="E58" i="27"/>
  <c r="O57" i="27"/>
  <c r="N57" i="27"/>
  <c r="L57" i="27"/>
  <c r="K57" i="27"/>
  <c r="H57" i="27"/>
  <c r="I57" i="27" s="1"/>
  <c r="F57" i="27"/>
  <c r="E57" i="27"/>
  <c r="N56" i="27"/>
  <c r="O56" i="27" s="1"/>
  <c r="K56" i="27"/>
  <c r="L56" i="27" s="1"/>
  <c r="H56" i="27"/>
  <c r="I56" i="27" s="1"/>
  <c r="F56" i="27"/>
  <c r="E56" i="27"/>
  <c r="N55" i="27"/>
  <c r="O55" i="27" s="1"/>
  <c r="L55" i="27"/>
  <c r="K55" i="27"/>
  <c r="H55" i="27"/>
  <c r="I55" i="27" s="1"/>
  <c r="F55" i="27"/>
  <c r="E55" i="27"/>
  <c r="O54" i="27"/>
  <c r="N54" i="27"/>
  <c r="K54" i="27"/>
  <c r="L54" i="27" s="1"/>
  <c r="H54" i="27"/>
  <c r="I54" i="27" s="1"/>
  <c r="F54" i="27"/>
  <c r="E54" i="27"/>
  <c r="N53" i="27"/>
  <c r="O53" i="27" s="1"/>
  <c r="L53" i="27"/>
  <c r="K53" i="27"/>
  <c r="H53" i="27"/>
  <c r="I53" i="27" s="1"/>
  <c r="F53" i="27"/>
  <c r="E53" i="27"/>
  <c r="N52" i="27"/>
  <c r="O52" i="27" s="1"/>
  <c r="K52" i="27"/>
  <c r="L52" i="27" s="1"/>
  <c r="H52" i="27"/>
  <c r="I52" i="27" s="1"/>
  <c r="F52" i="27"/>
  <c r="E52" i="27"/>
  <c r="N51" i="27"/>
  <c r="O51" i="27" s="1"/>
  <c r="L51" i="27"/>
  <c r="K51" i="27"/>
  <c r="H51" i="27"/>
  <c r="I51" i="27" s="1"/>
  <c r="F51" i="27"/>
  <c r="E51" i="27"/>
  <c r="N50" i="27"/>
  <c r="O50" i="27" s="1"/>
  <c r="K50" i="27"/>
  <c r="L50" i="27" s="1"/>
  <c r="H50" i="27"/>
  <c r="I50" i="27" s="1"/>
  <c r="F50" i="27"/>
  <c r="E50" i="27"/>
  <c r="O49" i="27"/>
  <c r="N49" i="27"/>
  <c r="L49" i="27"/>
  <c r="K49" i="27"/>
  <c r="H49" i="27"/>
  <c r="I49" i="27" s="1"/>
  <c r="F49" i="27"/>
  <c r="E49" i="27"/>
  <c r="N48" i="27"/>
  <c r="O48" i="27" s="1"/>
  <c r="K48" i="27"/>
  <c r="L48" i="27" s="1"/>
  <c r="H48" i="27"/>
  <c r="I48" i="27" s="1"/>
  <c r="F48" i="27"/>
  <c r="E48" i="27"/>
  <c r="N47" i="27"/>
  <c r="O47" i="27" s="1"/>
  <c r="L47" i="27"/>
  <c r="K47" i="27"/>
  <c r="H47" i="27"/>
  <c r="I47" i="27" s="1"/>
  <c r="F47" i="27"/>
  <c r="E47" i="27"/>
  <c r="O46" i="27"/>
  <c r="N46" i="27"/>
  <c r="K46" i="27"/>
  <c r="L46" i="27" s="1"/>
  <c r="H46" i="27"/>
  <c r="I46" i="27" s="1"/>
  <c r="F46" i="27"/>
  <c r="E46" i="27"/>
  <c r="N45" i="27"/>
  <c r="O45" i="27" s="1"/>
  <c r="L45" i="27"/>
  <c r="K45" i="27"/>
  <c r="H45" i="27"/>
  <c r="I45" i="27" s="1"/>
  <c r="F45" i="27"/>
  <c r="E45" i="27"/>
  <c r="N44" i="27"/>
  <c r="K44" i="27"/>
  <c r="H44" i="27"/>
  <c r="H64" i="27" s="1"/>
  <c r="F44" i="27"/>
  <c r="F64" i="27" s="1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L21" i="27"/>
  <c r="K21" i="27"/>
  <c r="J21" i="27"/>
  <c r="I21" i="27"/>
  <c r="H21" i="27"/>
  <c r="G21" i="27"/>
  <c r="F21" i="27"/>
  <c r="E21" i="27"/>
  <c r="D21" i="27"/>
  <c r="C21" i="27"/>
  <c r="B21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C20" i="27"/>
  <c r="B20" i="27"/>
  <c r="O19" i="27"/>
  <c r="N19" i="27"/>
  <c r="M19" i="27"/>
  <c r="L19" i="27"/>
  <c r="K19" i="27"/>
  <c r="J19" i="27"/>
  <c r="I19" i="27"/>
  <c r="H19" i="27"/>
  <c r="G19" i="27"/>
  <c r="F19" i="27"/>
  <c r="E19" i="27"/>
  <c r="D19" i="27"/>
  <c r="C19" i="27"/>
  <c r="B19" i="27"/>
  <c r="O18" i="27"/>
  <c r="N18" i="27"/>
  <c r="M18" i="27"/>
  <c r="L18" i="27"/>
  <c r="K18" i="27"/>
  <c r="J18" i="27"/>
  <c r="I18" i="27"/>
  <c r="H18" i="27"/>
  <c r="G18" i="27"/>
  <c r="F18" i="27"/>
  <c r="E18" i="27"/>
  <c r="D18" i="27"/>
  <c r="C18" i="27"/>
  <c r="B18" i="27"/>
  <c r="O17" i="27"/>
  <c r="N17" i="27"/>
  <c r="M17" i="27"/>
  <c r="L17" i="27"/>
  <c r="K17" i="27"/>
  <c r="J17" i="27"/>
  <c r="I17" i="27"/>
  <c r="H17" i="27"/>
  <c r="G17" i="27"/>
  <c r="F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N198" i="26"/>
  <c r="O198" i="26" s="1"/>
  <c r="L198" i="26"/>
  <c r="K198" i="26"/>
  <c r="H198" i="26"/>
  <c r="I198" i="26" s="1"/>
  <c r="F198" i="26"/>
  <c r="E198" i="26"/>
  <c r="O197" i="26"/>
  <c r="N197" i="26"/>
  <c r="K197" i="26"/>
  <c r="L197" i="26" s="1"/>
  <c r="H197" i="26"/>
  <c r="I197" i="26" s="1"/>
  <c r="F197" i="26"/>
  <c r="E197" i="26"/>
  <c r="O196" i="26"/>
  <c r="N196" i="26"/>
  <c r="K196" i="26"/>
  <c r="L196" i="26" s="1"/>
  <c r="H196" i="26"/>
  <c r="I196" i="26" s="1"/>
  <c r="F196" i="26"/>
  <c r="E196" i="26"/>
  <c r="O195" i="26"/>
  <c r="N195" i="26"/>
  <c r="K195" i="26"/>
  <c r="L195" i="26" s="1"/>
  <c r="H195" i="26"/>
  <c r="I195" i="26" s="1"/>
  <c r="F195" i="26"/>
  <c r="E195" i="26"/>
  <c r="O194" i="26"/>
  <c r="N194" i="26"/>
  <c r="L194" i="26"/>
  <c r="K194" i="26"/>
  <c r="H194" i="26"/>
  <c r="I194" i="26" s="1"/>
  <c r="F194" i="26"/>
  <c r="E194" i="26"/>
  <c r="O193" i="26"/>
  <c r="N193" i="26"/>
  <c r="K193" i="26"/>
  <c r="L193" i="26" s="1"/>
  <c r="H193" i="26"/>
  <c r="I193" i="26" s="1"/>
  <c r="F193" i="26"/>
  <c r="E193" i="26"/>
  <c r="N192" i="26"/>
  <c r="O192" i="26" s="1"/>
  <c r="K192" i="26"/>
  <c r="L192" i="26" s="1"/>
  <c r="H192" i="26"/>
  <c r="I192" i="26" s="1"/>
  <c r="F192" i="26"/>
  <c r="E192" i="26"/>
  <c r="O191" i="26"/>
  <c r="N191" i="26"/>
  <c r="K191" i="26"/>
  <c r="L191" i="26" s="1"/>
  <c r="H191" i="26"/>
  <c r="I191" i="26" s="1"/>
  <c r="F191" i="26"/>
  <c r="E191" i="26"/>
  <c r="N190" i="26"/>
  <c r="O190" i="26" s="1"/>
  <c r="L190" i="26"/>
  <c r="K190" i="26"/>
  <c r="H190" i="26"/>
  <c r="I190" i="26" s="1"/>
  <c r="F190" i="26"/>
  <c r="E190" i="26"/>
  <c r="N189" i="26"/>
  <c r="O189" i="26" s="1"/>
  <c r="K189" i="26"/>
  <c r="L189" i="26" s="1"/>
  <c r="H189" i="26"/>
  <c r="I189" i="26" s="1"/>
  <c r="F189" i="26"/>
  <c r="E189" i="26"/>
  <c r="O188" i="26"/>
  <c r="N188" i="26"/>
  <c r="K188" i="26"/>
  <c r="L188" i="26" s="1"/>
  <c r="H188" i="26"/>
  <c r="I188" i="26" s="1"/>
  <c r="F188" i="26"/>
  <c r="E188" i="26"/>
  <c r="N187" i="26"/>
  <c r="O187" i="26" s="1"/>
  <c r="K187" i="26"/>
  <c r="L187" i="26" s="1"/>
  <c r="H187" i="26"/>
  <c r="I187" i="26" s="1"/>
  <c r="F187" i="26"/>
  <c r="E187" i="26"/>
  <c r="O186" i="26"/>
  <c r="N186" i="26"/>
  <c r="L186" i="26"/>
  <c r="K186" i="26"/>
  <c r="H186" i="26"/>
  <c r="I186" i="26" s="1"/>
  <c r="F186" i="26"/>
  <c r="E186" i="26"/>
  <c r="N185" i="26"/>
  <c r="O185" i="26" s="1"/>
  <c r="K185" i="26"/>
  <c r="L185" i="26" s="1"/>
  <c r="H185" i="26"/>
  <c r="I185" i="26" s="1"/>
  <c r="F185" i="26"/>
  <c r="E185" i="26"/>
  <c r="N184" i="26"/>
  <c r="O184" i="26" s="1"/>
  <c r="K184" i="26"/>
  <c r="L184" i="26" s="1"/>
  <c r="H184" i="26"/>
  <c r="I184" i="26" s="1"/>
  <c r="F184" i="26"/>
  <c r="E184" i="26"/>
  <c r="N183" i="26"/>
  <c r="O183" i="26" s="1"/>
  <c r="K183" i="26"/>
  <c r="L183" i="26" s="1"/>
  <c r="H183" i="26"/>
  <c r="I183" i="26" s="1"/>
  <c r="F183" i="26"/>
  <c r="E183" i="26"/>
  <c r="N182" i="26"/>
  <c r="O182" i="26" s="1"/>
  <c r="L182" i="26"/>
  <c r="K182" i="26"/>
  <c r="H182" i="26"/>
  <c r="I182" i="26" s="1"/>
  <c r="F182" i="26"/>
  <c r="E182" i="26"/>
  <c r="O181" i="26"/>
  <c r="N181" i="26"/>
  <c r="K181" i="26"/>
  <c r="L181" i="26" s="1"/>
  <c r="H181" i="26"/>
  <c r="I181" i="26" s="1"/>
  <c r="F181" i="26"/>
  <c r="E181" i="26"/>
  <c r="N180" i="26"/>
  <c r="O180" i="26" s="1"/>
  <c r="K180" i="26"/>
  <c r="L180" i="26" s="1"/>
  <c r="H180" i="26"/>
  <c r="I180" i="26" s="1"/>
  <c r="F180" i="26"/>
  <c r="E180" i="26"/>
  <c r="O179" i="26"/>
  <c r="N179" i="26"/>
  <c r="K179" i="26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N171" i="26"/>
  <c r="O171" i="26" s="1"/>
  <c r="L171" i="26"/>
  <c r="K171" i="26"/>
  <c r="I171" i="26"/>
  <c r="H171" i="26"/>
  <c r="F171" i="26"/>
  <c r="E171" i="26"/>
  <c r="O170" i="26"/>
  <c r="N170" i="26"/>
  <c r="L170" i="26"/>
  <c r="K170" i="26"/>
  <c r="I170" i="26"/>
  <c r="H170" i="26"/>
  <c r="F170" i="26"/>
  <c r="E170" i="26"/>
  <c r="O169" i="26"/>
  <c r="N169" i="26"/>
  <c r="L169" i="26"/>
  <c r="K169" i="26"/>
  <c r="I169" i="26"/>
  <c r="H169" i="26"/>
  <c r="F169" i="26"/>
  <c r="E169" i="26"/>
  <c r="O168" i="26"/>
  <c r="N168" i="26"/>
  <c r="L168" i="26"/>
  <c r="K168" i="26"/>
  <c r="I168" i="26"/>
  <c r="H168" i="26"/>
  <c r="F168" i="26"/>
  <c r="E168" i="26"/>
  <c r="O167" i="26"/>
  <c r="N167" i="26"/>
  <c r="L167" i="26"/>
  <c r="K167" i="26"/>
  <c r="I167" i="26"/>
  <c r="H167" i="26"/>
  <c r="F167" i="26"/>
  <c r="E167" i="26"/>
  <c r="O166" i="26"/>
  <c r="N166" i="26"/>
  <c r="L166" i="26"/>
  <c r="K166" i="26"/>
  <c r="I166" i="26"/>
  <c r="H166" i="26"/>
  <c r="F166" i="26"/>
  <c r="E166" i="26"/>
  <c r="O165" i="26"/>
  <c r="N165" i="26"/>
  <c r="L165" i="26"/>
  <c r="K165" i="26"/>
  <c r="I165" i="26"/>
  <c r="H165" i="26"/>
  <c r="F165" i="26"/>
  <c r="E165" i="26"/>
  <c r="O164" i="26"/>
  <c r="N164" i="26"/>
  <c r="L164" i="26"/>
  <c r="K164" i="26"/>
  <c r="I164" i="26"/>
  <c r="H164" i="26"/>
  <c r="F164" i="26"/>
  <c r="E164" i="26"/>
  <c r="O163" i="26"/>
  <c r="N163" i="26"/>
  <c r="L163" i="26"/>
  <c r="K163" i="26"/>
  <c r="I163" i="26"/>
  <c r="H163" i="26"/>
  <c r="F163" i="26"/>
  <c r="E163" i="26"/>
  <c r="O162" i="26"/>
  <c r="N162" i="26"/>
  <c r="L162" i="26"/>
  <c r="K162" i="26"/>
  <c r="I162" i="26"/>
  <c r="H162" i="26"/>
  <c r="F162" i="26"/>
  <c r="E162" i="26"/>
  <c r="O161" i="26"/>
  <c r="N161" i="26"/>
  <c r="L161" i="26"/>
  <c r="K161" i="26"/>
  <c r="I161" i="26"/>
  <c r="H161" i="26"/>
  <c r="F161" i="26"/>
  <c r="E161" i="26"/>
  <c r="N160" i="26"/>
  <c r="O160" i="26" s="1"/>
  <c r="L160" i="26"/>
  <c r="K160" i="26"/>
  <c r="I160" i="26"/>
  <c r="H160" i="26"/>
  <c r="F160" i="26"/>
  <c r="E160" i="26"/>
  <c r="N159" i="26"/>
  <c r="O159" i="26" s="1"/>
  <c r="L159" i="26"/>
  <c r="K159" i="26"/>
  <c r="I159" i="26"/>
  <c r="H159" i="26"/>
  <c r="F159" i="26"/>
  <c r="E159" i="26"/>
  <c r="N158" i="26"/>
  <c r="O158" i="26" s="1"/>
  <c r="L158" i="26"/>
  <c r="K158" i="26"/>
  <c r="I158" i="26"/>
  <c r="H158" i="26"/>
  <c r="F158" i="26"/>
  <c r="E158" i="26"/>
  <c r="N157" i="26"/>
  <c r="O157" i="26" s="1"/>
  <c r="L157" i="26"/>
  <c r="K157" i="26"/>
  <c r="I157" i="26"/>
  <c r="H157" i="26"/>
  <c r="F157" i="26"/>
  <c r="E157" i="26"/>
  <c r="N156" i="26"/>
  <c r="O156" i="26" s="1"/>
  <c r="L156" i="26"/>
  <c r="K156" i="26"/>
  <c r="I156" i="26"/>
  <c r="H156" i="26"/>
  <c r="F156" i="26"/>
  <c r="E156" i="26"/>
  <c r="N155" i="26"/>
  <c r="O155" i="26" s="1"/>
  <c r="L155" i="26"/>
  <c r="K155" i="26"/>
  <c r="I155" i="26"/>
  <c r="H155" i="26"/>
  <c r="F155" i="26"/>
  <c r="E155" i="26"/>
  <c r="N154" i="26"/>
  <c r="O154" i="26" s="1"/>
  <c r="L154" i="26"/>
  <c r="K154" i="26"/>
  <c r="I154" i="26"/>
  <c r="H154" i="26"/>
  <c r="F154" i="26"/>
  <c r="E154" i="26"/>
  <c r="N153" i="26"/>
  <c r="O153" i="26" s="1"/>
  <c r="L153" i="26"/>
  <c r="K153" i="26"/>
  <c r="I153" i="26"/>
  <c r="H153" i="26"/>
  <c r="F153" i="26"/>
  <c r="E153" i="26"/>
  <c r="N152" i="26"/>
  <c r="N172" i="26" s="1"/>
  <c r="L152" i="26"/>
  <c r="L172" i="26" s="1"/>
  <c r="K152" i="26"/>
  <c r="K172" i="26" s="1"/>
  <c r="I152" i="26"/>
  <c r="I172" i="26" s="1"/>
  <c r="H152" i="26"/>
  <c r="H172" i="26" s="1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N144" i="26"/>
  <c r="O144" i="26" s="1"/>
  <c r="L144" i="26"/>
  <c r="K144" i="26"/>
  <c r="H144" i="26"/>
  <c r="I144" i="26" s="1"/>
  <c r="F144" i="26"/>
  <c r="E144" i="26"/>
  <c r="N143" i="26"/>
  <c r="O143" i="26" s="1"/>
  <c r="K143" i="26"/>
  <c r="L143" i="26" s="1"/>
  <c r="I143" i="26"/>
  <c r="H143" i="26"/>
  <c r="F143" i="26"/>
  <c r="E143" i="26"/>
  <c r="O142" i="26"/>
  <c r="N142" i="26"/>
  <c r="K142" i="26"/>
  <c r="L142" i="26" s="1"/>
  <c r="I142" i="26"/>
  <c r="H142" i="26"/>
  <c r="F142" i="26"/>
  <c r="E142" i="26"/>
  <c r="N141" i="26"/>
  <c r="O141" i="26" s="1"/>
  <c r="K141" i="26"/>
  <c r="L141" i="26" s="1"/>
  <c r="I141" i="26"/>
  <c r="H141" i="26"/>
  <c r="F141" i="26"/>
  <c r="E141" i="26"/>
  <c r="N140" i="26"/>
  <c r="O140" i="26" s="1"/>
  <c r="K140" i="26"/>
  <c r="L140" i="26" s="1"/>
  <c r="I140" i="26"/>
  <c r="H140" i="26"/>
  <c r="F140" i="26"/>
  <c r="E140" i="26"/>
  <c r="N139" i="26"/>
  <c r="O139" i="26" s="1"/>
  <c r="K139" i="26"/>
  <c r="L139" i="26" s="1"/>
  <c r="I139" i="26"/>
  <c r="H139" i="26"/>
  <c r="F139" i="26"/>
  <c r="E139" i="26"/>
  <c r="O138" i="26"/>
  <c r="N138" i="26"/>
  <c r="K138" i="26"/>
  <c r="L138" i="26" s="1"/>
  <c r="I138" i="26"/>
  <c r="H138" i="26"/>
  <c r="F138" i="26"/>
  <c r="E138" i="26"/>
  <c r="N137" i="26"/>
  <c r="O137" i="26" s="1"/>
  <c r="K137" i="26"/>
  <c r="L137" i="26" s="1"/>
  <c r="I137" i="26"/>
  <c r="H137" i="26"/>
  <c r="F137" i="26"/>
  <c r="E137" i="26"/>
  <c r="N136" i="26"/>
  <c r="O136" i="26" s="1"/>
  <c r="K136" i="26"/>
  <c r="L136" i="26" s="1"/>
  <c r="I136" i="26"/>
  <c r="H136" i="26"/>
  <c r="F136" i="26"/>
  <c r="E136" i="26"/>
  <c r="N135" i="26"/>
  <c r="O135" i="26" s="1"/>
  <c r="K135" i="26"/>
  <c r="L135" i="26" s="1"/>
  <c r="I135" i="26"/>
  <c r="H135" i="26"/>
  <c r="F135" i="26"/>
  <c r="E135" i="26"/>
  <c r="O134" i="26"/>
  <c r="N134" i="26"/>
  <c r="K134" i="26"/>
  <c r="L134" i="26" s="1"/>
  <c r="I134" i="26"/>
  <c r="H134" i="26"/>
  <c r="F134" i="26"/>
  <c r="E134" i="26"/>
  <c r="N133" i="26"/>
  <c r="O133" i="26" s="1"/>
  <c r="K133" i="26"/>
  <c r="L133" i="26" s="1"/>
  <c r="I133" i="26"/>
  <c r="H133" i="26"/>
  <c r="F133" i="26"/>
  <c r="E133" i="26"/>
  <c r="N132" i="26"/>
  <c r="O132" i="26" s="1"/>
  <c r="K132" i="26"/>
  <c r="L132" i="26" s="1"/>
  <c r="I132" i="26"/>
  <c r="H132" i="26"/>
  <c r="F132" i="26"/>
  <c r="E132" i="26"/>
  <c r="N131" i="26"/>
  <c r="O131" i="26" s="1"/>
  <c r="K131" i="26"/>
  <c r="L131" i="26" s="1"/>
  <c r="I131" i="26"/>
  <c r="H131" i="26"/>
  <c r="F131" i="26"/>
  <c r="E131" i="26"/>
  <c r="O130" i="26"/>
  <c r="N130" i="26"/>
  <c r="K130" i="26"/>
  <c r="L130" i="26" s="1"/>
  <c r="I130" i="26"/>
  <c r="H130" i="26"/>
  <c r="F130" i="26"/>
  <c r="E130" i="26"/>
  <c r="N129" i="26"/>
  <c r="O129" i="26" s="1"/>
  <c r="K129" i="26"/>
  <c r="L129" i="26" s="1"/>
  <c r="I129" i="26"/>
  <c r="H129" i="26"/>
  <c r="F129" i="26"/>
  <c r="E129" i="26"/>
  <c r="N128" i="26"/>
  <c r="O128" i="26" s="1"/>
  <c r="K128" i="26"/>
  <c r="L128" i="26" s="1"/>
  <c r="I128" i="26"/>
  <c r="H128" i="26"/>
  <c r="F128" i="26"/>
  <c r="E128" i="26"/>
  <c r="N127" i="26"/>
  <c r="O127" i="26" s="1"/>
  <c r="K127" i="26"/>
  <c r="L127" i="26" s="1"/>
  <c r="I127" i="26"/>
  <c r="H127" i="26"/>
  <c r="F127" i="26"/>
  <c r="E127" i="26"/>
  <c r="O126" i="26"/>
  <c r="N126" i="26"/>
  <c r="K126" i="26"/>
  <c r="L126" i="26" s="1"/>
  <c r="I126" i="26"/>
  <c r="H126" i="26"/>
  <c r="F126" i="26"/>
  <c r="E126" i="26"/>
  <c r="N125" i="26"/>
  <c r="N145" i="26" s="1"/>
  <c r="K125" i="26"/>
  <c r="K145" i="26" s="1"/>
  <c r="I125" i="26"/>
  <c r="H125" i="26"/>
  <c r="H145" i="26" s="1"/>
  <c r="F125" i="26"/>
  <c r="F145" i="26" s="1"/>
  <c r="E125" i="26"/>
  <c r="E145" i="26" s="1"/>
  <c r="M123" i="26"/>
  <c r="J123" i="26"/>
  <c r="G123" i="26"/>
  <c r="D123" i="26"/>
  <c r="B123" i="26"/>
  <c r="M122" i="26"/>
  <c r="G122" i="26"/>
  <c r="B118" i="26"/>
  <c r="N117" i="26"/>
  <c r="O117" i="26" s="1"/>
  <c r="K117" i="26"/>
  <c r="L117" i="26" s="1"/>
  <c r="H117" i="26"/>
  <c r="I117" i="26" s="1"/>
  <c r="F117" i="26"/>
  <c r="E117" i="26"/>
  <c r="O116" i="26"/>
  <c r="N116" i="26"/>
  <c r="K116" i="26"/>
  <c r="L116" i="26" s="1"/>
  <c r="H116" i="26"/>
  <c r="I116" i="26" s="1"/>
  <c r="F116" i="26"/>
  <c r="E116" i="26"/>
  <c r="N115" i="26"/>
  <c r="O115" i="26" s="1"/>
  <c r="L115" i="26"/>
  <c r="K115" i="26"/>
  <c r="H115" i="26"/>
  <c r="I115" i="26" s="1"/>
  <c r="F115" i="26"/>
  <c r="E115" i="26"/>
  <c r="N114" i="26"/>
  <c r="O114" i="26" s="1"/>
  <c r="L114" i="26"/>
  <c r="K114" i="26"/>
  <c r="H114" i="26"/>
  <c r="I114" i="26" s="1"/>
  <c r="F114" i="26"/>
  <c r="E114" i="26"/>
  <c r="O113" i="26"/>
  <c r="N113" i="26"/>
  <c r="K113" i="26"/>
  <c r="L113" i="26" s="1"/>
  <c r="H113" i="26"/>
  <c r="I113" i="26" s="1"/>
  <c r="F113" i="26"/>
  <c r="E113" i="26"/>
  <c r="O112" i="26"/>
  <c r="N112" i="26"/>
  <c r="K112" i="26"/>
  <c r="L112" i="26" s="1"/>
  <c r="H112" i="26"/>
  <c r="I112" i="26" s="1"/>
  <c r="F112" i="26"/>
  <c r="E112" i="26"/>
  <c r="O111" i="26"/>
  <c r="N111" i="26"/>
  <c r="L111" i="26"/>
  <c r="K111" i="26"/>
  <c r="H111" i="26"/>
  <c r="I111" i="26" s="1"/>
  <c r="F111" i="26"/>
  <c r="E111" i="26"/>
  <c r="N110" i="26"/>
  <c r="O110" i="26" s="1"/>
  <c r="L110" i="26"/>
  <c r="K110" i="26"/>
  <c r="H110" i="26"/>
  <c r="I110" i="26" s="1"/>
  <c r="F110" i="26"/>
  <c r="E110" i="26"/>
  <c r="N109" i="26"/>
  <c r="O109" i="26" s="1"/>
  <c r="K109" i="26"/>
  <c r="L109" i="26" s="1"/>
  <c r="H109" i="26"/>
  <c r="I109" i="26" s="1"/>
  <c r="F109" i="26"/>
  <c r="E109" i="26"/>
  <c r="O108" i="26"/>
  <c r="N108" i="26"/>
  <c r="K108" i="26"/>
  <c r="L108" i="26" s="1"/>
  <c r="H108" i="26"/>
  <c r="I108" i="26" s="1"/>
  <c r="F108" i="26"/>
  <c r="E108" i="26"/>
  <c r="N107" i="26"/>
  <c r="O107" i="26" s="1"/>
  <c r="L107" i="26"/>
  <c r="K107" i="26"/>
  <c r="H107" i="26"/>
  <c r="I107" i="26" s="1"/>
  <c r="F107" i="26"/>
  <c r="E107" i="26"/>
  <c r="N106" i="26"/>
  <c r="O106" i="26" s="1"/>
  <c r="L106" i="26"/>
  <c r="K106" i="26"/>
  <c r="H106" i="26"/>
  <c r="I106" i="26" s="1"/>
  <c r="F106" i="26"/>
  <c r="E106" i="26"/>
  <c r="O105" i="26"/>
  <c r="N105" i="26"/>
  <c r="K105" i="26"/>
  <c r="L105" i="26" s="1"/>
  <c r="H105" i="26"/>
  <c r="I105" i="26" s="1"/>
  <c r="F105" i="26"/>
  <c r="E105" i="26"/>
  <c r="O104" i="26"/>
  <c r="N104" i="26"/>
  <c r="K104" i="26"/>
  <c r="L104" i="26" s="1"/>
  <c r="H104" i="26"/>
  <c r="I104" i="26" s="1"/>
  <c r="F104" i="26"/>
  <c r="E104" i="26"/>
  <c r="O103" i="26"/>
  <c r="N103" i="26"/>
  <c r="L103" i="26"/>
  <c r="K103" i="26"/>
  <c r="H103" i="26"/>
  <c r="I103" i="26" s="1"/>
  <c r="F103" i="26"/>
  <c r="E103" i="26"/>
  <c r="N102" i="26"/>
  <c r="O102" i="26" s="1"/>
  <c r="L102" i="26"/>
  <c r="K102" i="26"/>
  <c r="H102" i="26"/>
  <c r="I102" i="26" s="1"/>
  <c r="F102" i="26"/>
  <c r="E102" i="26"/>
  <c r="N101" i="26"/>
  <c r="O101" i="26" s="1"/>
  <c r="K101" i="26"/>
  <c r="L101" i="26" s="1"/>
  <c r="H101" i="26"/>
  <c r="I101" i="26" s="1"/>
  <c r="F101" i="26"/>
  <c r="E101" i="26"/>
  <c r="O100" i="26"/>
  <c r="N100" i="26"/>
  <c r="K100" i="26"/>
  <c r="L100" i="26" s="1"/>
  <c r="H100" i="26"/>
  <c r="I100" i="26" s="1"/>
  <c r="F100" i="26"/>
  <c r="E100" i="26"/>
  <c r="N99" i="26"/>
  <c r="O99" i="26" s="1"/>
  <c r="L99" i="26"/>
  <c r="K99" i="26"/>
  <c r="H99" i="26"/>
  <c r="I99" i="26" s="1"/>
  <c r="F99" i="26"/>
  <c r="E99" i="26"/>
  <c r="N98" i="26"/>
  <c r="L98" i="26"/>
  <c r="K98" i="26"/>
  <c r="H98" i="26"/>
  <c r="H118" i="26" s="1"/>
  <c r="F98" i="26"/>
  <c r="E98" i="26"/>
  <c r="E118" i="26" s="1"/>
  <c r="M96" i="26"/>
  <c r="J96" i="26"/>
  <c r="G96" i="26"/>
  <c r="D96" i="26"/>
  <c r="B96" i="26"/>
  <c r="M95" i="26"/>
  <c r="G95" i="26"/>
  <c r="B91" i="26"/>
  <c r="O90" i="26"/>
  <c r="N90" i="26"/>
  <c r="K90" i="26"/>
  <c r="L90" i="26" s="1"/>
  <c r="H90" i="26"/>
  <c r="I90" i="26" s="1"/>
  <c r="F90" i="26"/>
  <c r="E90" i="26"/>
  <c r="N89" i="26"/>
  <c r="O89" i="26" s="1"/>
  <c r="K89" i="26"/>
  <c r="L89" i="26" s="1"/>
  <c r="H89" i="26"/>
  <c r="I89" i="26" s="1"/>
  <c r="F89" i="26"/>
  <c r="E89" i="26"/>
  <c r="O88" i="26"/>
  <c r="N88" i="26"/>
  <c r="K88" i="26"/>
  <c r="L88" i="26" s="1"/>
  <c r="H88" i="26"/>
  <c r="I88" i="26" s="1"/>
  <c r="F88" i="26"/>
  <c r="E88" i="26"/>
  <c r="N87" i="26"/>
  <c r="O87" i="26" s="1"/>
  <c r="L87" i="26"/>
  <c r="K87" i="26"/>
  <c r="H87" i="26"/>
  <c r="I87" i="26" s="1"/>
  <c r="F87" i="26"/>
  <c r="E87" i="26"/>
  <c r="O86" i="26"/>
  <c r="N86" i="26"/>
  <c r="K86" i="26"/>
  <c r="L86" i="26" s="1"/>
  <c r="H86" i="26"/>
  <c r="I86" i="26" s="1"/>
  <c r="F86" i="26"/>
  <c r="E86" i="26"/>
  <c r="N85" i="26"/>
  <c r="O85" i="26" s="1"/>
  <c r="K85" i="26"/>
  <c r="L85" i="26" s="1"/>
  <c r="H85" i="26"/>
  <c r="I85" i="26" s="1"/>
  <c r="F85" i="26"/>
  <c r="E85" i="26"/>
  <c r="O84" i="26"/>
  <c r="N84" i="26"/>
  <c r="K84" i="26"/>
  <c r="L84" i="26" s="1"/>
  <c r="H84" i="26"/>
  <c r="I84" i="26" s="1"/>
  <c r="F84" i="26"/>
  <c r="E84" i="26"/>
  <c r="N83" i="26"/>
  <c r="O83" i="26" s="1"/>
  <c r="L83" i="26"/>
  <c r="K83" i="26"/>
  <c r="H83" i="26"/>
  <c r="I83" i="26" s="1"/>
  <c r="F83" i="26"/>
  <c r="E83" i="26"/>
  <c r="N82" i="26"/>
  <c r="O82" i="26" s="1"/>
  <c r="K82" i="26"/>
  <c r="L82" i="26" s="1"/>
  <c r="H82" i="26"/>
  <c r="I82" i="26" s="1"/>
  <c r="F82" i="26"/>
  <c r="E82" i="26"/>
  <c r="O81" i="26"/>
  <c r="N81" i="26"/>
  <c r="K81" i="26"/>
  <c r="L81" i="26" s="1"/>
  <c r="H81" i="26"/>
  <c r="I81" i="26" s="1"/>
  <c r="F81" i="26"/>
  <c r="E81" i="26"/>
  <c r="N80" i="26"/>
  <c r="O80" i="26" s="1"/>
  <c r="K80" i="26"/>
  <c r="L80" i="26" s="1"/>
  <c r="H80" i="26"/>
  <c r="I80" i="26" s="1"/>
  <c r="F80" i="26"/>
  <c r="E80" i="26"/>
  <c r="O79" i="26"/>
  <c r="N79" i="26"/>
  <c r="L79" i="26"/>
  <c r="K79" i="26"/>
  <c r="H79" i="26"/>
  <c r="I79" i="26" s="1"/>
  <c r="F79" i="26"/>
  <c r="E79" i="26"/>
  <c r="N78" i="26"/>
  <c r="O78" i="26" s="1"/>
  <c r="K78" i="26"/>
  <c r="L78" i="26" s="1"/>
  <c r="H78" i="26"/>
  <c r="I78" i="26" s="1"/>
  <c r="F78" i="26"/>
  <c r="E78" i="26"/>
  <c r="N77" i="26"/>
  <c r="O77" i="26" s="1"/>
  <c r="K77" i="26"/>
  <c r="L77" i="26" s="1"/>
  <c r="H77" i="26"/>
  <c r="I77" i="26" s="1"/>
  <c r="F77" i="26"/>
  <c r="E77" i="26"/>
  <c r="N76" i="26"/>
  <c r="O76" i="26" s="1"/>
  <c r="K76" i="26"/>
  <c r="L76" i="26" s="1"/>
  <c r="H76" i="26"/>
  <c r="I76" i="26" s="1"/>
  <c r="F76" i="26"/>
  <c r="E76" i="26"/>
  <c r="N75" i="26"/>
  <c r="O75" i="26" s="1"/>
  <c r="L75" i="26"/>
  <c r="K75" i="26"/>
  <c r="H75" i="26"/>
  <c r="I75" i="26" s="1"/>
  <c r="F75" i="26"/>
  <c r="E75" i="26"/>
  <c r="O74" i="26"/>
  <c r="N74" i="26"/>
  <c r="K74" i="26"/>
  <c r="L74" i="26" s="1"/>
  <c r="H74" i="26"/>
  <c r="I74" i="26" s="1"/>
  <c r="F74" i="26"/>
  <c r="E74" i="26"/>
  <c r="N73" i="26"/>
  <c r="O73" i="26" s="1"/>
  <c r="K73" i="26"/>
  <c r="L73" i="26" s="1"/>
  <c r="H73" i="26"/>
  <c r="I73" i="26" s="1"/>
  <c r="F73" i="26"/>
  <c r="E73" i="26"/>
  <c r="O72" i="26"/>
  <c r="N72" i="26"/>
  <c r="K72" i="26"/>
  <c r="L72" i="26" s="1"/>
  <c r="H72" i="26"/>
  <c r="I72" i="26" s="1"/>
  <c r="F72" i="26"/>
  <c r="E72" i="26"/>
  <c r="N71" i="26"/>
  <c r="L71" i="26"/>
  <c r="K71" i="26"/>
  <c r="H71" i="26"/>
  <c r="H91" i="26" s="1"/>
  <c r="F71" i="26"/>
  <c r="F91" i="26" s="1"/>
  <c r="E71" i="26"/>
  <c r="E91" i="26" s="1"/>
  <c r="M69" i="26"/>
  <c r="J69" i="26"/>
  <c r="G69" i="26"/>
  <c r="D69" i="26"/>
  <c r="B69" i="26"/>
  <c r="M68" i="26"/>
  <c r="G68" i="26"/>
  <c r="B64" i="26"/>
  <c r="O63" i="26"/>
  <c r="N63" i="26"/>
  <c r="K63" i="26"/>
  <c r="L63" i="26" s="1"/>
  <c r="H63" i="26"/>
  <c r="I63" i="26" s="1"/>
  <c r="F63" i="26"/>
  <c r="E63" i="26"/>
  <c r="N62" i="26"/>
  <c r="O62" i="26" s="1"/>
  <c r="K62" i="26"/>
  <c r="L62" i="26" s="1"/>
  <c r="H62" i="26"/>
  <c r="I62" i="26" s="1"/>
  <c r="F62" i="26"/>
  <c r="E62" i="26"/>
  <c r="O61" i="26"/>
  <c r="N61" i="26"/>
  <c r="L61" i="26"/>
  <c r="K61" i="26"/>
  <c r="H61" i="26"/>
  <c r="I61" i="26" s="1"/>
  <c r="F61" i="26"/>
  <c r="E61" i="26"/>
  <c r="O60" i="26"/>
  <c r="N60" i="26"/>
  <c r="L60" i="26"/>
  <c r="K60" i="26"/>
  <c r="H60" i="26"/>
  <c r="I60" i="26" s="1"/>
  <c r="F60" i="26"/>
  <c r="E60" i="26"/>
  <c r="N59" i="26"/>
  <c r="O59" i="26" s="1"/>
  <c r="K59" i="26"/>
  <c r="L59" i="26" s="1"/>
  <c r="H59" i="26"/>
  <c r="I59" i="26" s="1"/>
  <c r="F59" i="26"/>
  <c r="E59" i="26"/>
  <c r="O58" i="26"/>
  <c r="N58" i="26"/>
  <c r="K58" i="26"/>
  <c r="L58" i="26" s="1"/>
  <c r="H58" i="26"/>
  <c r="I58" i="26" s="1"/>
  <c r="F58" i="26"/>
  <c r="E58" i="26"/>
  <c r="N57" i="26"/>
  <c r="O57" i="26" s="1"/>
  <c r="L57" i="26"/>
  <c r="K57" i="26"/>
  <c r="H57" i="26"/>
  <c r="I57" i="26" s="1"/>
  <c r="F57" i="26"/>
  <c r="E57" i="26"/>
  <c r="N56" i="26"/>
  <c r="O56" i="26" s="1"/>
  <c r="L56" i="26"/>
  <c r="K56" i="26"/>
  <c r="H56" i="26"/>
  <c r="I56" i="26" s="1"/>
  <c r="F56" i="26"/>
  <c r="E56" i="26"/>
  <c r="O55" i="26"/>
  <c r="N55" i="26"/>
  <c r="K55" i="26"/>
  <c r="L55" i="26" s="1"/>
  <c r="H55" i="26"/>
  <c r="I55" i="26" s="1"/>
  <c r="F55" i="26"/>
  <c r="E55" i="26"/>
  <c r="N54" i="26"/>
  <c r="O54" i="26" s="1"/>
  <c r="K54" i="26"/>
  <c r="L54" i="26" s="1"/>
  <c r="H54" i="26"/>
  <c r="I54" i="26" s="1"/>
  <c r="F54" i="26"/>
  <c r="E54" i="26"/>
  <c r="O53" i="26"/>
  <c r="N53" i="26"/>
  <c r="L53" i="26"/>
  <c r="K53" i="26"/>
  <c r="H53" i="26"/>
  <c r="I53" i="26" s="1"/>
  <c r="F53" i="26"/>
  <c r="E53" i="26"/>
  <c r="O52" i="26"/>
  <c r="N52" i="26"/>
  <c r="L52" i="26"/>
  <c r="K52" i="26"/>
  <c r="H52" i="26"/>
  <c r="I52" i="26" s="1"/>
  <c r="F52" i="26"/>
  <c r="E52" i="26"/>
  <c r="N51" i="26"/>
  <c r="O51" i="26" s="1"/>
  <c r="K51" i="26"/>
  <c r="L51" i="26" s="1"/>
  <c r="H51" i="26"/>
  <c r="I51" i="26" s="1"/>
  <c r="F51" i="26"/>
  <c r="E51" i="26"/>
  <c r="O50" i="26"/>
  <c r="N50" i="26"/>
  <c r="K50" i="26"/>
  <c r="L50" i="26" s="1"/>
  <c r="H50" i="26"/>
  <c r="I50" i="26" s="1"/>
  <c r="F50" i="26"/>
  <c r="E50" i="26"/>
  <c r="N49" i="26"/>
  <c r="O49" i="26" s="1"/>
  <c r="L49" i="26"/>
  <c r="K49" i="26"/>
  <c r="H49" i="26"/>
  <c r="I49" i="26" s="1"/>
  <c r="F49" i="26"/>
  <c r="E49" i="26"/>
  <c r="N48" i="26"/>
  <c r="O48" i="26" s="1"/>
  <c r="L48" i="26"/>
  <c r="K48" i="26"/>
  <c r="H48" i="26"/>
  <c r="I48" i="26" s="1"/>
  <c r="F48" i="26"/>
  <c r="E48" i="26"/>
  <c r="O47" i="26"/>
  <c r="N47" i="26"/>
  <c r="K47" i="26"/>
  <c r="L47" i="26" s="1"/>
  <c r="H47" i="26"/>
  <c r="I47" i="26" s="1"/>
  <c r="F47" i="26"/>
  <c r="E47" i="26"/>
  <c r="N46" i="26"/>
  <c r="O46" i="26" s="1"/>
  <c r="K46" i="26"/>
  <c r="L46" i="26" s="1"/>
  <c r="H46" i="26"/>
  <c r="I46" i="26" s="1"/>
  <c r="F46" i="26"/>
  <c r="E46" i="26"/>
  <c r="O45" i="26"/>
  <c r="N45" i="26"/>
  <c r="L45" i="26"/>
  <c r="K45" i="26"/>
  <c r="H45" i="26"/>
  <c r="I45" i="26" s="1"/>
  <c r="F45" i="26"/>
  <c r="E45" i="26"/>
  <c r="O44" i="26"/>
  <c r="N44" i="26"/>
  <c r="L44" i="26"/>
  <c r="K44" i="26"/>
  <c r="H44" i="26"/>
  <c r="H64" i="26" s="1"/>
  <c r="F44" i="26"/>
  <c r="F64" i="26" s="1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O21" i="26"/>
  <c r="N21" i="26"/>
  <c r="M21" i="26"/>
  <c r="L21" i="26"/>
  <c r="K21" i="26"/>
  <c r="J21" i="26"/>
  <c r="I21" i="26"/>
  <c r="H21" i="26"/>
  <c r="G21" i="26"/>
  <c r="F21" i="26"/>
  <c r="E21" i="26"/>
  <c r="D21" i="26"/>
  <c r="C21" i="26"/>
  <c r="B21" i="26"/>
  <c r="O20" i="26"/>
  <c r="N20" i="26"/>
  <c r="M20" i="26"/>
  <c r="L20" i="26"/>
  <c r="K20" i="26"/>
  <c r="J20" i="26"/>
  <c r="I20" i="26"/>
  <c r="H20" i="26"/>
  <c r="G20" i="26"/>
  <c r="F20" i="26"/>
  <c r="E20" i="26"/>
  <c r="D20" i="26"/>
  <c r="C20" i="26"/>
  <c r="B20" i="26"/>
  <c r="O19" i="26"/>
  <c r="N19" i="26"/>
  <c r="M19" i="26"/>
  <c r="L19" i="26"/>
  <c r="K19" i="26"/>
  <c r="J19" i="26"/>
  <c r="I19" i="26"/>
  <c r="H19" i="26"/>
  <c r="G19" i="26"/>
  <c r="F19" i="26"/>
  <c r="E19" i="26"/>
  <c r="D19" i="26"/>
  <c r="C19" i="26"/>
  <c r="B19" i="26"/>
  <c r="O18" i="26"/>
  <c r="N18" i="26"/>
  <c r="M18" i="26"/>
  <c r="L18" i="26"/>
  <c r="K18" i="26"/>
  <c r="J18" i="26"/>
  <c r="I18" i="26"/>
  <c r="H18" i="26"/>
  <c r="G18" i="26"/>
  <c r="F18" i="26"/>
  <c r="E18" i="26"/>
  <c r="D18" i="26"/>
  <c r="C18" i="26"/>
  <c r="B18" i="26"/>
  <c r="O17" i="26"/>
  <c r="N17" i="26"/>
  <c r="M17" i="26"/>
  <c r="L17" i="26"/>
  <c r="K17" i="26"/>
  <c r="J17" i="26"/>
  <c r="I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N198" i="25"/>
  <c r="O198" i="25" s="1"/>
  <c r="L198" i="25"/>
  <c r="K198" i="25"/>
  <c r="I198" i="25"/>
  <c r="H198" i="25"/>
  <c r="F198" i="25"/>
  <c r="E198" i="25"/>
  <c r="N197" i="25"/>
  <c r="O197" i="25" s="1"/>
  <c r="L197" i="25"/>
  <c r="K197" i="25"/>
  <c r="I197" i="25"/>
  <c r="H197" i="25"/>
  <c r="F197" i="25"/>
  <c r="E197" i="25"/>
  <c r="N196" i="25"/>
  <c r="O196" i="25" s="1"/>
  <c r="L196" i="25"/>
  <c r="K196" i="25"/>
  <c r="I196" i="25"/>
  <c r="H196" i="25"/>
  <c r="F196" i="25"/>
  <c r="E196" i="25"/>
  <c r="N195" i="25"/>
  <c r="O195" i="25" s="1"/>
  <c r="L195" i="25"/>
  <c r="K195" i="25"/>
  <c r="I195" i="25"/>
  <c r="H195" i="25"/>
  <c r="F195" i="25"/>
  <c r="E195" i="25"/>
  <c r="N194" i="25"/>
  <c r="O194" i="25" s="1"/>
  <c r="L194" i="25"/>
  <c r="K194" i="25"/>
  <c r="I194" i="25"/>
  <c r="H194" i="25"/>
  <c r="F194" i="25"/>
  <c r="E194" i="25"/>
  <c r="N193" i="25"/>
  <c r="O193" i="25" s="1"/>
  <c r="L193" i="25"/>
  <c r="K193" i="25"/>
  <c r="I193" i="25"/>
  <c r="H193" i="25"/>
  <c r="F193" i="25"/>
  <c r="E193" i="25"/>
  <c r="N192" i="25"/>
  <c r="O192" i="25" s="1"/>
  <c r="L192" i="25"/>
  <c r="K192" i="25"/>
  <c r="I192" i="25"/>
  <c r="H192" i="25"/>
  <c r="F192" i="25"/>
  <c r="E192" i="25"/>
  <c r="N191" i="25"/>
  <c r="O191" i="25" s="1"/>
  <c r="L191" i="25"/>
  <c r="K191" i="25"/>
  <c r="I191" i="25"/>
  <c r="H191" i="25"/>
  <c r="F191" i="25"/>
  <c r="E191" i="25"/>
  <c r="N190" i="25"/>
  <c r="O190" i="25" s="1"/>
  <c r="L190" i="25"/>
  <c r="K190" i="25"/>
  <c r="I190" i="25"/>
  <c r="H190" i="25"/>
  <c r="F190" i="25"/>
  <c r="E190" i="25"/>
  <c r="N189" i="25"/>
  <c r="O189" i="25" s="1"/>
  <c r="L189" i="25"/>
  <c r="K189" i="25"/>
  <c r="I189" i="25"/>
  <c r="H189" i="25"/>
  <c r="F189" i="25"/>
  <c r="E189" i="25"/>
  <c r="N188" i="25"/>
  <c r="O188" i="25" s="1"/>
  <c r="L188" i="25"/>
  <c r="K188" i="25"/>
  <c r="I188" i="25"/>
  <c r="H188" i="25"/>
  <c r="F188" i="25"/>
  <c r="E188" i="25"/>
  <c r="N187" i="25"/>
  <c r="O187" i="25" s="1"/>
  <c r="L187" i="25"/>
  <c r="K187" i="25"/>
  <c r="I187" i="25"/>
  <c r="H187" i="25"/>
  <c r="F187" i="25"/>
  <c r="E187" i="25"/>
  <c r="N186" i="25"/>
  <c r="O186" i="25" s="1"/>
  <c r="L186" i="25"/>
  <c r="K186" i="25"/>
  <c r="I186" i="25"/>
  <c r="H186" i="25"/>
  <c r="F186" i="25"/>
  <c r="E186" i="25"/>
  <c r="N185" i="25"/>
  <c r="O185" i="25" s="1"/>
  <c r="L185" i="25"/>
  <c r="K185" i="25"/>
  <c r="I185" i="25"/>
  <c r="H185" i="25"/>
  <c r="F185" i="25"/>
  <c r="E185" i="25"/>
  <c r="N184" i="25"/>
  <c r="O184" i="25" s="1"/>
  <c r="L184" i="25"/>
  <c r="K184" i="25"/>
  <c r="I184" i="25"/>
  <c r="H184" i="25"/>
  <c r="F184" i="25"/>
  <c r="E184" i="25"/>
  <c r="N183" i="25"/>
  <c r="O183" i="25" s="1"/>
  <c r="L183" i="25"/>
  <c r="K183" i="25"/>
  <c r="I183" i="25"/>
  <c r="H183" i="25"/>
  <c r="F183" i="25"/>
  <c r="E183" i="25"/>
  <c r="N182" i="25"/>
  <c r="O182" i="25" s="1"/>
  <c r="L182" i="25"/>
  <c r="K182" i="25"/>
  <c r="I182" i="25"/>
  <c r="H182" i="25"/>
  <c r="F182" i="25"/>
  <c r="E182" i="25"/>
  <c r="N181" i="25"/>
  <c r="O181" i="25" s="1"/>
  <c r="L181" i="25"/>
  <c r="K181" i="25"/>
  <c r="I181" i="25"/>
  <c r="H181" i="25"/>
  <c r="F181" i="25"/>
  <c r="E181" i="25"/>
  <c r="N180" i="25"/>
  <c r="O180" i="25" s="1"/>
  <c r="L180" i="25"/>
  <c r="K180" i="25"/>
  <c r="I180" i="25"/>
  <c r="H180" i="25"/>
  <c r="F180" i="25"/>
  <c r="E180" i="25"/>
  <c r="N179" i="25"/>
  <c r="N199" i="25" s="1"/>
  <c r="L179" i="25"/>
  <c r="L199" i="25" s="1"/>
  <c r="K179" i="25"/>
  <c r="K199" i="25" s="1"/>
  <c r="I179" i="25"/>
  <c r="I199" i="25" s="1"/>
  <c r="H179" i="25"/>
  <c r="H199" i="25" s="1"/>
  <c r="F179" i="25"/>
  <c r="E179" i="25"/>
  <c r="E199" i="25" s="1"/>
  <c r="M177" i="25"/>
  <c r="J177" i="25"/>
  <c r="G177" i="25"/>
  <c r="D177" i="25"/>
  <c r="B177" i="25"/>
  <c r="M176" i="25"/>
  <c r="G176" i="25"/>
  <c r="B172" i="25"/>
  <c r="N171" i="25"/>
  <c r="O171" i="25" s="1"/>
  <c r="L171" i="25"/>
  <c r="K171" i="25"/>
  <c r="I171" i="25"/>
  <c r="H171" i="25"/>
  <c r="E171" i="25"/>
  <c r="F171" i="25" s="1"/>
  <c r="O170" i="25"/>
  <c r="N170" i="25"/>
  <c r="K170" i="25"/>
  <c r="L170" i="25" s="1"/>
  <c r="H170" i="25"/>
  <c r="I170" i="25" s="1"/>
  <c r="E170" i="25"/>
  <c r="F170" i="25" s="1"/>
  <c r="O169" i="25"/>
  <c r="N169" i="25"/>
  <c r="K169" i="25"/>
  <c r="L169" i="25" s="1"/>
  <c r="H169" i="25"/>
  <c r="I169" i="25" s="1"/>
  <c r="E169" i="25"/>
  <c r="F169" i="25" s="1"/>
  <c r="N168" i="25"/>
  <c r="O168" i="25" s="1"/>
  <c r="K168" i="25"/>
  <c r="L168" i="25" s="1"/>
  <c r="H168" i="25"/>
  <c r="I168" i="25" s="1"/>
  <c r="E168" i="25"/>
  <c r="F168" i="25" s="1"/>
  <c r="N167" i="25"/>
  <c r="O167" i="25" s="1"/>
  <c r="K167" i="25"/>
  <c r="L167" i="25" s="1"/>
  <c r="I167" i="25"/>
  <c r="H167" i="25"/>
  <c r="E167" i="25"/>
  <c r="F167" i="25" s="1"/>
  <c r="N166" i="25"/>
  <c r="O166" i="25" s="1"/>
  <c r="L166" i="25"/>
  <c r="K166" i="25"/>
  <c r="H166" i="25"/>
  <c r="I166" i="25" s="1"/>
  <c r="E166" i="25"/>
  <c r="F166" i="25" s="1"/>
  <c r="N165" i="25"/>
  <c r="O165" i="25" s="1"/>
  <c r="K165" i="25"/>
  <c r="L165" i="25" s="1"/>
  <c r="H165" i="25"/>
  <c r="I165" i="25" s="1"/>
  <c r="E165" i="25"/>
  <c r="F165" i="25" s="1"/>
  <c r="O164" i="25"/>
  <c r="N164" i="25"/>
  <c r="L164" i="25"/>
  <c r="K164" i="25"/>
  <c r="H164" i="25"/>
  <c r="I164" i="25" s="1"/>
  <c r="E164" i="25"/>
  <c r="F164" i="25" s="1"/>
  <c r="N163" i="25"/>
  <c r="O163" i="25" s="1"/>
  <c r="K163" i="25"/>
  <c r="L163" i="25" s="1"/>
  <c r="I163" i="25"/>
  <c r="H163" i="25"/>
  <c r="E163" i="25"/>
  <c r="F163" i="25" s="1"/>
  <c r="O162" i="25"/>
  <c r="N162" i="25"/>
  <c r="K162" i="25"/>
  <c r="L162" i="25" s="1"/>
  <c r="H162" i="25"/>
  <c r="I162" i="25" s="1"/>
  <c r="E162" i="25"/>
  <c r="F162" i="25" s="1"/>
  <c r="O161" i="25"/>
  <c r="N161" i="25"/>
  <c r="K161" i="25"/>
  <c r="L161" i="25" s="1"/>
  <c r="H161" i="25"/>
  <c r="I161" i="25" s="1"/>
  <c r="E161" i="25"/>
  <c r="F161" i="25" s="1"/>
  <c r="N160" i="25"/>
  <c r="O160" i="25" s="1"/>
  <c r="K160" i="25"/>
  <c r="L160" i="25" s="1"/>
  <c r="H160" i="25"/>
  <c r="I160" i="25" s="1"/>
  <c r="E160" i="25"/>
  <c r="F160" i="25" s="1"/>
  <c r="N159" i="25"/>
  <c r="O159" i="25" s="1"/>
  <c r="K159" i="25"/>
  <c r="L159" i="25" s="1"/>
  <c r="I159" i="25"/>
  <c r="H159" i="25"/>
  <c r="E159" i="25"/>
  <c r="F159" i="25" s="1"/>
  <c r="N158" i="25"/>
  <c r="O158" i="25" s="1"/>
  <c r="K158" i="25"/>
  <c r="L158" i="25" s="1"/>
  <c r="H158" i="25"/>
  <c r="I158" i="25" s="1"/>
  <c r="E158" i="25"/>
  <c r="F158" i="25" s="1"/>
  <c r="N157" i="25"/>
  <c r="O157" i="25" s="1"/>
  <c r="L157" i="25"/>
  <c r="K157" i="25"/>
  <c r="H157" i="25"/>
  <c r="I157" i="25" s="1"/>
  <c r="E157" i="25"/>
  <c r="F157" i="25" s="1"/>
  <c r="O156" i="25"/>
  <c r="N156" i="25"/>
  <c r="K156" i="25"/>
  <c r="L156" i="25" s="1"/>
  <c r="H156" i="25"/>
  <c r="I156" i="25" s="1"/>
  <c r="E156" i="25"/>
  <c r="F156" i="25" s="1"/>
  <c r="N155" i="25"/>
  <c r="O155" i="25" s="1"/>
  <c r="L155" i="25"/>
  <c r="K155" i="25"/>
  <c r="I155" i="25"/>
  <c r="H155" i="25"/>
  <c r="E155" i="25"/>
  <c r="F155" i="25" s="1"/>
  <c r="O154" i="25"/>
  <c r="N154" i="25"/>
  <c r="K154" i="25"/>
  <c r="L154" i="25" s="1"/>
  <c r="H154" i="25"/>
  <c r="I154" i="25" s="1"/>
  <c r="E154" i="25"/>
  <c r="F154" i="25" s="1"/>
  <c r="O153" i="25"/>
  <c r="N153" i="25"/>
  <c r="K153" i="25"/>
  <c r="L153" i="25" s="1"/>
  <c r="H153" i="25"/>
  <c r="I153" i="25" s="1"/>
  <c r="E153" i="25"/>
  <c r="F153" i="25" s="1"/>
  <c r="N152" i="25"/>
  <c r="K152" i="25"/>
  <c r="K172" i="25" s="1"/>
  <c r="H152" i="25"/>
  <c r="E152" i="25"/>
  <c r="E172" i="25" s="1"/>
  <c r="M150" i="25"/>
  <c r="J150" i="25"/>
  <c r="G150" i="25"/>
  <c r="D150" i="25"/>
  <c r="B150" i="25"/>
  <c r="M149" i="25"/>
  <c r="G149" i="25"/>
  <c r="B145" i="25"/>
  <c r="N144" i="25"/>
  <c r="O144" i="25" s="1"/>
  <c r="K144" i="25"/>
  <c r="L144" i="25" s="1"/>
  <c r="H144" i="25"/>
  <c r="I144" i="25" s="1"/>
  <c r="E144" i="25"/>
  <c r="F144" i="25" s="1"/>
  <c r="O143" i="25"/>
  <c r="N143" i="25"/>
  <c r="K143" i="25"/>
  <c r="L143" i="25" s="1"/>
  <c r="H143" i="25"/>
  <c r="I143" i="25" s="1"/>
  <c r="E143" i="25"/>
  <c r="F143" i="25" s="1"/>
  <c r="O142" i="25"/>
  <c r="N142" i="25"/>
  <c r="K142" i="25"/>
  <c r="L142" i="25" s="1"/>
  <c r="H142" i="25"/>
  <c r="I142" i="25" s="1"/>
  <c r="E142" i="25"/>
  <c r="F142" i="25" s="1"/>
  <c r="N141" i="25"/>
  <c r="O141" i="25" s="1"/>
  <c r="K141" i="25"/>
  <c r="L141" i="25" s="1"/>
  <c r="H141" i="25"/>
  <c r="I141" i="25" s="1"/>
  <c r="E141" i="25"/>
  <c r="F141" i="25" s="1"/>
  <c r="N140" i="25"/>
  <c r="O140" i="25" s="1"/>
  <c r="K140" i="25"/>
  <c r="L140" i="25" s="1"/>
  <c r="H140" i="25"/>
  <c r="I140" i="25" s="1"/>
  <c r="E140" i="25"/>
  <c r="F140" i="25" s="1"/>
  <c r="O139" i="25"/>
  <c r="N139" i="25"/>
  <c r="K139" i="25"/>
  <c r="L139" i="25" s="1"/>
  <c r="H139" i="25"/>
  <c r="I139" i="25" s="1"/>
  <c r="E139" i="25"/>
  <c r="F139" i="25" s="1"/>
  <c r="N138" i="25"/>
  <c r="O138" i="25" s="1"/>
  <c r="K138" i="25"/>
  <c r="L138" i="25" s="1"/>
  <c r="H138" i="25"/>
  <c r="I138" i="25" s="1"/>
  <c r="E138" i="25"/>
  <c r="F138" i="25" s="1"/>
  <c r="N137" i="25"/>
  <c r="O137" i="25" s="1"/>
  <c r="K137" i="25"/>
  <c r="L137" i="25" s="1"/>
  <c r="H137" i="25"/>
  <c r="I137" i="25" s="1"/>
  <c r="E137" i="25"/>
  <c r="F137" i="25" s="1"/>
  <c r="N136" i="25"/>
  <c r="O136" i="25" s="1"/>
  <c r="K136" i="25"/>
  <c r="L136" i="25" s="1"/>
  <c r="H136" i="25"/>
  <c r="I136" i="25" s="1"/>
  <c r="E136" i="25"/>
  <c r="F136" i="25" s="1"/>
  <c r="O135" i="25"/>
  <c r="N135" i="25"/>
  <c r="K135" i="25"/>
  <c r="L135" i="25" s="1"/>
  <c r="H135" i="25"/>
  <c r="I135" i="25" s="1"/>
  <c r="E135" i="25"/>
  <c r="F135" i="25" s="1"/>
  <c r="N134" i="25"/>
  <c r="O134" i="25" s="1"/>
  <c r="K134" i="25"/>
  <c r="L134" i="25" s="1"/>
  <c r="H134" i="25"/>
  <c r="I134" i="25" s="1"/>
  <c r="E134" i="25"/>
  <c r="F134" i="25" s="1"/>
  <c r="N133" i="25"/>
  <c r="O133" i="25" s="1"/>
  <c r="K133" i="25"/>
  <c r="L133" i="25" s="1"/>
  <c r="H133" i="25"/>
  <c r="I133" i="25" s="1"/>
  <c r="E133" i="25"/>
  <c r="F133" i="25" s="1"/>
  <c r="N132" i="25"/>
  <c r="O132" i="25" s="1"/>
  <c r="K132" i="25"/>
  <c r="L132" i="25" s="1"/>
  <c r="I132" i="25"/>
  <c r="H132" i="25"/>
  <c r="E132" i="25"/>
  <c r="F132" i="25" s="1"/>
  <c r="N131" i="25"/>
  <c r="O131" i="25" s="1"/>
  <c r="L131" i="25"/>
  <c r="K131" i="25"/>
  <c r="H131" i="25"/>
  <c r="I131" i="25" s="1"/>
  <c r="E131" i="25"/>
  <c r="F131" i="25" s="1"/>
  <c r="N130" i="25"/>
  <c r="O130" i="25" s="1"/>
  <c r="L130" i="25"/>
  <c r="K130" i="25"/>
  <c r="H130" i="25"/>
  <c r="I130" i="25" s="1"/>
  <c r="E130" i="25"/>
  <c r="F130" i="25" s="1"/>
  <c r="N129" i="25"/>
  <c r="O129" i="25" s="1"/>
  <c r="L129" i="25"/>
  <c r="K129" i="25"/>
  <c r="H129" i="25"/>
  <c r="I129" i="25" s="1"/>
  <c r="E129" i="25"/>
  <c r="F129" i="25" s="1"/>
  <c r="N128" i="25"/>
  <c r="O128" i="25" s="1"/>
  <c r="L128" i="25"/>
  <c r="K128" i="25"/>
  <c r="H128" i="25"/>
  <c r="I128" i="25" s="1"/>
  <c r="E128" i="25"/>
  <c r="F128" i="25" s="1"/>
  <c r="N127" i="25"/>
  <c r="O127" i="25" s="1"/>
  <c r="L127" i="25"/>
  <c r="K127" i="25"/>
  <c r="H127" i="25"/>
  <c r="I127" i="25" s="1"/>
  <c r="E127" i="25"/>
  <c r="F127" i="25" s="1"/>
  <c r="N126" i="25"/>
  <c r="O126" i="25" s="1"/>
  <c r="L126" i="25"/>
  <c r="K126" i="25"/>
  <c r="H126" i="25"/>
  <c r="I126" i="25" s="1"/>
  <c r="E126" i="25"/>
  <c r="F126" i="25" s="1"/>
  <c r="N125" i="25"/>
  <c r="L125" i="25"/>
  <c r="K125" i="25"/>
  <c r="H125" i="25"/>
  <c r="H145" i="25" s="1"/>
  <c r="E125" i="25"/>
  <c r="E145" i="25" s="1"/>
  <c r="M123" i="25"/>
  <c r="J123" i="25"/>
  <c r="G123" i="25"/>
  <c r="D123" i="25"/>
  <c r="B123" i="25"/>
  <c r="M122" i="25"/>
  <c r="G122" i="25"/>
  <c r="B118" i="25"/>
  <c r="N117" i="25"/>
  <c r="O117" i="25" s="1"/>
  <c r="K117" i="25"/>
  <c r="L117" i="25" s="1"/>
  <c r="H117" i="25"/>
  <c r="I117" i="25" s="1"/>
  <c r="E117" i="25"/>
  <c r="F117" i="25" s="1"/>
  <c r="O116" i="25"/>
  <c r="N116" i="25"/>
  <c r="K116" i="25"/>
  <c r="L116" i="25" s="1"/>
  <c r="I116" i="25"/>
  <c r="H116" i="25"/>
  <c r="E116" i="25"/>
  <c r="F116" i="25" s="1"/>
  <c r="N115" i="25"/>
  <c r="O115" i="25" s="1"/>
  <c r="L115" i="25"/>
  <c r="K115" i="25"/>
  <c r="H115" i="25"/>
  <c r="I115" i="25" s="1"/>
  <c r="E115" i="25"/>
  <c r="F115" i="25" s="1"/>
  <c r="O114" i="25"/>
  <c r="N114" i="25"/>
  <c r="K114" i="25"/>
  <c r="L114" i="25" s="1"/>
  <c r="H114" i="25"/>
  <c r="I114" i="25" s="1"/>
  <c r="E114" i="25"/>
  <c r="F114" i="25" s="1"/>
  <c r="N113" i="25"/>
  <c r="O113" i="25" s="1"/>
  <c r="L113" i="25"/>
  <c r="K113" i="25"/>
  <c r="H113" i="25"/>
  <c r="I113" i="25" s="1"/>
  <c r="E113" i="25"/>
  <c r="F113" i="25" s="1"/>
  <c r="N112" i="25"/>
  <c r="O112" i="25" s="1"/>
  <c r="K112" i="25"/>
  <c r="L112" i="25" s="1"/>
  <c r="I112" i="25"/>
  <c r="H112" i="25"/>
  <c r="E112" i="25"/>
  <c r="F112" i="25" s="1"/>
  <c r="N111" i="25"/>
  <c r="O111" i="25" s="1"/>
  <c r="K111" i="25"/>
  <c r="L111" i="25" s="1"/>
  <c r="H111" i="25"/>
  <c r="I111" i="25" s="1"/>
  <c r="E111" i="25"/>
  <c r="F111" i="25" s="1"/>
  <c r="N110" i="25"/>
  <c r="O110" i="25" s="1"/>
  <c r="K110" i="25"/>
  <c r="L110" i="25" s="1"/>
  <c r="H110" i="25"/>
  <c r="I110" i="25" s="1"/>
  <c r="E110" i="25"/>
  <c r="F110" i="25" s="1"/>
  <c r="N109" i="25"/>
  <c r="O109" i="25" s="1"/>
  <c r="K109" i="25"/>
  <c r="L109" i="25" s="1"/>
  <c r="H109" i="25"/>
  <c r="I109" i="25" s="1"/>
  <c r="E109" i="25"/>
  <c r="F109" i="25" s="1"/>
  <c r="O108" i="25"/>
  <c r="N108" i="25"/>
  <c r="K108" i="25"/>
  <c r="L108" i="25" s="1"/>
  <c r="I108" i="25"/>
  <c r="H108" i="25"/>
  <c r="E108" i="25"/>
  <c r="F108" i="25" s="1"/>
  <c r="N107" i="25"/>
  <c r="O107" i="25" s="1"/>
  <c r="K107" i="25"/>
  <c r="L107" i="25" s="1"/>
  <c r="H107" i="25"/>
  <c r="I107" i="25" s="1"/>
  <c r="E107" i="25"/>
  <c r="F107" i="25" s="1"/>
  <c r="N106" i="25"/>
  <c r="O106" i="25" s="1"/>
  <c r="L106" i="25"/>
  <c r="K106" i="25"/>
  <c r="H106" i="25"/>
  <c r="I106" i="25" s="1"/>
  <c r="E106" i="25"/>
  <c r="F106" i="25" s="1"/>
  <c r="N105" i="25"/>
  <c r="O105" i="25" s="1"/>
  <c r="K105" i="25"/>
  <c r="L105" i="25" s="1"/>
  <c r="H105" i="25"/>
  <c r="I105" i="25" s="1"/>
  <c r="E105" i="25"/>
  <c r="F105" i="25" s="1"/>
  <c r="O104" i="25"/>
  <c r="N104" i="25"/>
  <c r="L104" i="25"/>
  <c r="K104" i="25"/>
  <c r="I104" i="25"/>
  <c r="H104" i="25"/>
  <c r="E104" i="25"/>
  <c r="F104" i="25" s="1"/>
  <c r="N103" i="25"/>
  <c r="O103" i="25" s="1"/>
  <c r="K103" i="25"/>
  <c r="L103" i="25" s="1"/>
  <c r="H103" i="25"/>
  <c r="I103" i="25" s="1"/>
  <c r="E103" i="25"/>
  <c r="F103" i="25" s="1"/>
  <c r="O102" i="25"/>
  <c r="N102" i="25"/>
  <c r="K102" i="25"/>
  <c r="L102" i="25" s="1"/>
  <c r="H102" i="25"/>
  <c r="I102" i="25" s="1"/>
  <c r="E102" i="25"/>
  <c r="F102" i="25" s="1"/>
  <c r="N101" i="25"/>
  <c r="O101" i="25" s="1"/>
  <c r="K101" i="25"/>
  <c r="L101" i="25" s="1"/>
  <c r="H101" i="25"/>
  <c r="I101" i="25" s="1"/>
  <c r="E101" i="25"/>
  <c r="F101" i="25" s="1"/>
  <c r="O100" i="25"/>
  <c r="N100" i="25"/>
  <c r="K100" i="25"/>
  <c r="L100" i="25" s="1"/>
  <c r="I100" i="25"/>
  <c r="H100" i="25"/>
  <c r="E100" i="25"/>
  <c r="F100" i="25" s="1"/>
  <c r="N99" i="25"/>
  <c r="O99" i="25" s="1"/>
  <c r="L99" i="25"/>
  <c r="K99" i="25"/>
  <c r="H99" i="25"/>
  <c r="I99" i="25" s="1"/>
  <c r="E99" i="25"/>
  <c r="F99" i="25" s="1"/>
  <c r="O98" i="25"/>
  <c r="N98" i="25"/>
  <c r="K98" i="25"/>
  <c r="L98" i="25" s="1"/>
  <c r="L118" i="25" s="1"/>
  <c r="H98" i="25"/>
  <c r="E98" i="25"/>
  <c r="E118" i="25" s="1"/>
  <c r="M96" i="25"/>
  <c r="J96" i="25"/>
  <c r="G96" i="25"/>
  <c r="D96" i="25"/>
  <c r="B96" i="25"/>
  <c r="M95" i="25"/>
  <c r="G95" i="25"/>
  <c r="B91" i="25"/>
  <c r="N90" i="25"/>
  <c r="O90" i="25" s="1"/>
  <c r="L90" i="25"/>
  <c r="K90" i="25"/>
  <c r="H90" i="25"/>
  <c r="I90" i="25" s="1"/>
  <c r="F90" i="25"/>
  <c r="E90" i="25"/>
  <c r="O89" i="25"/>
  <c r="N89" i="25"/>
  <c r="K89" i="25"/>
  <c r="L89" i="25" s="1"/>
  <c r="H89" i="25"/>
  <c r="I89" i="25" s="1"/>
  <c r="F89" i="25"/>
  <c r="E89" i="25"/>
  <c r="O88" i="25"/>
  <c r="N88" i="25"/>
  <c r="L88" i="25"/>
  <c r="K88" i="25"/>
  <c r="H88" i="25"/>
  <c r="I88" i="25" s="1"/>
  <c r="F88" i="25"/>
  <c r="E88" i="25"/>
  <c r="O87" i="25"/>
  <c r="N87" i="25"/>
  <c r="K87" i="25"/>
  <c r="L87" i="25" s="1"/>
  <c r="H87" i="25"/>
  <c r="I87" i="25" s="1"/>
  <c r="F87" i="25"/>
  <c r="E87" i="25"/>
  <c r="N86" i="25"/>
  <c r="O86" i="25" s="1"/>
  <c r="L86" i="25"/>
  <c r="K86" i="25"/>
  <c r="H86" i="25"/>
  <c r="I86" i="25" s="1"/>
  <c r="F86" i="25"/>
  <c r="E86" i="25"/>
  <c r="N85" i="25"/>
  <c r="O85" i="25" s="1"/>
  <c r="K85" i="25"/>
  <c r="L85" i="25" s="1"/>
  <c r="H85" i="25"/>
  <c r="I85" i="25" s="1"/>
  <c r="F85" i="25"/>
  <c r="E85" i="25"/>
  <c r="O84" i="25"/>
  <c r="N84" i="25"/>
  <c r="L84" i="25"/>
  <c r="K84" i="25"/>
  <c r="H84" i="25"/>
  <c r="I84" i="25" s="1"/>
  <c r="F84" i="25"/>
  <c r="E84" i="25"/>
  <c r="N83" i="25"/>
  <c r="O83" i="25" s="1"/>
  <c r="K83" i="25"/>
  <c r="L83" i="25" s="1"/>
  <c r="H83" i="25"/>
  <c r="I83" i="25" s="1"/>
  <c r="F83" i="25"/>
  <c r="E83" i="25"/>
  <c r="O82" i="25"/>
  <c r="N82" i="25"/>
  <c r="L82" i="25"/>
  <c r="K82" i="25"/>
  <c r="H82" i="25"/>
  <c r="I82" i="25" s="1"/>
  <c r="F82" i="25"/>
  <c r="E82" i="25"/>
  <c r="O81" i="25"/>
  <c r="N81" i="25"/>
  <c r="K81" i="25"/>
  <c r="L81" i="25" s="1"/>
  <c r="H81" i="25"/>
  <c r="I81" i="25" s="1"/>
  <c r="F81" i="25"/>
  <c r="E81" i="25"/>
  <c r="N80" i="25"/>
  <c r="O80" i="25" s="1"/>
  <c r="L80" i="25"/>
  <c r="K80" i="25"/>
  <c r="H80" i="25"/>
  <c r="I80" i="25" s="1"/>
  <c r="F80" i="25"/>
  <c r="E80" i="25"/>
  <c r="N79" i="25"/>
  <c r="O79" i="25" s="1"/>
  <c r="K79" i="25"/>
  <c r="L79" i="25" s="1"/>
  <c r="H79" i="25"/>
  <c r="I79" i="25" s="1"/>
  <c r="F79" i="25"/>
  <c r="E79" i="25"/>
  <c r="N78" i="25"/>
  <c r="O78" i="25" s="1"/>
  <c r="L78" i="25"/>
  <c r="K78" i="25"/>
  <c r="H78" i="25"/>
  <c r="I78" i="25" s="1"/>
  <c r="F78" i="25"/>
  <c r="E78" i="25"/>
  <c r="N77" i="25"/>
  <c r="O77" i="25" s="1"/>
  <c r="K77" i="25"/>
  <c r="L77" i="25" s="1"/>
  <c r="H77" i="25"/>
  <c r="I77" i="25" s="1"/>
  <c r="F77" i="25"/>
  <c r="E77" i="25"/>
  <c r="O76" i="25"/>
  <c r="N76" i="25"/>
  <c r="L76" i="25"/>
  <c r="K76" i="25"/>
  <c r="H76" i="25"/>
  <c r="I76" i="25" s="1"/>
  <c r="F76" i="25"/>
  <c r="E76" i="25"/>
  <c r="N75" i="25"/>
  <c r="O75" i="25" s="1"/>
  <c r="K75" i="25"/>
  <c r="L75" i="25" s="1"/>
  <c r="H75" i="25"/>
  <c r="I75" i="25" s="1"/>
  <c r="F75" i="25"/>
  <c r="E75" i="25"/>
  <c r="N74" i="25"/>
  <c r="O74" i="25" s="1"/>
  <c r="L74" i="25"/>
  <c r="K74" i="25"/>
  <c r="H74" i="25"/>
  <c r="I74" i="25" s="1"/>
  <c r="F74" i="25"/>
  <c r="E74" i="25"/>
  <c r="O73" i="25"/>
  <c r="N73" i="25"/>
  <c r="K73" i="25"/>
  <c r="L73" i="25" s="1"/>
  <c r="H73" i="25"/>
  <c r="I73" i="25" s="1"/>
  <c r="F73" i="25"/>
  <c r="E73" i="25"/>
  <c r="N72" i="25"/>
  <c r="O72" i="25" s="1"/>
  <c r="L72" i="25"/>
  <c r="K72" i="25"/>
  <c r="H72" i="25"/>
  <c r="I72" i="25" s="1"/>
  <c r="F72" i="25"/>
  <c r="E72" i="25"/>
  <c r="N71" i="25"/>
  <c r="K71" i="25"/>
  <c r="H71" i="25"/>
  <c r="H91" i="25" s="1"/>
  <c r="E71" i="25"/>
  <c r="E91" i="25" s="1"/>
  <c r="M69" i="25"/>
  <c r="J69" i="25"/>
  <c r="G69" i="25"/>
  <c r="D69" i="25"/>
  <c r="B69" i="25"/>
  <c r="M68" i="25"/>
  <c r="G68" i="25"/>
  <c r="B64" i="25"/>
  <c r="N63" i="25"/>
  <c r="O63" i="25" s="1"/>
  <c r="K63" i="25"/>
  <c r="L63" i="25" s="1"/>
  <c r="I63" i="25"/>
  <c r="H63" i="25"/>
  <c r="F63" i="25"/>
  <c r="E63" i="25"/>
  <c r="N62" i="25"/>
  <c r="O62" i="25" s="1"/>
  <c r="K62" i="25"/>
  <c r="L62" i="25" s="1"/>
  <c r="I62" i="25"/>
  <c r="H62" i="25"/>
  <c r="F62" i="25"/>
  <c r="E62" i="25"/>
  <c r="O61" i="25"/>
  <c r="N61" i="25"/>
  <c r="K61" i="25"/>
  <c r="L61" i="25" s="1"/>
  <c r="I61" i="25"/>
  <c r="H61" i="25"/>
  <c r="F61" i="25"/>
  <c r="E61" i="25"/>
  <c r="N60" i="25"/>
  <c r="O60" i="25" s="1"/>
  <c r="K60" i="25"/>
  <c r="L60" i="25" s="1"/>
  <c r="I60" i="25"/>
  <c r="H60" i="25"/>
  <c r="F60" i="25"/>
  <c r="E60" i="25"/>
  <c r="N59" i="25"/>
  <c r="O59" i="25" s="1"/>
  <c r="K59" i="25"/>
  <c r="L59" i="25" s="1"/>
  <c r="I59" i="25"/>
  <c r="H59" i="25"/>
  <c r="F59" i="25"/>
  <c r="E59" i="25"/>
  <c r="N58" i="25"/>
  <c r="O58" i="25" s="1"/>
  <c r="K58" i="25"/>
  <c r="L58" i="25" s="1"/>
  <c r="I58" i="25"/>
  <c r="H58" i="25"/>
  <c r="F58" i="25"/>
  <c r="E58" i="25"/>
  <c r="O57" i="25"/>
  <c r="N57" i="25"/>
  <c r="K57" i="25"/>
  <c r="L57" i="25" s="1"/>
  <c r="I57" i="25"/>
  <c r="H57" i="25"/>
  <c r="F57" i="25"/>
  <c r="E57" i="25"/>
  <c r="N56" i="25"/>
  <c r="O56" i="25" s="1"/>
  <c r="K56" i="25"/>
  <c r="L56" i="25" s="1"/>
  <c r="I56" i="25"/>
  <c r="H56" i="25"/>
  <c r="F56" i="25"/>
  <c r="E56" i="25"/>
  <c r="O55" i="25"/>
  <c r="N55" i="25"/>
  <c r="K55" i="25"/>
  <c r="L55" i="25" s="1"/>
  <c r="I55" i="25"/>
  <c r="H55" i="25"/>
  <c r="F55" i="25"/>
  <c r="E55" i="25"/>
  <c r="N54" i="25"/>
  <c r="O54" i="25" s="1"/>
  <c r="K54" i="25"/>
  <c r="L54" i="25" s="1"/>
  <c r="I54" i="25"/>
  <c r="H54" i="25"/>
  <c r="F54" i="25"/>
  <c r="E54" i="25"/>
  <c r="O53" i="25"/>
  <c r="N53" i="25"/>
  <c r="K53" i="25"/>
  <c r="L53" i="25" s="1"/>
  <c r="I53" i="25"/>
  <c r="H53" i="25"/>
  <c r="F53" i="25"/>
  <c r="E53" i="25"/>
  <c r="N52" i="25"/>
  <c r="O52" i="25" s="1"/>
  <c r="K52" i="25"/>
  <c r="L52" i="25" s="1"/>
  <c r="I52" i="25"/>
  <c r="H52" i="25"/>
  <c r="F52" i="25"/>
  <c r="E52" i="25"/>
  <c r="N51" i="25"/>
  <c r="O51" i="25" s="1"/>
  <c r="K51" i="25"/>
  <c r="L51" i="25" s="1"/>
  <c r="I51" i="25"/>
  <c r="H51" i="25"/>
  <c r="F51" i="25"/>
  <c r="E51" i="25"/>
  <c r="N50" i="25"/>
  <c r="O50" i="25" s="1"/>
  <c r="K50" i="25"/>
  <c r="L50" i="25" s="1"/>
  <c r="I50" i="25"/>
  <c r="H50" i="25"/>
  <c r="F50" i="25"/>
  <c r="E50" i="25"/>
  <c r="O49" i="25"/>
  <c r="N49" i="25"/>
  <c r="K49" i="25"/>
  <c r="L49" i="25" s="1"/>
  <c r="I49" i="25"/>
  <c r="H49" i="25"/>
  <c r="F49" i="25"/>
  <c r="E49" i="25"/>
  <c r="N48" i="25"/>
  <c r="O48" i="25" s="1"/>
  <c r="K48" i="25"/>
  <c r="L48" i="25" s="1"/>
  <c r="I48" i="25"/>
  <c r="H48" i="25"/>
  <c r="F48" i="25"/>
  <c r="E48" i="25"/>
  <c r="O47" i="25"/>
  <c r="N47" i="25"/>
  <c r="K47" i="25"/>
  <c r="L47" i="25" s="1"/>
  <c r="I47" i="25"/>
  <c r="H47" i="25"/>
  <c r="F47" i="25"/>
  <c r="E47" i="25"/>
  <c r="N46" i="25"/>
  <c r="O46" i="25" s="1"/>
  <c r="K46" i="25"/>
  <c r="L46" i="25" s="1"/>
  <c r="I46" i="25"/>
  <c r="H46" i="25"/>
  <c r="F46" i="25"/>
  <c r="E46" i="25"/>
  <c r="O45" i="25"/>
  <c r="N45" i="25"/>
  <c r="K45" i="25"/>
  <c r="L45" i="25" s="1"/>
  <c r="I45" i="25"/>
  <c r="H45" i="25"/>
  <c r="F45" i="25"/>
  <c r="E45" i="25"/>
  <c r="N44" i="25"/>
  <c r="N64" i="25" s="1"/>
  <c r="K44" i="25"/>
  <c r="K64" i="25" s="1"/>
  <c r="I44" i="25"/>
  <c r="H44" i="25"/>
  <c r="H64" i="25" s="1"/>
  <c r="F44" i="25"/>
  <c r="F64" i="25" s="1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O21" i="25"/>
  <c r="N21" i="25"/>
  <c r="M21" i="25"/>
  <c r="L21" i="25"/>
  <c r="K21" i="25"/>
  <c r="J21" i="25"/>
  <c r="I21" i="25"/>
  <c r="H21" i="25"/>
  <c r="G21" i="25"/>
  <c r="F21" i="25"/>
  <c r="E21" i="25"/>
  <c r="D21" i="25"/>
  <c r="C21" i="25"/>
  <c r="B21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C20" i="25"/>
  <c r="B20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C19" i="25"/>
  <c r="B19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C18" i="25"/>
  <c r="B18" i="25"/>
  <c r="O17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N198" i="24"/>
  <c r="O198" i="24" s="1"/>
  <c r="L198" i="24"/>
  <c r="K198" i="24"/>
  <c r="I198" i="24"/>
  <c r="H198" i="24"/>
  <c r="F198" i="24"/>
  <c r="E198" i="24"/>
  <c r="N197" i="24"/>
  <c r="O197" i="24" s="1"/>
  <c r="L197" i="24"/>
  <c r="K197" i="24"/>
  <c r="I197" i="24"/>
  <c r="H197" i="24"/>
  <c r="F197" i="24"/>
  <c r="E197" i="24"/>
  <c r="N196" i="24"/>
  <c r="O196" i="24" s="1"/>
  <c r="L196" i="24"/>
  <c r="K196" i="24"/>
  <c r="I196" i="24"/>
  <c r="H196" i="24"/>
  <c r="F196" i="24"/>
  <c r="E196" i="24"/>
  <c r="N195" i="24"/>
  <c r="O195" i="24" s="1"/>
  <c r="L195" i="24"/>
  <c r="K195" i="24"/>
  <c r="I195" i="24"/>
  <c r="H195" i="24"/>
  <c r="F195" i="24"/>
  <c r="E195" i="24"/>
  <c r="N194" i="24"/>
  <c r="O194" i="24" s="1"/>
  <c r="L194" i="24"/>
  <c r="K194" i="24"/>
  <c r="I194" i="24"/>
  <c r="H194" i="24"/>
  <c r="F194" i="24"/>
  <c r="E194" i="24"/>
  <c r="N193" i="24"/>
  <c r="O193" i="24" s="1"/>
  <c r="L193" i="24"/>
  <c r="K193" i="24"/>
  <c r="I193" i="24"/>
  <c r="H193" i="24"/>
  <c r="F193" i="24"/>
  <c r="E193" i="24"/>
  <c r="N192" i="24"/>
  <c r="O192" i="24" s="1"/>
  <c r="L192" i="24"/>
  <c r="K192" i="24"/>
  <c r="I192" i="24"/>
  <c r="H192" i="24"/>
  <c r="F192" i="24"/>
  <c r="E192" i="24"/>
  <c r="N191" i="24"/>
  <c r="O191" i="24" s="1"/>
  <c r="L191" i="24"/>
  <c r="K191" i="24"/>
  <c r="I191" i="24"/>
  <c r="H191" i="24"/>
  <c r="F191" i="24"/>
  <c r="E191" i="24"/>
  <c r="N190" i="24"/>
  <c r="O190" i="24" s="1"/>
  <c r="L190" i="24"/>
  <c r="K190" i="24"/>
  <c r="I190" i="24"/>
  <c r="H190" i="24"/>
  <c r="F190" i="24"/>
  <c r="E190" i="24"/>
  <c r="N189" i="24"/>
  <c r="O189" i="24" s="1"/>
  <c r="L189" i="24"/>
  <c r="K189" i="24"/>
  <c r="I189" i="24"/>
  <c r="H189" i="24"/>
  <c r="F189" i="24"/>
  <c r="E189" i="24"/>
  <c r="N188" i="24"/>
  <c r="O188" i="24" s="1"/>
  <c r="L188" i="24"/>
  <c r="K188" i="24"/>
  <c r="I188" i="24"/>
  <c r="H188" i="24"/>
  <c r="F188" i="24"/>
  <c r="E188" i="24"/>
  <c r="N187" i="24"/>
  <c r="O187" i="24" s="1"/>
  <c r="L187" i="24"/>
  <c r="K187" i="24"/>
  <c r="I187" i="24"/>
  <c r="H187" i="24"/>
  <c r="F187" i="24"/>
  <c r="E187" i="24"/>
  <c r="N186" i="24"/>
  <c r="O186" i="24" s="1"/>
  <c r="L186" i="24"/>
  <c r="K186" i="24"/>
  <c r="I186" i="24"/>
  <c r="H186" i="24"/>
  <c r="F186" i="24"/>
  <c r="E186" i="24"/>
  <c r="N185" i="24"/>
  <c r="O185" i="24" s="1"/>
  <c r="L185" i="24"/>
  <c r="K185" i="24"/>
  <c r="I185" i="24"/>
  <c r="H185" i="24"/>
  <c r="F185" i="24"/>
  <c r="E185" i="24"/>
  <c r="N184" i="24"/>
  <c r="O184" i="24" s="1"/>
  <c r="L184" i="24"/>
  <c r="K184" i="24"/>
  <c r="I184" i="24"/>
  <c r="H184" i="24"/>
  <c r="F184" i="24"/>
  <c r="E184" i="24"/>
  <c r="N183" i="24"/>
  <c r="O183" i="24" s="1"/>
  <c r="L183" i="24"/>
  <c r="K183" i="24"/>
  <c r="I183" i="24"/>
  <c r="H183" i="24"/>
  <c r="F183" i="24"/>
  <c r="E183" i="24"/>
  <c r="N182" i="24"/>
  <c r="O182" i="24" s="1"/>
  <c r="L182" i="24"/>
  <c r="K182" i="24"/>
  <c r="I182" i="24"/>
  <c r="H182" i="24"/>
  <c r="F182" i="24"/>
  <c r="E182" i="24"/>
  <c r="N181" i="24"/>
  <c r="O181" i="24" s="1"/>
  <c r="L181" i="24"/>
  <c r="K181" i="24"/>
  <c r="I181" i="24"/>
  <c r="H181" i="24"/>
  <c r="F181" i="24"/>
  <c r="E181" i="24"/>
  <c r="N180" i="24"/>
  <c r="O180" i="24" s="1"/>
  <c r="L180" i="24"/>
  <c r="K180" i="24"/>
  <c r="I180" i="24"/>
  <c r="H180" i="24"/>
  <c r="F180" i="24"/>
  <c r="E180" i="24"/>
  <c r="N179" i="24"/>
  <c r="N199" i="24" s="1"/>
  <c r="L179" i="24"/>
  <c r="L199" i="24" s="1"/>
  <c r="K179" i="24"/>
  <c r="K199" i="24" s="1"/>
  <c r="I179" i="24"/>
  <c r="I199" i="24" s="1"/>
  <c r="H179" i="24"/>
  <c r="H199" i="24" s="1"/>
  <c r="F179" i="24"/>
  <c r="F199" i="24" s="1"/>
  <c r="E179" i="24"/>
  <c r="E199" i="24" s="1"/>
  <c r="M177" i="24"/>
  <c r="J177" i="24"/>
  <c r="G177" i="24"/>
  <c r="D177" i="24"/>
  <c r="B177" i="24"/>
  <c r="M176" i="24"/>
  <c r="G176" i="24"/>
  <c r="E172" i="24"/>
  <c r="B172" i="24"/>
  <c r="N171" i="24"/>
  <c r="O171" i="24" s="1"/>
  <c r="K171" i="24"/>
  <c r="L171" i="24" s="1"/>
  <c r="I171" i="24"/>
  <c r="H171" i="24"/>
  <c r="F171" i="24"/>
  <c r="E171" i="24"/>
  <c r="N170" i="24"/>
  <c r="O170" i="24" s="1"/>
  <c r="K170" i="24"/>
  <c r="L170" i="24" s="1"/>
  <c r="I170" i="24"/>
  <c r="H170" i="24"/>
  <c r="F170" i="24"/>
  <c r="E170" i="24"/>
  <c r="N169" i="24"/>
  <c r="O169" i="24" s="1"/>
  <c r="K169" i="24"/>
  <c r="L169" i="24" s="1"/>
  <c r="I169" i="24"/>
  <c r="H169" i="24"/>
  <c r="F169" i="24"/>
  <c r="E169" i="24"/>
  <c r="O168" i="24"/>
  <c r="N168" i="24"/>
  <c r="K168" i="24"/>
  <c r="L168" i="24" s="1"/>
  <c r="I168" i="24"/>
  <c r="H168" i="24"/>
  <c r="F168" i="24"/>
  <c r="E168" i="24"/>
  <c r="N167" i="24"/>
  <c r="O167" i="24" s="1"/>
  <c r="K167" i="24"/>
  <c r="L167" i="24" s="1"/>
  <c r="I167" i="24"/>
  <c r="H167" i="24"/>
  <c r="F167" i="24"/>
  <c r="E167" i="24"/>
  <c r="N166" i="24"/>
  <c r="O166" i="24" s="1"/>
  <c r="K166" i="24"/>
  <c r="L166" i="24" s="1"/>
  <c r="I166" i="24"/>
  <c r="H166" i="24"/>
  <c r="F166" i="24"/>
  <c r="E166" i="24"/>
  <c r="N165" i="24"/>
  <c r="O165" i="24" s="1"/>
  <c r="K165" i="24"/>
  <c r="L165" i="24" s="1"/>
  <c r="I165" i="24"/>
  <c r="H165" i="24"/>
  <c r="F165" i="24"/>
  <c r="E165" i="24"/>
  <c r="O164" i="24"/>
  <c r="N164" i="24"/>
  <c r="K164" i="24"/>
  <c r="L164" i="24" s="1"/>
  <c r="I164" i="24"/>
  <c r="H164" i="24"/>
  <c r="F164" i="24"/>
  <c r="E164" i="24"/>
  <c r="N163" i="24"/>
  <c r="O163" i="24" s="1"/>
  <c r="K163" i="24"/>
  <c r="L163" i="24" s="1"/>
  <c r="I163" i="24"/>
  <c r="H163" i="24"/>
  <c r="F163" i="24"/>
  <c r="E163" i="24"/>
  <c r="N162" i="24"/>
  <c r="O162" i="24" s="1"/>
  <c r="K162" i="24"/>
  <c r="L162" i="24" s="1"/>
  <c r="I162" i="24"/>
  <c r="H162" i="24"/>
  <c r="F162" i="24"/>
  <c r="E162" i="24"/>
  <c r="N161" i="24"/>
  <c r="O161" i="24" s="1"/>
  <c r="K161" i="24"/>
  <c r="L161" i="24" s="1"/>
  <c r="I161" i="24"/>
  <c r="H161" i="24"/>
  <c r="F161" i="24"/>
  <c r="E161" i="24"/>
  <c r="O160" i="24"/>
  <c r="N160" i="24"/>
  <c r="K160" i="24"/>
  <c r="L160" i="24" s="1"/>
  <c r="I160" i="24"/>
  <c r="H160" i="24"/>
  <c r="F160" i="24"/>
  <c r="E160" i="24"/>
  <c r="N159" i="24"/>
  <c r="O159" i="24" s="1"/>
  <c r="K159" i="24"/>
  <c r="L159" i="24" s="1"/>
  <c r="I159" i="24"/>
  <c r="H159" i="24"/>
  <c r="F159" i="24"/>
  <c r="E159" i="24"/>
  <c r="N158" i="24"/>
  <c r="O158" i="24" s="1"/>
  <c r="K158" i="24"/>
  <c r="L158" i="24" s="1"/>
  <c r="I158" i="24"/>
  <c r="H158" i="24"/>
  <c r="F158" i="24"/>
  <c r="E158" i="24"/>
  <c r="N157" i="24"/>
  <c r="O157" i="24" s="1"/>
  <c r="K157" i="24"/>
  <c r="L157" i="24" s="1"/>
  <c r="I157" i="24"/>
  <c r="H157" i="24"/>
  <c r="F157" i="24"/>
  <c r="E157" i="24"/>
  <c r="O156" i="24"/>
  <c r="N156" i="24"/>
  <c r="K156" i="24"/>
  <c r="L156" i="24" s="1"/>
  <c r="I156" i="24"/>
  <c r="H156" i="24"/>
  <c r="F156" i="24"/>
  <c r="E156" i="24"/>
  <c r="N155" i="24"/>
  <c r="O155" i="24" s="1"/>
  <c r="K155" i="24"/>
  <c r="L155" i="24" s="1"/>
  <c r="I155" i="24"/>
  <c r="H155" i="24"/>
  <c r="F155" i="24"/>
  <c r="E155" i="24"/>
  <c r="N154" i="24"/>
  <c r="O154" i="24" s="1"/>
  <c r="K154" i="24"/>
  <c r="L154" i="24" s="1"/>
  <c r="I154" i="24"/>
  <c r="H154" i="24"/>
  <c r="F154" i="24"/>
  <c r="E154" i="24"/>
  <c r="N153" i="24"/>
  <c r="O153" i="24" s="1"/>
  <c r="K153" i="24"/>
  <c r="L153" i="24" s="1"/>
  <c r="I153" i="24"/>
  <c r="H153" i="24"/>
  <c r="F153" i="24"/>
  <c r="E153" i="24"/>
  <c r="O152" i="24"/>
  <c r="N152" i="24"/>
  <c r="K152" i="24"/>
  <c r="K172" i="24" s="1"/>
  <c r="I152" i="24"/>
  <c r="I172" i="24" s="1"/>
  <c r="H152" i="24"/>
  <c r="H172" i="24" s="1"/>
  <c r="F152" i="24"/>
  <c r="F172" i="24" s="1"/>
  <c r="E152" i="24"/>
  <c r="M150" i="24"/>
  <c r="J150" i="24"/>
  <c r="G150" i="24"/>
  <c r="D150" i="24"/>
  <c r="B150" i="24"/>
  <c r="M149" i="24"/>
  <c r="G149" i="24"/>
  <c r="B145" i="24"/>
  <c r="O144" i="24"/>
  <c r="N144" i="24"/>
  <c r="K144" i="24"/>
  <c r="L144" i="24" s="1"/>
  <c r="I144" i="24"/>
  <c r="H144" i="24"/>
  <c r="F144" i="24"/>
  <c r="E144" i="24"/>
  <c r="O143" i="24"/>
  <c r="N143" i="24"/>
  <c r="K143" i="24"/>
  <c r="L143" i="24" s="1"/>
  <c r="I143" i="24"/>
  <c r="H143" i="24"/>
  <c r="F143" i="24"/>
  <c r="E143" i="24"/>
  <c r="N142" i="24"/>
  <c r="O142" i="24" s="1"/>
  <c r="K142" i="24"/>
  <c r="L142" i="24" s="1"/>
  <c r="I142" i="24"/>
  <c r="H142" i="24"/>
  <c r="F142" i="24"/>
  <c r="E142" i="24"/>
  <c r="N141" i="24"/>
  <c r="O141" i="24" s="1"/>
  <c r="K141" i="24"/>
  <c r="L141" i="24" s="1"/>
  <c r="I141" i="24"/>
  <c r="H141" i="24"/>
  <c r="F141" i="24"/>
  <c r="E141" i="24"/>
  <c r="O140" i="24"/>
  <c r="N140" i="24"/>
  <c r="K140" i="24"/>
  <c r="L140" i="24" s="1"/>
  <c r="I140" i="24"/>
  <c r="H140" i="24"/>
  <c r="F140" i="24"/>
  <c r="E140" i="24"/>
  <c r="O139" i="24"/>
  <c r="N139" i="24"/>
  <c r="K139" i="24"/>
  <c r="L139" i="24" s="1"/>
  <c r="I139" i="24"/>
  <c r="H139" i="24"/>
  <c r="F139" i="24"/>
  <c r="E139" i="24"/>
  <c r="N138" i="24"/>
  <c r="O138" i="24" s="1"/>
  <c r="K138" i="24"/>
  <c r="L138" i="24" s="1"/>
  <c r="I138" i="24"/>
  <c r="H138" i="24"/>
  <c r="F138" i="24"/>
  <c r="E138" i="24"/>
  <c r="N137" i="24"/>
  <c r="O137" i="24" s="1"/>
  <c r="K137" i="24"/>
  <c r="L137" i="24" s="1"/>
  <c r="I137" i="24"/>
  <c r="H137" i="24"/>
  <c r="F137" i="24"/>
  <c r="E137" i="24"/>
  <c r="O136" i="24"/>
  <c r="N136" i="24"/>
  <c r="K136" i="24"/>
  <c r="L136" i="24" s="1"/>
  <c r="I136" i="24"/>
  <c r="H136" i="24"/>
  <c r="F136" i="24"/>
  <c r="E136" i="24"/>
  <c r="O135" i="24"/>
  <c r="N135" i="24"/>
  <c r="K135" i="24"/>
  <c r="L135" i="24" s="1"/>
  <c r="I135" i="24"/>
  <c r="H135" i="24"/>
  <c r="F135" i="24"/>
  <c r="E135" i="24"/>
  <c r="N134" i="24"/>
  <c r="O134" i="24" s="1"/>
  <c r="K134" i="24"/>
  <c r="L134" i="24" s="1"/>
  <c r="I134" i="24"/>
  <c r="H134" i="24"/>
  <c r="F134" i="24"/>
  <c r="E134" i="24"/>
  <c r="N133" i="24"/>
  <c r="O133" i="24" s="1"/>
  <c r="K133" i="24"/>
  <c r="L133" i="24" s="1"/>
  <c r="I133" i="24"/>
  <c r="H133" i="24"/>
  <c r="F133" i="24"/>
  <c r="E133" i="24"/>
  <c r="O132" i="24"/>
  <c r="N132" i="24"/>
  <c r="K132" i="24"/>
  <c r="L132" i="24" s="1"/>
  <c r="I132" i="24"/>
  <c r="H132" i="24"/>
  <c r="F132" i="24"/>
  <c r="E132" i="24"/>
  <c r="O131" i="24"/>
  <c r="N131" i="24"/>
  <c r="K131" i="24"/>
  <c r="L131" i="24" s="1"/>
  <c r="I131" i="24"/>
  <c r="H131" i="24"/>
  <c r="F131" i="24"/>
  <c r="E131" i="24"/>
  <c r="N130" i="24"/>
  <c r="O130" i="24" s="1"/>
  <c r="K130" i="24"/>
  <c r="L130" i="24" s="1"/>
  <c r="I130" i="24"/>
  <c r="H130" i="24"/>
  <c r="F130" i="24"/>
  <c r="E130" i="24"/>
  <c r="N129" i="24"/>
  <c r="O129" i="24" s="1"/>
  <c r="K129" i="24"/>
  <c r="L129" i="24" s="1"/>
  <c r="I129" i="24"/>
  <c r="H129" i="24"/>
  <c r="F129" i="24"/>
  <c r="E129" i="24"/>
  <c r="N128" i="24"/>
  <c r="O128" i="24" s="1"/>
  <c r="K128" i="24"/>
  <c r="L128" i="24" s="1"/>
  <c r="I128" i="24"/>
  <c r="H128" i="24"/>
  <c r="F128" i="24"/>
  <c r="E128" i="24"/>
  <c r="O127" i="24"/>
  <c r="N127" i="24"/>
  <c r="K127" i="24"/>
  <c r="L127" i="24" s="1"/>
  <c r="I127" i="24"/>
  <c r="H127" i="24"/>
  <c r="F127" i="24"/>
  <c r="E127" i="24"/>
  <c r="N126" i="24"/>
  <c r="O126" i="24" s="1"/>
  <c r="K126" i="24"/>
  <c r="L126" i="24" s="1"/>
  <c r="I126" i="24"/>
  <c r="H126" i="24"/>
  <c r="F126" i="24"/>
  <c r="E126" i="24"/>
  <c r="N125" i="24"/>
  <c r="O125" i="24" s="1"/>
  <c r="K125" i="24"/>
  <c r="I125" i="24"/>
  <c r="I145" i="24" s="1"/>
  <c r="H125" i="24"/>
  <c r="H145" i="24" s="1"/>
  <c r="F125" i="24"/>
  <c r="F145" i="24" s="1"/>
  <c r="E125" i="24"/>
  <c r="E145" i="24" s="1"/>
  <c r="M123" i="24"/>
  <c r="J123" i="24"/>
  <c r="G123" i="24"/>
  <c r="D123" i="24"/>
  <c r="B123" i="24"/>
  <c r="M122" i="24"/>
  <c r="G122" i="24"/>
  <c r="B118" i="24"/>
  <c r="N117" i="24"/>
  <c r="O117" i="24" s="1"/>
  <c r="K117" i="24"/>
  <c r="L117" i="24" s="1"/>
  <c r="I117" i="24"/>
  <c r="H117" i="24"/>
  <c r="F117" i="24"/>
  <c r="E117" i="24"/>
  <c r="O116" i="24"/>
  <c r="N116" i="24"/>
  <c r="K116" i="24"/>
  <c r="L116" i="24" s="1"/>
  <c r="I116" i="24"/>
  <c r="H116" i="24"/>
  <c r="F116" i="24"/>
  <c r="E116" i="24"/>
  <c r="N115" i="24"/>
  <c r="O115" i="24" s="1"/>
  <c r="K115" i="24"/>
  <c r="L115" i="24" s="1"/>
  <c r="I115" i="24"/>
  <c r="H115" i="24"/>
  <c r="F115" i="24"/>
  <c r="E115" i="24"/>
  <c r="N114" i="24"/>
  <c r="O114" i="24" s="1"/>
  <c r="K114" i="24"/>
  <c r="L114" i="24" s="1"/>
  <c r="I114" i="24"/>
  <c r="H114" i="24"/>
  <c r="F114" i="24"/>
  <c r="E114" i="24"/>
  <c r="N113" i="24"/>
  <c r="O113" i="24" s="1"/>
  <c r="K113" i="24"/>
  <c r="L113" i="24" s="1"/>
  <c r="I113" i="24"/>
  <c r="H113" i="24"/>
  <c r="F113" i="24"/>
  <c r="E113" i="24"/>
  <c r="O112" i="24"/>
  <c r="N112" i="24"/>
  <c r="K112" i="24"/>
  <c r="L112" i="24" s="1"/>
  <c r="I112" i="24"/>
  <c r="H112" i="24"/>
  <c r="F112" i="24"/>
  <c r="E112" i="24"/>
  <c r="N111" i="24"/>
  <c r="O111" i="24" s="1"/>
  <c r="K111" i="24"/>
  <c r="L111" i="24" s="1"/>
  <c r="I111" i="24"/>
  <c r="H111" i="24"/>
  <c r="F111" i="24"/>
  <c r="E111" i="24"/>
  <c r="N110" i="24"/>
  <c r="O110" i="24" s="1"/>
  <c r="K110" i="24"/>
  <c r="L110" i="24" s="1"/>
  <c r="I110" i="24"/>
  <c r="H110" i="24"/>
  <c r="F110" i="24"/>
  <c r="E110" i="24"/>
  <c r="N109" i="24"/>
  <c r="O109" i="24" s="1"/>
  <c r="K109" i="24"/>
  <c r="L109" i="24" s="1"/>
  <c r="I109" i="24"/>
  <c r="H109" i="24"/>
  <c r="F109" i="24"/>
  <c r="E109" i="24"/>
  <c r="O108" i="24"/>
  <c r="N108" i="24"/>
  <c r="K108" i="24"/>
  <c r="L108" i="24" s="1"/>
  <c r="I108" i="24"/>
  <c r="H108" i="24"/>
  <c r="F108" i="24"/>
  <c r="E108" i="24"/>
  <c r="N107" i="24"/>
  <c r="O107" i="24" s="1"/>
  <c r="K107" i="24"/>
  <c r="L107" i="24" s="1"/>
  <c r="I107" i="24"/>
  <c r="H107" i="24"/>
  <c r="F107" i="24"/>
  <c r="E107" i="24"/>
  <c r="N106" i="24"/>
  <c r="O106" i="24" s="1"/>
  <c r="K106" i="24"/>
  <c r="L106" i="24" s="1"/>
  <c r="I106" i="24"/>
  <c r="H106" i="24"/>
  <c r="F106" i="24"/>
  <c r="E106" i="24"/>
  <c r="N105" i="24"/>
  <c r="O105" i="24" s="1"/>
  <c r="K105" i="24"/>
  <c r="L105" i="24" s="1"/>
  <c r="I105" i="24"/>
  <c r="H105" i="24"/>
  <c r="F105" i="24"/>
  <c r="E105" i="24"/>
  <c r="O104" i="24"/>
  <c r="N104" i="24"/>
  <c r="K104" i="24"/>
  <c r="L104" i="24" s="1"/>
  <c r="I104" i="24"/>
  <c r="H104" i="24"/>
  <c r="F104" i="24"/>
  <c r="E104" i="24"/>
  <c r="N103" i="24"/>
  <c r="O103" i="24" s="1"/>
  <c r="K103" i="24"/>
  <c r="L103" i="24" s="1"/>
  <c r="I103" i="24"/>
  <c r="H103" i="24"/>
  <c r="F103" i="24"/>
  <c r="E103" i="24"/>
  <c r="N102" i="24"/>
  <c r="O102" i="24" s="1"/>
  <c r="K102" i="24"/>
  <c r="L102" i="24" s="1"/>
  <c r="I102" i="24"/>
  <c r="H102" i="24"/>
  <c r="F102" i="24"/>
  <c r="E102" i="24"/>
  <c r="N101" i="24"/>
  <c r="O101" i="24" s="1"/>
  <c r="K101" i="24"/>
  <c r="L101" i="24" s="1"/>
  <c r="I101" i="24"/>
  <c r="H101" i="24"/>
  <c r="F101" i="24"/>
  <c r="E101" i="24"/>
  <c r="O100" i="24"/>
  <c r="N100" i="24"/>
  <c r="K100" i="24"/>
  <c r="L100" i="24" s="1"/>
  <c r="I100" i="24"/>
  <c r="H100" i="24"/>
  <c r="F100" i="24"/>
  <c r="E100" i="24"/>
  <c r="N99" i="24"/>
  <c r="O99" i="24" s="1"/>
  <c r="K99" i="24"/>
  <c r="L99" i="24" s="1"/>
  <c r="I99" i="24"/>
  <c r="H99" i="24"/>
  <c r="F99" i="24"/>
  <c r="E99" i="24"/>
  <c r="N98" i="24"/>
  <c r="K98" i="24"/>
  <c r="I98" i="24"/>
  <c r="I118" i="24" s="1"/>
  <c r="H98" i="24"/>
  <c r="H118" i="24" s="1"/>
  <c r="F98" i="24"/>
  <c r="F118" i="24" s="1"/>
  <c r="E98" i="24"/>
  <c r="E118" i="24" s="1"/>
  <c r="M96" i="24"/>
  <c r="J96" i="24"/>
  <c r="G96" i="24"/>
  <c r="D96" i="24"/>
  <c r="B96" i="24"/>
  <c r="M95" i="24"/>
  <c r="G95" i="24"/>
  <c r="B91" i="24"/>
  <c r="N90" i="24"/>
  <c r="O90" i="24" s="1"/>
  <c r="K90" i="24"/>
  <c r="L90" i="24" s="1"/>
  <c r="I90" i="24"/>
  <c r="H90" i="24"/>
  <c r="F90" i="24"/>
  <c r="E90" i="24"/>
  <c r="O89" i="24"/>
  <c r="N89" i="24"/>
  <c r="K89" i="24"/>
  <c r="L89" i="24" s="1"/>
  <c r="I89" i="24"/>
  <c r="H89" i="24"/>
  <c r="F89" i="24"/>
  <c r="E89" i="24"/>
  <c r="N88" i="24"/>
  <c r="O88" i="24" s="1"/>
  <c r="K88" i="24"/>
  <c r="L88" i="24" s="1"/>
  <c r="I88" i="24"/>
  <c r="H88" i="24"/>
  <c r="F88" i="24"/>
  <c r="E88" i="24"/>
  <c r="N87" i="24"/>
  <c r="O87" i="24" s="1"/>
  <c r="K87" i="24"/>
  <c r="L87" i="24" s="1"/>
  <c r="I87" i="24"/>
  <c r="H87" i="24"/>
  <c r="F87" i="24"/>
  <c r="E87" i="24"/>
  <c r="N86" i="24"/>
  <c r="O86" i="24" s="1"/>
  <c r="K86" i="24"/>
  <c r="L86" i="24" s="1"/>
  <c r="I86" i="24"/>
  <c r="H86" i="24"/>
  <c r="F86" i="24"/>
  <c r="E86" i="24"/>
  <c r="O85" i="24"/>
  <c r="N85" i="24"/>
  <c r="K85" i="24"/>
  <c r="L85" i="24" s="1"/>
  <c r="I85" i="24"/>
  <c r="H85" i="24"/>
  <c r="F85" i="24"/>
  <c r="E85" i="24"/>
  <c r="N84" i="24"/>
  <c r="O84" i="24" s="1"/>
  <c r="K84" i="24"/>
  <c r="L84" i="24" s="1"/>
  <c r="I84" i="24"/>
  <c r="H84" i="24"/>
  <c r="F84" i="24"/>
  <c r="E84" i="24"/>
  <c r="N83" i="24"/>
  <c r="O83" i="24" s="1"/>
  <c r="K83" i="24"/>
  <c r="L83" i="24" s="1"/>
  <c r="I83" i="24"/>
  <c r="H83" i="24"/>
  <c r="F83" i="24"/>
  <c r="E83" i="24"/>
  <c r="N82" i="24"/>
  <c r="O82" i="24" s="1"/>
  <c r="K82" i="24"/>
  <c r="L82" i="24" s="1"/>
  <c r="I82" i="24"/>
  <c r="H82" i="24"/>
  <c r="F82" i="24"/>
  <c r="E82" i="24"/>
  <c r="O81" i="24"/>
  <c r="N81" i="24"/>
  <c r="K81" i="24"/>
  <c r="L81" i="24" s="1"/>
  <c r="I81" i="24"/>
  <c r="H81" i="24"/>
  <c r="F81" i="24"/>
  <c r="E81" i="24"/>
  <c r="N80" i="24"/>
  <c r="O80" i="24" s="1"/>
  <c r="K80" i="24"/>
  <c r="L80" i="24" s="1"/>
  <c r="I80" i="24"/>
  <c r="H80" i="24"/>
  <c r="F80" i="24"/>
  <c r="E80" i="24"/>
  <c r="N79" i="24"/>
  <c r="O79" i="24" s="1"/>
  <c r="K79" i="24"/>
  <c r="L79" i="24" s="1"/>
  <c r="I79" i="24"/>
  <c r="H79" i="24"/>
  <c r="F79" i="24"/>
  <c r="E79" i="24"/>
  <c r="N78" i="24"/>
  <c r="O78" i="24" s="1"/>
  <c r="K78" i="24"/>
  <c r="L78" i="24" s="1"/>
  <c r="I78" i="24"/>
  <c r="H78" i="24"/>
  <c r="F78" i="24"/>
  <c r="E78" i="24"/>
  <c r="O77" i="24"/>
  <c r="N77" i="24"/>
  <c r="K77" i="24"/>
  <c r="L77" i="24" s="1"/>
  <c r="I77" i="24"/>
  <c r="H77" i="24"/>
  <c r="F77" i="24"/>
  <c r="E77" i="24"/>
  <c r="N76" i="24"/>
  <c r="O76" i="24" s="1"/>
  <c r="K76" i="24"/>
  <c r="L76" i="24" s="1"/>
  <c r="I76" i="24"/>
  <c r="H76" i="24"/>
  <c r="F76" i="24"/>
  <c r="E76" i="24"/>
  <c r="N75" i="24"/>
  <c r="O75" i="24" s="1"/>
  <c r="K75" i="24"/>
  <c r="L75" i="24" s="1"/>
  <c r="I75" i="24"/>
  <c r="H75" i="24"/>
  <c r="F75" i="24"/>
  <c r="E75" i="24"/>
  <c r="N74" i="24"/>
  <c r="O74" i="24" s="1"/>
  <c r="K74" i="24"/>
  <c r="L74" i="24" s="1"/>
  <c r="I74" i="24"/>
  <c r="H74" i="24"/>
  <c r="F74" i="24"/>
  <c r="E74" i="24"/>
  <c r="O73" i="24"/>
  <c r="N73" i="24"/>
  <c r="K73" i="24"/>
  <c r="L73" i="24" s="1"/>
  <c r="I73" i="24"/>
  <c r="H73" i="24"/>
  <c r="F73" i="24"/>
  <c r="E73" i="24"/>
  <c r="N72" i="24"/>
  <c r="O72" i="24" s="1"/>
  <c r="K72" i="24"/>
  <c r="L72" i="24" s="1"/>
  <c r="I72" i="24"/>
  <c r="H72" i="24"/>
  <c r="F72" i="24"/>
  <c r="E72" i="24"/>
  <c r="N71" i="24"/>
  <c r="K71" i="24"/>
  <c r="I71" i="24"/>
  <c r="I91" i="24" s="1"/>
  <c r="H71" i="24"/>
  <c r="H91" i="24" s="1"/>
  <c r="F71" i="24"/>
  <c r="F91" i="24" s="1"/>
  <c r="E71" i="24"/>
  <c r="E91" i="24" s="1"/>
  <c r="M69" i="24"/>
  <c r="J69" i="24"/>
  <c r="G69" i="24"/>
  <c r="D69" i="24"/>
  <c r="B69" i="24"/>
  <c r="M68" i="24"/>
  <c r="G68" i="24"/>
  <c r="B64" i="24"/>
  <c r="N63" i="24"/>
  <c r="O63" i="24" s="1"/>
  <c r="K63" i="24"/>
  <c r="L63" i="24" s="1"/>
  <c r="I63" i="24"/>
  <c r="H63" i="24"/>
  <c r="F63" i="24"/>
  <c r="E63" i="24"/>
  <c r="O62" i="24"/>
  <c r="N62" i="24"/>
  <c r="K62" i="24"/>
  <c r="L62" i="24" s="1"/>
  <c r="I62" i="24"/>
  <c r="H62" i="24"/>
  <c r="F62" i="24"/>
  <c r="E62" i="24"/>
  <c r="N61" i="24"/>
  <c r="O61" i="24" s="1"/>
  <c r="K61" i="24"/>
  <c r="L61" i="24" s="1"/>
  <c r="I61" i="24"/>
  <c r="H61" i="24"/>
  <c r="F61" i="24"/>
  <c r="E61" i="24"/>
  <c r="N60" i="24"/>
  <c r="O60" i="24" s="1"/>
  <c r="K60" i="24"/>
  <c r="L60" i="24" s="1"/>
  <c r="I60" i="24"/>
  <c r="H60" i="24"/>
  <c r="F60" i="24"/>
  <c r="E60" i="24"/>
  <c r="N59" i="24"/>
  <c r="O59" i="24" s="1"/>
  <c r="K59" i="24"/>
  <c r="L59" i="24" s="1"/>
  <c r="I59" i="24"/>
  <c r="H59" i="24"/>
  <c r="F59" i="24"/>
  <c r="E59" i="24"/>
  <c r="O58" i="24"/>
  <c r="N58" i="24"/>
  <c r="K58" i="24"/>
  <c r="L58" i="24" s="1"/>
  <c r="I58" i="24"/>
  <c r="H58" i="24"/>
  <c r="F58" i="24"/>
  <c r="E58" i="24"/>
  <c r="N57" i="24"/>
  <c r="O57" i="24" s="1"/>
  <c r="K57" i="24"/>
  <c r="L57" i="24" s="1"/>
  <c r="I57" i="24"/>
  <c r="H57" i="24"/>
  <c r="F57" i="24"/>
  <c r="E57" i="24"/>
  <c r="N56" i="24"/>
  <c r="O56" i="24" s="1"/>
  <c r="K56" i="24"/>
  <c r="L56" i="24" s="1"/>
  <c r="I56" i="24"/>
  <c r="H56" i="24"/>
  <c r="F56" i="24"/>
  <c r="E56" i="24"/>
  <c r="N55" i="24"/>
  <c r="O55" i="24" s="1"/>
  <c r="K55" i="24"/>
  <c r="L55" i="24" s="1"/>
  <c r="I55" i="24"/>
  <c r="H55" i="24"/>
  <c r="F55" i="24"/>
  <c r="E55" i="24"/>
  <c r="O54" i="24"/>
  <c r="N54" i="24"/>
  <c r="K54" i="24"/>
  <c r="L54" i="24" s="1"/>
  <c r="I54" i="24"/>
  <c r="H54" i="24"/>
  <c r="F54" i="24"/>
  <c r="E54" i="24"/>
  <c r="N53" i="24"/>
  <c r="O53" i="24" s="1"/>
  <c r="K53" i="24"/>
  <c r="L53" i="24" s="1"/>
  <c r="I53" i="24"/>
  <c r="H53" i="24"/>
  <c r="F53" i="24"/>
  <c r="E53" i="24"/>
  <c r="N52" i="24"/>
  <c r="O52" i="24" s="1"/>
  <c r="K52" i="24"/>
  <c r="L52" i="24" s="1"/>
  <c r="I52" i="24"/>
  <c r="H52" i="24"/>
  <c r="F52" i="24"/>
  <c r="E52" i="24"/>
  <c r="O51" i="24"/>
  <c r="N51" i="24"/>
  <c r="K51" i="24"/>
  <c r="L51" i="24" s="1"/>
  <c r="I51" i="24"/>
  <c r="H51" i="24"/>
  <c r="F51" i="24"/>
  <c r="E51" i="24"/>
  <c r="O50" i="24"/>
  <c r="N50" i="24"/>
  <c r="K50" i="24"/>
  <c r="L50" i="24" s="1"/>
  <c r="I50" i="24"/>
  <c r="H50" i="24"/>
  <c r="F50" i="24"/>
  <c r="E50" i="24"/>
  <c r="N49" i="24"/>
  <c r="O49" i="24" s="1"/>
  <c r="K49" i="24"/>
  <c r="L49" i="24" s="1"/>
  <c r="I49" i="24"/>
  <c r="H49" i="24"/>
  <c r="F49" i="24"/>
  <c r="E49" i="24"/>
  <c r="N48" i="24"/>
  <c r="O48" i="24" s="1"/>
  <c r="K48" i="24"/>
  <c r="L48" i="24" s="1"/>
  <c r="I48" i="24"/>
  <c r="H48" i="24"/>
  <c r="F48" i="24"/>
  <c r="E48" i="24"/>
  <c r="N47" i="24"/>
  <c r="O47" i="24" s="1"/>
  <c r="K47" i="24"/>
  <c r="L47" i="24" s="1"/>
  <c r="I47" i="24"/>
  <c r="H47" i="24"/>
  <c r="F47" i="24"/>
  <c r="E47" i="24"/>
  <c r="O46" i="24"/>
  <c r="N46" i="24"/>
  <c r="K46" i="24"/>
  <c r="L46" i="24" s="1"/>
  <c r="I46" i="24"/>
  <c r="H46" i="24"/>
  <c r="F46" i="24"/>
  <c r="E46" i="24"/>
  <c r="N45" i="24"/>
  <c r="O45" i="24" s="1"/>
  <c r="K45" i="24"/>
  <c r="L45" i="24" s="1"/>
  <c r="I45" i="24"/>
  <c r="H45" i="24"/>
  <c r="F45" i="24"/>
  <c r="E45" i="24"/>
  <c r="N44" i="24"/>
  <c r="K44" i="24"/>
  <c r="I44" i="24"/>
  <c r="I64" i="24" s="1"/>
  <c r="H44" i="24"/>
  <c r="H64" i="24" s="1"/>
  <c r="F44" i="24"/>
  <c r="F64" i="24" s="1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M15" i="24"/>
  <c r="J15" i="24"/>
  <c r="G15" i="24"/>
  <c r="D15" i="24"/>
  <c r="B15" i="24"/>
  <c r="M14" i="24"/>
  <c r="G14" i="24"/>
  <c r="B250" i="9"/>
  <c r="B251" i="9"/>
  <c r="B252" i="9"/>
  <c r="B253" i="9"/>
  <c r="B254" i="9"/>
  <c r="B255" i="9"/>
  <c r="B256" i="9"/>
  <c r="B257" i="9"/>
  <c r="B258" i="9"/>
  <c r="B259" i="9"/>
  <c r="B260" i="9"/>
  <c r="B261" i="9"/>
  <c r="B262" i="9"/>
  <c r="B263" i="9"/>
  <c r="B264" i="9"/>
  <c r="B265" i="9"/>
  <c r="B266" i="9"/>
  <c r="B267" i="9"/>
  <c r="B268" i="9"/>
  <c r="B269" i="9"/>
  <c r="B270" i="9"/>
  <c r="B271" i="9"/>
  <c r="B272" i="9"/>
  <c r="B273" i="9"/>
  <c r="B274" i="9"/>
  <c r="B275" i="9"/>
  <c r="B276" i="9"/>
  <c r="B277" i="9"/>
  <c r="B278" i="9"/>
  <c r="B279" i="9"/>
  <c r="B280" i="9"/>
  <c r="B212" i="9"/>
  <c r="B213" i="9"/>
  <c r="B214" i="9"/>
  <c r="B215" i="9"/>
  <c r="B216" i="9"/>
  <c r="B217" i="9"/>
  <c r="B218" i="9"/>
  <c r="B219" i="9"/>
  <c r="B220" i="9"/>
  <c r="B221" i="9"/>
  <c r="B222" i="9"/>
  <c r="B223" i="9"/>
  <c r="B224" i="9"/>
  <c r="B225" i="9"/>
  <c r="B226" i="9"/>
  <c r="B227" i="9"/>
  <c r="B228" i="9"/>
  <c r="B229" i="9"/>
  <c r="B230" i="9"/>
  <c r="B231" i="9"/>
  <c r="B232" i="9"/>
  <c r="B233" i="9"/>
  <c r="B234" i="9"/>
  <c r="B235" i="9"/>
  <c r="B236" i="9"/>
  <c r="B237" i="9"/>
  <c r="B238" i="9"/>
  <c r="B239" i="9"/>
  <c r="B240" i="9"/>
  <c r="B241" i="9"/>
  <c r="B242" i="9"/>
  <c r="B174" i="9"/>
  <c r="B175" i="9"/>
  <c r="B176" i="9"/>
  <c r="B177" i="9"/>
  <c r="B178" i="9"/>
  <c r="B179" i="9"/>
  <c r="B180" i="9"/>
  <c r="B181" i="9"/>
  <c r="B182" i="9"/>
  <c r="B183" i="9"/>
  <c r="B184" i="9"/>
  <c r="B185" i="9"/>
  <c r="B186" i="9"/>
  <c r="B187" i="9"/>
  <c r="B188" i="9"/>
  <c r="B189" i="9"/>
  <c r="B190" i="9"/>
  <c r="B191" i="9"/>
  <c r="B192" i="9"/>
  <c r="B193" i="9"/>
  <c r="B194" i="9"/>
  <c r="B195" i="9"/>
  <c r="B196" i="9"/>
  <c r="B197" i="9"/>
  <c r="B198" i="9"/>
  <c r="B199" i="9"/>
  <c r="B200" i="9"/>
  <c r="B201" i="9"/>
  <c r="B202" i="9"/>
  <c r="B203" i="9"/>
  <c r="B204" i="9"/>
  <c r="B136" i="9"/>
  <c r="B137" i="9"/>
  <c r="B138" i="9"/>
  <c r="B139" i="9"/>
  <c r="B140" i="9"/>
  <c r="B141" i="9"/>
  <c r="B142" i="9"/>
  <c r="B143" i="9"/>
  <c r="B144" i="9"/>
  <c r="B145" i="9"/>
  <c r="B146" i="9"/>
  <c r="B147" i="9"/>
  <c r="B148" i="9"/>
  <c r="B149" i="9"/>
  <c r="B150" i="9"/>
  <c r="B151" i="9"/>
  <c r="B152" i="9"/>
  <c r="B153" i="9"/>
  <c r="B154" i="9"/>
  <c r="B155" i="9"/>
  <c r="B156" i="9"/>
  <c r="B157" i="9"/>
  <c r="B158" i="9"/>
  <c r="B159" i="9"/>
  <c r="B160" i="9"/>
  <c r="B161" i="9"/>
  <c r="B162" i="9"/>
  <c r="B163" i="9"/>
  <c r="B164" i="9"/>
  <c r="B165" i="9"/>
  <c r="B166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60" i="9"/>
  <c r="B61" i="9"/>
  <c r="B62" i="9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B87" i="9"/>
  <c r="B88" i="9"/>
  <c r="B89" i="9"/>
  <c r="B90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A19" i="9"/>
  <c r="A247" i="9"/>
  <c r="A209" i="9"/>
  <c r="A171" i="9"/>
  <c r="A133" i="9"/>
  <c r="A95" i="9"/>
  <c r="A57" i="9"/>
  <c r="G11" i="47" l="1"/>
  <c r="G7" i="45"/>
  <c r="G11" i="46"/>
  <c r="G3" i="45"/>
  <c r="N199" i="44"/>
  <c r="O199" i="44"/>
  <c r="O172" i="44"/>
  <c r="N172" i="44"/>
  <c r="O145" i="44"/>
  <c r="N118" i="44"/>
  <c r="O118" i="44"/>
  <c r="G3" i="44" s="1"/>
  <c r="O91" i="44"/>
  <c r="N91" i="44"/>
  <c r="N64" i="44"/>
  <c r="O44" i="44"/>
  <c r="O64" i="44" s="1"/>
  <c r="G5" i="44" s="1"/>
  <c r="G11" i="45"/>
  <c r="K199" i="44"/>
  <c r="L179" i="44"/>
  <c r="L199" i="44" s="1"/>
  <c r="G9" i="44" s="1"/>
  <c r="K172" i="44"/>
  <c r="L152" i="44"/>
  <c r="L172" i="44" s="1"/>
  <c r="L125" i="44"/>
  <c r="L145" i="44" s="1"/>
  <c r="L98" i="44"/>
  <c r="L118" i="44" s="1"/>
  <c r="L71" i="44"/>
  <c r="L91" i="44" s="1"/>
  <c r="L44" i="44"/>
  <c r="L64" i="44" s="1"/>
  <c r="I179" i="44"/>
  <c r="I199" i="44" s="1"/>
  <c r="I152" i="44"/>
  <c r="I172" i="44" s="1"/>
  <c r="H145" i="44"/>
  <c r="I125" i="44"/>
  <c r="I145" i="44" s="1"/>
  <c r="H118" i="44"/>
  <c r="I98" i="44"/>
  <c r="I118" i="44" s="1"/>
  <c r="I71" i="44"/>
  <c r="I91" i="44" s="1"/>
  <c r="I64" i="44"/>
  <c r="H64" i="44"/>
  <c r="F125" i="44"/>
  <c r="F145" i="44" s="1"/>
  <c r="F98" i="44"/>
  <c r="F118" i="44" s="1"/>
  <c r="F44" i="44"/>
  <c r="F64" i="44" s="1"/>
  <c r="O179" i="43"/>
  <c r="O199" i="43" s="1"/>
  <c r="G9" i="43" s="1"/>
  <c r="N172" i="43"/>
  <c r="O152" i="43"/>
  <c r="O172" i="43" s="1"/>
  <c r="O125" i="43"/>
  <c r="O145" i="43" s="1"/>
  <c r="O118" i="43"/>
  <c r="N118" i="43"/>
  <c r="N91" i="43"/>
  <c r="O91" i="43"/>
  <c r="K37" i="44"/>
  <c r="O37" i="44"/>
  <c r="F37" i="44"/>
  <c r="N37" i="44"/>
  <c r="E37" i="44"/>
  <c r="H37" i="44"/>
  <c r="L37" i="44"/>
  <c r="I37" i="44"/>
  <c r="G7" i="44"/>
  <c r="K172" i="43"/>
  <c r="L152" i="43"/>
  <c r="L172" i="43" s="1"/>
  <c r="L125" i="43"/>
  <c r="L145" i="43" s="1"/>
  <c r="K91" i="43"/>
  <c r="L71" i="43"/>
  <c r="L91" i="43" s="1"/>
  <c r="I152" i="43"/>
  <c r="I172" i="43" s="1"/>
  <c r="I125" i="43"/>
  <c r="I145" i="43" s="1"/>
  <c r="I118" i="43"/>
  <c r="H118" i="43"/>
  <c r="I71" i="43"/>
  <c r="I91" i="43" s="1"/>
  <c r="F125" i="43"/>
  <c r="F145" i="43" s="1"/>
  <c r="F98" i="43"/>
  <c r="F118" i="43" s="1"/>
  <c r="F71" i="43"/>
  <c r="F91" i="43" s="1"/>
  <c r="O199" i="42"/>
  <c r="N199" i="42"/>
  <c r="N172" i="42"/>
  <c r="O152" i="42"/>
  <c r="O172" i="42" s="1"/>
  <c r="N145" i="42"/>
  <c r="O125" i="42"/>
  <c r="O145" i="42" s="1"/>
  <c r="N118" i="42"/>
  <c r="O98" i="42"/>
  <c r="O118" i="42" s="1"/>
  <c r="N91" i="42"/>
  <c r="O71" i="42"/>
  <c r="O91" i="42" s="1"/>
  <c r="O64" i="42"/>
  <c r="N64" i="42"/>
  <c r="L118" i="43"/>
  <c r="K37" i="43"/>
  <c r="O37" i="43"/>
  <c r="H37" i="43"/>
  <c r="L37" i="43"/>
  <c r="E37" i="43"/>
  <c r="I37" i="43"/>
  <c r="F37" i="43"/>
  <c r="N37" i="43"/>
  <c r="G7" i="43"/>
  <c r="G5" i="43"/>
  <c r="G3" i="43"/>
  <c r="K199" i="42"/>
  <c r="L179" i="42"/>
  <c r="L199" i="42" s="1"/>
  <c r="K172" i="42"/>
  <c r="L152" i="42"/>
  <c r="L172" i="42" s="1"/>
  <c r="K145" i="42"/>
  <c r="L125" i="42"/>
  <c r="L145" i="42" s="1"/>
  <c r="K118" i="42"/>
  <c r="L98" i="42"/>
  <c r="L118" i="42" s="1"/>
  <c r="L91" i="42"/>
  <c r="K91" i="42"/>
  <c r="K64" i="42"/>
  <c r="L44" i="42"/>
  <c r="L64" i="42" s="1"/>
  <c r="I179" i="42"/>
  <c r="I199" i="42" s="1"/>
  <c r="I152" i="42"/>
  <c r="I172" i="42" s="1"/>
  <c r="I125" i="42"/>
  <c r="I145" i="42" s="1"/>
  <c r="I118" i="42"/>
  <c r="H118" i="42"/>
  <c r="I91" i="42"/>
  <c r="H91" i="42"/>
  <c r="I64" i="42"/>
  <c r="H64" i="42"/>
  <c r="F98" i="42"/>
  <c r="F118" i="42" s="1"/>
  <c r="F71" i="42"/>
  <c r="F91" i="42" s="1"/>
  <c r="F44" i="42"/>
  <c r="F64" i="42" s="1"/>
  <c r="N199" i="41"/>
  <c r="O179" i="41"/>
  <c r="O199" i="41" s="1"/>
  <c r="N172" i="41"/>
  <c r="O172" i="41"/>
  <c r="O145" i="41"/>
  <c r="N145" i="41"/>
  <c r="N118" i="41"/>
  <c r="O98" i="41"/>
  <c r="O118" i="41" s="1"/>
  <c r="O91" i="41"/>
  <c r="N91" i="41"/>
  <c r="O44" i="41"/>
  <c r="O64" i="41" s="1"/>
  <c r="K37" i="42"/>
  <c r="O37" i="42"/>
  <c r="H37" i="42"/>
  <c r="L37" i="42"/>
  <c r="N37" i="42"/>
  <c r="F37" i="42"/>
  <c r="E37" i="42"/>
  <c r="I37" i="42"/>
  <c r="G7" i="42"/>
  <c r="G5" i="42"/>
  <c r="G3" i="42"/>
  <c r="G9" i="42"/>
  <c r="K199" i="41"/>
  <c r="L179" i="41"/>
  <c r="L199" i="41" s="1"/>
  <c r="L152" i="41"/>
  <c r="L172" i="41" s="1"/>
  <c r="L125" i="41"/>
  <c r="L145" i="41" s="1"/>
  <c r="L99" i="41"/>
  <c r="L118" i="41" s="1"/>
  <c r="G3" i="41" s="1"/>
  <c r="L71" i="41"/>
  <c r="L91" i="41" s="1"/>
  <c r="L64" i="41"/>
  <c r="G5" i="41" s="1"/>
  <c r="K64" i="41"/>
  <c r="I199" i="41"/>
  <c r="I125" i="41"/>
  <c r="I145" i="41" s="1"/>
  <c r="H118" i="41"/>
  <c r="I98" i="41"/>
  <c r="I118" i="41" s="1"/>
  <c r="H91" i="41"/>
  <c r="I91" i="41"/>
  <c r="H64" i="41"/>
  <c r="I64" i="41"/>
  <c r="F98" i="41"/>
  <c r="F118" i="41" s="1"/>
  <c r="F71" i="41"/>
  <c r="F91" i="41" s="1"/>
  <c r="F44" i="41"/>
  <c r="F64" i="41" s="1"/>
  <c r="N199" i="40"/>
  <c r="O179" i="40"/>
  <c r="O199" i="40" s="1"/>
  <c r="N145" i="40"/>
  <c r="O125" i="40"/>
  <c r="O145" i="40" s="1"/>
  <c r="N118" i="40"/>
  <c r="O98" i="40"/>
  <c r="O118" i="40" s="1"/>
  <c r="O71" i="40"/>
  <c r="O91" i="40" s="1"/>
  <c r="N64" i="40"/>
  <c r="O44" i="40"/>
  <c r="O64" i="40" s="1"/>
  <c r="H37" i="41"/>
  <c r="L37" i="41"/>
  <c r="K37" i="41"/>
  <c r="O37" i="41"/>
  <c r="E37" i="41"/>
  <c r="I37" i="41"/>
  <c r="F37" i="41"/>
  <c r="N37" i="41"/>
  <c r="G7" i="41"/>
  <c r="G9" i="41"/>
  <c r="K199" i="40"/>
  <c r="L179" i="40"/>
  <c r="L199" i="40" s="1"/>
  <c r="K145" i="40"/>
  <c r="L125" i="40"/>
  <c r="L145" i="40" s="1"/>
  <c r="K118" i="40"/>
  <c r="L98" i="40"/>
  <c r="L118" i="40" s="1"/>
  <c r="L91" i="40"/>
  <c r="K91" i="40"/>
  <c r="K64" i="40"/>
  <c r="L64" i="40"/>
  <c r="I179" i="40"/>
  <c r="I199" i="40" s="1"/>
  <c r="I125" i="40"/>
  <c r="I145" i="40" s="1"/>
  <c r="I98" i="40"/>
  <c r="I118" i="40" s="1"/>
  <c r="I71" i="40"/>
  <c r="I91" i="40" s="1"/>
  <c r="I44" i="40"/>
  <c r="I64" i="40" s="1"/>
  <c r="F199" i="40"/>
  <c r="F71" i="40"/>
  <c r="F91" i="40" s="1"/>
  <c r="F44" i="40"/>
  <c r="F64" i="40" s="1"/>
  <c r="O179" i="39"/>
  <c r="O199" i="39" s="1"/>
  <c r="N172" i="39"/>
  <c r="O152" i="39"/>
  <c r="O172" i="39" s="1"/>
  <c r="O145" i="39"/>
  <c r="N145" i="39"/>
  <c r="O118" i="39"/>
  <c r="N118" i="39"/>
  <c r="O91" i="39"/>
  <c r="N91" i="39"/>
  <c r="N64" i="39"/>
  <c r="O44" i="39"/>
  <c r="O64" i="39" s="1"/>
  <c r="K37" i="40"/>
  <c r="O37" i="40"/>
  <c r="H37" i="40"/>
  <c r="L37" i="40"/>
  <c r="E37" i="40"/>
  <c r="I37" i="40"/>
  <c r="F37" i="40"/>
  <c r="N37" i="40"/>
  <c r="G5" i="40"/>
  <c r="G7" i="40"/>
  <c r="G3" i="40"/>
  <c r="L199" i="39"/>
  <c r="K172" i="39"/>
  <c r="L172" i="39"/>
  <c r="K145" i="39"/>
  <c r="L125" i="39"/>
  <c r="L145" i="39" s="1"/>
  <c r="K118" i="39"/>
  <c r="L98" i="39"/>
  <c r="L118" i="39" s="1"/>
  <c r="L91" i="39"/>
  <c r="K91" i="39"/>
  <c r="L64" i="39"/>
  <c r="I152" i="39"/>
  <c r="I172" i="39" s="1"/>
  <c r="I125" i="39"/>
  <c r="I145" i="39" s="1"/>
  <c r="I98" i="39"/>
  <c r="I118" i="39" s="1"/>
  <c r="H91" i="39"/>
  <c r="I71" i="39"/>
  <c r="I91" i="39" s="1"/>
  <c r="F118" i="39"/>
  <c r="F71" i="39"/>
  <c r="F91" i="39" s="1"/>
  <c r="N199" i="38"/>
  <c r="O199" i="38"/>
  <c r="O152" i="38"/>
  <c r="O172" i="38" s="1"/>
  <c r="N145" i="38"/>
  <c r="O125" i="38"/>
  <c r="O145" i="38" s="1"/>
  <c r="O98" i="38"/>
  <c r="O118" i="38" s="1"/>
  <c r="N91" i="38"/>
  <c r="O71" i="38"/>
  <c r="O91" i="38" s="1"/>
  <c r="N64" i="38"/>
  <c r="O44" i="38"/>
  <c r="O64" i="38" s="1"/>
  <c r="G5" i="38" s="1"/>
  <c r="G9" i="39"/>
  <c r="K37" i="39"/>
  <c r="O37" i="39"/>
  <c r="E37" i="39"/>
  <c r="I37" i="39"/>
  <c r="F37" i="39"/>
  <c r="N37" i="39"/>
  <c r="H37" i="39"/>
  <c r="L37" i="39"/>
  <c r="G5" i="39"/>
  <c r="K199" i="38"/>
  <c r="L179" i="38"/>
  <c r="L199" i="38" s="1"/>
  <c r="K172" i="38"/>
  <c r="L172" i="38"/>
  <c r="K145" i="38"/>
  <c r="L125" i="38"/>
  <c r="L145" i="38" s="1"/>
  <c r="K91" i="38"/>
  <c r="L91" i="38"/>
  <c r="L64" i="38"/>
  <c r="K64" i="38"/>
  <c r="I179" i="38"/>
  <c r="I199" i="38" s="1"/>
  <c r="I152" i="38"/>
  <c r="I172" i="38" s="1"/>
  <c r="I125" i="38"/>
  <c r="I145" i="38" s="1"/>
  <c r="I91" i="38"/>
  <c r="I64" i="38"/>
  <c r="F37" i="38"/>
  <c r="N37" i="38"/>
  <c r="E37" i="38"/>
  <c r="I37" i="38"/>
  <c r="O199" i="37"/>
  <c r="N199" i="37"/>
  <c r="N172" i="37"/>
  <c r="O152" i="37"/>
  <c r="O172" i="37" s="1"/>
  <c r="O125" i="37"/>
  <c r="O145" i="37" s="1"/>
  <c r="N118" i="37"/>
  <c r="O98" i="37"/>
  <c r="O118" i="37" s="1"/>
  <c r="G3" i="37" s="1"/>
  <c r="N91" i="37"/>
  <c r="O71" i="37"/>
  <c r="O91" i="37" s="1"/>
  <c r="O44" i="37"/>
  <c r="O64" i="37" s="1"/>
  <c r="K37" i="38"/>
  <c r="O37" i="38"/>
  <c r="H37" i="38"/>
  <c r="L37" i="38"/>
  <c r="G9" i="38"/>
  <c r="G7" i="38"/>
  <c r="G3" i="38"/>
  <c r="K199" i="37"/>
  <c r="G9" i="37" s="1"/>
  <c r="L199" i="37"/>
  <c r="K172" i="37"/>
  <c r="L152" i="37"/>
  <c r="L172" i="37" s="1"/>
  <c r="L125" i="37"/>
  <c r="L145" i="37" s="1"/>
  <c r="L98" i="37"/>
  <c r="L118" i="37" s="1"/>
  <c r="L71" i="37"/>
  <c r="L91" i="37" s="1"/>
  <c r="L64" i="37"/>
  <c r="K64" i="37"/>
  <c r="G5" i="37" s="1"/>
  <c r="I179" i="37"/>
  <c r="I199" i="37" s="1"/>
  <c r="I152" i="37"/>
  <c r="I172" i="37" s="1"/>
  <c r="I125" i="37"/>
  <c r="I145" i="37" s="1"/>
  <c r="I118" i="37"/>
  <c r="H91" i="37"/>
  <c r="I71" i="37"/>
  <c r="I91" i="37" s="1"/>
  <c r="H64" i="37"/>
  <c r="I44" i="37"/>
  <c r="I64" i="37" s="1"/>
  <c r="F125" i="37"/>
  <c r="F145" i="37" s="1"/>
  <c r="F98" i="37"/>
  <c r="F118" i="37" s="1"/>
  <c r="F71" i="37"/>
  <c r="F91" i="37" s="1"/>
  <c r="F44" i="37"/>
  <c r="F64" i="37" s="1"/>
  <c r="O179" i="36"/>
  <c r="O199" i="36" s="1"/>
  <c r="O152" i="36"/>
  <c r="O172" i="36" s="1"/>
  <c r="N145" i="36"/>
  <c r="O125" i="36"/>
  <c r="O145" i="36" s="1"/>
  <c r="N118" i="36"/>
  <c r="O98" i="36"/>
  <c r="O118" i="36" s="1"/>
  <c r="N91" i="36"/>
  <c r="O71" i="36"/>
  <c r="O91" i="36" s="1"/>
  <c r="N64" i="36"/>
  <c r="O44" i="36"/>
  <c r="O64" i="36" s="1"/>
  <c r="K37" i="37"/>
  <c r="E37" i="37"/>
  <c r="I37" i="37"/>
  <c r="F37" i="37"/>
  <c r="N37" i="37"/>
  <c r="O37" i="37"/>
  <c r="H37" i="37"/>
  <c r="L37" i="37"/>
  <c r="G7" i="37"/>
  <c r="L172" i="36"/>
  <c r="K172" i="36"/>
  <c r="L145" i="36"/>
  <c r="K145" i="36"/>
  <c r="L118" i="36"/>
  <c r="G3" i="36" s="1"/>
  <c r="K118" i="36"/>
  <c r="L71" i="36"/>
  <c r="L91" i="36" s="1"/>
  <c r="K64" i="36"/>
  <c r="G5" i="36" s="1"/>
  <c r="L44" i="36"/>
  <c r="L64" i="36" s="1"/>
  <c r="I152" i="36"/>
  <c r="I172" i="36" s="1"/>
  <c r="I125" i="36"/>
  <c r="I145" i="36" s="1"/>
  <c r="I98" i="36"/>
  <c r="I118" i="36" s="1"/>
  <c r="I64" i="36"/>
  <c r="O179" i="35"/>
  <c r="O199" i="35" s="1"/>
  <c r="N172" i="35"/>
  <c r="O152" i="35"/>
  <c r="O172" i="35" s="1"/>
  <c r="O125" i="35"/>
  <c r="O145" i="35" s="1"/>
  <c r="N118" i="35"/>
  <c r="O98" i="35"/>
  <c r="O118" i="35" s="1"/>
  <c r="N91" i="35"/>
  <c r="O71" i="35"/>
  <c r="O91" i="35" s="1"/>
  <c r="O44" i="35"/>
  <c r="O64" i="35" s="1"/>
  <c r="K37" i="36"/>
  <c r="O37" i="36"/>
  <c r="F37" i="36"/>
  <c r="N37" i="36"/>
  <c r="H37" i="36"/>
  <c r="L37" i="36"/>
  <c r="E37" i="36"/>
  <c r="I37" i="36"/>
  <c r="G7" i="36"/>
  <c r="G9" i="36"/>
  <c r="K172" i="35"/>
  <c r="L172" i="35"/>
  <c r="K145" i="35"/>
  <c r="L125" i="35"/>
  <c r="L145" i="35" s="1"/>
  <c r="K118" i="35"/>
  <c r="L98" i="35"/>
  <c r="L118" i="35" s="1"/>
  <c r="K91" i="35"/>
  <c r="L91" i="35"/>
  <c r="I152" i="35"/>
  <c r="I172" i="35" s="1"/>
  <c r="I125" i="35"/>
  <c r="I145" i="35" s="1"/>
  <c r="I98" i="35"/>
  <c r="I118" i="35" s="1"/>
  <c r="I71" i="35"/>
  <c r="I91" i="35" s="1"/>
  <c r="O179" i="34"/>
  <c r="O199" i="34" s="1"/>
  <c r="O172" i="34"/>
  <c r="N172" i="34"/>
  <c r="N145" i="34"/>
  <c r="O125" i="34"/>
  <c r="O145" i="34" s="1"/>
  <c r="O98" i="34"/>
  <c r="O118" i="34" s="1"/>
  <c r="G3" i="34" s="1"/>
  <c r="O71" i="34"/>
  <c r="O91" i="34" s="1"/>
  <c r="N64" i="34"/>
  <c r="O44" i="34"/>
  <c r="O64" i="34" s="1"/>
  <c r="H37" i="35"/>
  <c r="L37" i="35"/>
  <c r="F37" i="35"/>
  <c r="E37" i="35"/>
  <c r="K37" i="35"/>
  <c r="O37" i="35"/>
  <c r="I37" i="35"/>
  <c r="N37" i="35"/>
  <c r="G9" i="35"/>
  <c r="G5" i="35"/>
  <c r="G7" i="35"/>
  <c r="G3" i="35"/>
  <c r="K172" i="34"/>
  <c r="L152" i="34"/>
  <c r="L172" i="34" s="1"/>
  <c r="K145" i="34"/>
  <c r="L125" i="34"/>
  <c r="L145" i="34" s="1"/>
  <c r="L91" i="34"/>
  <c r="K91" i="34"/>
  <c r="K64" i="34"/>
  <c r="L64" i="34"/>
  <c r="I152" i="34"/>
  <c r="I172" i="34" s="1"/>
  <c r="I125" i="34"/>
  <c r="I145" i="34" s="1"/>
  <c r="I71" i="34"/>
  <c r="I91" i="34" s="1"/>
  <c r="I64" i="34"/>
  <c r="H64" i="34"/>
  <c r="F71" i="34"/>
  <c r="F91" i="34" s="1"/>
  <c r="F64" i="34"/>
  <c r="G5" i="34" s="1"/>
  <c r="O199" i="33"/>
  <c r="G9" i="33" s="1"/>
  <c r="N199" i="33"/>
  <c r="O152" i="33"/>
  <c r="O172" i="33" s="1"/>
  <c r="O145" i="33"/>
  <c r="N145" i="33"/>
  <c r="O118" i="33"/>
  <c r="N118" i="33"/>
  <c r="N91" i="33"/>
  <c r="O91" i="33"/>
  <c r="O44" i="33"/>
  <c r="O64" i="33" s="1"/>
  <c r="I37" i="34"/>
  <c r="K37" i="34"/>
  <c r="O37" i="34"/>
  <c r="H37" i="34"/>
  <c r="F37" i="34"/>
  <c r="N37" i="34"/>
  <c r="L37" i="34"/>
  <c r="E37" i="34"/>
  <c r="G7" i="34"/>
  <c r="G9" i="34"/>
  <c r="K199" i="33"/>
  <c r="L179" i="33"/>
  <c r="L199" i="33" s="1"/>
  <c r="K172" i="33"/>
  <c r="L152" i="33"/>
  <c r="L172" i="33" s="1"/>
  <c r="K145" i="33"/>
  <c r="L125" i="33"/>
  <c r="L145" i="33" s="1"/>
  <c r="K118" i="33"/>
  <c r="L98" i="33"/>
  <c r="L118" i="33" s="1"/>
  <c r="G3" i="33" s="1"/>
  <c r="L91" i="33"/>
  <c r="K64" i="33"/>
  <c r="L44" i="33"/>
  <c r="L64" i="33" s="1"/>
  <c r="I179" i="33"/>
  <c r="I199" i="33" s="1"/>
  <c r="I152" i="33"/>
  <c r="I172" i="33" s="1"/>
  <c r="I145" i="33"/>
  <c r="H145" i="33"/>
  <c r="I118" i="33"/>
  <c r="H118" i="33"/>
  <c r="H91" i="33"/>
  <c r="I71" i="33"/>
  <c r="H64" i="33"/>
  <c r="I64" i="33"/>
  <c r="F125" i="33"/>
  <c r="F98" i="33"/>
  <c r="F118" i="33" s="1"/>
  <c r="F71" i="33"/>
  <c r="F91" i="33" s="1"/>
  <c r="F44" i="33"/>
  <c r="F64" i="33" s="1"/>
  <c r="N199" i="32"/>
  <c r="O179" i="32"/>
  <c r="O199" i="32" s="1"/>
  <c r="O152" i="32"/>
  <c r="O172" i="32" s="1"/>
  <c r="O125" i="32"/>
  <c r="O145" i="32" s="1"/>
  <c r="O98" i="32"/>
  <c r="O118" i="32" s="1"/>
  <c r="O71" i="32"/>
  <c r="O91" i="32" s="1"/>
  <c r="N64" i="32"/>
  <c r="O44" i="32"/>
  <c r="O64" i="32" s="1"/>
  <c r="F145" i="33"/>
  <c r="K37" i="33"/>
  <c r="I91" i="33"/>
  <c r="F37" i="33"/>
  <c r="O37" i="33"/>
  <c r="E37" i="33"/>
  <c r="H37" i="33"/>
  <c r="L37" i="33"/>
  <c r="N37" i="33"/>
  <c r="I37" i="33"/>
  <c r="G7" i="33"/>
  <c r="K199" i="32"/>
  <c r="L179" i="32"/>
  <c r="L199" i="32" s="1"/>
  <c r="K172" i="32"/>
  <c r="L152" i="32"/>
  <c r="L172" i="32" s="1"/>
  <c r="L44" i="32"/>
  <c r="L64" i="32" s="1"/>
  <c r="I179" i="32"/>
  <c r="I199" i="32" s="1"/>
  <c r="I152" i="32"/>
  <c r="I172" i="32" s="1"/>
  <c r="I64" i="32"/>
  <c r="H64" i="32"/>
  <c r="F44" i="32"/>
  <c r="F64" i="32" s="1"/>
  <c r="N199" i="31"/>
  <c r="O179" i="31"/>
  <c r="O199" i="31" s="1"/>
  <c r="O152" i="31"/>
  <c r="O172" i="31" s="1"/>
  <c r="N145" i="31"/>
  <c r="O98" i="31"/>
  <c r="O118" i="31" s="1"/>
  <c r="O71" i="31"/>
  <c r="O91" i="31" s="1"/>
  <c r="O44" i="31"/>
  <c r="O64" i="31" s="1"/>
  <c r="G5" i="31" s="1"/>
  <c r="K37" i="32"/>
  <c r="O37" i="32"/>
  <c r="H37" i="32"/>
  <c r="L37" i="32"/>
  <c r="E37" i="32"/>
  <c r="I37" i="32"/>
  <c r="F37" i="32"/>
  <c r="N37" i="32"/>
  <c r="G9" i="32"/>
  <c r="G7" i="32"/>
  <c r="G3" i="32"/>
  <c r="K199" i="31"/>
  <c r="L179" i="31"/>
  <c r="L199" i="31" s="1"/>
  <c r="G9" i="31" s="1"/>
  <c r="K172" i="31"/>
  <c r="L152" i="31"/>
  <c r="L172" i="31" s="1"/>
  <c r="L125" i="31"/>
  <c r="L145" i="31" s="1"/>
  <c r="K118" i="31"/>
  <c r="L98" i="31"/>
  <c r="L118" i="31" s="1"/>
  <c r="K91" i="31"/>
  <c r="L91" i="31"/>
  <c r="L64" i="31"/>
  <c r="K64" i="31"/>
  <c r="I179" i="31"/>
  <c r="I199" i="31" s="1"/>
  <c r="I152" i="31"/>
  <c r="I172" i="31" s="1"/>
  <c r="H118" i="31"/>
  <c r="I98" i="31"/>
  <c r="I118" i="31" s="1"/>
  <c r="H91" i="31"/>
  <c r="I71" i="31"/>
  <c r="I91" i="31" s="1"/>
  <c r="H64" i="31"/>
  <c r="I44" i="31"/>
  <c r="I64" i="31" s="1"/>
  <c r="F98" i="31"/>
  <c r="F118" i="31" s="1"/>
  <c r="F71" i="31"/>
  <c r="F91" i="31" s="1"/>
  <c r="G7" i="31" s="1"/>
  <c r="F44" i="31"/>
  <c r="F64" i="31" s="1"/>
  <c r="O179" i="30"/>
  <c r="O199" i="30" s="1"/>
  <c r="N172" i="30"/>
  <c r="O152" i="30"/>
  <c r="O172" i="30" s="1"/>
  <c r="O145" i="30"/>
  <c r="N145" i="30"/>
  <c r="O98" i="30"/>
  <c r="O118" i="30" s="1"/>
  <c r="G3" i="30" s="1"/>
  <c r="O91" i="30"/>
  <c r="N91" i="30"/>
  <c r="O64" i="30"/>
  <c r="N64" i="30"/>
  <c r="H37" i="31"/>
  <c r="L37" i="31"/>
  <c r="E37" i="31"/>
  <c r="I37" i="31"/>
  <c r="F37" i="31"/>
  <c r="N37" i="31"/>
  <c r="K37" i="31"/>
  <c r="O37" i="31"/>
  <c r="K199" i="30"/>
  <c r="L179" i="30"/>
  <c r="L199" i="30" s="1"/>
  <c r="K172" i="30"/>
  <c r="L152" i="30"/>
  <c r="L172" i="30" s="1"/>
  <c r="L145" i="30"/>
  <c r="K118" i="30"/>
  <c r="L98" i="30"/>
  <c r="L118" i="30" s="1"/>
  <c r="K91" i="30"/>
  <c r="L71" i="30"/>
  <c r="L91" i="30" s="1"/>
  <c r="K64" i="30"/>
  <c r="L64" i="30"/>
  <c r="I179" i="30"/>
  <c r="I199" i="30" s="1"/>
  <c r="I152" i="30"/>
  <c r="I172" i="30" s="1"/>
  <c r="I145" i="30"/>
  <c r="H145" i="30"/>
  <c r="I118" i="30"/>
  <c r="H118" i="30"/>
  <c r="I71" i="30"/>
  <c r="I91" i="30" s="1"/>
  <c r="I64" i="30"/>
  <c r="H64" i="30"/>
  <c r="F125" i="30"/>
  <c r="F145" i="30" s="1"/>
  <c r="F98" i="30"/>
  <c r="F118" i="30" s="1"/>
  <c r="F44" i="30"/>
  <c r="F64" i="30" s="1"/>
  <c r="N199" i="29"/>
  <c r="O179" i="29"/>
  <c r="O172" i="29"/>
  <c r="N172" i="29"/>
  <c r="N145" i="29"/>
  <c r="O145" i="29"/>
  <c r="N118" i="29"/>
  <c r="O98" i="29"/>
  <c r="O118" i="29" s="1"/>
  <c r="O71" i="29"/>
  <c r="O91" i="29" s="1"/>
  <c r="G7" i="29" s="1"/>
  <c r="O44" i="29"/>
  <c r="O64" i="29" s="1"/>
  <c r="G5" i="29" s="1"/>
  <c r="E37" i="30"/>
  <c r="K37" i="30"/>
  <c r="O37" i="30"/>
  <c r="H37" i="30"/>
  <c r="L37" i="30"/>
  <c r="I37" i="30"/>
  <c r="F37" i="30"/>
  <c r="N37" i="30"/>
  <c r="G5" i="30"/>
  <c r="G7" i="30"/>
  <c r="K199" i="29"/>
  <c r="L179" i="29"/>
  <c r="L199" i="29" s="1"/>
  <c r="K172" i="29"/>
  <c r="L152" i="29"/>
  <c r="L172" i="29" s="1"/>
  <c r="L125" i="29"/>
  <c r="L145" i="29" s="1"/>
  <c r="L118" i="29"/>
  <c r="K118" i="29"/>
  <c r="I179" i="29"/>
  <c r="I152" i="29"/>
  <c r="I172" i="29" s="1"/>
  <c r="I145" i="29"/>
  <c r="H145" i="29"/>
  <c r="I118" i="29"/>
  <c r="H118" i="29"/>
  <c r="F125" i="29"/>
  <c r="F145" i="29" s="1"/>
  <c r="F98" i="29"/>
  <c r="F118" i="29" s="1"/>
  <c r="O199" i="28"/>
  <c r="N199" i="28"/>
  <c r="N172" i="28"/>
  <c r="O152" i="28"/>
  <c r="O172" i="28" s="1"/>
  <c r="N145" i="28"/>
  <c r="O125" i="28"/>
  <c r="O145" i="28" s="1"/>
  <c r="N118" i="28"/>
  <c r="O98" i="28"/>
  <c r="O118" i="28" s="1"/>
  <c r="O91" i="28"/>
  <c r="N91" i="28"/>
  <c r="O44" i="28"/>
  <c r="O64" i="28" s="1"/>
  <c r="I199" i="29"/>
  <c r="O199" i="29"/>
  <c r="F37" i="29"/>
  <c r="N37" i="29"/>
  <c r="K37" i="29"/>
  <c r="L37" i="29"/>
  <c r="E37" i="29"/>
  <c r="I37" i="29"/>
  <c r="H37" i="29"/>
  <c r="O37" i="29"/>
  <c r="G3" i="29"/>
  <c r="K199" i="28"/>
  <c r="L199" i="28"/>
  <c r="K172" i="28"/>
  <c r="L152" i="28"/>
  <c r="L172" i="28" s="1"/>
  <c r="L125" i="28"/>
  <c r="L145" i="28" s="1"/>
  <c r="K118" i="28"/>
  <c r="L98" i="28"/>
  <c r="L118" i="28" s="1"/>
  <c r="K91" i="28"/>
  <c r="L71" i="28"/>
  <c r="L91" i="28" s="1"/>
  <c r="K64" i="28"/>
  <c r="L44" i="28"/>
  <c r="L64" i="28" s="1"/>
  <c r="I179" i="28"/>
  <c r="I199" i="28" s="1"/>
  <c r="I152" i="28"/>
  <c r="I172" i="28" s="1"/>
  <c r="I125" i="28"/>
  <c r="I145" i="28" s="1"/>
  <c r="H118" i="28"/>
  <c r="I118" i="28"/>
  <c r="H91" i="28"/>
  <c r="I71" i="28"/>
  <c r="I91" i="28" s="1"/>
  <c r="H64" i="28"/>
  <c r="I64" i="28"/>
  <c r="F172" i="28"/>
  <c r="F125" i="28"/>
  <c r="F145" i="28" s="1"/>
  <c r="F98" i="28"/>
  <c r="F118" i="28" s="1"/>
  <c r="F71" i="28"/>
  <c r="F91" i="28" s="1"/>
  <c r="F44" i="28"/>
  <c r="F64" i="28" s="1"/>
  <c r="O179" i="27"/>
  <c r="O199" i="27" s="1"/>
  <c r="G9" i="27" s="1"/>
  <c r="O172" i="27"/>
  <c r="N172" i="27"/>
  <c r="O145" i="27"/>
  <c r="N145" i="27"/>
  <c r="N118" i="27"/>
  <c r="O118" i="27"/>
  <c r="N91" i="27"/>
  <c r="O71" i="27"/>
  <c r="O91" i="27" s="1"/>
  <c r="G7" i="27" s="1"/>
  <c r="N64" i="27"/>
  <c r="O44" i="27"/>
  <c r="O64" i="27" s="1"/>
  <c r="K37" i="28"/>
  <c r="O37" i="28"/>
  <c r="H37" i="28"/>
  <c r="L37" i="28"/>
  <c r="E37" i="28"/>
  <c r="I37" i="28"/>
  <c r="F37" i="28"/>
  <c r="N37" i="28"/>
  <c r="G5" i="28"/>
  <c r="G7" i="28"/>
  <c r="G3" i="28"/>
  <c r="G9" i="28"/>
  <c r="K199" i="27"/>
  <c r="L179" i="27"/>
  <c r="L199" i="27" s="1"/>
  <c r="K172" i="27"/>
  <c r="L172" i="27"/>
  <c r="K145" i="27"/>
  <c r="L125" i="27"/>
  <c r="L145" i="27" s="1"/>
  <c r="K118" i="27"/>
  <c r="G3" i="27" s="1"/>
  <c r="L98" i="27"/>
  <c r="L118" i="27" s="1"/>
  <c r="K91" i="27"/>
  <c r="L71" i="27"/>
  <c r="L91" i="27" s="1"/>
  <c r="K64" i="27"/>
  <c r="L44" i="27"/>
  <c r="L64" i="27" s="1"/>
  <c r="I179" i="27"/>
  <c r="I199" i="27" s="1"/>
  <c r="I152" i="27"/>
  <c r="I172" i="27" s="1"/>
  <c r="I125" i="27"/>
  <c r="I145" i="27" s="1"/>
  <c r="I98" i="27"/>
  <c r="I118" i="27" s="1"/>
  <c r="I71" i="27"/>
  <c r="I91" i="27" s="1"/>
  <c r="I44" i="27"/>
  <c r="I64" i="27" s="1"/>
  <c r="F118" i="27"/>
  <c r="O199" i="26"/>
  <c r="G9" i="26" s="1"/>
  <c r="N199" i="26"/>
  <c r="O152" i="26"/>
  <c r="O172" i="26" s="1"/>
  <c r="O125" i="26"/>
  <c r="O145" i="26" s="1"/>
  <c r="N118" i="26"/>
  <c r="O98" i="26"/>
  <c r="O118" i="26" s="1"/>
  <c r="N91" i="26"/>
  <c r="O71" i="26"/>
  <c r="O91" i="26" s="1"/>
  <c r="O64" i="26"/>
  <c r="N64" i="26"/>
  <c r="F37" i="27"/>
  <c r="K37" i="27"/>
  <c r="O37" i="27"/>
  <c r="N37" i="27"/>
  <c r="E37" i="27"/>
  <c r="I37" i="27"/>
  <c r="H37" i="27"/>
  <c r="L37" i="27"/>
  <c r="G5" i="27"/>
  <c r="K199" i="26"/>
  <c r="L179" i="26"/>
  <c r="L199" i="26" s="1"/>
  <c r="L125" i="26"/>
  <c r="L145" i="26" s="1"/>
  <c r="L118" i="26"/>
  <c r="K118" i="26"/>
  <c r="L91" i="26"/>
  <c r="K91" i="26"/>
  <c r="L64" i="26"/>
  <c r="K64" i="26"/>
  <c r="I179" i="26"/>
  <c r="I199" i="26" s="1"/>
  <c r="I145" i="26"/>
  <c r="I98" i="26"/>
  <c r="I118" i="26" s="1"/>
  <c r="I71" i="26"/>
  <c r="I91" i="26" s="1"/>
  <c r="I44" i="26"/>
  <c r="I64" i="26" s="1"/>
  <c r="F118" i="26"/>
  <c r="O179" i="25"/>
  <c r="O199" i="25" s="1"/>
  <c r="N172" i="25"/>
  <c r="O152" i="25"/>
  <c r="O172" i="25" s="1"/>
  <c r="N145" i="25"/>
  <c r="O125" i="25"/>
  <c r="O145" i="25" s="1"/>
  <c r="O118" i="25"/>
  <c r="N118" i="25"/>
  <c r="N91" i="25"/>
  <c r="O71" i="25"/>
  <c r="O91" i="25" s="1"/>
  <c r="O44" i="25"/>
  <c r="O64" i="25" s="1"/>
  <c r="K37" i="26"/>
  <c r="O37" i="26"/>
  <c r="H37" i="26"/>
  <c r="L37" i="26"/>
  <c r="I37" i="26"/>
  <c r="F37" i="26"/>
  <c r="N37" i="26"/>
  <c r="E37" i="26"/>
  <c r="G5" i="26"/>
  <c r="G7" i="26"/>
  <c r="G3" i="26"/>
  <c r="L152" i="25"/>
  <c r="L172" i="25" s="1"/>
  <c r="L145" i="25"/>
  <c r="K145" i="25"/>
  <c r="K118" i="25"/>
  <c r="K91" i="25"/>
  <c r="L71" i="25"/>
  <c r="L91" i="25" s="1"/>
  <c r="L44" i="25"/>
  <c r="L64" i="25" s="1"/>
  <c r="H172" i="25"/>
  <c r="I152" i="25"/>
  <c r="I172" i="25" s="1"/>
  <c r="I125" i="25"/>
  <c r="I145" i="25" s="1"/>
  <c r="H118" i="25"/>
  <c r="I98" i="25"/>
  <c r="I118" i="25" s="1"/>
  <c r="I71" i="25"/>
  <c r="I91" i="25" s="1"/>
  <c r="I64" i="25"/>
  <c r="F199" i="25"/>
  <c r="F152" i="25"/>
  <c r="F172" i="25" s="1"/>
  <c r="F125" i="25"/>
  <c r="F145" i="25" s="1"/>
  <c r="F98" i="25"/>
  <c r="F118" i="25" s="1"/>
  <c r="F71" i="25"/>
  <c r="F91" i="25" s="1"/>
  <c r="O179" i="24"/>
  <c r="O199" i="24" s="1"/>
  <c r="G9" i="24" s="1"/>
  <c r="O172" i="24"/>
  <c r="N172" i="24"/>
  <c r="O145" i="24"/>
  <c r="N145" i="24"/>
  <c r="N118" i="24"/>
  <c r="O98" i="24"/>
  <c r="O118" i="24" s="1"/>
  <c r="N91" i="24"/>
  <c r="O71" i="24"/>
  <c r="O91" i="24" s="1"/>
  <c r="N64" i="24"/>
  <c r="O44" i="24"/>
  <c r="O64" i="24" s="1"/>
  <c r="G9" i="25"/>
  <c r="K37" i="25"/>
  <c r="O37" i="25"/>
  <c r="F37" i="25"/>
  <c r="N37" i="25"/>
  <c r="E37" i="25"/>
  <c r="I37" i="25"/>
  <c r="L37" i="25"/>
  <c r="H37" i="25"/>
  <c r="G5" i="25"/>
  <c r="G3" i="25"/>
  <c r="L152" i="24"/>
  <c r="L172" i="24" s="1"/>
  <c r="K145" i="24"/>
  <c r="K118" i="24"/>
  <c r="K91" i="24"/>
  <c r="K64" i="24"/>
  <c r="L125" i="24"/>
  <c r="L145" i="24" s="1"/>
  <c r="L98" i="24"/>
  <c r="L118" i="24" s="1"/>
  <c r="L71" i="24"/>
  <c r="L91" i="24" s="1"/>
  <c r="L44" i="24"/>
  <c r="L64" i="24" s="1"/>
  <c r="G5" i="24" s="1"/>
  <c r="K37" i="24"/>
  <c r="O37" i="24"/>
  <c r="E37" i="24"/>
  <c r="I37" i="24"/>
  <c r="H37" i="24"/>
  <c r="L37" i="24"/>
  <c r="F37" i="24"/>
  <c r="N37" i="24"/>
  <c r="G3" i="24"/>
  <c r="G7" i="24"/>
  <c r="A1" i="9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N199" i="23" s="1"/>
  <c r="L179" i="23"/>
  <c r="L199" i="23" s="1"/>
  <c r="K179" i="23"/>
  <c r="K199" i="23" s="1"/>
  <c r="I179" i="23"/>
  <c r="I199" i="23" s="1"/>
  <c r="H179" i="23"/>
  <c r="H199" i="23" s="1"/>
  <c r="F179" i="23"/>
  <c r="F199" i="23" s="1"/>
  <c r="E179" i="23"/>
  <c r="M177" i="23"/>
  <c r="J177" i="23"/>
  <c r="G177" i="23"/>
  <c r="D177" i="23"/>
  <c r="B177" i="23"/>
  <c r="M176" i="23"/>
  <c r="G176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K172" i="23" s="1"/>
  <c r="I152" i="23"/>
  <c r="I172" i="23" s="1"/>
  <c r="H152" i="23"/>
  <c r="H172" i="23" s="1"/>
  <c r="F152" i="23"/>
  <c r="F172" i="23" s="1"/>
  <c r="E152" i="23"/>
  <c r="E172" i="23" s="1"/>
  <c r="M150" i="23"/>
  <c r="J150" i="23"/>
  <c r="G150" i="23"/>
  <c r="D150" i="23"/>
  <c r="B150" i="23"/>
  <c r="M149" i="23"/>
  <c r="G149" i="23"/>
  <c r="N145" i="23"/>
  <c r="K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H145" i="23" s="1"/>
  <c r="F125" i="23"/>
  <c r="F145" i="23" s="1"/>
  <c r="E125" i="23"/>
  <c r="E145" i="23" s="1"/>
  <c r="M123" i="23"/>
  <c r="J123" i="23"/>
  <c r="G123" i="23"/>
  <c r="D123" i="23"/>
  <c r="B123" i="23"/>
  <c r="M122" i="23"/>
  <c r="G122" i="23"/>
  <c r="N118" i="23"/>
  <c r="K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H118" i="23" s="1"/>
  <c r="F98" i="23"/>
  <c r="F118" i="23" s="1"/>
  <c r="E98" i="23"/>
  <c r="E118" i="23" s="1"/>
  <c r="M96" i="23"/>
  <c r="J96" i="23"/>
  <c r="G96" i="23"/>
  <c r="D96" i="23"/>
  <c r="B96" i="23"/>
  <c r="M95" i="23"/>
  <c r="G95" i="23"/>
  <c r="N91" i="23"/>
  <c r="K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N71" i="23"/>
  <c r="L71" i="23"/>
  <c r="L91" i="23" s="1"/>
  <c r="K71" i="23"/>
  <c r="I71" i="23"/>
  <c r="I91" i="23" s="1"/>
  <c r="H71" i="23"/>
  <c r="H91" i="23" s="1"/>
  <c r="F71" i="23"/>
  <c r="F91" i="23" s="1"/>
  <c r="E71" i="23"/>
  <c r="E91" i="23" s="1"/>
  <c r="M69" i="23"/>
  <c r="J69" i="23"/>
  <c r="G69" i="23"/>
  <c r="D69" i="23"/>
  <c r="B69" i="23"/>
  <c r="M68" i="23"/>
  <c r="G68" i="23"/>
  <c r="K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N64" i="23" s="1"/>
  <c r="L44" i="23"/>
  <c r="L64" i="23" s="1"/>
  <c r="K44" i="23"/>
  <c r="I44" i="23"/>
  <c r="I64" i="23" s="1"/>
  <c r="H44" i="23"/>
  <c r="H64" i="23" s="1"/>
  <c r="F44" i="23"/>
  <c r="F64" i="23" s="1"/>
  <c r="E44" i="23"/>
  <c r="E64" i="23" s="1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K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N199" i="6" s="1"/>
  <c r="L179" i="6"/>
  <c r="L199" i="6" s="1"/>
  <c r="K179" i="6"/>
  <c r="I179" i="6"/>
  <c r="I199" i="6" s="1"/>
  <c r="H179" i="6"/>
  <c r="H199" i="6" s="1"/>
  <c r="F179" i="6"/>
  <c r="F199" i="6" s="1"/>
  <c r="E179" i="6"/>
  <c r="M177" i="6"/>
  <c r="J177" i="6"/>
  <c r="G177" i="6"/>
  <c r="D177" i="6"/>
  <c r="B177" i="6"/>
  <c r="M176" i="6"/>
  <c r="G176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N152" i="6"/>
  <c r="N172" i="6" s="1"/>
  <c r="L152" i="6"/>
  <c r="L172" i="6" s="1"/>
  <c r="K152" i="6"/>
  <c r="K172" i="6" s="1"/>
  <c r="I152" i="6"/>
  <c r="I172" i="6" s="1"/>
  <c r="H152" i="6"/>
  <c r="H172" i="6" s="1"/>
  <c r="F152" i="6"/>
  <c r="F172" i="6" s="1"/>
  <c r="E152" i="6"/>
  <c r="E172" i="6" s="1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K118" i="6" s="1"/>
  <c r="I98" i="6"/>
  <c r="I118" i="6" s="1"/>
  <c r="H98" i="6"/>
  <c r="H118" i="6" s="1"/>
  <c r="F98" i="6"/>
  <c r="F118" i="6" s="1"/>
  <c r="E98" i="6"/>
  <c r="E118" i="6" s="1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F44" i="6"/>
  <c r="H44" i="6"/>
  <c r="H64" i="6" s="1"/>
  <c r="I44" i="6"/>
  <c r="I64" i="6" s="1"/>
  <c r="K44" i="6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11" i="44" l="1"/>
  <c r="G11" i="43"/>
  <c r="G11" i="42"/>
  <c r="G11" i="41"/>
  <c r="G9" i="40"/>
  <c r="G3" i="39"/>
  <c r="G11" i="40"/>
  <c r="G7" i="39"/>
  <c r="G11" i="39"/>
  <c r="G11" i="38"/>
  <c r="G11" i="37"/>
  <c r="G11" i="36"/>
  <c r="G11" i="35"/>
  <c r="G5" i="33"/>
  <c r="G11" i="34"/>
  <c r="G5" i="32"/>
  <c r="G11" i="33"/>
  <c r="G11" i="32"/>
  <c r="G3" i="31"/>
  <c r="G9" i="30"/>
  <c r="G11" i="31"/>
  <c r="G11" i="30"/>
  <c r="G9" i="29"/>
  <c r="G11" i="29"/>
  <c r="G11" i="28"/>
  <c r="G11" i="27"/>
  <c r="G11" i="26"/>
  <c r="G7" i="25"/>
  <c r="G11" i="25"/>
  <c r="G11" i="24"/>
  <c r="O172" i="6"/>
  <c r="G7" i="23"/>
  <c r="L91" i="6"/>
  <c r="K64" i="6"/>
  <c r="E64" i="6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F256" i="9"/>
  <c r="I113" i="9"/>
  <c r="L116" i="9"/>
  <c r="O39" i="3"/>
  <c r="N117" i="9"/>
  <c r="I51" i="9"/>
  <c r="L179" i="9"/>
  <c r="O216" i="9"/>
  <c r="F226" i="9"/>
  <c r="K84" i="9"/>
  <c r="C102" i="9"/>
  <c r="H268" i="9"/>
  <c r="N163" i="9"/>
  <c r="I64" i="9"/>
  <c r="K196" i="9"/>
  <c r="O56" i="3"/>
  <c r="K212" i="9"/>
  <c r="I200" i="9"/>
  <c r="N78" i="9"/>
  <c r="O44" i="9"/>
  <c r="I72" i="9"/>
  <c r="C117" i="9"/>
  <c r="H163" i="9"/>
  <c r="K66" i="3"/>
  <c r="I86" i="9"/>
  <c r="L154" i="9"/>
  <c r="C107" i="9"/>
  <c r="L212" i="9"/>
  <c r="N178" i="9"/>
  <c r="L269" i="9"/>
  <c r="E265" i="9"/>
  <c r="E222" i="9"/>
  <c r="H65" i="9"/>
  <c r="N68" i="9"/>
  <c r="E85" i="9"/>
  <c r="K111" i="9"/>
  <c r="N145" i="9"/>
  <c r="L225" i="9"/>
  <c r="C62" i="9"/>
  <c r="K38" i="9"/>
  <c r="C166" i="9"/>
  <c r="N34" i="9"/>
  <c r="K230" i="9"/>
  <c r="F43" i="9"/>
  <c r="N101" i="9"/>
  <c r="I186" i="9"/>
  <c r="F110" i="9"/>
  <c r="L217" i="9"/>
  <c r="H222" i="9"/>
  <c r="E241" i="9"/>
  <c r="H83" i="9"/>
  <c r="K267" i="9"/>
  <c r="E270" i="9"/>
  <c r="C44" i="9"/>
  <c r="E193" i="9"/>
  <c r="H193" i="9"/>
  <c r="I122" i="9"/>
  <c r="H218" i="9"/>
  <c r="C235" i="9"/>
  <c r="I32" i="9"/>
  <c r="O240" i="9"/>
  <c r="I197" i="9"/>
  <c r="K17" i="3"/>
  <c r="H142" i="9"/>
  <c r="I44" i="9"/>
  <c r="I124" i="9"/>
  <c r="E151" i="9"/>
  <c r="C66" i="9"/>
  <c r="K101" i="9"/>
  <c r="L163" i="9"/>
  <c r="K74" i="3"/>
  <c r="I23" i="9"/>
  <c r="H272" i="9"/>
  <c r="C224" i="9"/>
  <c r="L213" i="9"/>
  <c r="N275" i="9"/>
  <c r="O121" i="9"/>
  <c r="C239" i="9"/>
  <c r="O102" i="9"/>
  <c r="I253" i="9"/>
  <c r="O203" i="9"/>
  <c r="H152" i="9"/>
  <c r="F60" i="9"/>
  <c r="I226" i="9"/>
  <c r="O73" i="9"/>
  <c r="I152" i="9"/>
  <c r="E140" i="9"/>
  <c r="O204" i="9"/>
  <c r="E233" i="9"/>
  <c r="C253" i="9"/>
  <c r="L182" i="9"/>
  <c r="L204" i="9"/>
  <c r="L236" i="9"/>
  <c r="H162" i="9"/>
  <c r="H276" i="9"/>
  <c r="E255" i="9"/>
  <c r="O228" i="9"/>
  <c r="K65" i="3"/>
  <c r="O182" i="9"/>
  <c r="K7" i="5"/>
  <c r="H45" i="9"/>
  <c r="L145" i="9"/>
  <c r="O30" i="9"/>
  <c r="G67" i="3"/>
  <c r="F121" i="9"/>
  <c r="E28" i="9"/>
  <c r="C198" i="9"/>
  <c r="O150" i="9"/>
  <c r="C214" i="9"/>
  <c r="N202" i="9"/>
  <c r="E43" i="9"/>
  <c r="H77" i="9"/>
  <c r="H104" i="9"/>
  <c r="O34" i="9"/>
  <c r="O237" i="9"/>
  <c r="L142" i="9"/>
  <c r="N77" i="9"/>
  <c r="H103" i="9"/>
  <c r="K85" i="9"/>
  <c r="L69" i="9"/>
  <c r="H275" i="9"/>
  <c r="O218" i="9"/>
  <c r="K117" i="9"/>
  <c r="E65" i="9"/>
  <c r="L71" i="9"/>
  <c r="I199" i="9"/>
  <c r="K122" i="9"/>
  <c r="H182" i="9"/>
  <c r="C22" i="9"/>
  <c r="O279" i="9"/>
  <c r="K37" i="9"/>
  <c r="E109" i="9"/>
  <c r="H166" i="9"/>
  <c r="K178" i="9"/>
  <c r="I217" i="9"/>
  <c r="F83" i="9"/>
  <c r="L227" i="9"/>
  <c r="I214" i="9"/>
  <c r="K26" i="9"/>
  <c r="H72" i="9"/>
  <c r="K155" i="9"/>
  <c r="K40" i="9"/>
  <c r="H123" i="9"/>
  <c r="G37" i="3"/>
  <c r="K227" i="9"/>
  <c r="O72" i="9"/>
  <c r="F32" i="9"/>
  <c r="H204" i="9"/>
  <c r="O128" i="9"/>
  <c r="I139" i="9"/>
  <c r="H137" i="9"/>
  <c r="O195" i="9"/>
  <c r="O186" i="9"/>
  <c r="N82" i="9"/>
  <c r="E263" i="9"/>
  <c r="C78" i="9"/>
  <c r="C76" i="9"/>
  <c r="K75" i="3"/>
  <c r="F47" i="9"/>
  <c r="K90" i="9"/>
  <c r="C267" i="9"/>
  <c r="C255" i="9"/>
  <c r="O40" i="9"/>
  <c r="C150" i="9"/>
  <c r="L155" i="9"/>
  <c r="C48" i="9"/>
  <c r="N67" i="9"/>
  <c r="C218" i="9"/>
  <c r="E75" i="9"/>
  <c r="C195" i="9"/>
  <c r="K105" i="9"/>
  <c r="E238" i="9"/>
  <c r="K137" i="9"/>
  <c r="K263" i="9"/>
  <c r="O107" i="9"/>
  <c r="K64" i="9"/>
  <c r="C221" i="9"/>
  <c r="H260" i="9"/>
  <c r="C149" i="9"/>
  <c r="N48" i="9"/>
  <c r="L222" i="9"/>
  <c r="E39" i="9"/>
  <c r="O26" i="9"/>
  <c r="H64" i="9"/>
  <c r="E277" i="9"/>
  <c r="F123" i="9"/>
  <c r="O158" i="9"/>
  <c r="O41" i="9"/>
  <c r="F155" i="9"/>
  <c r="O165" i="9"/>
  <c r="N212" i="9"/>
  <c r="C256" i="9"/>
  <c r="O138" i="9"/>
  <c r="F150" i="9"/>
  <c r="E37" i="9"/>
  <c r="E142" i="9"/>
  <c r="N26" i="9"/>
  <c r="C215" i="9"/>
  <c r="H199" i="9"/>
  <c r="H150" i="9"/>
  <c r="C75" i="9"/>
  <c r="L250" i="9"/>
  <c r="H203" i="9"/>
  <c r="I112" i="9"/>
  <c r="K39" i="3"/>
  <c r="F117" i="9"/>
  <c r="K183" i="9"/>
  <c r="N89" i="9"/>
  <c r="I260" i="9"/>
  <c r="L23" i="9"/>
  <c r="O60" i="9"/>
  <c r="C186" i="9"/>
  <c r="I261" i="9"/>
  <c r="O111" i="9"/>
  <c r="N271" i="9"/>
  <c r="C127" i="9"/>
  <c r="F196" i="9"/>
  <c r="H185" i="9"/>
  <c r="K10" i="5"/>
  <c r="O272" i="9"/>
  <c r="L117" i="9"/>
  <c r="L105" i="9"/>
  <c r="L103" i="9"/>
  <c r="H187" i="9"/>
  <c r="K144" i="9"/>
  <c r="C83" i="9"/>
  <c r="L241" i="9"/>
  <c r="C152" i="9"/>
  <c r="N162" i="9"/>
  <c r="E252" i="9"/>
  <c r="C46" i="9"/>
  <c r="F263" i="9"/>
  <c r="N227" i="9"/>
  <c r="E264" i="9"/>
  <c r="H118" i="9"/>
  <c r="N203" i="9"/>
  <c r="F65" i="9"/>
  <c r="K250" i="9"/>
  <c r="N70" i="9"/>
  <c r="F115" i="9"/>
  <c r="I26" i="9"/>
  <c r="K60" i="9"/>
  <c r="H46" i="9"/>
  <c r="K67" i="9"/>
  <c r="I273" i="9"/>
  <c r="H71" i="9"/>
  <c r="N192" i="9"/>
  <c r="F81" i="9"/>
  <c r="H127" i="9"/>
  <c r="C233" i="9"/>
  <c r="E141" i="9"/>
  <c r="E121" i="9"/>
  <c r="C112" i="9"/>
  <c r="H266" i="9"/>
  <c r="N197" i="9"/>
  <c r="H188" i="9"/>
  <c r="L166" i="9"/>
  <c r="K10" i="3"/>
  <c r="F42" i="9"/>
  <c r="E237" i="9"/>
  <c r="N200" i="9"/>
  <c r="L143" i="9"/>
  <c r="K273" i="9"/>
  <c r="H89" i="9"/>
  <c r="I138" i="9"/>
  <c r="E100" i="9"/>
  <c r="I280" i="9"/>
  <c r="L242" i="9"/>
  <c r="N187" i="9"/>
  <c r="C280" i="9"/>
  <c r="E155" i="9"/>
  <c r="H66" i="9"/>
  <c r="I156" i="9"/>
  <c r="F52" i="9"/>
  <c r="O59" i="3"/>
  <c r="L144" i="9"/>
  <c r="K36" i="3"/>
  <c r="L48" i="9"/>
  <c r="K222" i="9"/>
  <c r="L256" i="9"/>
  <c r="C189" i="9"/>
  <c r="K166" i="9"/>
  <c r="E164" i="9"/>
  <c r="F151" i="9"/>
  <c r="O235" i="9"/>
  <c r="F73" i="9"/>
  <c r="I269" i="9"/>
  <c r="O242" i="9"/>
  <c r="O31" i="3"/>
  <c r="E239" i="9"/>
  <c r="O34" i="3"/>
  <c r="O196" i="9"/>
  <c r="N186" i="9"/>
  <c r="C199" i="9"/>
  <c r="K24" i="9"/>
  <c r="H258" i="9"/>
  <c r="E33" i="9"/>
  <c r="H215" i="9"/>
  <c r="H139" i="9"/>
  <c r="K24" i="3"/>
  <c r="C270" i="9"/>
  <c r="E250" i="9"/>
  <c r="L65" i="9"/>
  <c r="O36" i="9"/>
  <c r="N108" i="9"/>
  <c r="O76" i="9"/>
  <c r="F218" i="9"/>
  <c r="K126" i="9"/>
  <c r="L178" i="9"/>
  <c r="C260" i="9"/>
  <c r="H214" i="9"/>
  <c r="N83" i="9"/>
  <c r="I277" i="9"/>
  <c r="C49" i="9"/>
  <c r="H157" i="9"/>
  <c r="E23" i="9"/>
  <c r="E175" i="9"/>
  <c r="F146" i="9"/>
  <c r="L150" i="9"/>
  <c r="E27" i="9"/>
  <c r="F106" i="9"/>
  <c r="K23" i="3"/>
  <c r="N144" i="9"/>
  <c r="I263" i="9"/>
  <c r="I187" i="9"/>
  <c r="O125" i="9"/>
  <c r="N219" i="9"/>
  <c r="G50" i="3"/>
  <c r="N72" i="9"/>
  <c r="N258" i="9"/>
  <c r="F267" i="9"/>
  <c r="N66" i="9"/>
  <c r="C236" i="9"/>
  <c r="F280" i="9"/>
  <c r="K221" i="9"/>
  <c r="K220" i="9"/>
  <c r="K72" i="3"/>
  <c r="O49" i="9"/>
  <c r="K143" i="9"/>
  <c r="C230" i="9"/>
  <c r="O233" i="9"/>
  <c r="O127" i="9"/>
  <c r="E45" i="9"/>
  <c r="K187" i="9"/>
  <c r="C204" i="9"/>
  <c r="I88" i="9"/>
  <c r="F64" i="9"/>
  <c r="I78" i="9"/>
  <c r="H239" i="9"/>
  <c r="E138" i="9"/>
  <c r="F183" i="9"/>
  <c r="H228" i="9"/>
  <c r="G38" i="3"/>
  <c r="C219" i="9"/>
  <c r="H100" i="9"/>
  <c r="K77" i="9"/>
  <c r="C144" i="9"/>
  <c r="F25" i="9"/>
  <c r="N114" i="9"/>
  <c r="C188" i="9"/>
  <c r="F29" i="9"/>
  <c r="F82" i="9"/>
  <c r="E150" i="9"/>
  <c r="K33" i="3"/>
  <c r="F273" i="9"/>
  <c r="N46" i="9"/>
  <c r="N106" i="9"/>
  <c r="C251" i="9"/>
  <c r="C37" i="9"/>
  <c r="F37" i="9"/>
  <c r="O250" i="9"/>
  <c r="E116" i="9"/>
  <c r="K27" i="9"/>
  <c r="E234" i="9"/>
  <c r="C26" i="9"/>
  <c r="F182" i="9"/>
  <c r="K189" i="9"/>
  <c r="O157" i="9"/>
  <c r="O254" i="9"/>
  <c r="N277" i="9"/>
  <c r="F238" i="9"/>
  <c r="C128" i="9"/>
  <c r="G36" i="3"/>
  <c r="E276" i="9"/>
  <c r="E179" i="9"/>
  <c r="K79" i="9"/>
  <c r="K151" i="9"/>
  <c r="N49" i="9"/>
  <c r="F136" i="9"/>
  <c r="F63" i="9"/>
  <c r="F44" i="9"/>
  <c r="O52" i="9"/>
  <c r="G70" i="3"/>
  <c r="F141" i="9"/>
  <c r="C252" i="9"/>
  <c r="C126" i="9"/>
  <c r="F140" i="9"/>
  <c r="O187" i="9"/>
  <c r="H42" i="9"/>
  <c r="E204" i="9"/>
  <c r="L123" i="9"/>
  <c r="K100" i="9"/>
  <c r="H267" i="9"/>
  <c r="N109" i="9"/>
  <c r="K50" i="3"/>
  <c r="F125" i="9"/>
  <c r="C99" i="9"/>
  <c r="I144" i="9"/>
  <c r="H69" i="9"/>
  <c r="E156" i="9"/>
  <c r="F163" i="9"/>
  <c r="I222" i="9"/>
  <c r="E81" i="9"/>
  <c r="H184" i="9"/>
  <c r="F181" i="9"/>
  <c r="O123" i="9"/>
  <c r="H85" i="9"/>
  <c r="O100" i="9"/>
  <c r="L24" i="9"/>
  <c r="K31" i="3"/>
  <c r="C121" i="9"/>
  <c r="O271" i="9"/>
  <c r="L77" i="9"/>
  <c r="I105" i="9"/>
  <c r="K44" i="9"/>
  <c r="K22" i="9"/>
  <c r="N224" i="9"/>
  <c r="I128" i="9"/>
  <c r="G71" i="3"/>
  <c r="K6" i="5"/>
  <c r="H251" i="9"/>
  <c r="F219" i="9"/>
  <c r="F274" i="9"/>
  <c r="H60" i="9"/>
  <c r="C29" i="9"/>
  <c r="O65" i="9"/>
  <c r="K108" i="9"/>
  <c r="K61" i="9"/>
  <c r="O223" i="9"/>
  <c r="C61" i="9"/>
  <c r="K158" i="9"/>
  <c r="O162" i="9"/>
  <c r="E48" i="9"/>
  <c r="E181" i="9"/>
  <c r="C191" i="9"/>
  <c r="H273" i="9"/>
  <c r="F242" i="9"/>
  <c r="O118" i="9"/>
  <c r="F35" i="9"/>
  <c r="C178" i="9"/>
  <c r="C165" i="9"/>
  <c r="O39" i="9"/>
  <c r="E176" i="9"/>
  <c r="I103" i="9"/>
  <c r="K216" i="9"/>
  <c r="O43" i="9"/>
  <c r="I111" i="9"/>
  <c r="I148" i="9"/>
  <c r="F149" i="9"/>
  <c r="H186" i="9"/>
  <c r="L75" i="9"/>
  <c r="C100" i="9"/>
  <c r="K64" i="3"/>
  <c r="O143" i="9"/>
  <c r="O183" i="9"/>
  <c r="K58" i="3"/>
  <c r="L107" i="9"/>
  <c r="K234" i="9"/>
  <c r="C70" i="9"/>
  <c r="N156" i="9"/>
  <c r="O84" i="9"/>
  <c r="L263" i="9"/>
  <c r="K256" i="9"/>
  <c r="H212" i="9"/>
  <c r="H217" i="9"/>
  <c r="O119" i="9"/>
  <c r="E160" i="9"/>
  <c r="K74" i="9"/>
  <c r="N164" i="9"/>
  <c r="F212" i="9"/>
  <c r="K12" i="5"/>
  <c r="L25" i="9"/>
  <c r="F228" i="9"/>
  <c r="O229" i="9"/>
  <c r="E126" i="9"/>
  <c r="K62" i="3"/>
  <c r="E88" i="9"/>
  <c r="C34" i="9"/>
  <c r="N268" i="9"/>
  <c r="O273" i="9"/>
  <c r="L270" i="9"/>
  <c r="F30" i="9"/>
  <c r="K70" i="9"/>
  <c r="H236" i="9"/>
  <c r="F217" i="9"/>
  <c r="C176" i="9"/>
  <c r="K6" i="3"/>
  <c r="O77" i="9"/>
  <c r="I176" i="9"/>
  <c r="K32" i="3"/>
  <c r="F184" i="9"/>
  <c r="H26" i="9"/>
  <c r="H259" i="9"/>
  <c r="E32" i="9"/>
  <c r="K175" i="9"/>
  <c r="O73" i="3"/>
  <c r="I236" i="9"/>
  <c r="N241" i="9"/>
  <c r="N90" i="9"/>
  <c r="L218" i="9"/>
  <c r="N185" i="9"/>
  <c r="H155" i="9"/>
  <c r="C185" i="9"/>
  <c r="E82" i="9"/>
  <c r="E225" i="9"/>
  <c r="G41" i="3"/>
  <c r="I163" i="9"/>
  <c r="H47" i="9"/>
  <c r="K46" i="3"/>
  <c r="H192" i="9"/>
  <c r="F260" i="9"/>
  <c r="H250" i="9"/>
  <c r="K164" i="9"/>
  <c r="I189" i="9"/>
  <c r="K21" i="5"/>
  <c r="N165" i="9"/>
  <c r="N251" i="9"/>
  <c r="H161" i="9"/>
  <c r="K253" i="9"/>
  <c r="O47" i="3"/>
  <c r="H226" i="9"/>
  <c r="K231" i="9"/>
  <c r="H140" i="9"/>
  <c r="L185" i="9"/>
  <c r="F259" i="9"/>
  <c r="E228" i="9"/>
  <c r="N153" i="9"/>
  <c r="C266" i="9"/>
  <c r="I240" i="9"/>
  <c r="K266" i="9"/>
  <c r="K7" i="3"/>
  <c r="C268" i="9"/>
  <c r="H180" i="9"/>
  <c r="K188" i="9"/>
  <c r="N122" i="9"/>
  <c r="O57" i="3"/>
  <c r="L160" i="9"/>
  <c r="F179" i="9"/>
  <c r="E52" i="9"/>
  <c r="L47" i="9"/>
  <c r="H38" i="9"/>
  <c r="H106" i="9"/>
  <c r="E118" i="9"/>
  <c r="F36" i="9"/>
  <c r="E190" i="9"/>
  <c r="C69" i="9"/>
  <c r="K11" i="3"/>
  <c r="L268" i="9"/>
  <c r="N29" i="9"/>
  <c r="K67" i="3"/>
  <c r="N223" i="9"/>
  <c r="I90" i="9"/>
  <c r="F48" i="9"/>
  <c r="E127" i="9"/>
  <c r="N176" i="9"/>
  <c r="O194" i="9"/>
  <c r="L230" i="9"/>
  <c r="F231" i="9"/>
  <c r="O269" i="9"/>
  <c r="L66" i="9"/>
  <c r="O71" i="9"/>
  <c r="O221" i="9"/>
  <c r="F138" i="9"/>
  <c r="C106" i="9"/>
  <c r="L151" i="9"/>
  <c r="H234" i="9"/>
  <c r="K18" i="5"/>
  <c r="C229" i="9"/>
  <c r="F70" i="9"/>
  <c r="E273" i="9"/>
  <c r="I202" i="9"/>
  <c r="K218" i="9"/>
  <c r="K47" i="9"/>
  <c r="C277" i="9"/>
  <c r="E236" i="9"/>
  <c r="H237" i="9"/>
  <c r="I65" i="9"/>
  <c r="I235" i="9"/>
  <c r="L258" i="9"/>
  <c r="N204" i="9"/>
  <c r="H201" i="9"/>
  <c r="F69" i="9"/>
  <c r="O155" i="9"/>
  <c r="F144" i="9"/>
  <c r="F271" i="9"/>
  <c r="C276" i="9"/>
  <c r="O192" i="9"/>
  <c r="N23" i="9"/>
  <c r="C160" i="9"/>
  <c r="K102" i="9"/>
  <c r="H181" i="9"/>
  <c r="H269" i="9"/>
  <c r="F26" i="9"/>
  <c r="I118" i="9"/>
  <c r="C213" i="9"/>
  <c r="I79" i="9"/>
  <c r="E101" i="9"/>
  <c r="L223" i="9"/>
  <c r="C65" i="9"/>
  <c r="I159" i="9"/>
  <c r="O190" i="9"/>
  <c r="K140" i="9"/>
  <c r="O62" i="9"/>
  <c r="L112" i="9"/>
  <c r="L98" i="9"/>
  <c r="N239" i="9"/>
  <c r="L229" i="9"/>
  <c r="O45" i="3"/>
  <c r="C101" i="9"/>
  <c r="O193" i="9"/>
  <c r="K161" i="9"/>
  <c r="K49" i="9"/>
  <c r="I181" i="9"/>
  <c r="E80" i="9"/>
  <c r="C159" i="9"/>
  <c r="I270" i="9"/>
  <c r="L120" i="9"/>
  <c r="N152" i="9"/>
  <c r="H175" i="9"/>
  <c r="I74" i="9"/>
  <c r="O177" i="9"/>
  <c r="F265" i="9"/>
  <c r="F194" i="9"/>
  <c r="L42" i="9"/>
  <c r="O255" i="9"/>
  <c r="F112" i="9"/>
  <c r="L188" i="9"/>
  <c r="L63" i="9"/>
  <c r="C33" i="9"/>
  <c r="E68" i="9"/>
  <c r="L195" i="9"/>
  <c r="F254" i="9"/>
  <c r="O241" i="9"/>
  <c r="N105" i="9"/>
  <c r="K113" i="9"/>
  <c r="I219" i="9"/>
  <c r="N37" i="9"/>
  <c r="I225" i="9"/>
  <c r="E216" i="9"/>
  <c r="C89" i="9"/>
  <c r="L228" i="9"/>
  <c r="F229" i="9"/>
  <c r="E63" i="9"/>
  <c r="H195" i="9"/>
  <c r="O191" i="9"/>
  <c r="O41" i="3"/>
  <c r="C50" i="9"/>
  <c r="H165" i="9"/>
  <c r="N221" i="9"/>
  <c r="O64" i="3"/>
  <c r="C228" i="9"/>
  <c r="E114" i="9"/>
  <c r="F253" i="9"/>
  <c r="H229" i="9"/>
  <c r="C151" i="9"/>
  <c r="H112" i="9"/>
  <c r="K153" i="9"/>
  <c r="L198" i="9"/>
  <c r="H39" i="9"/>
  <c r="E274" i="9"/>
  <c r="E271" i="9"/>
  <c r="O103" i="9"/>
  <c r="E268" i="9"/>
  <c r="L88" i="9"/>
  <c r="O25" i="9"/>
  <c r="K199" i="9"/>
  <c r="K124" i="9"/>
  <c r="L34" i="9"/>
  <c r="F277" i="9"/>
  <c r="E69" i="9"/>
  <c r="K260" i="9"/>
  <c r="F90" i="9"/>
  <c r="L280" i="9"/>
  <c r="C86" i="9"/>
  <c r="O98" i="9"/>
  <c r="H154" i="9"/>
  <c r="G34" i="3"/>
  <c r="N139" i="9"/>
  <c r="N193" i="9"/>
  <c r="L149" i="9"/>
  <c r="O31" i="9"/>
  <c r="C193" i="9"/>
  <c r="E184" i="9"/>
  <c r="H241" i="9"/>
  <c r="N191" i="9"/>
  <c r="E117" i="9"/>
  <c r="H48" i="9"/>
  <c r="E165" i="9"/>
  <c r="O215" i="9"/>
  <c r="L257" i="9"/>
  <c r="N25" i="9"/>
  <c r="H75" i="9"/>
  <c r="L165" i="9"/>
  <c r="I238" i="9"/>
  <c r="E227" i="9"/>
  <c r="C194" i="9"/>
  <c r="F41" i="9"/>
  <c r="L157" i="9"/>
  <c r="H128" i="9"/>
  <c r="E74" i="9"/>
  <c r="E272" i="9"/>
  <c r="I107" i="9"/>
  <c r="N175" i="9"/>
  <c r="L199" i="9"/>
  <c r="O159" i="9"/>
  <c r="K43" i="3"/>
  <c r="O75" i="9"/>
  <c r="H178" i="9"/>
  <c r="H136" i="9"/>
  <c r="K72" i="9"/>
  <c r="L267" i="9"/>
  <c r="C234" i="9"/>
  <c r="K112" i="9"/>
  <c r="C272" i="9"/>
  <c r="O80" i="9"/>
  <c r="C225" i="9"/>
  <c r="N160" i="9"/>
  <c r="L191" i="9"/>
  <c r="F31" i="9"/>
  <c r="I165" i="9"/>
  <c r="H110" i="9"/>
  <c r="O280" i="9"/>
  <c r="C275" i="9"/>
  <c r="I278" i="9"/>
  <c r="O70" i="3"/>
  <c r="K42" i="9"/>
  <c r="O110" i="9"/>
  <c r="L109" i="9"/>
  <c r="I162" i="9"/>
  <c r="L239" i="9"/>
  <c r="E280" i="9"/>
  <c r="H280" i="9"/>
  <c r="H138" i="9"/>
  <c r="E279" i="9"/>
  <c r="O50" i="3"/>
  <c r="L226" i="9"/>
  <c r="O124" i="9"/>
  <c r="E262" i="9"/>
  <c r="E177" i="9"/>
  <c r="K198" i="9"/>
  <c r="N123" i="9"/>
  <c r="E275" i="9"/>
  <c r="L99" i="9"/>
  <c r="F118" i="9"/>
  <c r="E46" i="9"/>
  <c r="I67" i="9"/>
  <c r="C31" i="9"/>
  <c r="C184" i="9"/>
  <c r="L113" i="9"/>
  <c r="F67" i="9"/>
  <c r="I161" i="9"/>
  <c r="L180" i="9"/>
  <c r="N273" i="9"/>
  <c r="C39" i="9"/>
  <c r="I85" i="9"/>
  <c r="G59" i="3"/>
  <c r="E73" i="9"/>
  <c r="L231" i="9"/>
  <c r="E232" i="9"/>
  <c r="E89" i="9"/>
  <c r="F279" i="9"/>
  <c r="E215" i="9"/>
  <c r="H194" i="9"/>
  <c r="C81" i="9"/>
  <c r="K274" i="9"/>
  <c r="L216" i="9"/>
  <c r="K81" i="9"/>
  <c r="C265" i="9"/>
  <c r="O112" i="9"/>
  <c r="K45" i="9"/>
  <c r="K59" i="3"/>
  <c r="K185" i="9"/>
  <c r="F257" i="9"/>
  <c r="L159" i="9"/>
  <c r="C231" i="9"/>
  <c r="E30" i="9"/>
  <c r="C40" i="9"/>
  <c r="I215" i="9"/>
  <c r="F239" i="9"/>
  <c r="K38" i="3"/>
  <c r="O201" i="9"/>
  <c r="I179" i="9"/>
  <c r="F98" i="9"/>
  <c r="C216" i="9"/>
  <c r="K89" i="9"/>
  <c r="O156" i="9"/>
  <c r="N115" i="9"/>
  <c r="F214" i="9"/>
  <c r="I267" i="9"/>
  <c r="O227" i="9"/>
  <c r="G73" i="3"/>
  <c r="N107" i="9"/>
  <c r="K34" i="3"/>
  <c r="E196" i="9"/>
  <c r="K200" i="9"/>
  <c r="E224" i="9"/>
  <c r="I68" i="9"/>
  <c r="F255" i="9"/>
  <c r="C242" i="9"/>
  <c r="K154" i="9"/>
  <c r="E213" i="9"/>
  <c r="E62" i="9"/>
  <c r="N189" i="9"/>
  <c r="N62" i="9"/>
  <c r="H253" i="9"/>
  <c r="O214" i="9"/>
  <c r="C51" i="9"/>
  <c r="C24" i="9"/>
  <c r="C64" i="9"/>
  <c r="K239" i="9"/>
  <c r="N161" i="9"/>
  <c r="O88" i="9"/>
  <c r="F158" i="9"/>
  <c r="I27" i="9"/>
  <c r="O82" i="9"/>
  <c r="L86" i="9"/>
  <c r="F107" i="9"/>
  <c r="I157" i="9"/>
  <c r="H225" i="9"/>
  <c r="C145" i="9"/>
  <c r="F24" i="9"/>
  <c r="H87" i="9"/>
  <c r="K8" i="3"/>
  <c r="L70" i="9"/>
  <c r="I110" i="9"/>
  <c r="O66" i="3"/>
  <c r="N228" i="9"/>
  <c r="C104" i="9"/>
  <c r="O61" i="3"/>
  <c r="O69" i="3"/>
  <c r="F51" i="9"/>
  <c r="I114" i="9"/>
  <c r="O151" i="9"/>
  <c r="K180" i="9"/>
  <c r="C274" i="9"/>
  <c r="N79" i="9"/>
  <c r="K61" i="3"/>
  <c r="H76" i="9"/>
  <c r="O226" i="9"/>
  <c r="C71" i="9"/>
  <c r="I275" i="9"/>
  <c r="O68" i="3"/>
  <c r="N116" i="9"/>
  <c r="O153" i="9"/>
  <c r="F227" i="9"/>
  <c r="K71" i="9"/>
  <c r="N76" i="9"/>
  <c r="H61" i="9"/>
  <c r="L278" i="9"/>
  <c r="K114" i="9"/>
  <c r="H141" i="9"/>
  <c r="K19" i="3"/>
  <c r="E240" i="9"/>
  <c r="K13" i="5"/>
  <c r="L237" i="9"/>
  <c r="E64" i="9"/>
  <c r="K125" i="9"/>
  <c r="C279" i="9"/>
  <c r="F197" i="9"/>
  <c r="C82" i="9"/>
  <c r="O109" i="9"/>
  <c r="E60" i="9"/>
  <c r="I271" i="9"/>
  <c r="N242" i="9"/>
  <c r="H120" i="9"/>
  <c r="I147" i="9"/>
  <c r="F128" i="9"/>
  <c r="F241" i="9"/>
  <c r="N157" i="9"/>
  <c r="H183" i="9"/>
  <c r="C88" i="9"/>
  <c r="K42" i="3"/>
  <c r="L251" i="9"/>
  <c r="O75" i="3"/>
  <c r="I63" i="9"/>
  <c r="I166" i="9"/>
  <c r="C90" i="9"/>
  <c r="K14" i="5"/>
  <c r="O89" i="9"/>
  <c r="N183" i="9"/>
  <c r="H125" i="9"/>
  <c r="N149" i="9"/>
  <c r="N270" i="9"/>
  <c r="C161" i="9"/>
  <c r="K68" i="9"/>
  <c r="I38" i="9"/>
  <c r="H84" i="9"/>
  <c r="K52" i="9"/>
  <c r="F120" i="9"/>
  <c r="H151" i="9"/>
  <c r="C137" i="9"/>
  <c r="O122" i="9"/>
  <c r="E266" i="9"/>
  <c r="E180" i="9"/>
  <c r="L186" i="9"/>
  <c r="E119" i="9"/>
  <c r="K88" i="9"/>
  <c r="I126" i="9"/>
  <c r="N267" i="9"/>
  <c r="I119" i="9"/>
  <c r="N65" i="9"/>
  <c r="K238" i="9"/>
  <c r="E154" i="9"/>
  <c r="H230" i="9"/>
  <c r="N45" i="9"/>
  <c r="I80" i="9"/>
  <c r="F175" i="9"/>
  <c r="I257" i="9"/>
  <c r="K181" i="9"/>
  <c r="I45" i="9"/>
  <c r="O85" i="9"/>
  <c r="E24" i="9"/>
  <c r="O217" i="9"/>
  <c r="K63" i="3"/>
  <c r="K82" i="9"/>
  <c r="E103" i="9"/>
  <c r="N98" i="9"/>
  <c r="L220" i="9"/>
  <c r="O32" i="3"/>
  <c r="N148" i="9"/>
  <c r="K145" i="9"/>
  <c r="H149" i="9"/>
  <c r="I220" i="9"/>
  <c r="H99" i="9"/>
  <c r="N184" i="9"/>
  <c r="K19" i="5"/>
  <c r="E226" i="9"/>
  <c r="N226" i="9"/>
  <c r="L38" i="9"/>
  <c r="K78" i="9"/>
  <c r="N80" i="9"/>
  <c r="K265" i="9"/>
  <c r="H189" i="9"/>
  <c r="L187" i="9"/>
  <c r="N231" i="9"/>
  <c r="H36" i="9"/>
  <c r="F127" i="9"/>
  <c r="E108" i="9"/>
  <c r="H37" i="9"/>
  <c r="E111" i="9"/>
  <c r="I203" i="9"/>
  <c r="H32" i="9"/>
  <c r="H41" i="9"/>
  <c r="E51" i="9"/>
  <c r="N75" i="9"/>
  <c r="I101" i="9"/>
  <c r="I116" i="9"/>
  <c r="N260" i="9"/>
  <c r="K120" i="9"/>
  <c r="N81" i="9"/>
  <c r="F176" i="9"/>
  <c r="I109" i="9"/>
  <c r="C32" i="9"/>
  <c r="G32" i="3"/>
  <c r="F251" i="9"/>
  <c r="C113" i="9"/>
  <c r="E25" i="9"/>
  <c r="O142" i="9"/>
  <c r="N110" i="9"/>
  <c r="O181" i="9"/>
  <c r="H113" i="9"/>
  <c r="L254" i="9"/>
  <c r="H80" i="9"/>
  <c r="E260" i="9"/>
  <c r="L273" i="9"/>
  <c r="F85" i="9"/>
  <c r="F39" i="9"/>
  <c r="C111" i="9"/>
  <c r="E104" i="9"/>
  <c r="O114" i="9"/>
  <c r="C227" i="9"/>
  <c r="K228" i="9"/>
  <c r="N225" i="9"/>
  <c r="G39" i="3"/>
  <c r="G48" i="3"/>
  <c r="I160" i="9"/>
  <c r="H252" i="9"/>
  <c r="F34" i="9"/>
  <c r="F137" i="9"/>
  <c r="K195" i="9"/>
  <c r="K165" i="9"/>
  <c r="F204" i="9"/>
  <c r="N85" i="9"/>
  <c r="K41" i="3"/>
  <c r="N120" i="9"/>
  <c r="G69" i="3"/>
  <c r="K48" i="3"/>
  <c r="N112" i="9"/>
  <c r="L153" i="9"/>
  <c r="F87" i="9"/>
  <c r="L232" i="9"/>
  <c r="H240" i="9"/>
  <c r="G57" i="3"/>
  <c r="L115" i="9"/>
  <c r="F23" i="9"/>
  <c r="C35" i="9"/>
  <c r="L190" i="9"/>
  <c r="C143" i="9"/>
  <c r="E139" i="9"/>
  <c r="H159" i="9"/>
  <c r="C197" i="9"/>
  <c r="F178" i="9"/>
  <c r="K33" i="9"/>
  <c r="I216" i="9"/>
  <c r="K278" i="9"/>
  <c r="H98" i="9"/>
  <c r="K163" i="9"/>
  <c r="E107" i="9"/>
  <c r="F139" i="9"/>
  <c r="H52" i="9"/>
  <c r="I145" i="9"/>
  <c r="N182" i="9"/>
  <c r="C261" i="9"/>
  <c r="O126" i="9"/>
  <c r="F252" i="9"/>
  <c r="O179" i="9"/>
  <c r="O87" i="9"/>
  <c r="K254" i="9"/>
  <c r="C124" i="9"/>
  <c r="I149" i="9"/>
  <c r="O184" i="9"/>
  <c r="H40" i="9"/>
  <c r="L192" i="9"/>
  <c r="K28" i="9"/>
  <c r="G40" i="3"/>
  <c r="O63" i="3"/>
  <c r="I154" i="9"/>
  <c r="I47" i="9"/>
  <c r="I82" i="9"/>
  <c r="H164" i="9"/>
  <c r="K203" i="9"/>
  <c r="N177" i="9"/>
  <c r="O258" i="9"/>
  <c r="F199" i="9"/>
  <c r="I223" i="9"/>
  <c r="O251" i="9"/>
  <c r="N190" i="9"/>
  <c r="F221" i="9"/>
  <c r="I81" i="9"/>
  <c r="N140" i="9"/>
  <c r="E78" i="9"/>
  <c r="I108" i="9"/>
  <c r="F147" i="9"/>
  <c r="O38" i="3"/>
  <c r="E163" i="9"/>
  <c r="L158" i="9"/>
  <c r="K258" i="9"/>
  <c r="N222" i="9"/>
  <c r="H62" i="9"/>
  <c r="E47" i="9"/>
  <c r="C109" i="9"/>
  <c r="F45" i="9"/>
  <c r="H160" i="9"/>
  <c r="L46" i="9"/>
  <c r="F27" i="9"/>
  <c r="E258" i="9"/>
  <c r="L196" i="9"/>
  <c r="L31" i="9"/>
  <c r="N158" i="9"/>
  <c r="F266" i="9"/>
  <c r="H107" i="9"/>
  <c r="N113" i="9"/>
  <c r="I106" i="9"/>
  <c r="O231" i="9"/>
  <c r="F193" i="9"/>
  <c r="O48" i="9"/>
  <c r="C25" i="9"/>
  <c r="I234" i="9"/>
  <c r="F275" i="9"/>
  <c r="K31" i="9"/>
  <c r="H111" i="9"/>
  <c r="K177" i="9"/>
  <c r="E38" i="9"/>
  <c r="H73" i="9"/>
  <c r="O104" i="9"/>
  <c r="G64" i="3"/>
  <c r="I33" i="9"/>
  <c r="L215" i="9"/>
  <c r="C259" i="9"/>
  <c r="E147" i="9"/>
  <c r="H102" i="9"/>
  <c r="L201" i="9"/>
  <c r="N237" i="9"/>
  <c r="K226" i="9"/>
  <c r="I22" i="9"/>
  <c r="O66" i="9"/>
  <c r="C163" i="9"/>
  <c r="E186" i="9"/>
  <c r="H124" i="9"/>
  <c r="L260" i="9"/>
  <c r="K25" i="3"/>
  <c r="C158" i="9"/>
  <c r="K11" i="5"/>
  <c r="N198" i="9"/>
  <c r="K128" i="9"/>
  <c r="O70" i="9"/>
  <c r="G62" i="3"/>
  <c r="F191" i="9"/>
  <c r="F124" i="9"/>
  <c r="K21" i="3"/>
  <c r="K16" i="5"/>
  <c r="I232" i="9"/>
  <c r="C74" i="9"/>
  <c r="N24" i="9"/>
  <c r="O44" i="3"/>
  <c r="K277" i="9"/>
  <c r="C196" i="9"/>
  <c r="L33" i="9"/>
  <c r="E221" i="9"/>
  <c r="L118" i="9"/>
  <c r="K69" i="3"/>
  <c r="L106" i="9"/>
  <c r="K241" i="9"/>
  <c r="K252" i="9"/>
  <c r="L85" i="9"/>
  <c r="L104" i="9"/>
  <c r="C122" i="9"/>
  <c r="I229" i="9"/>
  <c r="F202" i="9"/>
  <c r="K176" i="9"/>
  <c r="N142" i="9"/>
  <c r="O174" i="9"/>
  <c r="K186" i="9"/>
  <c r="F166" i="9"/>
  <c r="F108" i="9"/>
  <c r="N73" i="9"/>
  <c r="F104" i="9"/>
  <c r="C73" i="9"/>
  <c r="I182" i="9"/>
  <c r="E50" i="9"/>
  <c r="I155" i="9"/>
  <c r="H261" i="9"/>
  <c r="E214" i="9"/>
  <c r="F236" i="9"/>
  <c r="G58" i="3"/>
  <c r="F50" i="9"/>
  <c r="C120" i="9"/>
  <c r="F215" i="9"/>
  <c r="E41" i="9"/>
  <c r="K223" i="9"/>
  <c r="E144" i="9"/>
  <c r="C52" i="9"/>
  <c r="K87" i="9"/>
  <c r="C226" i="9"/>
  <c r="H256" i="9"/>
  <c r="I233" i="9"/>
  <c r="K76" i="9"/>
  <c r="E219" i="9"/>
  <c r="F143" i="9"/>
  <c r="O40" i="3"/>
  <c r="K62" i="9"/>
  <c r="I120" i="9"/>
  <c r="K215" i="9"/>
  <c r="L126" i="9"/>
  <c r="I48" i="9"/>
  <c r="E112" i="9"/>
  <c r="L274" i="9"/>
  <c r="F261" i="9"/>
  <c r="K116" i="9"/>
  <c r="O188" i="9"/>
  <c r="C157" i="9"/>
  <c r="C162" i="9"/>
  <c r="N28" i="9"/>
  <c r="N220" i="9"/>
  <c r="C250" i="9"/>
  <c r="F38" i="9"/>
  <c r="F156" i="9"/>
  <c r="I36" i="9"/>
  <c r="O146" i="9"/>
  <c r="N214" i="9"/>
  <c r="I40" i="9"/>
  <c r="H90" i="9"/>
  <c r="E269" i="9"/>
  <c r="K20" i="5"/>
  <c r="I218" i="9"/>
  <c r="L79" i="9"/>
  <c r="O252" i="9"/>
  <c r="G33" i="3"/>
  <c r="O68" i="9"/>
  <c r="K98" i="9"/>
  <c r="H29" i="9"/>
  <c r="H242" i="9"/>
  <c r="O222" i="9"/>
  <c r="E31" i="9"/>
  <c r="O48" i="3"/>
  <c r="N33" i="9"/>
  <c r="E87" i="9"/>
  <c r="O64" i="9"/>
  <c r="L81" i="9"/>
  <c r="L37" i="9"/>
  <c r="I71" i="9"/>
  <c r="C278" i="9"/>
  <c r="F190" i="9"/>
  <c r="O163" i="9"/>
  <c r="O224" i="9"/>
  <c r="L83" i="9"/>
  <c r="C41" i="9"/>
  <c r="E200" i="9"/>
  <c r="F198" i="9"/>
  <c r="O35" i="3"/>
  <c r="K20" i="3"/>
  <c r="L121" i="9"/>
  <c r="F276" i="9"/>
  <c r="L272" i="9"/>
  <c r="L253" i="9"/>
  <c r="N50" i="9"/>
  <c r="F216" i="9"/>
  <c r="L60" i="9"/>
  <c r="N269" i="9"/>
  <c r="C105" i="9"/>
  <c r="F165" i="9"/>
  <c r="H23" i="9"/>
  <c r="O180" i="9"/>
  <c r="F62" i="9"/>
  <c r="K30" i="9"/>
  <c r="N41" i="9"/>
  <c r="L90" i="9"/>
  <c r="E145" i="9"/>
  <c r="O230" i="9"/>
  <c r="I141" i="9"/>
  <c r="C116" i="9"/>
  <c r="L114" i="9"/>
  <c r="C187" i="9"/>
  <c r="O234" i="9"/>
  <c r="H28" i="9"/>
  <c r="K179" i="9"/>
  <c r="I73" i="9"/>
  <c r="E115" i="9"/>
  <c r="L44" i="9"/>
  <c r="K35" i="9"/>
  <c r="N43" i="9"/>
  <c r="F264" i="9"/>
  <c r="E187" i="9"/>
  <c r="N51" i="9"/>
  <c r="N42" i="9"/>
  <c r="I98" i="9"/>
  <c r="F189" i="9"/>
  <c r="H264" i="9"/>
  <c r="L27" i="9"/>
  <c r="F278" i="9"/>
  <c r="N266" i="9"/>
  <c r="E143" i="9"/>
  <c r="K182" i="9"/>
  <c r="N150" i="9"/>
  <c r="K106" i="9"/>
  <c r="F102" i="9"/>
  <c r="F148" i="9"/>
  <c r="I196" i="9"/>
  <c r="L101" i="9"/>
  <c r="O154" i="9"/>
  <c r="F186" i="9"/>
  <c r="O176" i="9"/>
  <c r="N39" i="9"/>
  <c r="K57" i="3"/>
  <c r="K192" i="9"/>
  <c r="E178" i="9"/>
  <c r="N136" i="9"/>
  <c r="H81" i="9"/>
  <c r="L233" i="9"/>
  <c r="K9" i="3"/>
  <c r="K60" i="3"/>
  <c r="C87" i="9"/>
  <c r="N155" i="9"/>
  <c r="K202" i="9"/>
  <c r="F262" i="9"/>
  <c r="E253" i="9"/>
  <c r="O256" i="9"/>
  <c r="F142" i="9"/>
  <c r="O263" i="9"/>
  <c r="C60" i="9"/>
  <c r="K262" i="9"/>
  <c r="E29" i="9"/>
  <c r="C103" i="9"/>
  <c r="F100" i="9"/>
  <c r="I188" i="9"/>
  <c r="H34" i="9"/>
  <c r="H176" i="9"/>
  <c r="L238" i="9"/>
  <c r="O266" i="9"/>
  <c r="O105" i="9"/>
  <c r="E106" i="9"/>
  <c r="O61" i="9"/>
  <c r="C108" i="9"/>
  <c r="K214" i="9"/>
  <c r="K48" i="9"/>
  <c r="O101" i="9"/>
  <c r="K121" i="9"/>
  <c r="N63" i="9"/>
  <c r="L26" i="9"/>
  <c r="H279" i="9"/>
  <c r="N216" i="9"/>
  <c r="L122" i="9"/>
  <c r="G74" i="3"/>
  <c r="C217" i="9"/>
  <c r="N128" i="9"/>
  <c r="I41" i="9"/>
  <c r="N35" i="9"/>
  <c r="K201" i="9"/>
  <c r="L39" i="9"/>
  <c r="I190" i="9"/>
  <c r="K25" i="5"/>
  <c r="K80" i="9"/>
  <c r="F74" i="9"/>
  <c r="N151" i="9"/>
  <c r="H219" i="9"/>
  <c r="N146" i="9"/>
  <c r="L41" i="9"/>
  <c r="I237" i="9"/>
  <c r="F269" i="9"/>
  <c r="L275" i="9"/>
  <c r="N38" i="9"/>
  <c r="L140" i="9"/>
  <c r="N280" i="9"/>
  <c r="N100" i="9"/>
  <c r="L52" i="9"/>
  <c r="C148" i="9"/>
  <c r="K103" i="9"/>
  <c r="O115" i="9"/>
  <c r="K104" i="9"/>
  <c r="N213" i="9"/>
  <c r="O267" i="9"/>
  <c r="K40" i="3"/>
  <c r="O278" i="9"/>
  <c r="C27" i="9"/>
  <c r="K9" i="5"/>
  <c r="K147" i="9"/>
  <c r="I70" i="9"/>
  <c r="K51" i="9"/>
  <c r="C200" i="9"/>
  <c r="O83" i="9"/>
  <c r="H33" i="9"/>
  <c r="H235" i="9"/>
  <c r="H105" i="9"/>
  <c r="F258" i="9"/>
  <c r="H78" i="9"/>
  <c r="N60" i="9"/>
  <c r="C98" i="9"/>
  <c r="F71" i="9"/>
  <c r="C123" i="9"/>
  <c r="K69" i="9"/>
  <c r="N201" i="9"/>
  <c r="L73" i="9"/>
  <c r="G47" i="3"/>
  <c r="H190" i="9"/>
  <c r="E174" i="9"/>
  <c r="N52" i="9"/>
  <c r="F201" i="9"/>
  <c r="C72" i="9"/>
  <c r="H24" i="9"/>
  <c r="L87" i="9"/>
  <c r="I213" i="9"/>
  <c r="H274" i="9"/>
  <c r="K236" i="9"/>
  <c r="F61" i="9"/>
  <c r="O38" i="9"/>
  <c r="O49" i="3"/>
  <c r="O71" i="3"/>
  <c r="K197" i="9"/>
  <c r="E217" i="9"/>
  <c r="K242" i="9"/>
  <c r="N254" i="9"/>
  <c r="I251" i="9"/>
  <c r="N119" i="9"/>
  <c r="O46" i="9"/>
  <c r="C179" i="9"/>
  <c r="E34" i="9"/>
  <c r="K259" i="9"/>
  <c r="E158" i="9"/>
  <c r="I60" i="9"/>
  <c r="L261" i="9"/>
  <c r="C223" i="9"/>
  <c r="I198" i="9"/>
  <c r="E42" i="9"/>
  <c r="H270" i="9"/>
  <c r="I50" i="9"/>
  <c r="I151" i="9"/>
  <c r="E110" i="9"/>
  <c r="N272" i="9"/>
  <c r="K279" i="9"/>
  <c r="C63" i="9"/>
  <c r="L68" i="9"/>
  <c r="L51" i="9"/>
  <c r="E70" i="9"/>
  <c r="F250" i="9"/>
  <c r="H179" i="9"/>
  <c r="L127" i="9"/>
  <c r="O189" i="9"/>
  <c r="N259" i="9"/>
  <c r="K41" i="9"/>
  <c r="C114" i="9"/>
  <c r="O220" i="9"/>
  <c r="O90" i="9"/>
  <c r="K22" i="3"/>
  <c r="I185" i="9"/>
  <c r="H213" i="9"/>
  <c r="H263" i="9"/>
  <c r="I89" i="9"/>
  <c r="N44" i="9"/>
  <c r="I259" i="9"/>
  <c r="E83" i="9"/>
  <c r="O200" i="9"/>
  <c r="O79" i="9"/>
  <c r="N154" i="9"/>
  <c r="L162" i="9"/>
  <c r="O147" i="9"/>
  <c r="E76" i="9"/>
  <c r="F268" i="9"/>
  <c r="H197" i="9"/>
  <c r="C140" i="9"/>
  <c r="H22" i="9"/>
  <c r="E146" i="9"/>
  <c r="K118" i="9"/>
  <c r="K142" i="9"/>
  <c r="I272" i="9"/>
  <c r="K146" i="9"/>
  <c r="I127" i="9"/>
  <c r="O219" i="9"/>
  <c r="L124" i="9"/>
  <c r="L141" i="9"/>
  <c r="K44" i="3"/>
  <c r="C202" i="9"/>
  <c r="E71" i="9"/>
  <c r="E136" i="9"/>
  <c r="O33" i="9"/>
  <c r="I115" i="9"/>
  <c r="K49" i="3"/>
  <c r="I184" i="9"/>
  <c r="L76" i="9"/>
  <c r="G61" i="3"/>
  <c r="F192" i="9"/>
  <c r="N159" i="9"/>
  <c r="C220" i="9"/>
  <c r="F116" i="9"/>
  <c r="F22" i="9"/>
  <c r="L164" i="9"/>
  <c r="N40" i="9"/>
  <c r="C147" i="9"/>
  <c r="N22" i="9"/>
  <c r="N88" i="9"/>
  <c r="H221" i="9"/>
  <c r="I100" i="9"/>
  <c r="K12" i="3"/>
  <c r="K65" i="9"/>
  <c r="N276" i="9"/>
  <c r="K193" i="9"/>
  <c r="H198" i="9"/>
  <c r="F174" i="9"/>
  <c r="H227" i="9"/>
  <c r="F99" i="9"/>
  <c r="F122" i="9"/>
  <c r="L266" i="9"/>
  <c r="E257" i="9"/>
  <c r="O144" i="9"/>
  <c r="I180" i="9"/>
  <c r="C38" i="9"/>
  <c r="F105" i="9"/>
  <c r="C164" i="9"/>
  <c r="I183" i="9"/>
  <c r="C201" i="9"/>
  <c r="L62" i="9"/>
  <c r="O27" i="9"/>
  <c r="N262" i="9"/>
  <c r="C273" i="9"/>
  <c r="I104" i="9"/>
  <c r="E194" i="9"/>
  <c r="O270" i="9"/>
  <c r="F162" i="9"/>
  <c r="N236" i="9"/>
  <c r="I204" i="9"/>
  <c r="O37" i="3"/>
  <c r="L224" i="9"/>
  <c r="K141" i="9"/>
  <c r="C125" i="9"/>
  <c r="K25" i="9"/>
  <c r="L35" i="9"/>
  <c r="I83" i="9"/>
  <c r="N138" i="9"/>
  <c r="L175" i="9"/>
  <c r="C254" i="9"/>
  <c r="L255" i="9"/>
  <c r="H238" i="9"/>
  <c r="I150" i="9"/>
  <c r="N278" i="9"/>
  <c r="N194" i="9"/>
  <c r="K36" i="9"/>
  <c r="E105" i="9"/>
  <c r="N30" i="9"/>
  <c r="K194" i="9"/>
  <c r="N263" i="9"/>
  <c r="E66" i="9"/>
  <c r="F84" i="9"/>
  <c r="K272" i="9"/>
  <c r="O42" i="9"/>
  <c r="O74" i="9"/>
  <c r="C240" i="9"/>
  <c r="G75" i="3"/>
  <c r="H88" i="9"/>
  <c r="F187" i="9"/>
  <c r="F203" i="9"/>
  <c r="L234" i="9"/>
  <c r="H220" i="9"/>
  <c r="L128" i="9"/>
  <c r="L146" i="9"/>
  <c r="I37" i="9"/>
  <c r="H254" i="9"/>
  <c r="L252" i="9"/>
  <c r="F89" i="9"/>
  <c r="L194" i="9"/>
  <c r="I164" i="9"/>
  <c r="G65" i="3"/>
  <c r="O72" i="3"/>
  <c r="K148" i="9"/>
  <c r="F235" i="9"/>
  <c r="L110" i="9"/>
  <c r="H86" i="9"/>
  <c r="O42" i="3"/>
  <c r="N252" i="9"/>
  <c r="K280" i="9"/>
  <c r="E198" i="9"/>
  <c r="E203" i="9"/>
  <c r="N257" i="9"/>
  <c r="L108" i="9"/>
  <c r="E149" i="9"/>
  <c r="K73" i="3"/>
  <c r="C182" i="9"/>
  <c r="C232" i="9"/>
  <c r="C42" i="9"/>
  <c r="I258" i="9"/>
  <c r="F222" i="9"/>
  <c r="G45" i="3"/>
  <c r="L49" i="9"/>
  <c r="C84" i="9"/>
  <c r="O141" i="9"/>
  <c r="F33" i="9"/>
  <c r="I268" i="9"/>
  <c r="O259" i="9"/>
  <c r="F213" i="9"/>
  <c r="K23" i="5"/>
  <c r="C85" i="9"/>
  <c r="O136" i="9"/>
  <c r="K123" i="9"/>
  <c r="F160" i="9"/>
  <c r="I77" i="9"/>
  <c r="F153" i="9"/>
  <c r="G72" i="3"/>
  <c r="K162" i="9"/>
  <c r="I61" i="9"/>
  <c r="O120" i="9"/>
  <c r="L174" i="9"/>
  <c r="L235" i="9"/>
  <c r="H27" i="9"/>
  <c r="N31" i="9"/>
  <c r="C203" i="9"/>
  <c r="H122" i="9"/>
  <c r="I264" i="9"/>
  <c r="H174" i="9"/>
  <c r="E259" i="9"/>
  <c r="N121" i="9"/>
  <c r="L193" i="9"/>
  <c r="H191" i="9"/>
  <c r="K264" i="9"/>
  <c r="E261" i="9"/>
  <c r="E122" i="9"/>
  <c r="C139" i="9"/>
  <c r="L78" i="9"/>
  <c r="E251" i="9"/>
  <c r="E159" i="9"/>
  <c r="L181" i="9"/>
  <c r="I212" i="9"/>
  <c r="C153" i="9"/>
  <c r="O268" i="9"/>
  <c r="H82" i="9"/>
  <c r="C67" i="9"/>
  <c r="C68" i="9"/>
  <c r="N232" i="9"/>
  <c r="K225" i="9"/>
  <c r="L279" i="9"/>
  <c r="K39" i="9"/>
  <c r="K75" i="9"/>
  <c r="H257" i="9"/>
  <c r="L176" i="9"/>
  <c r="K22" i="5"/>
  <c r="O113" i="9"/>
  <c r="C28" i="9"/>
  <c r="K232" i="9"/>
  <c r="F237" i="9"/>
  <c r="E189" i="9"/>
  <c r="L89" i="9"/>
  <c r="K136" i="9"/>
  <c r="K233" i="9"/>
  <c r="F154" i="9"/>
  <c r="O62" i="3"/>
  <c r="E102" i="9"/>
  <c r="K219" i="9"/>
  <c r="N143" i="9"/>
  <c r="L82" i="9"/>
  <c r="I242" i="9"/>
  <c r="E123" i="9"/>
  <c r="C138" i="9"/>
  <c r="I230" i="9"/>
  <c r="I146" i="9"/>
  <c r="K24" i="5"/>
  <c r="N102" i="9"/>
  <c r="H31" i="9"/>
  <c r="H126" i="9"/>
  <c r="I227" i="9"/>
  <c r="L262" i="9"/>
  <c r="C45" i="9"/>
  <c r="H231" i="9"/>
  <c r="I265" i="9"/>
  <c r="I75" i="9"/>
  <c r="O225" i="9"/>
  <c r="E191" i="9"/>
  <c r="F114" i="9"/>
  <c r="G49" i="3"/>
  <c r="F66" i="9"/>
  <c r="I42" i="9"/>
  <c r="E231" i="9"/>
  <c r="N253" i="9"/>
  <c r="K240" i="9"/>
  <c r="K271" i="9"/>
  <c r="O86" i="9"/>
  <c r="H148" i="9"/>
  <c r="H51" i="9"/>
  <c r="E40" i="9"/>
  <c r="K235" i="9"/>
  <c r="I153" i="9"/>
  <c r="L221" i="9"/>
  <c r="F72" i="9"/>
  <c r="K261" i="9"/>
  <c r="K257" i="9"/>
  <c r="C146" i="9"/>
  <c r="F188" i="9"/>
  <c r="H101" i="9"/>
  <c r="N238" i="9"/>
  <c r="L72" i="9"/>
  <c r="K66" i="9"/>
  <c r="O116" i="9"/>
  <c r="H117" i="9"/>
  <c r="K15" i="5"/>
  <c r="E254" i="9"/>
  <c r="K190" i="9"/>
  <c r="I143" i="9"/>
  <c r="E44" i="9"/>
  <c r="K18" i="3"/>
  <c r="L177" i="9"/>
  <c r="E278" i="9"/>
  <c r="K32" i="9"/>
  <c r="F109" i="9"/>
  <c r="K109" i="9"/>
  <c r="N99" i="9"/>
  <c r="I274" i="9"/>
  <c r="E77" i="9"/>
  <c r="F28" i="9"/>
  <c r="K251" i="9"/>
  <c r="C136" i="9"/>
  <c r="I121" i="9"/>
  <c r="L156" i="9"/>
  <c r="N166" i="9"/>
  <c r="E197" i="9"/>
  <c r="H271" i="9"/>
  <c r="K184" i="9"/>
  <c r="G66" i="3"/>
  <c r="C237" i="9"/>
  <c r="K68" i="3"/>
  <c r="K213" i="9"/>
  <c r="O175" i="9"/>
  <c r="N64" i="9"/>
  <c r="K14" i="3"/>
  <c r="O28" i="9"/>
  <c r="O32" i="9"/>
  <c r="E98" i="9"/>
  <c r="L189" i="9"/>
  <c r="G35" i="3"/>
  <c r="H116" i="9"/>
  <c r="H147" i="9"/>
  <c r="L137" i="9"/>
  <c r="O161" i="9"/>
  <c r="I31" i="9"/>
  <c r="H70" i="9"/>
  <c r="O262" i="9"/>
  <c r="L276" i="9"/>
  <c r="C271" i="9"/>
  <c r="H121" i="9"/>
  <c r="N195" i="9"/>
  <c r="F224" i="9"/>
  <c r="C118" i="9"/>
  <c r="N61" i="9"/>
  <c r="F111" i="9"/>
  <c r="L161" i="9"/>
  <c r="K23" i="9"/>
  <c r="F200" i="9"/>
  <c r="K174" i="9"/>
  <c r="F164" i="9"/>
  <c r="K139" i="9"/>
  <c r="E157" i="9"/>
  <c r="H144" i="9"/>
  <c r="O37" i="9"/>
  <c r="L50" i="9"/>
  <c r="O99" i="9"/>
  <c r="L271" i="9"/>
  <c r="I137" i="9"/>
  <c r="K35" i="3"/>
  <c r="K204" i="9"/>
  <c r="I49" i="9"/>
  <c r="N233" i="9"/>
  <c r="F113" i="9"/>
  <c r="K276" i="9"/>
  <c r="I178" i="9"/>
  <c r="K63" i="9"/>
  <c r="O58" i="3"/>
  <c r="O185" i="9"/>
  <c r="O198" i="9"/>
  <c r="N215" i="9"/>
  <c r="E67" i="9"/>
  <c r="E202" i="9"/>
  <c r="F195" i="9"/>
  <c r="H67" i="9"/>
  <c r="O166" i="9"/>
  <c r="K269" i="9"/>
  <c r="E120" i="9"/>
  <c r="E113" i="9"/>
  <c r="C181" i="9"/>
  <c r="N147" i="9"/>
  <c r="C269" i="9"/>
  <c r="K115" i="9"/>
  <c r="O106" i="9"/>
  <c r="N264" i="9"/>
  <c r="K224" i="9"/>
  <c r="I76" i="9"/>
  <c r="F78" i="9"/>
  <c r="K110" i="9"/>
  <c r="N126" i="9"/>
  <c r="E61" i="9"/>
  <c r="K157" i="9"/>
  <c r="N234" i="9"/>
  <c r="H233" i="9"/>
  <c r="N124" i="9"/>
  <c r="I25" i="9"/>
  <c r="I241" i="9"/>
  <c r="H277" i="9"/>
  <c r="C23" i="9"/>
  <c r="E230" i="9"/>
  <c r="N27" i="9"/>
  <c r="C241" i="9"/>
  <c r="I66" i="9"/>
  <c r="I192" i="9"/>
  <c r="E86" i="9"/>
  <c r="O23" i="9"/>
  <c r="E152" i="9"/>
  <c r="H109" i="9"/>
  <c r="I228" i="9"/>
  <c r="H43" i="9"/>
  <c r="I193" i="9"/>
  <c r="H200" i="9"/>
  <c r="N240" i="9"/>
  <c r="K268" i="9"/>
  <c r="C264" i="9"/>
  <c r="C79" i="9"/>
  <c r="K43" i="9"/>
  <c r="O264" i="9"/>
  <c r="H177" i="9"/>
  <c r="I266" i="9"/>
  <c r="K270" i="9"/>
  <c r="K8" i="5"/>
  <c r="O67" i="3"/>
  <c r="O213" i="9"/>
  <c r="O160" i="9"/>
  <c r="I276" i="9"/>
  <c r="F119" i="9"/>
  <c r="H108" i="9"/>
  <c r="K56" i="3"/>
  <c r="E99" i="9"/>
  <c r="F145" i="9"/>
  <c r="O51" i="9"/>
  <c r="H35" i="9"/>
  <c r="K217" i="9"/>
  <c r="L259" i="9"/>
  <c r="F157" i="9"/>
  <c r="F230" i="9"/>
  <c r="N179" i="9"/>
  <c r="L43" i="9"/>
  <c r="C174" i="9"/>
  <c r="K13" i="3"/>
  <c r="L80" i="9"/>
  <c r="N279" i="9"/>
  <c r="C30" i="9"/>
  <c r="L152" i="9"/>
  <c r="L138" i="9"/>
  <c r="O140" i="9"/>
  <c r="I34" i="9"/>
  <c r="L184" i="9"/>
  <c r="F220" i="9"/>
  <c r="I35" i="9"/>
  <c r="F177" i="9"/>
  <c r="E199" i="9"/>
  <c r="F225" i="9"/>
  <c r="C183" i="9"/>
  <c r="I69" i="9"/>
  <c r="N188" i="9"/>
  <c r="C36" i="9"/>
  <c r="E128" i="9"/>
  <c r="L45" i="9"/>
  <c r="H262" i="9"/>
  <c r="H114" i="9"/>
  <c r="C222" i="9"/>
  <c r="F86" i="9"/>
  <c r="I177" i="9"/>
  <c r="O137" i="9"/>
  <c r="O148" i="9"/>
  <c r="E218" i="9"/>
  <c r="O45" i="9"/>
  <c r="O238" i="9"/>
  <c r="K86" i="9"/>
  <c r="I250" i="9"/>
  <c r="N69" i="9"/>
  <c r="F75" i="9"/>
  <c r="I231" i="9"/>
  <c r="E137" i="9"/>
  <c r="C190" i="9"/>
  <c r="H216" i="9"/>
  <c r="O46" i="3"/>
  <c r="H153" i="9"/>
  <c r="C47" i="9"/>
  <c r="F68" i="9"/>
  <c r="K50" i="9"/>
  <c r="C155" i="9"/>
  <c r="E188" i="9"/>
  <c r="C175" i="9"/>
  <c r="C263" i="9"/>
  <c r="I256" i="9"/>
  <c r="K156" i="9"/>
  <c r="N265" i="9"/>
  <c r="I262" i="9"/>
  <c r="L74" i="9"/>
  <c r="O202" i="9"/>
  <c r="K37" i="3"/>
  <c r="N71" i="9"/>
  <c r="C180" i="9"/>
  <c r="N274" i="9"/>
  <c r="K160" i="9"/>
  <c r="E212" i="9"/>
  <c r="L40" i="9"/>
  <c r="E90" i="9"/>
  <c r="I254" i="9"/>
  <c r="E84" i="9"/>
  <c r="O265" i="9"/>
  <c r="H146" i="9"/>
  <c r="O239" i="9"/>
  <c r="O199" i="9"/>
  <c r="E166" i="9"/>
  <c r="O212" i="9"/>
  <c r="N87" i="9"/>
  <c r="H232" i="9"/>
  <c r="L240" i="9"/>
  <c r="I43" i="9"/>
  <c r="C177" i="9"/>
  <c r="I52" i="9"/>
  <c r="O69" i="9"/>
  <c r="L36" i="9"/>
  <c r="G56" i="3"/>
  <c r="O74" i="3"/>
  <c r="C43" i="9"/>
  <c r="N36" i="9"/>
  <c r="H145" i="9"/>
  <c r="H79" i="9"/>
  <c r="F80" i="9"/>
  <c r="L200" i="9"/>
  <c r="L111" i="9"/>
  <c r="K47" i="3"/>
  <c r="E26" i="9"/>
  <c r="L264" i="9"/>
  <c r="C119" i="9"/>
  <c r="O276" i="9"/>
  <c r="N74" i="9"/>
  <c r="N255" i="9"/>
  <c r="I239" i="9"/>
  <c r="C192" i="9"/>
  <c r="L84" i="9"/>
  <c r="I62" i="9"/>
  <c r="H265" i="9"/>
  <c r="I30" i="9"/>
  <c r="I255" i="9"/>
  <c r="K191" i="9"/>
  <c r="C156" i="9"/>
  <c r="C262" i="9"/>
  <c r="O78" i="9"/>
  <c r="F88" i="9"/>
  <c r="G46" i="3"/>
  <c r="O261" i="9"/>
  <c r="I140" i="9"/>
  <c r="N118" i="9"/>
  <c r="K255" i="9"/>
  <c r="K119" i="9"/>
  <c r="O60" i="3"/>
  <c r="N141" i="9"/>
  <c r="L125" i="9"/>
  <c r="G43" i="3"/>
  <c r="L119" i="9"/>
  <c r="G63" i="3"/>
  <c r="N250" i="9"/>
  <c r="N196" i="9"/>
  <c r="H25" i="9"/>
  <c r="H224" i="9"/>
  <c r="F46" i="9"/>
  <c r="F185" i="9"/>
  <c r="I221" i="9"/>
  <c r="K46" i="9"/>
  <c r="E267" i="9"/>
  <c r="O178" i="9"/>
  <c r="N137" i="9"/>
  <c r="F272" i="9"/>
  <c r="O236" i="9"/>
  <c r="L22" i="9"/>
  <c r="E35" i="9"/>
  <c r="F159" i="9"/>
  <c r="L214" i="9"/>
  <c r="K99" i="9"/>
  <c r="H119" i="9"/>
  <c r="G60" i="3"/>
  <c r="K71" i="3"/>
  <c r="I136" i="9"/>
  <c r="O22" i="9"/>
  <c r="N229" i="9"/>
  <c r="H50" i="9"/>
  <c r="H63" i="9"/>
  <c r="E183" i="9"/>
  <c r="F126" i="9"/>
  <c r="E195" i="9"/>
  <c r="L32" i="9"/>
  <c r="N86" i="9"/>
  <c r="L136" i="9"/>
  <c r="K15" i="3"/>
  <c r="I194" i="9"/>
  <c r="H30" i="9"/>
  <c r="I191" i="9"/>
  <c r="I87" i="9"/>
  <c r="O232" i="9"/>
  <c r="O43" i="3"/>
  <c r="O63" i="9"/>
  <c r="C154" i="9"/>
  <c r="N127" i="9"/>
  <c r="E201" i="9"/>
  <c r="H115" i="9"/>
  <c r="K127" i="9"/>
  <c r="O275" i="9"/>
  <c r="L202" i="9"/>
  <c r="N261" i="9"/>
  <c r="O277" i="9"/>
  <c r="O117" i="9"/>
  <c r="O108" i="9"/>
  <c r="H223" i="9"/>
  <c r="L67" i="9"/>
  <c r="F76" i="9"/>
  <c r="H255" i="9"/>
  <c r="N125" i="9"/>
  <c r="K107" i="9"/>
  <c r="K73" i="9"/>
  <c r="H44" i="9"/>
  <c r="E148" i="9"/>
  <c r="E153" i="9"/>
  <c r="N47" i="9"/>
  <c r="H156" i="9"/>
  <c r="K138" i="9"/>
  <c r="K150" i="9"/>
  <c r="E185" i="9"/>
  <c r="N181" i="9"/>
  <c r="I46" i="9"/>
  <c r="L197" i="9"/>
  <c r="C258" i="9"/>
  <c r="G42" i="3"/>
  <c r="N111" i="9"/>
  <c r="I102" i="9"/>
  <c r="K17" i="5"/>
  <c r="E256" i="9"/>
  <c r="K152" i="9"/>
  <c r="H196" i="9"/>
  <c r="I125" i="9"/>
  <c r="L147" i="9"/>
  <c r="O152" i="9"/>
  <c r="K29" i="9"/>
  <c r="N199" i="9"/>
  <c r="O36" i="3"/>
  <c r="N230" i="9"/>
  <c r="E220" i="9"/>
  <c r="F101" i="9"/>
  <c r="I142" i="9"/>
  <c r="C257" i="9"/>
  <c r="E36" i="9"/>
  <c r="O29" i="9"/>
  <c r="E223" i="9"/>
  <c r="F77" i="9"/>
  <c r="I158" i="9"/>
  <c r="L219" i="9"/>
  <c r="E229" i="9"/>
  <c r="F40" i="9"/>
  <c r="I117" i="9"/>
  <c r="O50" i="9"/>
  <c r="F79" i="9"/>
  <c r="I28" i="9"/>
  <c r="H68" i="9"/>
  <c r="E125" i="9"/>
  <c r="G31" i="3"/>
  <c r="E161" i="9"/>
  <c r="G44" i="3"/>
  <c r="K34" i="9"/>
  <c r="L277" i="9"/>
  <c r="I201" i="9"/>
  <c r="K16" i="3"/>
  <c r="O139" i="9"/>
  <c r="L139" i="9"/>
  <c r="O164" i="9"/>
  <c r="K45" i="3"/>
  <c r="E49" i="9"/>
  <c r="K159" i="9"/>
  <c r="O274" i="9"/>
  <c r="F240" i="9"/>
  <c r="G68" i="3"/>
  <c r="L100" i="9"/>
  <c r="E79" i="9"/>
  <c r="O24" i="9"/>
  <c r="K275" i="9"/>
  <c r="K149" i="9"/>
  <c r="K229" i="9"/>
  <c r="F234" i="9"/>
  <c r="I174" i="9"/>
  <c r="O253" i="9"/>
  <c r="N103" i="9"/>
  <c r="C141" i="9"/>
  <c r="O65" i="3"/>
  <c r="O197" i="9"/>
  <c r="L29" i="9"/>
  <c r="F180" i="9"/>
  <c r="I24" i="9"/>
  <c r="F232" i="9"/>
  <c r="O145" i="9"/>
  <c r="N180" i="9"/>
  <c r="F233" i="9"/>
  <c r="H143" i="9"/>
  <c r="O35" i="9"/>
  <c r="I224" i="9"/>
  <c r="N217" i="9"/>
  <c r="C238" i="9"/>
  <c r="L148" i="9"/>
  <c r="E235" i="9"/>
  <c r="K83" i="9"/>
  <c r="N32" i="9"/>
  <c r="L64" i="9"/>
  <c r="L61" i="9"/>
  <c r="I99" i="9"/>
  <c r="N174" i="9"/>
  <c r="I175" i="9"/>
  <c r="H49" i="9"/>
  <c r="H278" i="9"/>
  <c r="C77" i="9"/>
  <c r="C110" i="9"/>
  <c r="E124" i="9"/>
  <c r="E72" i="9"/>
  <c r="O260" i="9"/>
  <c r="I39" i="9"/>
  <c r="I84" i="9"/>
  <c r="E162" i="9"/>
  <c r="L183" i="9"/>
  <c r="C212" i="9"/>
  <c r="L102" i="9"/>
  <c r="C115" i="9"/>
  <c r="N84" i="9"/>
  <c r="C80" i="9"/>
  <c r="L28" i="9"/>
  <c r="L30" i="9"/>
  <c r="L203" i="9"/>
  <c r="E192" i="9"/>
  <c r="O47" i="9"/>
  <c r="N235" i="9"/>
  <c r="N218" i="9"/>
  <c r="L265" i="9"/>
  <c r="O67" i="9"/>
  <c r="I195" i="9"/>
  <c r="E242" i="9"/>
  <c r="O81" i="9"/>
  <c r="H158" i="9"/>
  <c r="F161" i="9"/>
  <c r="K237" i="9"/>
  <c r="I123" i="9"/>
  <c r="F103" i="9"/>
  <c r="K70" i="3"/>
  <c r="O257" i="9"/>
  <c r="I252" i="9"/>
  <c r="E182" i="9"/>
  <c r="F152" i="9"/>
  <c r="O33" i="3"/>
  <c r="F270" i="9"/>
  <c r="O149" i="9"/>
  <c r="I279" i="9"/>
  <c r="H74" i="9"/>
  <c r="F49" i="9"/>
  <c r="E22" i="9"/>
  <c r="N256" i="9"/>
  <c r="I29" i="9"/>
  <c r="F223" i="9"/>
  <c r="H202" i="9"/>
  <c r="C142" i="9"/>
  <c r="N104" i="9"/>
  <c r="M142" i="9" l="1"/>
  <c r="G142" i="9"/>
  <c r="D142" i="9"/>
  <c r="J142" i="9"/>
  <c r="Q33" i="3"/>
  <c r="R33" i="3"/>
  <c r="P33" i="3"/>
  <c r="N70" i="3"/>
  <c r="L70" i="3"/>
  <c r="M70" i="3"/>
  <c r="D80" i="9"/>
  <c r="J80" i="9"/>
  <c r="G80" i="9"/>
  <c r="M80" i="9"/>
  <c r="G115" i="9"/>
  <c r="M115" i="9"/>
  <c r="D115" i="9"/>
  <c r="J115" i="9"/>
  <c r="C244" i="9"/>
  <c r="M212" i="9"/>
  <c r="J212" i="9"/>
  <c r="D212" i="9"/>
  <c r="G212" i="9"/>
  <c r="G110" i="9"/>
  <c r="D110" i="9"/>
  <c r="J110" i="9"/>
  <c r="M110" i="9"/>
  <c r="M77" i="9"/>
  <c r="D77" i="9"/>
  <c r="G77" i="9"/>
  <c r="J77" i="9"/>
  <c r="J238" i="9"/>
  <c r="G238" i="9"/>
  <c r="M238" i="9"/>
  <c r="D238" i="9"/>
  <c r="Q65" i="3"/>
  <c r="R65" i="3"/>
  <c r="P65" i="3"/>
  <c r="D141" i="9"/>
  <c r="M141" i="9"/>
  <c r="J141" i="9"/>
  <c r="G141" i="9"/>
  <c r="I206" i="9"/>
  <c r="H206" i="9" s="1"/>
  <c r="G8" i="9" s="1"/>
  <c r="H68" i="3"/>
  <c r="J68" i="3"/>
  <c r="I68" i="3"/>
  <c r="N45" i="3"/>
  <c r="L45" i="3"/>
  <c r="M45" i="3"/>
  <c r="M16" i="3"/>
  <c r="L16" i="3"/>
  <c r="N16" i="3"/>
  <c r="H44" i="3"/>
  <c r="I44" i="3"/>
  <c r="J44" i="3"/>
  <c r="J31" i="3"/>
  <c r="H31" i="3"/>
  <c r="I31" i="3"/>
  <c r="J257" i="9"/>
  <c r="D257" i="9"/>
  <c r="M257" i="9"/>
  <c r="G257" i="9"/>
  <c r="P36" i="3"/>
  <c r="R36" i="3"/>
  <c r="Q36" i="3"/>
  <c r="L17" i="5"/>
  <c r="M17" i="5"/>
  <c r="N17" i="5"/>
  <c r="J42" i="3"/>
  <c r="H42" i="3"/>
  <c r="I42" i="3"/>
  <c r="D258" i="9"/>
  <c r="M258" i="9"/>
  <c r="J258" i="9"/>
  <c r="G258" i="9"/>
  <c r="J154" i="9"/>
  <c r="D154" i="9"/>
  <c r="G154" i="9"/>
  <c r="M154" i="9"/>
  <c r="Q43" i="3"/>
  <c r="P43" i="3"/>
  <c r="R43" i="3"/>
  <c r="L15" i="3"/>
  <c r="M15" i="3"/>
  <c r="N15" i="3"/>
  <c r="L168" i="9"/>
  <c r="K168" i="9" s="1"/>
  <c r="J12" i="9" s="1"/>
  <c r="O54" i="9"/>
  <c r="N54" i="9" s="1"/>
  <c r="M16" i="9" s="1"/>
  <c r="I168" i="9"/>
  <c r="H168" i="9" s="1"/>
  <c r="G12" i="9" s="1"/>
  <c r="M71" i="3"/>
  <c r="L71" i="3"/>
  <c r="N71" i="3"/>
  <c r="I60" i="3"/>
  <c r="J60" i="3"/>
  <c r="H60" i="3"/>
  <c r="L54" i="9"/>
  <c r="K54" i="9" s="1"/>
  <c r="J16" i="9" s="1"/>
  <c r="H63" i="3"/>
  <c r="J63" i="3"/>
  <c r="I63" i="3"/>
  <c r="I43" i="3"/>
  <c r="H43" i="3"/>
  <c r="J43" i="3"/>
  <c r="Q60" i="3"/>
  <c r="R60" i="3"/>
  <c r="P60" i="3"/>
  <c r="I46" i="3"/>
  <c r="H46" i="3"/>
  <c r="J46" i="3"/>
  <c r="M262" i="9"/>
  <c r="G262" i="9"/>
  <c r="J262" i="9"/>
  <c r="D262" i="9"/>
  <c r="D156" i="9"/>
  <c r="J156" i="9"/>
  <c r="M156" i="9"/>
  <c r="G156" i="9"/>
  <c r="J192" i="9"/>
  <c r="G192" i="9"/>
  <c r="D192" i="9"/>
  <c r="M192" i="9"/>
  <c r="G119" i="9"/>
  <c r="D119" i="9"/>
  <c r="M119" i="9"/>
  <c r="J119" i="9"/>
  <c r="M47" i="3"/>
  <c r="N47" i="3"/>
  <c r="L47" i="3"/>
  <c r="M43" i="9"/>
  <c r="D43" i="9"/>
  <c r="G43" i="9"/>
  <c r="J43" i="9"/>
  <c r="R74" i="3"/>
  <c r="P74" i="3"/>
  <c r="Q74" i="3"/>
  <c r="H56" i="3"/>
  <c r="I56" i="3"/>
  <c r="J56" i="3"/>
  <c r="M177" i="9"/>
  <c r="D177" i="9"/>
  <c r="G177" i="9"/>
  <c r="J177" i="9"/>
  <c r="O244" i="9"/>
  <c r="N244" i="9" s="1"/>
  <c r="M10" i="9" s="1"/>
  <c r="M180" i="9"/>
  <c r="J180" i="9"/>
  <c r="D180" i="9"/>
  <c r="G180" i="9"/>
  <c r="N37" i="3"/>
  <c r="L37" i="3"/>
  <c r="M37" i="3"/>
  <c r="G263" i="9"/>
  <c r="J263" i="9"/>
  <c r="D263" i="9"/>
  <c r="M263" i="9"/>
  <c r="M175" i="9"/>
  <c r="J175" i="9"/>
  <c r="D175" i="9"/>
  <c r="G175" i="9"/>
  <c r="D155" i="9"/>
  <c r="M155" i="9"/>
  <c r="G155" i="9"/>
  <c r="J155" i="9"/>
  <c r="J47" i="9"/>
  <c r="D47" i="9"/>
  <c r="M47" i="9"/>
  <c r="G47" i="9"/>
  <c r="P46" i="3"/>
  <c r="Q46" i="3"/>
  <c r="R46" i="3"/>
  <c r="G190" i="9"/>
  <c r="J190" i="9"/>
  <c r="D190" i="9"/>
  <c r="M190" i="9"/>
  <c r="I282" i="9"/>
  <c r="H282" i="9" s="1"/>
  <c r="G14" i="9" s="1"/>
  <c r="D222" i="9"/>
  <c r="M222" i="9"/>
  <c r="G222" i="9"/>
  <c r="J222" i="9"/>
  <c r="G36" i="9"/>
  <c r="M36" i="9"/>
  <c r="J36" i="9"/>
  <c r="D36" i="9"/>
  <c r="D183" i="9"/>
  <c r="G183" i="9"/>
  <c r="M183" i="9"/>
  <c r="J183" i="9"/>
  <c r="D30" i="9"/>
  <c r="G30" i="9"/>
  <c r="J30" i="9"/>
  <c r="M30" i="9"/>
  <c r="N13" i="3"/>
  <c r="L13" i="3"/>
  <c r="M13" i="3"/>
  <c r="D174" i="9"/>
  <c r="C206" i="9"/>
  <c r="G174" i="9"/>
  <c r="M174" i="9"/>
  <c r="J174" i="9"/>
  <c r="M56" i="3"/>
  <c r="L56" i="3"/>
  <c r="N56" i="3"/>
  <c r="P67" i="3"/>
  <c r="R67" i="3"/>
  <c r="Q67" i="3"/>
  <c r="L8" i="5"/>
  <c r="M8" i="5"/>
  <c r="N8" i="5"/>
  <c r="G79" i="9"/>
  <c r="D79" i="9"/>
  <c r="M79" i="9"/>
  <c r="J79" i="9"/>
  <c r="G264" i="9"/>
  <c r="M264" i="9"/>
  <c r="D264" i="9"/>
  <c r="J264" i="9"/>
  <c r="G241" i="9"/>
  <c r="J241" i="9"/>
  <c r="D241" i="9"/>
  <c r="M241" i="9"/>
  <c r="G23" i="9"/>
  <c r="D23" i="9"/>
  <c r="M23" i="9"/>
  <c r="J23" i="9"/>
  <c r="G269" i="9"/>
  <c r="M269" i="9"/>
  <c r="J269" i="9"/>
  <c r="D269" i="9"/>
  <c r="D181" i="9"/>
  <c r="J181" i="9"/>
  <c r="G181" i="9"/>
  <c r="M181" i="9"/>
  <c r="P58" i="3"/>
  <c r="Q58" i="3"/>
  <c r="R58" i="3"/>
  <c r="N35" i="3"/>
  <c r="M35" i="3"/>
  <c r="L35" i="3"/>
  <c r="M118" i="9"/>
  <c r="G118" i="9"/>
  <c r="D118" i="9"/>
  <c r="J118" i="9"/>
  <c r="D271" i="9"/>
  <c r="J271" i="9"/>
  <c r="G271" i="9"/>
  <c r="M271" i="9"/>
  <c r="I35" i="3"/>
  <c r="J35" i="3"/>
  <c r="H35" i="3"/>
  <c r="L14" i="3"/>
  <c r="N14" i="3"/>
  <c r="M14" i="3"/>
  <c r="M68" i="3"/>
  <c r="L68" i="3"/>
  <c r="N68" i="3"/>
  <c r="G237" i="9"/>
  <c r="D237" i="9"/>
  <c r="J237" i="9"/>
  <c r="M237" i="9"/>
  <c r="H66" i="3"/>
  <c r="J66" i="3"/>
  <c r="I66" i="3"/>
  <c r="D136" i="9"/>
  <c r="J136" i="9"/>
  <c r="G136" i="9"/>
  <c r="C168" i="9"/>
  <c r="M136" i="9"/>
  <c r="M18" i="3"/>
  <c r="L18" i="3"/>
  <c r="N18" i="3"/>
  <c r="N15" i="5"/>
  <c r="L15" i="5"/>
  <c r="M15" i="5"/>
  <c r="D146" i="9"/>
  <c r="M146" i="9"/>
  <c r="J146" i="9"/>
  <c r="G146" i="9"/>
  <c r="H49" i="3"/>
  <c r="I49" i="3"/>
  <c r="J49" i="3"/>
  <c r="J45" i="9"/>
  <c r="D45" i="9"/>
  <c r="G45" i="9"/>
  <c r="M45" i="9"/>
  <c r="N24" i="5"/>
  <c r="L24" i="5"/>
  <c r="M24" i="5"/>
  <c r="M138" i="9"/>
  <c r="D138" i="9"/>
  <c r="G138" i="9"/>
  <c r="J138" i="9"/>
  <c r="Q62" i="3"/>
  <c r="P62" i="3"/>
  <c r="R62" i="3"/>
  <c r="M28" i="9"/>
  <c r="G28" i="9"/>
  <c r="J28" i="9"/>
  <c r="D28" i="9"/>
  <c r="M22" i="5"/>
  <c r="N22" i="5"/>
  <c r="L22" i="5"/>
  <c r="J68" i="9"/>
  <c r="M68" i="9"/>
  <c r="D68" i="9"/>
  <c r="G68" i="9"/>
  <c r="G67" i="9"/>
  <c r="D67" i="9"/>
  <c r="M67" i="9"/>
  <c r="J67" i="9"/>
  <c r="M153" i="9"/>
  <c r="D153" i="9"/>
  <c r="G153" i="9"/>
  <c r="J153" i="9"/>
  <c r="I244" i="9"/>
  <c r="H244" i="9" s="1"/>
  <c r="G10" i="9" s="1"/>
  <c r="M139" i="9"/>
  <c r="G139" i="9"/>
  <c r="J139" i="9"/>
  <c r="D139" i="9"/>
  <c r="D203" i="9"/>
  <c r="M203" i="9"/>
  <c r="G203" i="9"/>
  <c r="J203" i="9"/>
  <c r="L206" i="9"/>
  <c r="K206" i="9" s="1"/>
  <c r="J8" i="9" s="1"/>
  <c r="J72" i="3"/>
  <c r="I72" i="3"/>
  <c r="H72" i="3"/>
  <c r="O168" i="9"/>
  <c r="N168" i="9" s="1"/>
  <c r="M12" i="9" s="1"/>
  <c r="D85" i="9"/>
  <c r="G85" i="9"/>
  <c r="M85" i="9"/>
  <c r="J85" i="9"/>
  <c r="N23" i="5"/>
  <c r="M23" i="5"/>
  <c r="L23" i="5"/>
  <c r="J84" i="9"/>
  <c r="M84" i="9"/>
  <c r="G84" i="9"/>
  <c r="D84" i="9"/>
  <c r="I45" i="3"/>
  <c r="J45" i="3"/>
  <c r="H45" i="3"/>
  <c r="D42" i="9"/>
  <c r="J42" i="9"/>
  <c r="G42" i="9"/>
  <c r="M42" i="9"/>
  <c r="D232" i="9"/>
  <c r="M232" i="9"/>
  <c r="G232" i="9"/>
  <c r="J232" i="9"/>
  <c r="M182" i="9"/>
  <c r="J182" i="9"/>
  <c r="D182" i="9"/>
  <c r="G182" i="9"/>
  <c r="L73" i="3"/>
  <c r="M73" i="3"/>
  <c r="N73" i="3"/>
  <c r="Q42" i="3"/>
  <c r="P42" i="3"/>
  <c r="R42" i="3"/>
  <c r="P72" i="3"/>
  <c r="Q72" i="3"/>
  <c r="R72" i="3"/>
  <c r="I65" i="3"/>
  <c r="J65" i="3"/>
  <c r="H65" i="3"/>
  <c r="H75" i="3"/>
  <c r="I75" i="3"/>
  <c r="J75" i="3"/>
  <c r="J240" i="9"/>
  <c r="G240" i="9"/>
  <c r="D240" i="9"/>
  <c r="M240" i="9"/>
  <c r="G254" i="9"/>
  <c r="M254" i="9"/>
  <c r="J254" i="9"/>
  <c r="D254" i="9"/>
  <c r="J125" i="9"/>
  <c r="D125" i="9"/>
  <c r="M125" i="9"/>
  <c r="G125" i="9"/>
  <c r="P37" i="3"/>
  <c r="Q37" i="3"/>
  <c r="R37" i="3"/>
  <c r="M273" i="9"/>
  <c r="D273" i="9"/>
  <c r="J273" i="9"/>
  <c r="G273" i="9"/>
  <c r="J201" i="9"/>
  <c r="D201" i="9"/>
  <c r="M201" i="9"/>
  <c r="G201" i="9"/>
  <c r="J164" i="9"/>
  <c r="D164" i="9"/>
  <c r="G164" i="9"/>
  <c r="M164" i="9"/>
  <c r="M38" i="9"/>
  <c r="J38" i="9"/>
  <c r="D38" i="9"/>
  <c r="G38" i="9"/>
  <c r="F206" i="9"/>
  <c r="E206" i="9" s="1"/>
  <c r="D8" i="9" s="1"/>
  <c r="N12" i="3"/>
  <c r="M12" i="3"/>
  <c r="L12" i="3"/>
  <c r="D147" i="9"/>
  <c r="M147" i="9"/>
  <c r="J147" i="9"/>
  <c r="G147" i="9"/>
  <c r="F54" i="9"/>
  <c r="G220" i="9"/>
  <c r="M220" i="9"/>
  <c r="J220" i="9"/>
  <c r="D220" i="9"/>
  <c r="J61" i="3"/>
  <c r="H61" i="3"/>
  <c r="I61" i="3"/>
  <c r="N49" i="3"/>
  <c r="M49" i="3"/>
  <c r="L49" i="3"/>
  <c r="D202" i="9"/>
  <c r="M202" i="9"/>
  <c r="G202" i="9"/>
  <c r="J202" i="9"/>
  <c r="N44" i="3"/>
  <c r="L44" i="3"/>
  <c r="M44" i="3"/>
  <c r="G140" i="9"/>
  <c r="D140" i="9"/>
  <c r="J140" i="9"/>
  <c r="M140" i="9"/>
  <c r="L22" i="3"/>
  <c r="M22" i="3"/>
  <c r="N22" i="3"/>
  <c r="D114" i="9"/>
  <c r="M114" i="9"/>
  <c r="G114" i="9"/>
  <c r="J114" i="9"/>
  <c r="F282" i="9"/>
  <c r="E282" i="9" s="1"/>
  <c r="D14" i="9" s="1"/>
  <c r="J63" i="9"/>
  <c r="G63" i="9"/>
  <c r="D63" i="9"/>
  <c r="M63" i="9"/>
  <c r="J223" i="9"/>
  <c r="D223" i="9"/>
  <c r="G223" i="9"/>
  <c r="M223" i="9"/>
  <c r="I92" i="9"/>
  <c r="H92" i="9" s="1"/>
  <c r="G4" i="9" s="1"/>
  <c r="G179" i="9"/>
  <c r="J179" i="9"/>
  <c r="M179" i="9"/>
  <c r="D179" i="9"/>
  <c r="R71" i="3"/>
  <c r="P71" i="3"/>
  <c r="Q71" i="3"/>
  <c r="P49" i="3"/>
  <c r="Q49" i="3"/>
  <c r="R49" i="3"/>
  <c r="G72" i="9"/>
  <c r="D72" i="9"/>
  <c r="M72" i="9"/>
  <c r="J72" i="9"/>
  <c r="J47" i="3"/>
  <c r="H47" i="3"/>
  <c r="I47" i="3"/>
  <c r="D123" i="9"/>
  <c r="J123" i="9"/>
  <c r="G123" i="9"/>
  <c r="M123" i="9"/>
  <c r="M98" i="9"/>
  <c r="J98" i="9"/>
  <c r="C130" i="9"/>
  <c r="D98" i="9"/>
  <c r="G98" i="9"/>
  <c r="G200" i="9"/>
  <c r="M200" i="9"/>
  <c r="J200" i="9"/>
  <c r="D200" i="9"/>
  <c r="M9" i="5"/>
  <c r="L9" i="5"/>
  <c r="N9" i="5"/>
  <c r="D27" i="9"/>
  <c r="G27" i="9"/>
  <c r="M27" i="9"/>
  <c r="J27" i="9"/>
  <c r="L40" i="3"/>
  <c r="M40" i="3"/>
  <c r="N40" i="3"/>
  <c r="D148" i="9"/>
  <c r="G148" i="9"/>
  <c r="M148" i="9"/>
  <c r="J148" i="9"/>
  <c r="N25" i="5"/>
  <c r="L25" i="5"/>
  <c r="M25" i="5"/>
  <c r="J217" i="9"/>
  <c r="D217" i="9"/>
  <c r="M217" i="9"/>
  <c r="G217" i="9"/>
  <c r="H74" i="3"/>
  <c r="I74" i="3"/>
  <c r="J74" i="3"/>
  <c r="J108" i="9"/>
  <c r="M108" i="9"/>
  <c r="G108" i="9"/>
  <c r="D108" i="9"/>
  <c r="D103" i="9"/>
  <c r="M103" i="9"/>
  <c r="G103" i="9"/>
  <c r="J103" i="9"/>
  <c r="C92" i="9"/>
  <c r="G60" i="9"/>
  <c r="D60" i="9"/>
  <c r="J60" i="9"/>
  <c r="M60" i="9"/>
  <c r="G87" i="9"/>
  <c r="M87" i="9"/>
  <c r="D87" i="9"/>
  <c r="J87" i="9"/>
  <c r="M60" i="3"/>
  <c r="L60" i="3"/>
  <c r="N60" i="3"/>
  <c r="M9" i="3"/>
  <c r="N9" i="3"/>
  <c r="L9" i="3"/>
  <c r="N57" i="3"/>
  <c r="M57" i="3"/>
  <c r="L57" i="3"/>
  <c r="I130" i="9"/>
  <c r="H130" i="9" s="1"/>
  <c r="G6" i="9" s="1"/>
  <c r="M187" i="9"/>
  <c r="J187" i="9"/>
  <c r="D187" i="9"/>
  <c r="G187" i="9"/>
  <c r="D116" i="9"/>
  <c r="M116" i="9"/>
  <c r="G116" i="9"/>
  <c r="J116" i="9"/>
  <c r="G105" i="9"/>
  <c r="J105" i="9"/>
  <c r="D105" i="9"/>
  <c r="M105" i="9"/>
  <c r="L92" i="9"/>
  <c r="K92" i="9" s="1"/>
  <c r="J4" i="9" s="1"/>
  <c r="M20" i="3"/>
  <c r="N20" i="3"/>
  <c r="L20" i="3"/>
  <c r="P35" i="3"/>
  <c r="R35" i="3"/>
  <c r="Q35" i="3"/>
  <c r="D41" i="9"/>
  <c r="M41" i="9"/>
  <c r="J41" i="9"/>
  <c r="G41" i="9"/>
  <c r="J278" i="9"/>
  <c r="G278" i="9"/>
  <c r="M278" i="9"/>
  <c r="D278" i="9"/>
  <c r="R48" i="3"/>
  <c r="Q48" i="3"/>
  <c r="P48" i="3"/>
  <c r="H33" i="3"/>
  <c r="J33" i="3"/>
  <c r="I33" i="3"/>
  <c r="M20" i="5"/>
  <c r="L20" i="5"/>
  <c r="N20" i="5"/>
  <c r="C282" i="9"/>
  <c r="M250" i="9"/>
  <c r="G250" i="9"/>
  <c r="D250" i="9"/>
  <c r="J250" i="9"/>
  <c r="M162" i="9"/>
  <c r="J162" i="9"/>
  <c r="G162" i="9"/>
  <c r="D162" i="9"/>
  <c r="D157" i="9"/>
  <c r="J157" i="9"/>
  <c r="G157" i="9"/>
  <c r="M157" i="9"/>
  <c r="Q40" i="3"/>
  <c r="P40" i="3"/>
  <c r="R40" i="3"/>
  <c r="J226" i="9"/>
  <c r="D226" i="9"/>
  <c r="M226" i="9"/>
  <c r="G226" i="9"/>
  <c r="J52" i="9"/>
  <c r="D52" i="9"/>
  <c r="G52" i="9"/>
  <c r="M52" i="9"/>
  <c r="G120" i="9"/>
  <c r="M120" i="9"/>
  <c r="D120" i="9"/>
  <c r="J120" i="9"/>
  <c r="I58" i="3"/>
  <c r="H58" i="3"/>
  <c r="J58" i="3"/>
  <c r="G73" i="9"/>
  <c r="D73" i="9"/>
  <c r="M73" i="9"/>
  <c r="J73" i="9"/>
  <c r="O206" i="9"/>
  <c r="N206" i="9" s="1"/>
  <c r="M8" i="9" s="1"/>
  <c r="M122" i="9"/>
  <c r="J122" i="9"/>
  <c r="D122" i="9"/>
  <c r="G122" i="9"/>
  <c r="M69" i="3"/>
  <c r="N69" i="3"/>
  <c r="L69" i="3"/>
  <c r="M196" i="9"/>
  <c r="G196" i="9"/>
  <c r="D196" i="9"/>
  <c r="J196" i="9"/>
  <c r="R44" i="3"/>
  <c r="Q44" i="3"/>
  <c r="P44" i="3"/>
  <c r="M74" i="9"/>
  <c r="D74" i="9"/>
  <c r="J74" i="9"/>
  <c r="G74" i="9"/>
  <c r="M16" i="5"/>
  <c r="N16" i="5"/>
  <c r="L16" i="5"/>
  <c r="L21" i="3"/>
  <c r="N21" i="3"/>
  <c r="M21" i="3"/>
  <c r="J62" i="3"/>
  <c r="I62" i="3"/>
  <c r="H62" i="3"/>
  <c r="N11" i="5"/>
  <c r="M11" i="5"/>
  <c r="L11" i="5"/>
  <c r="J158" i="9"/>
  <c r="D158" i="9"/>
  <c r="G158" i="9"/>
  <c r="M158" i="9"/>
  <c r="L25" i="3"/>
  <c r="M25" i="3"/>
  <c r="N25" i="3"/>
  <c r="J163" i="9"/>
  <c r="M163" i="9"/>
  <c r="G163" i="9"/>
  <c r="D163" i="9"/>
  <c r="I54" i="9"/>
  <c r="H54" i="9" s="1"/>
  <c r="G16" i="9" s="1"/>
  <c r="M259" i="9"/>
  <c r="J259" i="9"/>
  <c r="D259" i="9"/>
  <c r="G259" i="9"/>
  <c r="H64" i="3"/>
  <c r="I64" i="3"/>
  <c r="J64" i="3"/>
  <c r="D25" i="9"/>
  <c r="M25" i="9"/>
  <c r="J25" i="9"/>
  <c r="G25" i="9"/>
  <c r="G109" i="9"/>
  <c r="J109" i="9"/>
  <c r="M109" i="9"/>
  <c r="D109" i="9"/>
  <c r="P38" i="3"/>
  <c r="Q38" i="3"/>
  <c r="R38" i="3"/>
  <c r="Q63" i="3"/>
  <c r="R63" i="3"/>
  <c r="P63" i="3"/>
  <c r="J40" i="3"/>
  <c r="I40" i="3"/>
  <c r="H40" i="3"/>
  <c r="G124" i="9"/>
  <c r="D124" i="9"/>
  <c r="M124" i="9"/>
  <c r="J124" i="9"/>
  <c r="G261" i="9"/>
  <c r="D261" i="9"/>
  <c r="J261" i="9"/>
  <c r="M261" i="9"/>
  <c r="G197" i="9"/>
  <c r="M197" i="9"/>
  <c r="J197" i="9"/>
  <c r="D197" i="9"/>
  <c r="M143" i="9"/>
  <c r="D143" i="9"/>
  <c r="J143" i="9"/>
  <c r="G143" i="9"/>
  <c r="D35" i="9"/>
  <c r="J35" i="9"/>
  <c r="M35" i="9"/>
  <c r="G35" i="9"/>
  <c r="I57" i="3"/>
  <c r="H57" i="3"/>
  <c r="J57" i="3"/>
  <c r="M48" i="3"/>
  <c r="N48" i="3"/>
  <c r="L48" i="3"/>
  <c r="H69" i="3"/>
  <c r="J69" i="3"/>
  <c r="I69" i="3"/>
  <c r="M41" i="3"/>
  <c r="L41" i="3"/>
  <c r="N41" i="3"/>
  <c r="J48" i="3"/>
  <c r="I48" i="3"/>
  <c r="H48" i="3"/>
  <c r="I39" i="3"/>
  <c r="H39" i="3"/>
  <c r="J39" i="3"/>
  <c r="G227" i="9"/>
  <c r="J227" i="9"/>
  <c r="D227" i="9"/>
  <c r="M227" i="9"/>
  <c r="G111" i="9"/>
  <c r="D111" i="9"/>
  <c r="J111" i="9"/>
  <c r="M111" i="9"/>
  <c r="M113" i="9"/>
  <c r="D113" i="9"/>
  <c r="G113" i="9"/>
  <c r="J113" i="9"/>
  <c r="H32" i="3"/>
  <c r="I32" i="3"/>
  <c r="J32" i="3"/>
  <c r="M32" i="9"/>
  <c r="D32" i="9"/>
  <c r="J32" i="9"/>
  <c r="G32" i="9"/>
  <c r="L19" i="5"/>
  <c r="M19" i="5"/>
  <c r="N19" i="5"/>
  <c r="P32" i="3"/>
  <c r="R32" i="3"/>
  <c r="Q32" i="3"/>
  <c r="L63" i="3"/>
  <c r="M63" i="3"/>
  <c r="N63" i="3"/>
  <c r="J137" i="9"/>
  <c r="G137" i="9"/>
  <c r="M137" i="9"/>
  <c r="D137" i="9"/>
  <c r="M161" i="9"/>
  <c r="G161" i="9"/>
  <c r="D161" i="9"/>
  <c r="J161" i="9"/>
  <c r="L14" i="5"/>
  <c r="M14" i="5"/>
  <c r="N14" i="5"/>
  <c r="G90" i="9"/>
  <c r="J90" i="9"/>
  <c r="D90" i="9"/>
  <c r="M90" i="9"/>
  <c r="R75" i="3"/>
  <c r="Q75" i="3"/>
  <c r="P75" i="3"/>
  <c r="N42" i="3"/>
  <c r="L42" i="3"/>
  <c r="M42" i="3"/>
  <c r="D88" i="9"/>
  <c r="G88" i="9"/>
  <c r="M88" i="9"/>
  <c r="J88" i="9"/>
  <c r="D82" i="9"/>
  <c r="M82" i="9"/>
  <c r="J82" i="9"/>
  <c r="G82" i="9"/>
  <c r="J279" i="9"/>
  <c r="D279" i="9"/>
  <c r="G279" i="9"/>
  <c r="M279" i="9"/>
  <c r="M13" i="5"/>
  <c r="L13" i="5"/>
  <c r="N13" i="5"/>
  <c r="L19" i="3"/>
  <c r="M19" i="3"/>
  <c r="N19" i="3"/>
  <c r="Q68" i="3"/>
  <c r="P68" i="3"/>
  <c r="R68" i="3"/>
  <c r="J71" i="9"/>
  <c r="D71" i="9"/>
  <c r="M71" i="9"/>
  <c r="G71" i="9"/>
  <c r="N61" i="3"/>
  <c r="M61" i="3"/>
  <c r="L61" i="3"/>
  <c r="D274" i="9"/>
  <c r="G274" i="9"/>
  <c r="J274" i="9"/>
  <c r="M274" i="9"/>
  <c r="P69" i="3"/>
  <c r="Q69" i="3"/>
  <c r="R69" i="3"/>
  <c r="Q61" i="3"/>
  <c r="P61" i="3"/>
  <c r="R61" i="3"/>
  <c r="M104" i="9"/>
  <c r="G104" i="9"/>
  <c r="D104" i="9"/>
  <c r="J104" i="9"/>
  <c r="R66" i="3"/>
  <c r="P66" i="3"/>
  <c r="Q66" i="3"/>
  <c r="M8" i="3"/>
  <c r="L8" i="3"/>
  <c r="N8" i="3"/>
  <c r="J145" i="9"/>
  <c r="D145" i="9"/>
  <c r="G145" i="9"/>
  <c r="M145" i="9"/>
  <c r="M64" i="9"/>
  <c r="J64" i="9"/>
  <c r="G64" i="9"/>
  <c r="D64" i="9"/>
  <c r="M24" i="9"/>
  <c r="D24" i="9"/>
  <c r="G24" i="9"/>
  <c r="J24" i="9"/>
  <c r="D51" i="9"/>
  <c r="J51" i="9"/>
  <c r="G51" i="9"/>
  <c r="M51" i="9"/>
  <c r="J242" i="9"/>
  <c r="G242" i="9"/>
  <c r="D242" i="9"/>
  <c r="M242" i="9"/>
  <c r="N34" i="3"/>
  <c r="M34" i="3"/>
  <c r="L34" i="3"/>
  <c r="I73" i="3"/>
  <c r="H73" i="3"/>
  <c r="J73" i="3"/>
  <c r="D216" i="9"/>
  <c r="J216" i="9"/>
  <c r="G216" i="9"/>
  <c r="M216" i="9"/>
  <c r="F130" i="9"/>
  <c r="E130" i="9" s="1"/>
  <c r="D6" i="9" s="1"/>
  <c r="M38" i="3"/>
  <c r="L38" i="3"/>
  <c r="N38" i="3"/>
  <c r="M40" i="9"/>
  <c r="J40" i="9"/>
  <c r="D40" i="9"/>
  <c r="G40" i="9"/>
  <c r="M231" i="9"/>
  <c r="J231" i="9"/>
  <c r="D231" i="9"/>
  <c r="G231" i="9"/>
  <c r="M59" i="3"/>
  <c r="L59" i="3"/>
  <c r="N59" i="3"/>
  <c r="G265" i="9"/>
  <c r="D265" i="9"/>
  <c r="M265" i="9"/>
  <c r="J265" i="9"/>
  <c r="G81" i="9"/>
  <c r="M81" i="9"/>
  <c r="D81" i="9"/>
  <c r="J81" i="9"/>
  <c r="I59" i="3"/>
  <c r="J59" i="3"/>
  <c r="H59" i="3"/>
  <c r="J39" i="9"/>
  <c r="G39" i="9"/>
  <c r="M39" i="9"/>
  <c r="D39" i="9"/>
  <c r="J184" i="9"/>
  <c r="M184" i="9"/>
  <c r="G184" i="9"/>
  <c r="D184" i="9"/>
  <c r="D31" i="9"/>
  <c r="J31" i="9"/>
  <c r="G31" i="9"/>
  <c r="M31" i="9"/>
  <c r="Q50" i="3"/>
  <c r="P50" i="3"/>
  <c r="R50" i="3"/>
  <c r="P70" i="3"/>
  <c r="R70" i="3"/>
  <c r="Q70" i="3"/>
  <c r="M275" i="9"/>
  <c r="G275" i="9"/>
  <c r="D275" i="9"/>
  <c r="J275" i="9"/>
  <c r="G225" i="9"/>
  <c r="M225" i="9"/>
  <c r="D225" i="9"/>
  <c r="J225" i="9"/>
  <c r="M272" i="9"/>
  <c r="J272" i="9"/>
  <c r="G272" i="9"/>
  <c r="D272" i="9"/>
  <c r="J234" i="9"/>
  <c r="D234" i="9"/>
  <c r="M234" i="9"/>
  <c r="G234" i="9"/>
  <c r="L43" i="3"/>
  <c r="M43" i="3"/>
  <c r="N43" i="3"/>
  <c r="J194" i="9"/>
  <c r="D194" i="9"/>
  <c r="M194" i="9"/>
  <c r="G194" i="9"/>
  <c r="M193" i="9"/>
  <c r="J193" i="9"/>
  <c r="D193" i="9"/>
  <c r="G193" i="9"/>
  <c r="I34" i="3"/>
  <c r="H34" i="3"/>
  <c r="J34" i="3"/>
  <c r="O130" i="9"/>
  <c r="N130" i="9" s="1"/>
  <c r="M6" i="9" s="1"/>
  <c r="G86" i="9"/>
  <c r="M86" i="9"/>
  <c r="D86" i="9"/>
  <c r="J86" i="9"/>
  <c r="M151" i="9"/>
  <c r="G151" i="9"/>
  <c r="J151" i="9"/>
  <c r="D151" i="9"/>
  <c r="D228" i="9"/>
  <c r="M228" i="9"/>
  <c r="G228" i="9"/>
  <c r="J228" i="9"/>
  <c r="P64" i="3"/>
  <c r="Q64" i="3"/>
  <c r="R64" i="3"/>
  <c r="J50" i="9"/>
  <c r="D50" i="9"/>
  <c r="M50" i="9"/>
  <c r="G50" i="9"/>
  <c r="P41" i="3"/>
  <c r="Q41" i="3"/>
  <c r="R41" i="3"/>
  <c r="M89" i="9"/>
  <c r="G89" i="9"/>
  <c r="J89" i="9"/>
  <c r="D89" i="9"/>
  <c r="J33" i="9"/>
  <c r="G33" i="9"/>
  <c r="D33" i="9"/>
  <c r="M33" i="9"/>
  <c r="G159" i="9"/>
  <c r="J159" i="9"/>
  <c r="M159" i="9"/>
  <c r="D159" i="9"/>
  <c r="G101" i="9"/>
  <c r="M101" i="9"/>
  <c r="D101" i="9"/>
  <c r="J101" i="9"/>
  <c r="P45" i="3"/>
  <c r="Q45" i="3"/>
  <c r="R45" i="3"/>
  <c r="L130" i="9"/>
  <c r="K130" i="9" s="1"/>
  <c r="J6" i="9" s="1"/>
  <c r="M65" i="9"/>
  <c r="J65" i="9"/>
  <c r="G65" i="9"/>
  <c r="D65" i="9"/>
  <c r="M213" i="9"/>
  <c r="D213" i="9"/>
  <c r="G213" i="9"/>
  <c r="J213" i="9"/>
  <c r="J160" i="9"/>
  <c r="D160" i="9"/>
  <c r="G160" i="9"/>
  <c r="M160" i="9"/>
  <c r="G276" i="9"/>
  <c r="J276" i="9"/>
  <c r="M276" i="9"/>
  <c r="D276" i="9"/>
  <c r="D277" i="9"/>
  <c r="G277" i="9"/>
  <c r="M277" i="9"/>
  <c r="J277" i="9"/>
  <c r="J229" i="9"/>
  <c r="G229" i="9"/>
  <c r="D229" i="9"/>
  <c r="M229" i="9"/>
  <c r="L18" i="5"/>
  <c r="M18" i="5"/>
  <c r="N18" i="5"/>
  <c r="M106" i="9"/>
  <c r="G106" i="9"/>
  <c r="D106" i="9"/>
  <c r="J106" i="9"/>
  <c r="L67" i="3"/>
  <c r="N67" i="3"/>
  <c r="M67" i="3"/>
  <c r="M11" i="3"/>
  <c r="N11" i="3"/>
  <c r="L11" i="3"/>
  <c r="D69" i="9"/>
  <c r="M69" i="9"/>
  <c r="J69" i="9"/>
  <c r="G69" i="9"/>
  <c r="P57" i="3"/>
  <c r="R57" i="3"/>
  <c r="Q57" i="3"/>
  <c r="J268" i="9"/>
  <c r="D268" i="9"/>
  <c r="G268" i="9"/>
  <c r="M268" i="9"/>
  <c r="M7" i="3"/>
  <c r="N7" i="3"/>
  <c r="L7" i="3"/>
  <c r="D266" i="9"/>
  <c r="J266" i="9"/>
  <c r="G266" i="9"/>
  <c r="M266" i="9"/>
  <c r="Q47" i="3"/>
  <c r="P47" i="3"/>
  <c r="R47" i="3"/>
  <c r="N21" i="5"/>
  <c r="M21" i="5"/>
  <c r="L21" i="5"/>
  <c r="L46" i="3"/>
  <c r="N46" i="3"/>
  <c r="M46" i="3"/>
  <c r="I41" i="3"/>
  <c r="J41" i="3"/>
  <c r="H41" i="3"/>
  <c r="M185" i="9"/>
  <c r="G185" i="9"/>
  <c r="D185" i="9"/>
  <c r="J185" i="9"/>
  <c r="P73" i="3"/>
  <c r="R73" i="3"/>
  <c r="Q73" i="3"/>
  <c r="N32" i="3"/>
  <c r="L32" i="3"/>
  <c r="M32" i="3"/>
  <c r="N6" i="3"/>
  <c r="L6" i="3"/>
  <c r="M6" i="3"/>
  <c r="G176" i="9"/>
  <c r="M176" i="9"/>
  <c r="D176" i="9"/>
  <c r="J176" i="9"/>
  <c r="M34" i="9"/>
  <c r="D34" i="9"/>
  <c r="J34" i="9"/>
  <c r="G34" i="9"/>
  <c r="L62" i="3"/>
  <c r="N62" i="3"/>
  <c r="M62" i="3"/>
  <c r="M12" i="5"/>
  <c r="N12" i="5"/>
  <c r="L12" i="5"/>
  <c r="F244" i="9"/>
  <c r="E244" i="9" s="1"/>
  <c r="D10" i="9" s="1"/>
  <c r="G70" i="9"/>
  <c r="J70" i="9"/>
  <c r="M70" i="9"/>
  <c r="D70" i="9"/>
  <c r="M58" i="3"/>
  <c r="L58" i="3"/>
  <c r="N58" i="3"/>
  <c r="M64" i="3"/>
  <c r="L64" i="3"/>
  <c r="N64" i="3"/>
  <c r="D100" i="9"/>
  <c r="M100" i="9"/>
  <c r="G100" i="9"/>
  <c r="J100" i="9"/>
  <c r="J165" i="9"/>
  <c r="G165" i="9"/>
  <c r="D165" i="9"/>
  <c r="M165" i="9"/>
  <c r="G178" i="9"/>
  <c r="M178" i="9"/>
  <c r="D178" i="9"/>
  <c r="J178" i="9"/>
  <c r="D191" i="9"/>
  <c r="J191" i="9"/>
  <c r="M191" i="9"/>
  <c r="G191" i="9"/>
  <c r="J61" i="9"/>
  <c r="M61" i="9"/>
  <c r="G61" i="9"/>
  <c r="D61" i="9"/>
  <c r="G29" i="9"/>
  <c r="J29" i="9"/>
  <c r="M29" i="9"/>
  <c r="D29" i="9"/>
  <c r="L6" i="5"/>
  <c r="N6" i="5"/>
  <c r="M6" i="5"/>
  <c r="H71" i="3"/>
  <c r="I71" i="3"/>
  <c r="J71" i="3"/>
  <c r="G121" i="9"/>
  <c r="J121" i="9"/>
  <c r="D121" i="9"/>
  <c r="M121" i="9"/>
  <c r="N31" i="3"/>
  <c r="M31" i="3"/>
  <c r="L31" i="3"/>
  <c r="M99" i="9"/>
  <c r="G99" i="9"/>
  <c r="J99" i="9"/>
  <c r="D99" i="9"/>
  <c r="M50" i="3"/>
  <c r="N50" i="3"/>
  <c r="L50" i="3"/>
  <c r="D126" i="9"/>
  <c r="J126" i="9"/>
  <c r="M126" i="9"/>
  <c r="G126" i="9"/>
  <c r="J252" i="9"/>
  <c r="G252" i="9"/>
  <c r="D252" i="9"/>
  <c r="M252" i="9"/>
  <c r="I70" i="3"/>
  <c r="H70" i="3"/>
  <c r="J70" i="3"/>
  <c r="F168" i="9"/>
  <c r="E168" i="9" s="1"/>
  <c r="D12" i="9" s="1"/>
  <c r="J36" i="3"/>
  <c r="H36" i="3"/>
  <c r="I36" i="3"/>
  <c r="D128" i="9"/>
  <c r="G128" i="9"/>
  <c r="M128" i="9"/>
  <c r="J128" i="9"/>
  <c r="J26" i="9"/>
  <c r="G26" i="9"/>
  <c r="D26" i="9"/>
  <c r="M26" i="9"/>
  <c r="O282" i="9"/>
  <c r="N282" i="9" s="1"/>
  <c r="M14" i="9" s="1"/>
  <c r="M37" i="9"/>
  <c r="G37" i="9"/>
  <c r="J37" i="9"/>
  <c r="D37" i="9"/>
  <c r="G251" i="9"/>
  <c r="D251" i="9"/>
  <c r="M251" i="9"/>
  <c r="J251" i="9"/>
  <c r="N33" i="3"/>
  <c r="M33" i="3"/>
  <c r="L33" i="3"/>
  <c r="J188" i="9"/>
  <c r="G188" i="9"/>
  <c r="D188" i="9"/>
  <c r="M188" i="9"/>
  <c r="M144" i="9"/>
  <c r="G144" i="9"/>
  <c r="J144" i="9"/>
  <c r="D144" i="9"/>
  <c r="J219" i="9"/>
  <c r="M219" i="9"/>
  <c r="D219" i="9"/>
  <c r="G219" i="9"/>
  <c r="I38" i="3"/>
  <c r="H38" i="3"/>
  <c r="J38" i="3"/>
  <c r="M204" i="9"/>
  <c r="G204" i="9"/>
  <c r="J204" i="9"/>
  <c r="D204" i="9"/>
  <c r="J230" i="9"/>
  <c r="D230" i="9"/>
  <c r="M230" i="9"/>
  <c r="G230" i="9"/>
  <c r="M72" i="3"/>
  <c r="N72" i="3"/>
  <c r="L72" i="3"/>
  <c r="D236" i="9"/>
  <c r="J236" i="9"/>
  <c r="M236" i="9"/>
  <c r="G236" i="9"/>
  <c r="I50" i="3"/>
  <c r="H50" i="3"/>
  <c r="J50" i="3"/>
  <c r="N23" i="3"/>
  <c r="M23" i="3"/>
  <c r="L23" i="3"/>
  <c r="J49" i="9"/>
  <c r="M49" i="9"/>
  <c r="G49" i="9"/>
  <c r="D49" i="9"/>
  <c r="G260" i="9"/>
  <c r="M260" i="9"/>
  <c r="J260" i="9"/>
  <c r="D260" i="9"/>
  <c r="D270" i="9"/>
  <c r="J270" i="9"/>
  <c r="G270" i="9"/>
  <c r="M270" i="9"/>
  <c r="N24" i="3"/>
  <c r="M24" i="3"/>
  <c r="L24" i="3"/>
  <c r="G199" i="9"/>
  <c r="D199" i="9"/>
  <c r="J199" i="9"/>
  <c r="M199" i="9"/>
  <c r="Q34" i="3"/>
  <c r="P34" i="3"/>
  <c r="R34" i="3"/>
  <c r="R31" i="3"/>
  <c r="Q31" i="3"/>
  <c r="P31" i="3"/>
  <c r="D189" i="9"/>
  <c r="M189" i="9"/>
  <c r="J189" i="9"/>
  <c r="G189" i="9"/>
  <c r="M36" i="3"/>
  <c r="L36" i="3"/>
  <c r="N36" i="3"/>
  <c r="R59" i="3"/>
  <c r="P59" i="3"/>
  <c r="Q59" i="3"/>
  <c r="D280" i="9"/>
  <c r="J280" i="9"/>
  <c r="G280" i="9"/>
  <c r="M280" i="9"/>
  <c r="N10" i="3"/>
  <c r="M10" i="3"/>
  <c r="L10" i="3"/>
  <c r="J112" i="9"/>
  <c r="M112" i="9"/>
  <c r="D112" i="9"/>
  <c r="G112" i="9"/>
  <c r="D233" i="9"/>
  <c r="J233" i="9"/>
  <c r="G233" i="9"/>
  <c r="M233" i="9"/>
  <c r="G46" i="9"/>
  <c r="J46" i="9"/>
  <c r="M46" i="9"/>
  <c r="D46" i="9"/>
  <c r="D152" i="9"/>
  <c r="M152" i="9"/>
  <c r="J152" i="9"/>
  <c r="G152" i="9"/>
  <c r="G83" i="9"/>
  <c r="D83" i="9"/>
  <c r="J83" i="9"/>
  <c r="M83" i="9"/>
  <c r="L10" i="5"/>
  <c r="M10" i="5"/>
  <c r="N10" i="5"/>
  <c r="G127" i="9"/>
  <c r="D127" i="9"/>
  <c r="M127" i="9"/>
  <c r="J127" i="9"/>
  <c r="D186" i="9"/>
  <c r="M186" i="9"/>
  <c r="G186" i="9"/>
  <c r="J186" i="9"/>
  <c r="O92" i="9"/>
  <c r="N92" i="9" s="1"/>
  <c r="M4" i="9" s="1"/>
  <c r="M39" i="3"/>
  <c r="N39" i="3"/>
  <c r="L39" i="3"/>
  <c r="L282" i="9"/>
  <c r="K282" i="9" s="1"/>
  <c r="J14" i="9" s="1"/>
  <c r="J75" i="9"/>
  <c r="M75" i="9"/>
  <c r="G75" i="9"/>
  <c r="D75" i="9"/>
  <c r="M215" i="9"/>
  <c r="G215" i="9"/>
  <c r="D215" i="9"/>
  <c r="J215" i="9"/>
  <c r="D256" i="9"/>
  <c r="G256" i="9"/>
  <c r="M256" i="9"/>
  <c r="J256" i="9"/>
  <c r="M149" i="9"/>
  <c r="J149" i="9"/>
  <c r="D149" i="9"/>
  <c r="G149" i="9"/>
  <c r="G221" i="9"/>
  <c r="D221" i="9"/>
  <c r="J221" i="9"/>
  <c r="M221" i="9"/>
  <c r="G195" i="9"/>
  <c r="D195" i="9"/>
  <c r="M195" i="9"/>
  <c r="J195" i="9"/>
  <c r="J218" i="9"/>
  <c r="M218" i="9"/>
  <c r="D218" i="9"/>
  <c r="G218" i="9"/>
  <c r="D48" i="9"/>
  <c r="G48" i="9"/>
  <c r="M48" i="9"/>
  <c r="J48" i="9"/>
  <c r="D150" i="9"/>
  <c r="G150" i="9"/>
  <c r="J150" i="9"/>
  <c r="M150" i="9"/>
  <c r="G255" i="9"/>
  <c r="M255" i="9"/>
  <c r="D255" i="9"/>
  <c r="J255" i="9"/>
  <c r="G267" i="9"/>
  <c r="D267" i="9"/>
  <c r="J267" i="9"/>
  <c r="M267" i="9"/>
  <c r="L75" i="3"/>
  <c r="N75" i="3"/>
  <c r="M75" i="3"/>
  <c r="J76" i="9"/>
  <c r="G76" i="9"/>
  <c r="D76" i="9"/>
  <c r="M76" i="9"/>
  <c r="G78" i="9"/>
  <c r="J78" i="9"/>
  <c r="D78" i="9"/>
  <c r="M78" i="9"/>
  <c r="H37" i="3"/>
  <c r="J37" i="3"/>
  <c r="I37" i="3"/>
  <c r="G22" i="9"/>
  <c r="D22" i="9"/>
  <c r="J22" i="9"/>
  <c r="C54" i="9"/>
  <c r="M22" i="9"/>
  <c r="M214" i="9"/>
  <c r="J214" i="9"/>
  <c r="G214" i="9"/>
  <c r="D214" i="9"/>
  <c r="G198" i="9"/>
  <c r="D198" i="9"/>
  <c r="J198" i="9"/>
  <c r="M198" i="9"/>
  <c r="I67" i="3"/>
  <c r="H67" i="3"/>
  <c r="J67" i="3"/>
  <c r="L7" i="5"/>
  <c r="M7" i="5"/>
  <c r="N7" i="5"/>
  <c r="M65" i="3"/>
  <c r="N65" i="3"/>
  <c r="L65" i="3"/>
  <c r="D253" i="9"/>
  <c r="G253" i="9"/>
  <c r="J253" i="9"/>
  <c r="M253" i="9"/>
  <c r="F92" i="9"/>
  <c r="E92" i="9" s="1"/>
  <c r="D4" i="9" s="1"/>
  <c r="M239" i="9"/>
  <c r="G239" i="9"/>
  <c r="D239" i="9"/>
  <c r="J239" i="9"/>
  <c r="D224" i="9"/>
  <c r="M224" i="9"/>
  <c r="G224" i="9"/>
  <c r="J224" i="9"/>
  <c r="N74" i="3"/>
  <c r="M74" i="3"/>
  <c r="L74" i="3"/>
  <c r="D66" i="9"/>
  <c r="J66" i="9"/>
  <c r="M66" i="9"/>
  <c r="G66" i="9"/>
  <c r="L17" i="3"/>
  <c r="N17" i="3"/>
  <c r="M17" i="3"/>
  <c r="J235" i="9"/>
  <c r="D235" i="9"/>
  <c r="M235" i="9"/>
  <c r="G235" i="9"/>
  <c r="M44" i="9"/>
  <c r="G44" i="9"/>
  <c r="D44" i="9"/>
  <c r="J44" i="9"/>
  <c r="M166" i="9"/>
  <c r="J166" i="9"/>
  <c r="G166" i="9"/>
  <c r="D166" i="9"/>
  <c r="D62" i="9"/>
  <c r="J62" i="9"/>
  <c r="G62" i="9"/>
  <c r="M62" i="9"/>
  <c r="L244" i="9"/>
  <c r="K244" i="9" s="1"/>
  <c r="J10" i="9" s="1"/>
  <c r="G107" i="9"/>
  <c r="J107" i="9"/>
  <c r="M107" i="9"/>
  <c r="D107" i="9"/>
  <c r="M66" i="3"/>
  <c r="N66" i="3"/>
  <c r="L66" i="3"/>
  <c r="D117" i="9"/>
  <c r="M117" i="9"/>
  <c r="G117" i="9"/>
  <c r="J117" i="9"/>
  <c r="Q56" i="3"/>
  <c r="R56" i="3"/>
  <c r="P56" i="3"/>
  <c r="M102" i="9"/>
  <c r="D102" i="9"/>
  <c r="J102" i="9"/>
  <c r="G102" i="9"/>
  <c r="R39" i="3"/>
  <c r="Q39" i="3"/>
  <c r="P39" i="3"/>
  <c r="D282" i="9" l="1"/>
  <c r="D92" i="9"/>
  <c r="D130" i="9"/>
  <c r="M168" i="9"/>
  <c r="D168" i="9"/>
  <c r="J206" i="9"/>
  <c r="D206" i="9"/>
  <c r="M244" i="9"/>
  <c r="J54" i="9"/>
  <c r="G282" i="9"/>
  <c r="G92" i="9"/>
  <c r="M206" i="9"/>
  <c r="G244" i="9"/>
  <c r="D54" i="9"/>
  <c r="M282" i="9"/>
  <c r="M92" i="9"/>
  <c r="J130" i="9"/>
  <c r="G168" i="9"/>
  <c r="G206" i="9"/>
  <c r="D244" i="9"/>
  <c r="M54" i="9"/>
  <c r="G54" i="9"/>
  <c r="J282" i="9"/>
  <c r="J92" i="9"/>
  <c r="G130" i="9"/>
  <c r="M130" i="9"/>
  <c r="E54" i="9"/>
  <c r="D16" i="9" s="1"/>
  <c r="B12" i="9" s="1"/>
  <c r="B6" i="9"/>
  <c r="B11" i="9"/>
  <c r="B10" i="9"/>
  <c r="B5" i="9"/>
  <c r="B3" i="9"/>
  <c r="B16" i="9"/>
  <c r="B9" i="9"/>
  <c r="B8" i="9"/>
  <c r="B14" i="9"/>
  <c r="B15" i="9"/>
  <c r="B13" i="9"/>
  <c r="B4" i="9"/>
  <c r="B7" i="9"/>
  <c r="J168" i="9"/>
  <c r="J244" i="9"/>
</calcChain>
</file>

<file path=xl/sharedStrings.xml><?xml version="1.0" encoding="utf-8"?>
<sst xmlns="http://schemas.openxmlformats.org/spreadsheetml/2006/main" count="9657" uniqueCount="350">
  <si>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</si>
  <si>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</si>
  <si>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</si>
  <si>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</si>
  <si>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</si>
  <si>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</si>
  <si>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</si>
  <si>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</si>
  <si>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</si>
  <si>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</si>
  <si>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</si>
  <si>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</si>
  <si>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</si>
  <si>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</si>
  <si>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</si>
  <si>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</si>
  <si>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</si>
  <si>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</si>
  <si>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</si>
  <si>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</si>
  <si>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</si>
  <si>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</si>
  <si>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</si>
  <si>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</si>
  <si>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</si>
  <si>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</si>
  <si>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</si>
  <si>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</si>
  <si>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</si>
  <si>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</si>
  <si>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</si>
  <si>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</si>
  <si>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</si>
  <si>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</si>
  <si>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</si>
  <si>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</si>
  <si>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</si>
  <si>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</si>
  <si>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</si>
  <si>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</si>
  <si>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</si>
  <si>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</si>
  <si>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</si>
  <si>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</si>
  <si>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</si>
  <si>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</si>
  <si>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</si>
  <si>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</si>
  <si>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</si>
  <si>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</si>
  <si>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</si>
  <si>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</si>
  <si>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</si>
  <si>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</si>
  <si>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</si>
  <si>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</si>
  <si>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</si>
  <si>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</si>
  <si>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</si>
  <si>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</si>
  <si>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</si>
  <si>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</si>
  <si>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</si>
  <si>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</si>
  <si>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</si>
  <si>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</si>
  <si>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</si>
  <si>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</si>
  <si>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</si>
  <si>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</si>
  <si>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</si>
  <si>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</si>
  <si>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</si>
  <si>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</si>
  <si>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</si>
  <si>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</si>
  <si>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</si>
  <si>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</si>
  <si>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</si>
  <si>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</si>
  <si>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</si>
  <si>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</si>
  <si>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</si>
  <si>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</si>
  <si>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</si>
  <si>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</si>
  <si>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</si>
  <si>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</si>
  <si>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</si>
  <si>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</si>
  <si>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</si>
  <si>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</si>
  <si>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</si>
  <si>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</si>
  <si>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</si>
  <si>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</si>
  <si>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</si>
  <si>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</si>
  <si>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</si>
  <si>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</si>
  <si>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</si>
  <si>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</si>
  <si>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</si>
  <si>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</si>
  <si>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</si>
  <si>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</si>
  <si>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</si>
  <si>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</si>
  <si>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</si>
  <si>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</si>
  <si>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</si>
  <si>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</si>
  <si>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</si>
  <si>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</si>
  <si>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</si>
  <si>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</si>
  <si>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</si>
  <si>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</si>
  <si>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</si>
  <si>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</si>
  <si>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</si>
  <si>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</si>
  <si>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</si>
  <si>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</si>
  <si>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</si>
  <si>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</si>
  <si>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</si>
  <si>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</si>
  <si>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</si>
  <si>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</si>
  <si>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</si>
  <si>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</si>
  <si>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</si>
  <si>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</si>
  <si>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</si>
  <si>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</si>
  <si>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</si>
  <si>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</si>
  <si>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</si>
  <si>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</si>
  <si>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</si>
  <si>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</si>
  <si>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</si>
  <si>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</si>
  <si>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</si>
  <si>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</si>
  <si>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</si>
  <si>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</si>
  <si>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</si>
  <si>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</si>
  <si>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</si>
  <si>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</si>
  <si>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</si>
  <si>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</si>
  <si>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</si>
  <si>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</si>
  <si>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</si>
  <si>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</si>
  <si>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</si>
  <si>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</si>
  <si>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</si>
  <si>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</si>
  <si>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</si>
  <si>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</si>
  <si>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</si>
  <si>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</si>
  <si>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</si>
  <si>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</si>
  <si>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</si>
  <si>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</si>
  <si>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</si>
  <si>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</si>
  <si>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</si>
  <si>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</si>
  <si>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</si>
  <si>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</si>
  <si>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</si>
  <si>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</si>
  <si>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</si>
  <si>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</si>
  <si>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</si>
  <si>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</si>
  <si>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</si>
  <si>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</si>
  <si>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</si>
  <si>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</si>
  <si>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</si>
  <si>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</si>
  <si>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</si>
  <si>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</si>
  <si>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</si>
  <si>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</si>
  <si>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</si>
  <si>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</si>
  <si>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</si>
  <si>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</si>
  <si>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</si>
  <si>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</si>
  <si>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</si>
  <si>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</si>
  <si>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</si>
  <si>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</si>
  <si>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</si>
  <si>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</si>
  <si>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</si>
  <si>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</si>
  <si>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</si>
  <si>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</si>
  <si>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</si>
  <si>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</si>
  <si>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</si>
  <si>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</si>
  <si>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</si>
  <si>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</si>
  <si>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</si>
  <si>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</si>
  <si>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</si>
  <si>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</si>
  <si>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</si>
  <si>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</si>
  <si>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</si>
  <si>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</si>
  <si>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</si>
  <si>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</si>
  <si>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</si>
  <si>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</si>
  <si>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</si>
  <si>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</si>
  <si>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</si>
  <si>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</si>
  <si>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</si>
  <si>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</si>
  <si>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</si>
  <si>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</si>
  <si>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</si>
  <si>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</si>
  <si>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</si>
  <si>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</si>
  <si>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</si>
  <si>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</si>
  <si>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</si>
  <si>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</si>
  <si>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</si>
  <si>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</si>
  <si>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</si>
  <si>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</si>
  <si>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</si>
  <si>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</si>
  <si>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</si>
  <si>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</si>
  <si>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</si>
  <si>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</si>
  <si>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</si>
  <si>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</si>
  <si>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</si>
  <si>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</si>
  <si>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</si>
  <si>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</si>
  <si>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</si>
  <si>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</si>
  <si>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</si>
  <si>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</si>
  <si>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</si>
  <si>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</si>
  <si>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</si>
  <si>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</si>
  <si>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</si>
  <si>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</si>
  <si>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</si>
  <si>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</si>
  <si>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</si>
  <si>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</si>
  <si>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</si>
  <si>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</si>
  <si>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</si>
  <si>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</si>
  <si>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</si>
  <si>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</si>
  <si>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</si>
  <si>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</si>
  <si>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</si>
  <si>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</si>
  <si>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</si>
  <si>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</si>
  <si>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</si>
  <si>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</si>
  <si>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</si>
  <si>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</si>
  <si>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</si>
  <si>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</si>
  <si>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</si>
  <si>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</si>
  <si>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</si>
  <si>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</si>
  <si>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</si>
  <si>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</si>
  <si>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</si>
  <si>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</si>
  <si>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</si>
  <si>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</si>
  <si>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</si>
  <si>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</si>
  <si>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</si>
  <si>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</si>
  <si>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</si>
  <si>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</si>
  <si>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</si>
  <si>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</si>
  <si>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</si>
  <si>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</si>
  <si>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</si>
  <si>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</si>
  <si>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</si>
  <si>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</si>
  <si>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</si>
  <si>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</si>
  <si>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</si>
  <si>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</si>
  <si>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</si>
  <si>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</si>
  <si>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</si>
  <si>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</si>
  <si>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</si>
  <si>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</si>
  <si>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</si>
  <si>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>헤데라</t>
  </si>
  <si>
    <t>KRW-NU</t>
  </si>
  <si>
    <t>누사이퍼</t>
  </si>
  <si>
    <t>KRW-1INCH</t>
  </si>
  <si>
    <t>1인치네트워크</t>
  </si>
  <si>
    <t>KRW-XEC</t>
  </si>
  <si>
    <t>이캐시</t>
  </si>
  <si>
    <t>KRW-AAVE</t>
  </si>
  <si>
    <t>에이브</t>
  </si>
  <si>
    <t>KRW-WEMIX</t>
  </si>
  <si>
    <t>위믹스</t>
  </si>
  <si>
    <t>KRW-MATIC</t>
  </si>
  <si>
    <t>폴리곤</t>
  </si>
  <si>
    <t>KRW-SOL</t>
  </si>
  <si>
    <t>솔라나</t>
  </si>
  <si>
    <t>KRW-ALGO</t>
  </si>
  <si>
    <t>알고랜드</t>
  </si>
  <si>
    <t>썬더코어</t>
  </si>
  <si>
    <t>KRW-NEAR</t>
  </si>
  <si>
    <t>니어프로토콜</t>
  </si>
  <si>
    <t>KRW-AVAX</t>
  </si>
  <si>
    <t>아발란체</t>
  </si>
  <si>
    <t>2022.02.28</t>
    <phoneticPr fontId="1" type="noConversion"/>
  </si>
  <si>
    <t>크로노스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</si>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</sst>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12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u/>
      <sz val="11"/>
      <color theme="1"/>
      <name val="맑은 고딕"/>
      <family val="3"/>
      <charset val="129"/>
      <scheme val="minor"/>
    </font>
    <font>
      <b/>
      <u/>
      <sz val="11"/>
      <color rgb="FFFF0000"/>
      <name val="맑은 고딕"/>
      <family val="3"/>
      <charset val="129"/>
      <scheme val="minor"/>
    </font>
    <font>
      <b/>
      <u/>
      <sz val="11"/>
      <color rgb="FF0070C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84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0" borderId="25" xfId="0" applyFont="1" applyBorder="1" applyAlignment="1">
      <alignment horizontal="center" vertical="center"/>
    </xf>
    <xf numFmtId="0" fontId="9" fillId="0" borderId="24" xfId="0" applyFont="1" applyBorder="1" applyAlignment="1">
      <alignment horizontal="center" vertical="center"/>
    </xf>
    <xf numFmtId="0" fontId="9" fillId="0" borderId="30" xfId="0" applyFont="1" applyBorder="1" applyAlignment="1">
      <alignment horizontal="center" vertical="center"/>
    </xf>
    <xf numFmtId="0" fontId="10" fillId="0" borderId="25" xfId="0" applyFont="1" applyBorder="1" applyAlignment="1">
      <alignment horizontal="center" vertical="center"/>
    </xf>
    <xf numFmtId="0" fontId="10" fillId="0" borderId="24" xfId="0" applyFont="1" applyBorder="1" applyAlignment="1">
      <alignment horizontal="center" vertical="center"/>
    </xf>
    <xf numFmtId="0" fontId="10" fillId="0" borderId="30" xfId="0" applyFont="1" applyBorder="1" applyAlignment="1">
      <alignment horizontal="center" vertical="center"/>
    </xf>
    <xf numFmtId="0" fontId="11" fillId="0" borderId="25" xfId="0" applyFont="1" applyBorder="1" applyAlignment="1">
      <alignment horizontal="center" vertical="center"/>
    </xf>
    <xf numFmtId="0" fontId="11" fillId="0" borderId="24" xfId="0" applyFont="1" applyBorder="1" applyAlignment="1">
      <alignment horizontal="center" vertical="center"/>
    </xf>
    <xf numFmtId="0" fontId="11" fillId="0" borderId="30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6" fillId="0" borderId="31" xfId="1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4880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ctrlProps/ctrlProp1786.xml><?xml version="1.0" encoding="utf-8"?>
<formControlPr xmlns="http://schemas.microsoft.com/office/spreadsheetml/2009/9/main" objectType="Button" lockText="1"/>
</file>

<file path=xl/ctrlProps/ctrlProp1787.xml><?xml version="1.0" encoding="utf-8"?>
<formControlPr xmlns="http://schemas.microsoft.com/office/spreadsheetml/2009/9/main" objectType="Button" lockText="1"/>
</file>

<file path=xl/ctrlProps/ctrlProp1788.xml><?xml version="1.0" encoding="utf-8"?>
<formControlPr xmlns="http://schemas.microsoft.com/office/spreadsheetml/2009/9/main" objectType="Button" lockText="1"/>
</file>

<file path=xl/ctrlProps/ctrlProp1789.xml><?xml version="1.0" encoding="utf-8"?>
<formControlPr xmlns="http://schemas.microsoft.com/office/spreadsheetml/2009/9/main" objectType="Button" lockText="1"/>
</file>

<file path=xl/ctrlProps/ctrlProp1790.xml><?xml version="1.0" encoding="utf-8"?>
<formControlPr xmlns="http://schemas.microsoft.com/office/spreadsheetml/2009/9/main" objectType="Button" lockText="1"/>
</file>

<file path=xl/ctrlProps/ctrlProp1791.xml><?xml version="1.0" encoding="utf-8"?>
<formControlPr xmlns="http://schemas.microsoft.com/office/spreadsheetml/2009/9/main" objectType="Button" lockText="1"/>
</file>

<file path=xl/ctrlProps/ctrlProp1792.xml><?xml version="1.0" encoding="utf-8"?>
<formControlPr xmlns="http://schemas.microsoft.com/office/spreadsheetml/2009/9/main" objectType="Button" lockText="1"/>
</file>

<file path=xl/ctrlProps/ctrlProp1793.xml><?xml version="1.0" encoding="utf-8"?>
<formControlPr xmlns="http://schemas.microsoft.com/office/spreadsheetml/2009/9/main" objectType="Button" lockText="1"/>
</file>

<file path=xl/ctrlProps/ctrlProp1794.xml><?xml version="1.0" encoding="utf-8"?>
<formControlPr xmlns="http://schemas.microsoft.com/office/spreadsheetml/2009/9/main" objectType="Button" lockText="1"/>
</file>

<file path=xl/ctrlProps/ctrlProp1795.xml><?xml version="1.0" encoding="utf-8"?>
<formControlPr xmlns="http://schemas.microsoft.com/office/spreadsheetml/2009/9/main" objectType="Button" lockText="1"/>
</file>

<file path=xl/ctrlProps/ctrlProp1796.xml><?xml version="1.0" encoding="utf-8"?>
<formControlPr xmlns="http://schemas.microsoft.com/office/spreadsheetml/2009/9/main" objectType="Button" lockText="1"/>
</file>

<file path=xl/ctrlProps/ctrlProp1797.xml><?xml version="1.0" encoding="utf-8"?>
<formControlPr xmlns="http://schemas.microsoft.com/office/spreadsheetml/2009/9/main" objectType="Button" lockText="1"/>
</file>

<file path=xl/ctrlProps/ctrlProp1798.xml><?xml version="1.0" encoding="utf-8"?>
<formControlPr xmlns="http://schemas.microsoft.com/office/spreadsheetml/2009/9/main" objectType="Button" lockText="1"/>
</file>

<file path=xl/ctrlProps/ctrlProp1799.xml><?xml version="1.0" encoding="utf-8"?>
<formControlPr xmlns="http://schemas.microsoft.com/office/spreadsheetml/2009/9/main" objectType="Button" lockText="1"/>
</file>

<file path=xl/ctrlProps/ctrlProp1800.xml><?xml version="1.0" encoding="utf-8"?>
<formControlPr xmlns="http://schemas.microsoft.com/office/spreadsheetml/2009/9/main" objectType="Button" lockText="1"/>
</file>

<file path=xl/ctrlProps/ctrlProp1801.xml><?xml version="1.0" encoding="utf-8"?>
<formControlPr xmlns="http://schemas.microsoft.com/office/spreadsheetml/2009/9/main" objectType="Button" lockText="1"/>
</file>

<file path=xl/ctrlProps/ctrlProp1802.xml><?xml version="1.0" encoding="utf-8"?>
<formControlPr xmlns="http://schemas.microsoft.com/office/spreadsheetml/2009/9/main" objectType="Button" lockText="1"/>
</file>

<file path=xl/ctrlProps/ctrlProp1803.xml><?xml version="1.0" encoding="utf-8"?>
<formControlPr xmlns="http://schemas.microsoft.com/office/spreadsheetml/2009/9/main" objectType="Button" lockText="1"/>
</file>

<file path=xl/ctrlProps/ctrlProp1804.xml><?xml version="1.0" encoding="utf-8"?>
<formControlPr xmlns="http://schemas.microsoft.com/office/spreadsheetml/2009/9/main" objectType="Button" lockText="1"/>
</file>

<file path=xl/ctrlProps/ctrlProp1805.xml><?xml version="1.0" encoding="utf-8"?>
<formControlPr xmlns="http://schemas.microsoft.com/office/spreadsheetml/2009/9/main" objectType="Button" lockText="1"/>
</file>

<file path=xl/ctrlProps/ctrlProp1806.xml><?xml version="1.0" encoding="utf-8"?>
<formControlPr xmlns="http://schemas.microsoft.com/office/spreadsheetml/2009/9/main" objectType="Button" lockText="1"/>
</file>

<file path=xl/ctrlProps/ctrlProp1807.xml><?xml version="1.0" encoding="utf-8"?>
<formControlPr xmlns="http://schemas.microsoft.com/office/spreadsheetml/2009/9/main" objectType="Button" lockText="1"/>
</file>

<file path=xl/ctrlProps/ctrlProp1808.xml><?xml version="1.0" encoding="utf-8"?>
<formControlPr xmlns="http://schemas.microsoft.com/office/spreadsheetml/2009/9/main" objectType="Button" lockText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Button" lockText="1"/>
</file>

<file path=xl/ctrlProps/ctrlProp1811.xml><?xml version="1.0" encoding="utf-8"?>
<formControlPr xmlns="http://schemas.microsoft.com/office/spreadsheetml/2009/9/main" objectType="Button" lockText="1"/>
</file>

<file path=xl/ctrlProps/ctrlProp1812.xml><?xml version="1.0" encoding="utf-8"?>
<formControlPr xmlns="http://schemas.microsoft.com/office/spreadsheetml/2009/9/main" objectType="Button" lockText="1"/>
</file>

<file path=xl/ctrlProps/ctrlProp1813.xml><?xml version="1.0" encoding="utf-8"?>
<formControlPr xmlns="http://schemas.microsoft.com/office/spreadsheetml/2009/9/main" objectType="Button" lockText="1"/>
</file>

<file path=xl/ctrlProps/ctrlProp1814.xml><?xml version="1.0" encoding="utf-8"?>
<formControlPr xmlns="http://schemas.microsoft.com/office/spreadsheetml/2009/9/main" objectType="Button" lockText="1"/>
</file>

<file path=xl/ctrlProps/ctrlProp1815.xml><?xml version="1.0" encoding="utf-8"?>
<formControlPr xmlns="http://schemas.microsoft.com/office/spreadsheetml/2009/9/main" objectType="Button" lockText="1"/>
</file>

<file path=xl/ctrlProps/ctrlProp1816.xml><?xml version="1.0" encoding="utf-8"?>
<formControlPr xmlns="http://schemas.microsoft.com/office/spreadsheetml/2009/9/main" objectType="Button" lockText="1"/>
</file>

<file path=xl/ctrlProps/ctrlProp1817.xml><?xml version="1.0" encoding="utf-8"?>
<formControlPr xmlns="http://schemas.microsoft.com/office/spreadsheetml/2009/9/main" objectType="Button" lockText="1"/>
</file>

<file path=xl/ctrlProps/ctrlProp1818.xml><?xml version="1.0" encoding="utf-8"?>
<formControlPr xmlns="http://schemas.microsoft.com/office/spreadsheetml/2009/9/main" objectType="Button" lockText="1"/>
</file>

<file path=xl/ctrlProps/ctrlProp1819.xml><?xml version="1.0" encoding="utf-8"?>
<formControlPr xmlns="http://schemas.microsoft.com/office/spreadsheetml/2009/9/main" objectType="Button" lockText="1"/>
</file>

<file path=xl/ctrlProps/ctrlProp1820.xml><?xml version="1.0" encoding="utf-8"?>
<formControlPr xmlns="http://schemas.microsoft.com/office/spreadsheetml/2009/9/main" objectType="Button" lockText="1"/>
</file>

<file path=xl/ctrlProps/ctrlProp1821.xml><?xml version="1.0" encoding="utf-8"?>
<formControlPr xmlns="http://schemas.microsoft.com/office/spreadsheetml/2009/9/main" objectType="Button" lockText="1"/>
</file>

<file path=xl/ctrlProps/ctrlProp1822.xml><?xml version="1.0" encoding="utf-8"?>
<formControlPr xmlns="http://schemas.microsoft.com/office/spreadsheetml/2009/9/main" objectType="Button" lockText="1"/>
</file>

<file path=xl/ctrlProps/ctrlProp1823.xml><?xml version="1.0" encoding="utf-8"?>
<formControlPr xmlns="http://schemas.microsoft.com/office/spreadsheetml/2009/9/main" objectType="Button" lockText="1"/>
</file>

<file path=xl/ctrlProps/ctrlProp1824.xml><?xml version="1.0" encoding="utf-8"?>
<formControlPr xmlns="http://schemas.microsoft.com/office/spreadsheetml/2009/9/main" objectType="Button" lockText="1"/>
</file>

<file path=xl/ctrlProps/ctrlProp1825.xml><?xml version="1.0" encoding="utf-8"?>
<formControlPr xmlns="http://schemas.microsoft.com/office/spreadsheetml/2009/9/main" objectType="Button" lockText="1"/>
</file>

<file path=xl/ctrlProps/ctrlProp1826.xml><?xml version="1.0" encoding="utf-8"?>
<formControlPr xmlns="http://schemas.microsoft.com/office/spreadsheetml/2009/9/main" objectType="Button" lockText="1"/>
</file>

<file path=xl/ctrlProps/ctrlProp1827.xml><?xml version="1.0" encoding="utf-8"?>
<formControlPr xmlns="http://schemas.microsoft.com/office/spreadsheetml/2009/9/main" objectType="Button" lockText="1"/>
</file>

<file path=xl/ctrlProps/ctrlProp1828.xml><?xml version="1.0" encoding="utf-8"?>
<formControlPr xmlns="http://schemas.microsoft.com/office/spreadsheetml/2009/9/main" objectType="Button" lockText="1"/>
</file>

<file path=xl/ctrlProps/ctrlProp1829.xml><?xml version="1.0" encoding="utf-8"?>
<formControlPr xmlns="http://schemas.microsoft.com/office/spreadsheetml/2009/9/main" objectType="Button" lockText="1"/>
</file>

<file path=xl/ctrlProps/ctrlProp1830.xml><?xml version="1.0" encoding="utf-8"?>
<formControlPr xmlns="http://schemas.microsoft.com/office/spreadsheetml/2009/9/main" objectType="Button" lockText="1"/>
</file>

<file path=xl/ctrlProps/ctrlProp1831.xml><?xml version="1.0" encoding="utf-8"?>
<formControlPr xmlns="http://schemas.microsoft.com/office/spreadsheetml/2009/9/main" objectType="Button" lockText="1"/>
</file>

<file path=xl/ctrlProps/ctrlProp1832.xml><?xml version="1.0" encoding="utf-8"?>
<formControlPr xmlns="http://schemas.microsoft.com/office/spreadsheetml/2009/9/main" objectType="Button" lockText="1"/>
</file>

<file path=xl/ctrlProps/ctrlProp1833.xml><?xml version="1.0" encoding="utf-8"?>
<formControlPr xmlns="http://schemas.microsoft.com/office/spreadsheetml/2009/9/main" objectType="Button" lockText="1"/>
</file>

<file path=xl/ctrlProps/ctrlProp1834.xml><?xml version="1.0" encoding="utf-8"?>
<formControlPr xmlns="http://schemas.microsoft.com/office/spreadsheetml/2009/9/main" objectType="Button" lockText="1"/>
</file>

<file path=xl/ctrlProps/ctrlProp1835.xml><?xml version="1.0" encoding="utf-8"?>
<formControlPr xmlns="http://schemas.microsoft.com/office/spreadsheetml/2009/9/main" objectType="Button" lockText="1"/>
</file>

<file path=xl/ctrlProps/ctrlProp1836.xml><?xml version="1.0" encoding="utf-8"?>
<formControlPr xmlns="http://schemas.microsoft.com/office/spreadsheetml/2009/9/main" objectType="Button" lockText="1"/>
</file>

<file path=xl/ctrlProps/ctrlProp1837.xml><?xml version="1.0" encoding="utf-8"?>
<formControlPr xmlns="http://schemas.microsoft.com/office/spreadsheetml/2009/9/main" objectType="Button" lockText="1"/>
</file>

<file path=xl/ctrlProps/ctrlProp1838.xml><?xml version="1.0" encoding="utf-8"?>
<formControlPr xmlns="http://schemas.microsoft.com/office/spreadsheetml/2009/9/main" objectType="Button" lockText="1"/>
</file>

<file path=xl/ctrlProps/ctrlProp1839.xml><?xml version="1.0" encoding="utf-8"?>
<formControlPr xmlns="http://schemas.microsoft.com/office/spreadsheetml/2009/9/main" objectType="Button" lockText="1"/>
</file>

<file path=xl/ctrlProps/ctrlProp1840.xml><?xml version="1.0" encoding="utf-8"?>
<formControlPr xmlns="http://schemas.microsoft.com/office/spreadsheetml/2009/9/main" objectType="Button" lockText="1"/>
</file>

<file path=xl/ctrlProps/ctrlProp1841.xml><?xml version="1.0" encoding="utf-8"?>
<formControlPr xmlns="http://schemas.microsoft.com/office/spreadsheetml/2009/9/main" objectType="Button" lockText="1"/>
</file>

<file path=xl/ctrlProps/ctrlProp1842.xml><?xml version="1.0" encoding="utf-8"?>
<formControlPr xmlns="http://schemas.microsoft.com/office/spreadsheetml/2009/9/main" objectType="Button" lockText="1"/>
</file>

<file path=xl/ctrlProps/ctrlProp1843.xml><?xml version="1.0" encoding="utf-8"?>
<formControlPr xmlns="http://schemas.microsoft.com/office/spreadsheetml/2009/9/main" objectType="Button" lockText="1"/>
</file>

<file path=xl/ctrlProps/ctrlProp1844.xml><?xml version="1.0" encoding="utf-8"?>
<formControlPr xmlns="http://schemas.microsoft.com/office/spreadsheetml/2009/9/main" objectType="Button" lockText="1"/>
</file>

<file path=xl/ctrlProps/ctrlProp1845.xml><?xml version="1.0" encoding="utf-8"?>
<formControlPr xmlns="http://schemas.microsoft.com/office/spreadsheetml/2009/9/main" objectType="Button" lockText="1"/>
</file>

<file path=xl/ctrlProps/ctrlProp1846.xml><?xml version="1.0" encoding="utf-8"?>
<formControlPr xmlns="http://schemas.microsoft.com/office/spreadsheetml/2009/9/main" objectType="Button" lockText="1"/>
</file>

<file path=xl/ctrlProps/ctrlProp1847.xml><?xml version="1.0" encoding="utf-8"?>
<formControlPr xmlns="http://schemas.microsoft.com/office/spreadsheetml/2009/9/main" objectType="Button" lockText="1"/>
</file>

<file path=xl/ctrlProps/ctrlProp1848.xml><?xml version="1.0" encoding="utf-8"?>
<formControlPr xmlns="http://schemas.microsoft.com/office/spreadsheetml/2009/9/main" objectType="Button" lockText="1"/>
</file>

<file path=xl/ctrlProps/ctrlProp1849.xml><?xml version="1.0" encoding="utf-8"?>
<formControlPr xmlns="http://schemas.microsoft.com/office/spreadsheetml/2009/9/main" objectType="Button" lockText="1"/>
</file>

<file path=xl/ctrlProps/ctrlProp1850.xml><?xml version="1.0" encoding="utf-8"?>
<formControlPr xmlns="http://schemas.microsoft.com/office/spreadsheetml/2009/9/main" objectType="Button" lockText="1"/>
</file>

<file path=xl/ctrlProps/ctrlProp1851.xml><?xml version="1.0" encoding="utf-8"?>
<formControlPr xmlns="http://schemas.microsoft.com/office/spreadsheetml/2009/9/main" objectType="Button" lockText="1"/>
</file>

<file path=xl/ctrlProps/ctrlProp1852.xml><?xml version="1.0" encoding="utf-8"?>
<formControlPr xmlns="http://schemas.microsoft.com/office/spreadsheetml/2009/9/main" objectType="Button" lockText="1"/>
</file>

<file path=xl/ctrlProps/ctrlProp1853.xml><?xml version="1.0" encoding="utf-8"?>
<formControlPr xmlns="http://schemas.microsoft.com/office/spreadsheetml/2009/9/main" objectType="Button" lockText="1"/>
</file>

<file path=xl/ctrlProps/ctrlProp1854.xml><?xml version="1.0" encoding="utf-8"?>
<formControlPr xmlns="http://schemas.microsoft.com/office/spreadsheetml/2009/9/main" objectType="Button" lockText="1"/>
</file>

<file path=xl/ctrlProps/ctrlProp1855.xml><?xml version="1.0" encoding="utf-8"?>
<formControlPr xmlns="http://schemas.microsoft.com/office/spreadsheetml/2009/9/main" objectType="Button" lockText="1"/>
</file>

<file path=xl/ctrlProps/ctrlProp1856.xml><?xml version="1.0" encoding="utf-8"?>
<formControlPr xmlns="http://schemas.microsoft.com/office/spreadsheetml/2009/9/main" objectType="Button" lockText="1"/>
</file>

<file path=xl/ctrlProps/ctrlProp1857.xml><?xml version="1.0" encoding="utf-8"?>
<formControlPr xmlns="http://schemas.microsoft.com/office/spreadsheetml/2009/9/main" objectType="Button" lockText="1"/>
</file>

<file path=xl/ctrlProps/ctrlProp1858.xml><?xml version="1.0" encoding="utf-8"?>
<formControlPr xmlns="http://schemas.microsoft.com/office/spreadsheetml/2009/9/main" objectType="Button" lockText="1"/>
</file>

<file path=xl/ctrlProps/ctrlProp1859.xml><?xml version="1.0" encoding="utf-8"?>
<formControlPr xmlns="http://schemas.microsoft.com/office/spreadsheetml/2009/9/main" objectType="Button" lockText="1"/>
</file>

<file path=xl/ctrlProps/ctrlProp1860.xml><?xml version="1.0" encoding="utf-8"?>
<formControlPr xmlns="http://schemas.microsoft.com/office/spreadsheetml/2009/9/main" objectType="Button" lockText="1"/>
</file>

<file path=xl/ctrlProps/ctrlProp1861.xml><?xml version="1.0" encoding="utf-8"?>
<formControlPr xmlns="http://schemas.microsoft.com/office/spreadsheetml/2009/9/main" objectType="Button" lockText="1"/>
</file>

<file path=xl/ctrlProps/ctrlProp1862.xml><?xml version="1.0" encoding="utf-8"?>
<formControlPr xmlns="http://schemas.microsoft.com/office/spreadsheetml/2009/9/main" objectType="Button" lockText="1"/>
</file>

<file path=xl/ctrlProps/ctrlProp1863.xml><?xml version="1.0" encoding="utf-8"?>
<formControlPr xmlns="http://schemas.microsoft.com/office/spreadsheetml/2009/9/main" objectType="Button" lockText="1"/>
</file>

<file path=xl/ctrlProps/ctrlProp1864.xml><?xml version="1.0" encoding="utf-8"?>
<formControlPr xmlns="http://schemas.microsoft.com/office/spreadsheetml/2009/9/main" objectType="Button" lockText="1"/>
</file>

<file path=xl/ctrlProps/ctrlProp1865.xml><?xml version="1.0" encoding="utf-8"?>
<formControlPr xmlns="http://schemas.microsoft.com/office/spreadsheetml/2009/9/main" objectType="Button" lockText="1"/>
</file>

<file path=xl/ctrlProps/ctrlProp1866.xml><?xml version="1.0" encoding="utf-8"?>
<formControlPr xmlns="http://schemas.microsoft.com/office/spreadsheetml/2009/9/main" objectType="Button" lockText="1"/>
</file>

<file path=xl/ctrlProps/ctrlProp1867.xml><?xml version="1.0" encoding="utf-8"?>
<formControlPr xmlns="http://schemas.microsoft.com/office/spreadsheetml/2009/9/main" objectType="Button" lockText="1"/>
</file>

<file path=xl/ctrlProps/ctrlProp1868.xml><?xml version="1.0" encoding="utf-8"?>
<formControlPr xmlns="http://schemas.microsoft.com/office/spreadsheetml/2009/9/main" objectType="Button" lockText="1"/>
</file>

<file path=xl/ctrlProps/ctrlProp1869.xml><?xml version="1.0" encoding="utf-8"?>
<formControlPr xmlns="http://schemas.microsoft.com/office/spreadsheetml/2009/9/main" objectType="Button" lockText="1"/>
</file>

<file path=xl/ctrlProps/ctrlProp1870.xml><?xml version="1.0" encoding="utf-8"?>
<formControlPr xmlns="http://schemas.microsoft.com/office/spreadsheetml/2009/9/main" objectType="Button" lockText="1"/>
</file>

<file path=xl/ctrlProps/ctrlProp1871.xml><?xml version="1.0" encoding="utf-8"?>
<formControlPr xmlns="http://schemas.microsoft.com/office/spreadsheetml/2009/9/main" objectType="Button" lockText="1"/>
</file>

<file path=xl/ctrlProps/ctrlProp1872.xml><?xml version="1.0" encoding="utf-8"?>
<formControlPr xmlns="http://schemas.microsoft.com/office/spreadsheetml/2009/9/main" objectType="Button" lockText="1"/>
</file>

<file path=xl/ctrlProps/ctrlProp1873.xml><?xml version="1.0" encoding="utf-8"?>
<formControlPr xmlns="http://schemas.microsoft.com/office/spreadsheetml/2009/9/main" objectType="Button" lockText="1"/>
</file>

<file path=xl/ctrlProps/ctrlProp1874.xml><?xml version="1.0" encoding="utf-8"?>
<formControlPr xmlns="http://schemas.microsoft.com/office/spreadsheetml/2009/9/main" objectType="Button" lockText="1"/>
</file>

<file path=xl/ctrlProps/ctrlProp1875.xml><?xml version="1.0" encoding="utf-8"?>
<formControlPr xmlns="http://schemas.microsoft.com/office/spreadsheetml/2009/9/main" objectType="Button" lockText="1"/>
</file>

<file path=xl/ctrlProps/ctrlProp1876.xml><?xml version="1.0" encoding="utf-8"?>
<formControlPr xmlns="http://schemas.microsoft.com/office/spreadsheetml/2009/9/main" objectType="Button" lockText="1"/>
</file>

<file path=xl/ctrlProps/ctrlProp1877.xml><?xml version="1.0" encoding="utf-8"?>
<formControlPr xmlns="http://schemas.microsoft.com/office/spreadsheetml/2009/9/main" objectType="Button" lockText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Button" lockText="1"/>
</file>

<file path=xl/ctrlProps/ctrlProp1882.xml><?xml version="1.0" encoding="utf-8"?>
<formControlPr xmlns="http://schemas.microsoft.com/office/spreadsheetml/2009/9/main" objectType="Button" lockText="1"/>
</file>

<file path=xl/ctrlProps/ctrlProp1883.xml><?xml version="1.0" encoding="utf-8"?>
<formControlPr xmlns="http://schemas.microsoft.com/office/spreadsheetml/2009/9/main" objectType="Button" lockText="1"/>
</file>

<file path=xl/ctrlProps/ctrlProp1884.xml><?xml version="1.0" encoding="utf-8"?>
<formControlPr xmlns="http://schemas.microsoft.com/office/spreadsheetml/2009/9/main" objectType="Button" lockText="1"/>
</file>

<file path=xl/ctrlProps/ctrlProp1885.xml><?xml version="1.0" encoding="utf-8"?>
<formControlPr xmlns="http://schemas.microsoft.com/office/spreadsheetml/2009/9/main" objectType="Button" lockText="1"/>
</file>

<file path=xl/ctrlProps/ctrlProp1886.xml><?xml version="1.0" encoding="utf-8"?>
<formControlPr xmlns="http://schemas.microsoft.com/office/spreadsheetml/2009/9/main" objectType="Button" lockText="1"/>
</file>

<file path=xl/ctrlProps/ctrlProp1887.xml><?xml version="1.0" encoding="utf-8"?>
<formControlPr xmlns="http://schemas.microsoft.com/office/spreadsheetml/2009/9/main" objectType="Button" lockText="1"/>
</file>

<file path=xl/ctrlProps/ctrlProp1888.xml><?xml version="1.0" encoding="utf-8"?>
<formControlPr xmlns="http://schemas.microsoft.com/office/spreadsheetml/2009/9/main" objectType="Button" lockText="1"/>
</file>

<file path=xl/ctrlProps/ctrlProp1889.xml><?xml version="1.0" encoding="utf-8"?>
<formControlPr xmlns="http://schemas.microsoft.com/office/spreadsheetml/2009/9/main" objectType="Button" lockText="1"/>
</file>

<file path=xl/ctrlProps/ctrlProp1890.xml><?xml version="1.0" encoding="utf-8"?>
<formControlPr xmlns="http://schemas.microsoft.com/office/spreadsheetml/2009/9/main" objectType="Button" lockText="1"/>
</file>

<file path=xl/ctrlProps/ctrlProp1891.xml><?xml version="1.0" encoding="utf-8"?>
<formControlPr xmlns="http://schemas.microsoft.com/office/spreadsheetml/2009/9/main" objectType="Button" lockText="1"/>
</file>

<file path=xl/ctrlProps/ctrlProp1892.xml><?xml version="1.0" encoding="utf-8"?>
<formControlPr xmlns="http://schemas.microsoft.com/office/spreadsheetml/2009/9/main" objectType="Button" lockText="1"/>
</file>

<file path=xl/ctrlProps/ctrlProp1893.xml><?xml version="1.0" encoding="utf-8"?>
<formControlPr xmlns="http://schemas.microsoft.com/office/spreadsheetml/2009/9/main" objectType="Button" lockText="1"/>
</file>

<file path=xl/ctrlProps/ctrlProp1894.xml><?xml version="1.0" encoding="utf-8"?>
<formControlPr xmlns="http://schemas.microsoft.com/office/spreadsheetml/2009/9/main" objectType="Button" lockText="1"/>
</file>

<file path=xl/ctrlProps/ctrlProp1895.xml><?xml version="1.0" encoding="utf-8"?>
<formControlPr xmlns="http://schemas.microsoft.com/office/spreadsheetml/2009/9/main" objectType="Button" lockText="1"/>
</file>

<file path=xl/ctrlProps/ctrlProp1896.xml><?xml version="1.0" encoding="utf-8"?>
<formControlPr xmlns="http://schemas.microsoft.com/office/spreadsheetml/2009/9/main" objectType="Button" lockText="1"/>
</file>

<file path=xl/ctrlProps/ctrlProp1897.xml><?xml version="1.0" encoding="utf-8"?>
<formControlPr xmlns="http://schemas.microsoft.com/office/spreadsheetml/2009/9/main" objectType="Button" lockText="1"/>
</file>

<file path=xl/ctrlProps/ctrlProp1898.xml><?xml version="1.0" encoding="utf-8"?>
<formControlPr xmlns="http://schemas.microsoft.com/office/spreadsheetml/2009/9/main" objectType="Button" lockText="1"/>
</file>

<file path=xl/ctrlProps/ctrlProp1899.xml><?xml version="1.0" encoding="utf-8"?>
<formControlPr xmlns="http://schemas.microsoft.com/office/spreadsheetml/2009/9/main" objectType="Button" lockText="1"/>
</file>

<file path=xl/ctrlProps/ctrlProp1900.xml><?xml version="1.0" encoding="utf-8"?>
<formControlPr xmlns="http://schemas.microsoft.com/office/spreadsheetml/2009/9/main" objectType="Button" lockText="1"/>
</file>

<file path=xl/ctrlProps/ctrlProp1901.xml><?xml version="1.0" encoding="utf-8"?>
<formControlPr xmlns="http://schemas.microsoft.com/office/spreadsheetml/2009/9/main" objectType="Button" lockText="1"/>
</file>

<file path=xl/ctrlProps/ctrlProp1902.xml><?xml version="1.0" encoding="utf-8"?>
<formControlPr xmlns="http://schemas.microsoft.com/office/spreadsheetml/2009/9/main" objectType="Button" lockText="1"/>
</file>

<file path=xl/ctrlProps/ctrlProp1903.xml><?xml version="1.0" encoding="utf-8"?>
<formControlPr xmlns="http://schemas.microsoft.com/office/spreadsheetml/2009/9/main" objectType="Button" lockText="1"/>
</file>

<file path=xl/ctrlProps/ctrlProp1904.xml><?xml version="1.0" encoding="utf-8"?>
<formControlPr xmlns="http://schemas.microsoft.com/office/spreadsheetml/2009/9/main" objectType="Button" lockText="1"/>
</file>

<file path=xl/ctrlProps/ctrlProp1905.xml><?xml version="1.0" encoding="utf-8"?>
<formControlPr xmlns="http://schemas.microsoft.com/office/spreadsheetml/2009/9/main" objectType="Button" lockText="1"/>
</file>

<file path=xl/ctrlProps/ctrlProp1906.xml><?xml version="1.0" encoding="utf-8"?>
<formControlPr xmlns="http://schemas.microsoft.com/office/spreadsheetml/2009/9/main" objectType="Button" lockText="1"/>
</file>

<file path=xl/ctrlProps/ctrlProp1907.xml><?xml version="1.0" encoding="utf-8"?>
<formControlPr xmlns="http://schemas.microsoft.com/office/spreadsheetml/2009/9/main" objectType="Button" lockText="1"/>
</file>

<file path=xl/ctrlProps/ctrlProp1908.xml><?xml version="1.0" encoding="utf-8"?>
<formControlPr xmlns="http://schemas.microsoft.com/office/spreadsheetml/2009/9/main" objectType="Button" lockText="1"/>
</file>

<file path=xl/ctrlProps/ctrlProp1909.xml><?xml version="1.0" encoding="utf-8"?>
<formControlPr xmlns="http://schemas.microsoft.com/office/spreadsheetml/2009/9/main" objectType="Button" lockText="1"/>
</file>

<file path=xl/ctrlProps/ctrlProp1910.xml><?xml version="1.0" encoding="utf-8"?>
<formControlPr xmlns="http://schemas.microsoft.com/office/spreadsheetml/2009/9/main" objectType="Button" lockText="1"/>
</file>

<file path=xl/ctrlProps/ctrlProp1911.xml><?xml version="1.0" encoding="utf-8"?>
<formControlPr xmlns="http://schemas.microsoft.com/office/spreadsheetml/2009/9/main" objectType="Button" lockText="1"/>
</file>

<file path=xl/ctrlProps/ctrlProp1912.xml><?xml version="1.0" encoding="utf-8"?>
<formControlPr xmlns="http://schemas.microsoft.com/office/spreadsheetml/2009/9/main" objectType="Button" lockText="1"/>
</file>

<file path=xl/ctrlProps/ctrlProp1913.xml><?xml version="1.0" encoding="utf-8"?>
<formControlPr xmlns="http://schemas.microsoft.com/office/spreadsheetml/2009/9/main" objectType="Button" lockText="1"/>
</file>

<file path=xl/ctrlProps/ctrlProp1914.xml><?xml version="1.0" encoding="utf-8"?>
<formControlPr xmlns="http://schemas.microsoft.com/office/spreadsheetml/2009/9/main" objectType="Button" lockText="1"/>
</file>

<file path=xl/ctrlProps/ctrlProp1915.xml><?xml version="1.0" encoding="utf-8"?>
<formControlPr xmlns="http://schemas.microsoft.com/office/spreadsheetml/2009/9/main" objectType="Button" lockText="1"/>
</file>

<file path=xl/ctrlProps/ctrlProp1916.xml><?xml version="1.0" encoding="utf-8"?>
<formControlPr xmlns="http://schemas.microsoft.com/office/spreadsheetml/2009/9/main" objectType="Button" lockText="1"/>
</file>

<file path=xl/ctrlProps/ctrlProp1917.xml><?xml version="1.0" encoding="utf-8"?>
<formControlPr xmlns="http://schemas.microsoft.com/office/spreadsheetml/2009/9/main" objectType="Button" lockText="1"/>
</file>

<file path=xl/ctrlProps/ctrlProp1918.xml><?xml version="1.0" encoding="utf-8"?>
<formControlPr xmlns="http://schemas.microsoft.com/office/spreadsheetml/2009/9/main" objectType="Button" lockText="1"/>
</file>

<file path=xl/ctrlProps/ctrlProp1919.xml><?xml version="1.0" encoding="utf-8"?>
<formControlPr xmlns="http://schemas.microsoft.com/office/spreadsheetml/2009/9/main" objectType="Button" lockText="1"/>
</file>

<file path=xl/ctrlProps/ctrlProp1920.xml><?xml version="1.0" encoding="utf-8"?>
<formControlPr xmlns="http://schemas.microsoft.com/office/spreadsheetml/2009/9/main" objectType="Button" lockText="1"/>
</file>

<file path=xl/ctrlProps/ctrlProp1921.xml><?xml version="1.0" encoding="utf-8"?>
<formControlPr xmlns="http://schemas.microsoft.com/office/spreadsheetml/2009/9/main" objectType="Button" lockText="1"/>
</file>

<file path=xl/ctrlProps/ctrlProp1922.xml><?xml version="1.0" encoding="utf-8"?>
<formControlPr xmlns="http://schemas.microsoft.com/office/spreadsheetml/2009/9/main" objectType="Button" lockText="1"/>
</file>

<file path=xl/ctrlProps/ctrlProp1923.xml><?xml version="1.0" encoding="utf-8"?>
<formControlPr xmlns="http://schemas.microsoft.com/office/spreadsheetml/2009/9/main" objectType="Button" lockText="1"/>
</file>

<file path=xl/ctrlProps/ctrlProp1924.xml><?xml version="1.0" encoding="utf-8"?>
<formControlPr xmlns="http://schemas.microsoft.com/office/spreadsheetml/2009/9/main" objectType="Button" lockText="1"/>
</file>

<file path=xl/ctrlProps/ctrlProp1925.xml><?xml version="1.0" encoding="utf-8"?>
<formControlPr xmlns="http://schemas.microsoft.com/office/spreadsheetml/2009/9/main" objectType="Button" lockText="1"/>
</file>

<file path=xl/ctrlProps/ctrlProp1926.xml><?xml version="1.0" encoding="utf-8"?>
<formControlPr xmlns="http://schemas.microsoft.com/office/spreadsheetml/2009/9/main" objectType="Button" lockText="1"/>
</file>

<file path=xl/ctrlProps/ctrlProp1927.xml><?xml version="1.0" encoding="utf-8"?>
<formControlPr xmlns="http://schemas.microsoft.com/office/spreadsheetml/2009/9/main" objectType="Button" lockText="1"/>
</file>

<file path=xl/ctrlProps/ctrlProp1928.xml><?xml version="1.0" encoding="utf-8"?>
<formControlPr xmlns="http://schemas.microsoft.com/office/spreadsheetml/2009/9/main" objectType="Button" lockText="1"/>
</file>

<file path=xl/ctrlProps/ctrlProp1929.xml><?xml version="1.0" encoding="utf-8"?>
<formControlPr xmlns="http://schemas.microsoft.com/office/spreadsheetml/2009/9/main" objectType="Button" lockText="1"/>
</file>

<file path=xl/ctrlProps/ctrlProp1930.xml><?xml version="1.0" encoding="utf-8"?>
<formControlPr xmlns="http://schemas.microsoft.com/office/spreadsheetml/2009/9/main" objectType="Button" lockText="1"/>
</file>

<file path=xl/ctrlProps/ctrlProp1931.xml><?xml version="1.0" encoding="utf-8"?>
<formControlPr xmlns="http://schemas.microsoft.com/office/spreadsheetml/2009/9/main" objectType="Button" lockText="1"/>
</file>

<file path=xl/ctrlProps/ctrlProp1932.xml><?xml version="1.0" encoding="utf-8"?>
<formControlPr xmlns="http://schemas.microsoft.com/office/spreadsheetml/2009/9/main" objectType="Button" lockText="1"/>
</file>

<file path=xl/ctrlProps/ctrlProp1933.xml><?xml version="1.0" encoding="utf-8"?>
<formControlPr xmlns="http://schemas.microsoft.com/office/spreadsheetml/2009/9/main" objectType="Button" lockText="1"/>
</file>

<file path=xl/ctrlProps/ctrlProp1934.xml><?xml version="1.0" encoding="utf-8"?>
<formControlPr xmlns="http://schemas.microsoft.com/office/spreadsheetml/2009/9/main" objectType="Button" lockText="1"/>
</file>

<file path=xl/ctrlProps/ctrlProp1935.xml><?xml version="1.0" encoding="utf-8"?>
<formControlPr xmlns="http://schemas.microsoft.com/office/spreadsheetml/2009/9/main" objectType="Button" lockText="1"/>
</file>

<file path=xl/ctrlProps/ctrlProp1936.xml><?xml version="1.0" encoding="utf-8"?>
<formControlPr xmlns="http://schemas.microsoft.com/office/spreadsheetml/2009/9/main" objectType="Button" lockText="1"/>
</file>

<file path=xl/ctrlProps/ctrlProp1937.xml><?xml version="1.0" encoding="utf-8"?>
<formControlPr xmlns="http://schemas.microsoft.com/office/spreadsheetml/2009/9/main" objectType="Button" lockText="1"/>
</file>

<file path=xl/ctrlProps/ctrlProp1938.xml><?xml version="1.0" encoding="utf-8"?>
<formControlPr xmlns="http://schemas.microsoft.com/office/spreadsheetml/2009/9/main" objectType="Button" lockText="1"/>
</file>

<file path=xl/ctrlProps/ctrlProp1939.xml><?xml version="1.0" encoding="utf-8"?>
<formControlPr xmlns="http://schemas.microsoft.com/office/spreadsheetml/2009/9/main" objectType="Button" lockText="1"/>
</file>

<file path=xl/ctrlProps/ctrlProp1940.xml><?xml version="1.0" encoding="utf-8"?>
<formControlPr xmlns="http://schemas.microsoft.com/office/spreadsheetml/2009/9/main" objectType="Button" lockText="1"/>
</file>

<file path=xl/ctrlProps/ctrlProp1941.xml><?xml version="1.0" encoding="utf-8"?>
<formControlPr xmlns="http://schemas.microsoft.com/office/spreadsheetml/2009/9/main" objectType="Button" lockText="1"/>
</file>

<file path=xl/ctrlProps/ctrlProp1942.xml><?xml version="1.0" encoding="utf-8"?>
<formControlPr xmlns="http://schemas.microsoft.com/office/spreadsheetml/2009/9/main" objectType="Button" lockText="1"/>
</file>

<file path=xl/ctrlProps/ctrlProp1943.xml><?xml version="1.0" encoding="utf-8"?>
<formControlPr xmlns="http://schemas.microsoft.com/office/spreadsheetml/2009/9/main" objectType="Button" lockText="1"/>
</file>

<file path=xl/ctrlProps/ctrlProp1944.xml><?xml version="1.0" encoding="utf-8"?>
<formControlPr xmlns="http://schemas.microsoft.com/office/spreadsheetml/2009/9/main" objectType="Button" lockText="1"/>
</file>

<file path=xl/ctrlProps/ctrlProp1945.xml><?xml version="1.0" encoding="utf-8"?>
<formControlPr xmlns="http://schemas.microsoft.com/office/spreadsheetml/2009/9/main" objectType="Button" lockText="1"/>
</file>

<file path=xl/ctrlProps/ctrlProp1946.xml><?xml version="1.0" encoding="utf-8"?>
<formControlPr xmlns="http://schemas.microsoft.com/office/spreadsheetml/2009/9/main" objectType="Button" lockText="1"/>
</file>

<file path=xl/ctrlProps/ctrlProp1947.xml><?xml version="1.0" encoding="utf-8"?>
<formControlPr xmlns="http://schemas.microsoft.com/office/spreadsheetml/2009/9/main" objectType="Button" lockText="1"/>
</file>

<file path=xl/ctrlProps/ctrlProp1948.xml><?xml version="1.0" encoding="utf-8"?>
<formControlPr xmlns="http://schemas.microsoft.com/office/spreadsheetml/2009/9/main" objectType="Button" lockText="1"/>
</file>

<file path=xl/ctrlProps/ctrlProp1949.xml><?xml version="1.0" encoding="utf-8"?>
<formControlPr xmlns="http://schemas.microsoft.com/office/spreadsheetml/2009/9/main" objectType="Button" lockText="1"/>
</file>

<file path=xl/ctrlProps/ctrlProp1950.xml><?xml version="1.0" encoding="utf-8"?>
<formControlPr xmlns="http://schemas.microsoft.com/office/spreadsheetml/2009/9/main" objectType="Button" lockText="1"/>
</file>

<file path=xl/ctrlProps/ctrlProp1951.xml><?xml version="1.0" encoding="utf-8"?>
<formControlPr xmlns="http://schemas.microsoft.com/office/spreadsheetml/2009/9/main" objectType="Button" lockText="1"/>
</file>

<file path=xl/ctrlProps/ctrlProp1952.xml><?xml version="1.0" encoding="utf-8"?>
<formControlPr xmlns="http://schemas.microsoft.com/office/spreadsheetml/2009/9/main" objectType="Button" lockText="1"/>
</file>

<file path=xl/ctrlProps/ctrlProp1953.xml><?xml version="1.0" encoding="utf-8"?>
<formControlPr xmlns="http://schemas.microsoft.com/office/spreadsheetml/2009/9/main" objectType="Button" lockText="1"/>
</file>

<file path=xl/ctrlProps/ctrlProp1954.xml><?xml version="1.0" encoding="utf-8"?>
<formControlPr xmlns="http://schemas.microsoft.com/office/spreadsheetml/2009/9/main" objectType="Button" lockText="1"/>
</file>

<file path=xl/ctrlProps/ctrlProp1955.xml><?xml version="1.0" encoding="utf-8"?>
<formControlPr xmlns="http://schemas.microsoft.com/office/spreadsheetml/2009/9/main" objectType="Button" lockText="1"/>
</file>

<file path=xl/ctrlProps/ctrlProp1956.xml><?xml version="1.0" encoding="utf-8"?>
<formControlPr xmlns="http://schemas.microsoft.com/office/spreadsheetml/2009/9/main" objectType="Button" lockText="1"/>
</file>

<file path=xl/ctrlProps/ctrlProp1957.xml><?xml version="1.0" encoding="utf-8"?>
<formControlPr xmlns="http://schemas.microsoft.com/office/spreadsheetml/2009/9/main" objectType="Button" lockText="1"/>
</file>

<file path=xl/ctrlProps/ctrlProp1958.xml><?xml version="1.0" encoding="utf-8"?>
<formControlPr xmlns="http://schemas.microsoft.com/office/spreadsheetml/2009/9/main" objectType="Button" lockText="1"/>
</file>

<file path=xl/ctrlProps/ctrlProp1959.xml><?xml version="1.0" encoding="utf-8"?>
<formControlPr xmlns="http://schemas.microsoft.com/office/spreadsheetml/2009/9/main" objectType="Button" lockText="1"/>
</file>

<file path=xl/ctrlProps/ctrlProp1960.xml><?xml version="1.0" encoding="utf-8"?>
<formControlPr xmlns="http://schemas.microsoft.com/office/spreadsheetml/2009/9/main" objectType="Button" lockText="1"/>
</file>

<file path=xl/ctrlProps/ctrlProp1961.xml><?xml version="1.0" encoding="utf-8"?>
<formControlPr xmlns="http://schemas.microsoft.com/office/spreadsheetml/2009/9/main" objectType="Button" lockText="1"/>
</file>

<file path=xl/ctrlProps/ctrlProp1962.xml><?xml version="1.0" encoding="utf-8"?>
<formControlPr xmlns="http://schemas.microsoft.com/office/spreadsheetml/2009/9/main" objectType="Button" lockText="1"/>
</file>

<file path=xl/ctrlProps/ctrlProp1963.xml><?xml version="1.0" encoding="utf-8"?>
<formControlPr xmlns="http://schemas.microsoft.com/office/spreadsheetml/2009/9/main" objectType="Button" lockText="1"/>
</file>

<file path=xl/ctrlProps/ctrlProp1964.xml><?xml version="1.0" encoding="utf-8"?>
<formControlPr xmlns="http://schemas.microsoft.com/office/spreadsheetml/2009/9/main" objectType="Button" lockText="1"/>
</file>

<file path=xl/ctrlProps/ctrlProp1965.xml><?xml version="1.0" encoding="utf-8"?>
<formControlPr xmlns="http://schemas.microsoft.com/office/spreadsheetml/2009/9/main" objectType="Button" lockText="1"/>
</file>

<file path=xl/ctrlProps/ctrlProp1966.xml><?xml version="1.0" encoding="utf-8"?>
<formControlPr xmlns="http://schemas.microsoft.com/office/spreadsheetml/2009/9/main" objectType="Button" lockText="1"/>
</file>

<file path=xl/ctrlProps/ctrlProp1967.xml><?xml version="1.0" encoding="utf-8"?>
<formControlPr xmlns="http://schemas.microsoft.com/office/spreadsheetml/2009/9/main" objectType="Button" lockText="1"/>
</file>

<file path=xl/ctrlProps/ctrlProp1968.xml><?xml version="1.0" encoding="utf-8"?>
<formControlPr xmlns="http://schemas.microsoft.com/office/spreadsheetml/2009/9/main" objectType="Button" lockText="1"/>
</file>

<file path=xl/ctrlProps/ctrlProp1969.xml><?xml version="1.0" encoding="utf-8"?>
<formControlPr xmlns="http://schemas.microsoft.com/office/spreadsheetml/2009/9/main" objectType="Button" lockText="1"/>
</file>

<file path=xl/ctrlProps/ctrlProp1970.xml><?xml version="1.0" encoding="utf-8"?>
<formControlPr xmlns="http://schemas.microsoft.com/office/spreadsheetml/2009/9/main" objectType="Button" lockText="1"/>
</file>

<file path=xl/ctrlProps/ctrlProp1971.xml><?xml version="1.0" encoding="utf-8"?>
<formControlPr xmlns="http://schemas.microsoft.com/office/spreadsheetml/2009/9/main" objectType="Button" lockText="1"/>
</file>

<file path=xl/ctrlProps/ctrlProp1972.xml><?xml version="1.0" encoding="utf-8"?>
<formControlPr xmlns="http://schemas.microsoft.com/office/spreadsheetml/2009/9/main" objectType="Button" lockText="1"/>
</file>

<file path=xl/ctrlProps/ctrlProp1973.xml><?xml version="1.0" encoding="utf-8"?>
<formControlPr xmlns="http://schemas.microsoft.com/office/spreadsheetml/2009/9/main" objectType="Button" lockText="1"/>
</file>

<file path=xl/ctrlProps/ctrlProp1974.xml><?xml version="1.0" encoding="utf-8"?>
<formControlPr xmlns="http://schemas.microsoft.com/office/spreadsheetml/2009/9/main" objectType="Button" lockText="1"/>
</file>

<file path=xl/ctrlProps/ctrlProp1975.xml><?xml version="1.0" encoding="utf-8"?>
<formControlPr xmlns="http://schemas.microsoft.com/office/spreadsheetml/2009/9/main" objectType="Button" lockText="1"/>
</file>

<file path=xl/ctrlProps/ctrlProp1976.xml><?xml version="1.0" encoding="utf-8"?>
<formControlPr xmlns="http://schemas.microsoft.com/office/spreadsheetml/2009/9/main" objectType="Button" lockText="1"/>
</file>

<file path=xl/ctrlProps/ctrlProp1977.xml><?xml version="1.0" encoding="utf-8"?>
<formControlPr xmlns="http://schemas.microsoft.com/office/spreadsheetml/2009/9/main" objectType="Button" lockText="1"/>
</file>

<file path=xl/ctrlProps/ctrlProp1978.xml><?xml version="1.0" encoding="utf-8"?>
<formControlPr xmlns="http://schemas.microsoft.com/office/spreadsheetml/2009/9/main" objectType="Button" lockText="1"/>
</file>

<file path=xl/ctrlProps/ctrlProp1979.xml><?xml version="1.0" encoding="utf-8"?>
<formControlPr xmlns="http://schemas.microsoft.com/office/spreadsheetml/2009/9/main" objectType="Button" lockText="1"/>
</file>

<file path=xl/ctrlProps/ctrlProp1980.xml><?xml version="1.0" encoding="utf-8"?>
<formControlPr xmlns="http://schemas.microsoft.com/office/spreadsheetml/2009/9/main" objectType="Button" lockText="1"/>
</file>

<file path=xl/ctrlProps/ctrlProp1981.xml><?xml version="1.0" encoding="utf-8"?>
<formControlPr xmlns="http://schemas.microsoft.com/office/spreadsheetml/2009/9/main" objectType="Button" lockText="1"/>
</file>

<file path=xl/ctrlProps/ctrlProp1982.xml><?xml version="1.0" encoding="utf-8"?>
<formControlPr xmlns="http://schemas.microsoft.com/office/spreadsheetml/2009/9/main" objectType="Button" lockText="1"/>
</file>

<file path=xl/ctrlProps/ctrlProp1983.xml><?xml version="1.0" encoding="utf-8"?>
<formControlPr xmlns="http://schemas.microsoft.com/office/spreadsheetml/2009/9/main" objectType="Button" lockText="1"/>
</file>

<file path=xl/ctrlProps/ctrlProp1984.xml><?xml version="1.0" encoding="utf-8"?>
<formControlPr xmlns="http://schemas.microsoft.com/office/spreadsheetml/2009/9/main" objectType="Button" lockText="1"/>
</file>

<file path=xl/ctrlProps/ctrlProp1985.xml><?xml version="1.0" encoding="utf-8"?>
<formControlPr xmlns="http://schemas.microsoft.com/office/spreadsheetml/2009/9/main" objectType="Button" lockText="1"/>
</file>

<file path=xl/ctrlProps/ctrlProp1986.xml><?xml version="1.0" encoding="utf-8"?>
<formControlPr xmlns="http://schemas.microsoft.com/office/spreadsheetml/2009/9/main" objectType="Button" lockText="1"/>
</file>

<file path=xl/ctrlProps/ctrlProp1987.xml><?xml version="1.0" encoding="utf-8"?>
<formControlPr xmlns="http://schemas.microsoft.com/office/spreadsheetml/2009/9/main" objectType="Button" lockText="1"/>
</file>

<file path=xl/ctrlProps/ctrlProp1988.xml><?xml version="1.0" encoding="utf-8"?>
<formControlPr xmlns="http://schemas.microsoft.com/office/spreadsheetml/2009/9/main" objectType="Button" lockText="1"/>
</file>

<file path=xl/ctrlProps/ctrlProp1989.xml><?xml version="1.0" encoding="utf-8"?>
<formControlPr xmlns="http://schemas.microsoft.com/office/spreadsheetml/2009/9/main" objectType="Button" lockText="1"/>
</file>

<file path=xl/ctrlProps/ctrlProp1990.xml><?xml version="1.0" encoding="utf-8"?>
<formControlPr xmlns="http://schemas.microsoft.com/office/spreadsheetml/2009/9/main" objectType="Button" lockText="1"/>
</file>

<file path=xl/ctrlProps/ctrlProp1991.xml><?xml version="1.0" encoding="utf-8"?>
<formControlPr xmlns="http://schemas.microsoft.com/office/spreadsheetml/2009/9/main" objectType="Button" lockText="1"/>
</file>

<file path=xl/ctrlProps/ctrlProp1992.xml><?xml version="1.0" encoding="utf-8"?>
<formControlPr xmlns="http://schemas.microsoft.com/office/spreadsheetml/2009/9/main" objectType="Button" lockText="1"/>
</file>

<file path=xl/ctrlProps/ctrlProp1993.xml><?xml version="1.0" encoding="utf-8"?>
<formControlPr xmlns="http://schemas.microsoft.com/office/spreadsheetml/2009/9/main" objectType="Button" lockText="1"/>
</file>

<file path=xl/ctrlProps/ctrlProp1994.xml><?xml version="1.0" encoding="utf-8"?>
<formControlPr xmlns="http://schemas.microsoft.com/office/spreadsheetml/2009/9/main" objectType="Button" lockText="1"/>
</file>

<file path=xl/ctrlProps/ctrlProp1995.xml><?xml version="1.0" encoding="utf-8"?>
<formControlPr xmlns="http://schemas.microsoft.com/office/spreadsheetml/2009/9/main" objectType="Button" lockText="1"/>
</file>

<file path=xl/ctrlProps/ctrlProp1996.xml><?xml version="1.0" encoding="utf-8"?>
<formControlPr xmlns="http://schemas.microsoft.com/office/spreadsheetml/2009/9/main" objectType="Button" lockText="1"/>
</file>

<file path=xl/ctrlProps/ctrlProp1997.xml><?xml version="1.0" encoding="utf-8"?>
<formControlPr xmlns="http://schemas.microsoft.com/office/spreadsheetml/2009/9/main" objectType="Button" lockText="1"/>
</file>

<file path=xl/ctrlProps/ctrlProp1998.xml><?xml version="1.0" encoding="utf-8"?>
<formControlPr xmlns="http://schemas.microsoft.com/office/spreadsheetml/2009/9/main" objectType="Button" lockText="1"/>
</file>

<file path=xl/ctrlProps/ctrlProp1999.xml><?xml version="1.0" encoding="utf-8"?>
<formControlPr xmlns="http://schemas.microsoft.com/office/spreadsheetml/2009/9/main" objectType="Button" lockText="1"/>
</file>

<file path=xl/ctrlProps/ctrlProp2000.xml><?xml version="1.0" encoding="utf-8"?>
<formControlPr xmlns="http://schemas.microsoft.com/office/spreadsheetml/2009/9/main" objectType="Button" lockText="1"/>
</file>

<file path=xl/ctrlProps/ctrlProp2001.xml><?xml version="1.0" encoding="utf-8"?>
<formControlPr xmlns="http://schemas.microsoft.com/office/spreadsheetml/2009/9/main" objectType="Button" lockText="1"/>
</file>

<file path=xl/ctrlProps/ctrlProp2002.xml><?xml version="1.0" encoding="utf-8"?>
<formControlPr xmlns="http://schemas.microsoft.com/office/spreadsheetml/2009/9/main" objectType="Button" lockText="1"/>
</file>

<file path=xl/ctrlProps/ctrlProp2003.xml><?xml version="1.0" encoding="utf-8"?>
<formControlPr xmlns="http://schemas.microsoft.com/office/spreadsheetml/2009/9/main" objectType="Button" lockText="1"/>
</file>

<file path=xl/ctrlProps/ctrlProp2004.xml><?xml version="1.0" encoding="utf-8"?>
<formControlPr xmlns="http://schemas.microsoft.com/office/spreadsheetml/2009/9/main" objectType="Button" lockText="1"/>
</file>

<file path=xl/ctrlProps/ctrlProp2005.xml><?xml version="1.0" encoding="utf-8"?>
<formControlPr xmlns="http://schemas.microsoft.com/office/spreadsheetml/2009/9/main" objectType="Button" lockText="1"/>
</file>

<file path=xl/ctrlProps/ctrlProp2006.xml><?xml version="1.0" encoding="utf-8"?>
<formControlPr xmlns="http://schemas.microsoft.com/office/spreadsheetml/2009/9/main" objectType="Button" lockText="1"/>
</file>

<file path=xl/ctrlProps/ctrlProp2007.xml><?xml version="1.0" encoding="utf-8"?>
<formControlPr xmlns="http://schemas.microsoft.com/office/spreadsheetml/2009/9/main" objectType="Button" lockText="1"/>
</file>

<file path=xl/ctrlProps/ctrlProp2008.xml><?xml version="1.0" encoding="utf-8"?>
<formControlPr xmlns="http://schemas.microsoft.com/office/spreadsheetml/2009/9/main" objectType="Button" lockText="1"/>
</file>

<file path=xl/ctrlProps/ctrlProp2009.xml><?xml version="1.0" encoding="utf-8"?>
<formControlPr xmlns="http://schemas.microsoft.com/office/spreadsheetml/2009/9/main" objectType="Button" lockText="1"/>
</file>

<file path=xl/ctrlProps/ctrlProp2010.xml><?xml version="1.0" encoding="utf-8"?>
<formControlPr xmlns="http://schemas.microsoft.com/office/spreadsheetml/2009/9/main" objectType="Button" lockText="1"/>
</file>

<file path=xl/ctrlProps/ctrlProp2011.xml><?xml version="1.0" encoding="utf-8"?>
<formControlPr xmlns="http://schemas.microsoft.com/office/spreadsheetml/2009/9/main" objectType="Button" lockText="1"/>
</file>

<file path=xl/ctrlProps/ctrlProp2012.xml><?xml version="1.0" encoding="utf-8"?>
<formControlPr xmlns="http://schemas.microsoft.com/office/spreadsheetml/2009/9/main" objectType="Button" lockText="1"/>
</file>

<file path=xl/ctrlProps/ctrlProp2013.xml><?xml version="1.0" encoding="utf-8"?>
<formControlPr xmlns="http://schemas.microsoft.com/office/spreadsheetml/2009/9/main" objectType="Button" lockText="1"/>
</file>

<file path=xl/ctrlProps/ctrlProp2014.xml><?xml version="1.0" encoding="utf-8"?>
<formControlPr xmlns="http://schemas.microsoft.com/office/spreadsheetml/2009/9/main" objectType="Button" lockText="1"/>
</file>

<file path=xl/ctrlProps/ctrlProp2015.xml><?xml version="1.0" encoding="utf-8"?>
<formControlPr xmlns="http://schemas.microsoft.com/office/spreadsheetml/2009/9/main" objectType="Button" lockText="1"/>
</file>

<file path=xl/ctrlProps/ctrlProp2016.xml><?xml version="1.0" encoding="utf-8"?>
<formControlPr xmlns="http://schemas.microsoft.com/office/spreadsheetml/2009/9/main" objectType="Button" lockText="1"/>
</file>

<file path=xl/ctrlProps/ctrlProp2017.xml><?xml version="1.0" encoding="utf-8"?>
<formControlPr xmlns="http://schemas.microsoft.com/office/spreadsheetml/2009/9/main" objectType="Button" lockText="1"/>
</file>

<file path=xl/ctrlProps/ctrlProp2018.xml><?xml version="1.0" encoding="utf-8"?>
<formControlPr xmlns="http://schemas.microsoft.com/office/spreadsheetml/2009/9/main" objectType="Button" lockText="1"/>
</file>

<file path=xl/ctrlProps/ctrlProp2019.xml><?xml version="1.0" encoding="utf-8"?>
<formControlPr xmlns="http://schemas.microsoft.com/office/spreadsheetml/2009/9/main" objectType="Button" lockText="1"/>
</file>

<file path=xl/ctrlProps/ctrlProp2020.xml><?xml version="1.0" encoding="utf-8"?>
<formControlPr xmlns="http://schemas.microsoft.com/office/spreadsheetml/2009/9/main" objectType="Button" lockText="1"/>
</file>

<file path=xl/ctrlProps/ctrlProp2021.xml><?xml version="1.0" encoding="utf-8"?>
<formControlPr xmlns="http://schemas.microsoft.com/office/spreadsheetml/2009/9/main" objectType="Button" lockText="1"/>
</file>

<file path=xl/ctrlProps/ctrlProp2022.xml><?xml version="1.0" encoding="utf-8"?>
<formControlPr xmlns="http://schemas.microsoft.com/office/spreadsheetml/2009/9/main" objectType="Button" lockText="1"/>
</file>

<file path=xl/ctrlProps/ctrlProp2023.xml><?xml version="1.0" encoding="utf-8"?>
<formControlPr xmlns="http://schemas.microsoft.com/office/spreadsheetml/2009/9/main" objectType="Button" lockText="1"/>
</file>

<file path=xl/ctrlProps/ctrlProp2024.xml><?xml version="1.0" encoding="utf-8"?>
<formControlPr xmlns="http://schemas.microsoft.com/office/spreadsheetml/2009/9/main" objectType="Button" lockText="1"/>
</file>

<file path=xl/ctrlProps/ctrlProp2025.xml><?xml version="1.0" encoding="utf-8"?>
<formControlPr xmlns="http://schemas.microsoft.com/office/spreadsheetml/2009/9/main" objectType="Button" lockText="1"/>
</file>

<file path=xl/ctrlProps/ctrlProp2026.xml><?xml version="1.0" encoding="utf-8"?>
<formControlPr xmlns="http://schemas.microsoft.com/office/spreadsheetml/2009/9/main" objectType="Button" lockText="1"/>
</file>

<file path=xl/ctrlProps/ctrlProp2027.xml><?xml version="1.0" encoding="utf-8"?>
<formControlPr xmlns="http://schemas.microsoft.com/office/spreadsheetml/2009/9/main" objectType="Button" lockText="1"/>
</file>

<file path=xl/ctrlProps/ctrlProp2028.xml><?xml version="1.0" encoding="utf-8"?>
<formControlPr xmlns="http://schemas.microsoft.com/office/spreadsheetml/2009/9/main" objectType="Button" lockText="1"/>
</file>

<file path=xl/ctrlProps/ctrlProp2029.xml><?xml version="1.0" encoding="utf-8"?>
<formControlPr xmlns="http://schemas.microsoft.com/office/spreadsheetml/2009/9/main" objectType="Button" lockText="1"/>
</file>

<file path=xl/ctrlProps/ctrlProp2030.xml><?xml version="1.0" encoding="utf-8"?>
<formControlPr xmlns="http://schemas.microsoft.com/office/spreadsheetml/2009/9/main" objectType="Button" lockText="1"/>
</file>

<file path=xl/ctrlProps/ctrlProp2031.xml><?xml version="1.0" encoding="utf-8"?>
<formControlPr xmlns="http://schemas.microsoft.com/office/spreadsheetml/2009/9/main" objectType="Button" lockText="1"/>
</file>

<file path=xl/ctrlProps/ctrlProp2032.xml><?xml version="1.0" encoding="utf-8"?>
<formControlPr xmlns="http://schemas.microsoft.com/office/spreadsheetml/2009/9/main" objectType="Button" lockText="1"/>
</file>

<file path=xl/ctrlProps/ctrlProp2033.xml><?xml version="1.0" encoding="utf-8"?>
<formControlPr xmlns="http://schemas.microsoft.com/office/spreadsheetml/2009/9/main" objectType="Button" lockText="1"/>
</file>

<file path=xl/ctrlProps/ctrlProp2034.xml><?xml version="1.0" encoding="utf-8"?>
<formControlPr xmlns="http://schemas.microsoft.com/office/spreadsheetml/2009/9/main" objectType="Button" lockText="1"/>
</file>

<file path=xl/ctrlProps/ctrlProp2035.xml><?xml version="1.0" encoding="utf-8"?>
<formControlPr xmlns="http://schemas.microsoft.com/office/spreadsheetml/2009/9/main" objectType="Button" lockText="1"/>
</file>

<file path=xl/ctrlProps/ctrlProp2036.xml><?xml version="1.0" encoding="utf-8"?>
<formControlPr xmlns="http://schemas.microsoft.com/office/spreadsheetml/2009/9/main" objectType="Button" lockText="1"/>
</file>

<file path=xl/ctrlProps/ctrlProp2037.xml><?xml version="1.0" encoding="utf-8"?>
<formControlPr xmlns="http://schemas.microsoft.com/office/spreadsheetml/2009/9/main" objectType="Button" lockText="1"/>
</file>

<file path=xl/ctrlProps/ctrlProp2038.xml><?xml version="1.0" encoding="utf-8"?>
<formControlPr xmlns="http://schemas.microsoft.com/office/spreadsheetml/2009/9/main" objectType="Button" lockText="1"/>
</file>

<file path=xl/ctrlProps/ctrlProp2039.xml><?xml version="1.0" encoding="utf-8"?>
<formControlPr xmlns="http://schemas.microsoft.com/office/spreadsheetml/2009/9/main" objectType="Button" lockText="1"/>
</file>

<file path=xl/ctrlProps/ctrlProp2040.xml><?xml version="1.0" encoding="utf-8"?>
<formControlPr xmlns="http://schemas.microsoft.com/office/spreadsheetml/2009/9/main" objectType="Button" lockText="1"/>
</file>

<file path=xl/ctrlProps/ctrlProp2041.xml><?xml version="1.0" encoding="utf-8"?>
<formControlPr xmlns="http://schemas.microsoft.com/office/spreadsheetml/2009/9/main" objectType="Button" lockText="1"/>
</file>

<file path=xl/ctrlProps/ctrlProp2042.xml><?xml version="1.0" encoding="utf-8"?>
<formControlPr xmlns="http://schemas.microsoft.com/office/spreadsheetml/2009/9/main" objectType="Button" lockText="1"/>
</file>

<file path=xl/ctrlProps/ctrlProp2043.xml><?xml version="1.0" encoding="utf-8"?>
<formControlPr xmlns="http://schemas.microsoft.com/office/spreadsheetml/2009/9/main" objectType="Button" lockText="1"/>
</file>

<file path=xl/ctrlProps/ctrlProp2044.xml><?xml version="1.0" encoding="utf-8"?>
<formControlPr xmlns="http://schemas.microsoft.com/office/spreadsheetml/2009/9/main" objectType="Button" lockText="1"/>
</file>

<file path=xl/ctrlProps/ctrlProp2045.xml><?xml version="1.0" encoding="utf-8"?>
<formControlPr xmlns="http://schemas.microsoft.com/office/spreadsheetml/2009/9/main" objectType="Button" lockText="1"/>
</file>

<file path=xl/ctrlProps/ctrlProp2046.xml><?xml version="1.0" encoding="utf-8"?>
<formControlPr xmlns="http://schemas.microsoft.com/office/spreadsheetml/2009/9/main" objectType="Button" lockText="1"/>
</file>

<file path=xl/ctrlProps/ctrlProp2047.xml><?xml version="1.0" encoding="utf-8"?>
<formControlPr xmlns="http://schemas.microsoft.com/office/spreadsheetml/2009/9/main" objectType="Button" lockText="1"/>
</file>

<file path=xl/ctrlProps/ctrlProp2048.xml><?xml version="1.0" encoding="utf-8"?>
<formControlPr xmlns="http://schemas.microsoft.com/office/spreadsheetml/2009/9/main" objectType="Button" lockText="1"/>
</file>

<file path=xl/ctrlProps/ctrlProp2049.xml><?xml version="1.0" encoding="utf-8"?>
<formControlPr xmlns="http://schemas.microsoft.com/office/spreadsheetml/2009/9/main" objectType="Button" lockText="1"/>
</file>

<file path=xl/ctrlProps/ctrlProp2050.xml><?xml version="1.0" encoding="utf-8"?>
<formControlPr xmlns="http://schemas.microsoft.com/office/spreadsheetml/2009/9/main" objectType="Button" lockText="1"/>
</file>

<file path=xl/ctrlProps/ctrlProp2051.xml><?xml version="1.0" encoding="utf-8"?>
<formControlPr xmlns="http://schemas.microsoft.com/office/spreadsheetml/2009/9/main" objectType="Button" lockText="1"/>
</file>

<file path=xl/ctrlProps/ctrlProp2052.xml><?xml version="1.0" encoding="utf-8"?>
<formControlPr xmlns="http://schemas.microsoft.com/office/spreadsheetml/2009/9/main" objectType="Button" lockText="1"/>
</file>

<file path=xl/ctrlProps/ctrlProp2053.xml><?xml version="1.0" encoding="utf-8"?>
<formControlPr xmlns="http://schemas.microsoft.com/office/spreadsheetml/2009/9/main" objectType="Button" lockText="1"/>
</file>

<file path=xl/ctrlProps/ctrlProp2054.xml><?xml version="1.0" encoding="utf-8"?>
<formControlPr xmlns="http://schemas.microsoft.com/office/spreadsheetml/2009/9/main" objectType="Button" lockText="1"/>
</file>

<file path=xl/ctrlProps/ctrlProp2055.xml><?xml version="1.0" encoding="utf-8"?>
<formControlPr xmlns="http://schemas.microsoft.com/office/spreadsheetml/2009/9/main" objectType="Button" lockText="1"/>
</file>

<file path=xl/ctrlProps/ctrlProp2056.xml><?xml version="1.0" encoding="utf-8"?>
<formControlPr xmlns="http://schemas.microsoft.com/office/spreadsheetml/2009/9/main" objectType="Button" lockText="1"/>
</file>

<file path=xl/ctrlProps/ctrlProp2057.xml><?xml version="1.0" encoding="utf-8"?>
<formControlPr xmlns="http://schemas.microsoft.com/office/spreadsheetml/2009/9/main" objectType="Button" lockText="1"/>
</file>

<file path=xl/ctrlProps/ctrlProp2058.xml><?xml version="1.0" encoding="utf-8"?>
<formControlPr xmlns="http://schemas.microsoft.com/office/spreadsheetml/2009/9/main" objectType="Button" lockText="1"/>
</file>

<file path=xl/ctrlProps/ctrlProp2059.xml><?xml version="1.0" encoding="utf-8"?>
<formControlPr xmlns="http://schemas.microsoft.com/office/spreadsheetml/2009/9/main" objectType="Button" lockText="1"/>
</file>

<file path=xl/ctrlProps/ctrlProp2060.xml><?xml version="1.0" encoding="utf-8"?>
<formControlPr xmlns="http://schemas.microsoft.com/office/spreadsheetml/2009/9/main" objectType="Button" lockText="1"/>
</file>

<file path=xl/ctrlProps/ctrlProp2061.xml><?xml version="1.0" encoding="utf-8"?>
<formControlPr xmlns="http://schemas.microsoft.com/office/spreadsheetml/2009/9/main" objectType="Button" lockText="1"/>
</file>

<file path=xl/ctrlProps/ctrlProp2062.xml><?xml version="1.0" encoding="utf-8"?>
<formControlPr xmlns="http://schemas.microsoft.com/office/spreadsheetml/2009/9/main" objectType="Button" lockText="1"/>
</file>

<file path=xl/ctrlProps/ctrlProp2063.xml><?xml version="1.0" encoding="utf-8"?>
<formControlPr xmlns="http://schemas.microsoft.com/office/spreadsheetml/2009/9/main" objectType="Button" lockText="1"/>
</file>

<file path=xl/ctrlProps/ctrlProp2064.xml><?xml version="1.0" encoding="utf-8"?>
<formControlPr xmlns="http://schemas.microsoft.com/office/spreadsheetml/2009/9/main" objectType="Button" lockText="1"/>
</file>

<file path=xl/ctrlProps/ctrlProp2065.xml><?xml version="1.0" encoding="utf-8"?>
<formControlPr xmlns="http://schemas.microsoft.com/office/spreadsheetml/2009/9/main" objectType="Button" lockText="1"/>
</file>

<file path=xl/ctrlProps/ctrlProp2066.xml><?xml version="1.0" encoding="utf-8"?>
<formControlPr xmlns="http://schemas.microsoft.com/office/spreadsheetml/2009/9/main" objectType="Button" lockText="1"/>
</file>

<file path=xl/ctrlProps/ctrlProp2067.xml><?xml version="1.0" encoding="utf-8"?>
<formControlPr xmlns="http://schemas.microsoft.com/office/spreadsheetml/2009/9/main" objectType="Button" lockText="1"/>
</file>

<file path=xl/ctrlProps/ctrlProp2068.xml><?xml version="1.0" encoding="utf-8"?>
<formControlPr xmlns="http://schemas.microsoft.com/office/spreadsheetml/2009/9/main" objectType="Button" lockText="1"/>
</file>

<file path=xl/ctrlProps/ctrlProp2069.xml><?xml version="1.0" encoding="utf-8"?>
<formControlPr xmlns="http://schemas.microsoft.com/office/spreadsheetml/2009/9/main" objectType="Button" lockText="1"/>
</file>

<file path=xl/ctrlProps/ctrlProp2070.xml><?xml version="1.0" encoding="utf-8"?>
<formControlPr xmlns="http://schemas.microsoft.com/office/spreadsheetml/2009/9/main" objectType="Button" lockText="1"/>
</file>

<file path=xl/ctrlProps/ctrlProp2071.xml><?xml version="1.0" encoding="utf-8"?>
<formControlPr xmlns="http://schemas.microsoft.com/office/spreadsheetml/2009/9/main" objectType="Button" lockText="1"/>
</file>

<file path=xl/ctrlProps/ctrlProp2072.xml><?xml version="1.0" encoding="utf-8"?>
<formControlPr xmlns="http://schemas.microsoft.com/office/spreadsheetml/2009/9/main" objectType="Button" lockText="1"/>
</file>

<file path=xl/ctrlProps/ctrlProp2073.xml><?xml version="1.0" encoding="utf-8"?>
<formControlPr xmlns="http://schemas.microsoft.com/office/spreadsheetml/2009/9/main" objectType="Button" lockText="1"/>
</file>

<file path=xl/ctrlProps/ctrlProp2074.xml><?xml version="1.0" encoding="utf-8"?>
<formControlPr xmlns="http://schemas.microsoft.com/office/spreadsheetml/2009/9/main" objectType="Button" lockText="1"/>
</file>

<file path=xl/ctrlProps/ctrlProp2075.xml><?xml version="1.0" encoding="utf-8"?>
<formControlPr xmlns="http://schemas.microsoft.com/office/spreadsheetml/2009/9/main" objectType="Button" lockText="1"/>
</file>

<file path=xl/ctrlProps/ctrlProp2076.xml><?xml version="1.0" encoding="utf-8"?>
<formControlPr xmlns="http://schemas.microsoft.com/office/spreadsheetml/2009/9/main" objectType="Button" lockText="1"/>
</file>

<file path=xl/ctrlProps/ctrlProp2077.xml><?xml version="1.0" encoding="utf-8"?>
<formControlPr xmlns="http://schemas.microsoft.com/office/spreadsheetml/2009/9/main" objectType="Button" lockText="1"/>
</file>

<file path=xl/ctrlProps/ctrlProp2078.xml><?xml version="1.0" encoding="utf-8"?>
<formControlPr xmlns="http://schemas.microsoft.com/office/spreadsheetml/2009/9/main" objectType="Button" lockText="1"/>
</file>

<file path=xl/ctrlProps/ctrlProp2079.xml><?xml version="1.0" encoding="utf-8"?>
<formControlPr xmlns="http://schemas.microsoft.com/office/spreadsheetml/2009/9/main" objectType="Button" lockText="1"/>
</file>

<file path=xl/ctrlProps/ctrlProp2080.xml><?xml version="1.0" encoding="utf-8"?>
<formControlPr xmlns="http://schemas.microsoft.com/office/spreadsheetml/2009/9/main" objectType="Button" lockText="1"/>
</file>

<file path=xl/ctrlProps/ctrlProp2081.xml><?xml version="1.0" encoding="utf-8"?>
<formControlPr xmlns="http://schemas.microsoft.com/office/spreadsheetml/2009/9/main" objectType="Button" lockText="1"/>
</file>

<file path=xl/ctrlProps/ctrlProp2082.xml><?xml version="1.0" encoding="utf-8"?>
<formControlPr xmlns="http://schemas.microsoft.com/office/spreadsheetml/2009/9/main" objectType="Button" lockText="1"/>
</file>

<file path=xl/ctrlProps/ctrlProp2083.xml><?xml version="1.0" encoding="utf-8"?>
<formControlPr xmlns="http://schemas.microsoft.com/office/spreadsheetml/2009/9/main" objectType="Button" lockText="1"/>
</file>

<file path=xl/ctrlProps/ctrlProp2084.xml><?xml version="1.0" encoding="utf-8"?>
<formControlPr xmlns="http://schemas.microsoft.com/office/spreadsheetml/2009/9/main" objectType="Button" lockText="1"/>
</file>

<file path=xl/ctrlProps/ctrlProp2085.xml><?xml version="1.0" encoding="utf-8"?>
<formControlPr xmlns="http://schemas.microsoft.com/office/spreadsheetml/2009/9/main" objectType="Button" lockText="1"/>
</file>

<file path=xl/ctrlProps/ctrlProp2086.xml><?xml version="1.0" encoding="utf-8"?>
<formControlPr xmlns="http://schemas.microsoft.com/office/spreadsheetml/2009/9/main" objectType="Button" lockText="1"/>
</file>

<file path=xl/ctrlProps/ctrlProp2087.xml><?xml version="1.0" encoding="utf-8"?>
<formControlPr xmlns="http://schemas.microsoft.com/office/spreadsheetml/2009/9/main" objectType="Button" lockText="1"/>
</file>

<file path=xl/ctrlProps/ctrlProp2088.xml><?xml version="1.0" encoding="utf-8"?>
<formControlPr xmlns="http://schemas.microsoft.com/office/spreadsheetml/2009/9/main" objectType="Button" lockText="1"/>
</file>

<file path=xl/ctrlProps/ctrlProp2089.xml><?xml version="1.0" encoding="utf-8"?>
<formControlPr xmlns="http://schemas.microsoft.com/office/spreadsheetml/2009/9/main" objectType="Button" lockText="1"/>
</file>

<file path=xl/ctrlProps/ctrlProp2090.xml><?xml version="1.0" encoding="utf-8"?>
<formControlPr xmlns="http://schemas.microsoft.com/office/spreadsheetml/2009/9/main" objectType="Button" lockText="1"/>
</file>

<file path=xl/ctrlProps/ctrlProp2091.xml><?xml version="1.0" encoding="utf-8"?>
<formControlPr xmlns="http://schemas.microsoft.com/office/spreadsheetml/2009/9/main" objectType="Button" lockText="1"/>
</file>

<file path=xl/ctrlProps/ctrlProp2092.xml><?xml version="1.0" encoding="utf-8"?>
<formControlPr xmlns="http://schemas.microsoft.com/office/spreadsheetml/2009/9/main" objectType="Button" lockText="1"/>
</file>

<file path=xl/ctrlProps/ctrlProp2093.xml><?xml version="1.0" encoding="utf-8"?>
<formControlPr xmlns="http://schemas.microsoft.com/office/spreadsheetml/2009/9/main" objectType="Button" lockText="1"/>
</file>

<file path=xl/ctrlProps/ctrlProp2094.xml><?xml version="1.0" encoding="utf-8"?>
<formControlPr xmlns="http://schemas.microsoft.com/office/spreadsheetml/2009/9/main" objectType="Button" lockText="1"/>
</file>

<file path=xl/ctrlProps/ctrlProp2095.xml><?xml version="1.0" encoding="utf-8"?>
<formControlPr xmlns="http://schemas.microsoft.com/office/spreadsheetml/2009/9/main" objectType="Button" lockText="1"/>
</file>

<file path=xl/ctrlProps/ctrlProp2096.xml><?xml version="1.0" encoding="utf-8"?>
<formControlPr xmlns="http://schemas.microsoft.com/office/spreadsheetml/2009/9/main" objectType="Button" lockText="1"/>
</file>

<file path=xl/ctrlProps/ctrlProp2097.xml><?xml version="1.0" encoding="utf-8"?>
<formControlPr xmlns="http://schemas.microsoft.com/office/spreadsheetml/2009/9/main" objectType="Button" lockText="1"/>
</file>

<file path=xl/ctrlProps/ctrlProp2098.xml><?xml version="1.0" encoding="utf-8"?>
<formControlPr xmlns="http://schemas.microsoft.com/office/spreadsheetml/2009/9/main" objectType="Button" lockText="1"/>
</file>

<file path=xl/ctrlProps/ctrlProp2099.xml><?xml version="1.0" encoding="utf-8"?>
<formControlPr xmlns="http://schemas.microsoft.com/office/spreadsheetml/2009/9/main" objectType="Button" lockText="1"/>
</file>

<file path=xl/ctrlProps/ctrlProp2100.xml><?xml version="1.0" encoding="utf-8"?>
<formControlPr xmlns="http://schemas.microsoft.com/office/spreadsheetml/2009/9/main" objectType="Button" lockText="1"/>
</file>

<file path=xl/ctrlProps/ctrlProp2101.xml><?xml version="1.0" encoding="utf-8"?>
<formControlPr xmlns="http://schemas.microsoft.com/office/spreadsheetml/2009/9/main" objectType="Button" lockText="1"/>
</file>

<file path=xl/ctrlProps/ctrlProp2102.xml><?xml version="1.0" encoding="utf-8"?>
<formControlPr xmlns="http://schemas.microsoft.com/office/spreadsheetml/2009/9/main" objectType="Button" lockText="1"/>
</file>

<file path=xl/ctrlProps/ctrlProp2103.xml><?xml version="1.0" encoding="utf-8"?>
<formControlPr xmlns="http://schemas.microsoft.com/office/spreadsheetml/2009/9/main" objectType="Button" lockText="1"/>
</file>

<file path=xl/ctrlProps/ctrlProp2104.xml><?xml version="1.0" encoding="utf-8"?>
<formControlPr xmlns="http://schemas.microsoft.com/office/spreadsheetml/2009/9/main" objectType="Button" lockText="1"/>
</file>

<file path=xl/ctrlProps/ctrlProp2105.xml><?xml version="1.0" encoding="utf-8"?>
<formControlPr xmlns="http://schemas.microsoft.com/office/spreadsheetml/2009/9/main" objectType="Button" lockText="1"/>
</file>

<file path=xl/ctrlProps/ctrlProp2106.xml><?xml version="1.0" encoding="utf-8"?>
<formControlPr xmlns="http://schemas.microsoft.com/office/spreadsheetml/2009/9/main" objectType="Button" lockText="1"/>
</file>

<file path=xl/ctrlProps/ctrlProp2107.xml><?xml version="1.0" encoding="utf-8"?>
<formControlPr xmlns="http://schemas.microsoft.com/office/spreadsheetml/2009/9/main" objectType="Button" lockText="1"/>
</file>

<file path=xl/ctrlProps/ctrlProp2108.xml><?xml version="1.0" encoding="utf-8"?>
<formControlPr xmlns="http://schemas.microsoft.com/office/spreadsheetml/2009/9/main" objectType="Button" lockText="1"/>
</file>

<file path=xl/ctrlProps/ctrlProp2109.xml><?xml version="1.0" encoding="utf-8"?>
<formControlPr xmlns="http://schemas.microsoft.com/office/spreadsheetml/2009/9/main" objectType="Button" lockText="1"/>
</file>

<file path=xl/ctrlProps/ctrlProp2110.xml><?xml version="1.0" encoding="utf-8"?>
<formControlPr xmlns="http://schemas.microsoft.com/office/spreadsheetml/2009/9/main" objectType="Button" lockText="1"/>
</file>

<file path=xl/ctrlProps/ctrlProp2111.xml><?xml version="1.0" encoding="utf-8"?>
<formControlPr xmlns="http://schemas.microsoft.com/office/spreadsheetml/2009/9/main" objectType="Button" lockText="1"/>
</file>

<file path=xl/ctrlProps/ctrlProp2112.xml><?xml version="1.0" encoding="utf-8"?>
<formControlPr xmlns="http://schemas.microsoft.com/office/spreadsheetml/2009/9/main" objectType="Button" lockText="1"/>
</file>

<file path=xl/ctrlProps/ctrlProp2113.xml><?xml version="1.0" encoding="utf-8"?>
<formControlPr xmlns="http://schemas.microsoft.com/office/spreadsheetml/2009/9/main" objectType="Button" lockText="1"/>
</file>

<file path=xl/ctrlProps/ctrlProp2114.xml><?xml version="1.0" encoding="utf-8"?>
<formControlPr xmlns="http://schemas.microsoft.com/office/spreadsheetml/2009/9/main" objectType="Button" lockText="1"/>
</file>

<file path=xl/ctrlProps/ctrlProp2115.xml><?xml version="1.0" encoding="utf-8"?>
<formControlPr xmlns="http://schemas.microsoft.com/office/spreadsheetml/2009/9/main" objectType="Button" lockText="1"/>
</file>

<file path=xl/ctrlProps/ctrlProp2116.xml><?xml version="1.0" encoding="utf-8"?>
<formControlPr xmlns="http://schemas.microsoft.com/office/spreadsheetml/2009/9/main" objectType="Button" lockText="1"/>
</file>

<file path=xl/ctrlProps/ctrlProp2117.xml><?xml version="1.0" encoding="utf-8"?>
<formControlPr xmlns="http://schemas.microsoft.com/office/spreadsheetml/2009/9/main" objectType="Button" lockText="1"/>
</file>

<file path=xl/ctrlProps/ctrlProp2118.xml><?xml version="1.0" encoding="utf-8"?>
<formControlPr xmlns="http://schemas.microsoft.com/office/spreadsheetml/2009/9/main" objectType="Button" lockText="1"/>
</file>

<file path=xl/ctrlProps/ctrlProp2119.xml><?xml version="1.0" encoding="utf-8"?>
<formControlPr xmlns="http://schemas.microsoft.com/office/spreadsheetml/2009/9/main" objectType="Button" lockText="1"/>
</file>

<file path=xl/ctrlProps/ctrlProp2120.xml><?xml version="1.0" encoding="utf-8"?>
<formControlPr xmlns="http://schemas.microsoft.com/office/spreadsheetml/2009/9/main" objectType="Button" lockText="1"/>
</file>

<file path=xl/ctrlProps/ctrlProp2121.xml><?xml version="1.0" encoding="utf-8"?>
<formControlPr xmlns="http://schemas.microsoft.com/office/spreadsheetml/2009/9/main" objectType="Button" lockText="1"/>
</file>

<file path=xl/ctrlProps/ctrlProp2122.xml><?xml version="1.0" encoding="utf-8"?>
<formControlPr xmlns="http://schemas.microsoft.com/office/spreadsheetml/2009/9/main" objectType="Button" lockText="1"/>
</file>

<file path=xl/ctrlProps/ctrlProp2123.xml><?xml version="1.0" encoding="utf-8"?>
<formControlPr xmlns="http://schemas.microsoft.com/office/spreadsheetml/2009/9/main" objectType="Button" lockText="1"/>
</file>

<file path=xl/ctrlProps/ctrlProp2124.xml><?xml version="1.0" encoding="utf-8"?>
<formControlPr xmlns="http://schemas.microsoft.com/office/spreadsheetml/2009/9/main" objectType="Button" lockText="1"/>
</file>

<file path=xl/ctrlProps/ctrlProp2125.xml><?xml version="1.0" encoding="utf-8"?>
<formControlPr xmlns="http://schemas.microsoft.com/office/spreadsheetml/2009/9/main" objectType="Button" lockText="1"/>
</file>

<file path=xl/ctrlProps/ctrlProp2126.xml><?xml version="1.0" encoding="utf-8"?>
<formControlPr xmlns="http://schemas.microsoft.com/office/spreadsheetml/2009/9/main" objectType="Button" lockText="1"/>
</file>

<file path=xl/ctrlProps/ctrlProp2127.xml><?xml version="1.0" encoding="utf-8"?>
<formControlPr xmlns="http://schemas.microsoft.com/office/spreadsheetml/2009/9/main" objectType="Button" lockText="1"/>
</file>

<file path=xl/ctrlProps/ctrlProp2128.xml><?xml version="1.0" encoding="utf-8"?>
<formControlPr xmlns="http://schemas.microsoft.com/office/spreadsheetml/2009/9/main" objectType="Button" lockText="1"/>
</file>

<file path=xl/ctrlProps/ctrlProp2129.xml><?xml version="1.0" encoding="utf-8"?>
<formControlPr xmlns="http://schemas.microsoft.com/office/spreadsheetml/2009/9/main" objectType="Button" lockText="1"/>
</file>

<file path=xl/ctrlProps/ctrlProp2130.xml><?xml version="1.0" encoding="utf-8"?>
<formControlPr xmlns="http://schemas.microsoft.com/office/spreadsheetml/2009/9/main" objectType="Button" lockText="1"/>
</file>

<file path=xl/ctrlProps/ctrlProp2131.xml><?xml version="1.0" encoding="utf-8"?>
<formControlPr xmlns="http://schemas.microsoft.com/office/spreadsheetml/2009/9/main" objectType="Button" lockText="1"/>
</file>

<file path=xl/ctrlProps/ctrlProp2132.xml><?xml version="1.0" encoding="utf-8"?>
<formControlPr xmlns="http://schemas.microsoft.com/office/spreadsheetml/2009/9/main" objectType="Button" lockText="1"/>
</file>

<file path=xl/ctrlProps/ctrlProp2133.xml><?xml version="1.0" encoding="utf-8"?>
<formControlPr xmlns="http://schemas.microsoft.com/office/spreadsheetml/2009/9/main" objectType="Button" lockText="1"/>
</file>

<file path=xl/ctrlProps/ctrlProp2134.xml><?xml version="1.0" encoding="utf-8"?>
<formControlPr xmlns="http://schemas.microsoft.com/office/spreadsheetml/2009/9/main" objectType="Button" lockText="1"/>
</file>

<file path=xl/ctrlProps/ctrlProp2135.xml><?xml version="1.0" encoding="utf-8"?>
<formControlPr xmlns="http://schemas.microsoft.com/office/spreadsheetml/2009/9/main" objectType="Button" lockText="1"/>
</file>

<file path=xl/ctrlProps/ctrlProp2136.xml><?xml version="1.0" encoding="utf-8"?>
<formControlPr xmlns="http://schemas.microsoft.com/office/spreadsheetml/2009/9/main" objectType="Button" lockText="1"/>
</file>

<file path=xl/ctrlProps/ctrlProp2137.xml><?xml version="1.0" encoding="utf-8"?>
<formControlPr xmlns="http://schemas.microsoft.com/office/spreadsheetml/2009/9/main" objectType="Button" lockText="1"/>
</file>

<file path=xl/ctrlProps/ctrlProp2138.xml><?xml version="1.0" encoding="utf-8"?>
<formControlPr xmlns="http://schemas.microsoft.com/office/spreadsheetml/2009/9/main" objectType="Button" lockText="1"/>
</file>

<file path=xl/ctrlProps/ctrlProp2139.xml><?xml version="1.0" encoding="utf-8"?>
<formControlPr xmlns="http://schemas.microsoft.com/office/spreadsheetml/2009/9/main" objectType="Button" lockText="1"/>
</file>

<file path=xl/ctrlProps/ctrlProp2140.xml><?xml version="1.0" encoding="utf-8"?>
<formControlPr xmlns="http://schemas.microsoft.com/office/spreadsheetml/2009/9/main" objectType="Button" lockText="1"/>
</file>

<file path=xl/ctrlProps/ctrlProp2141.xml><?xml version="1.0" encoding="utf-8"?>
<formControlPr xmlns="http://schemas.microsoft.com/office/spreadsheetml/2009/9/main" objectType="Button" lockText="1"/>
</file>

<file path=xl/ctrlProps/ctrlProp2142.xml><?xml version="1.0" encoding="utf-8"?>
<formControlPr xmlns="http://schemas.microsoft.com/office/spreadsheetml/2009/9/main" objectType="Button" lockText="1"/>
</file>

<file path=xl/ctrlProps/ctrlProp2143.xml><?xml version="1.0" encoding="utf-8"?>
<formControlPr xmlns="http://schemas.microsoft.com/office/spreadsheetml/2009/9/main" objectType="Button" lockText="1"/>
</file>

<file path=xl/ctrlProps/ctrlProp2144.xml><?xml version="1.0" encoding="utf-8"?>
<formControlPr xmlns="http://schemas.microsoft.com/office/spreadsheetml/2009/9/main" objectType="Button" lockText="1"/>
</file>

<file path=xl/ctrlProps/ctrlProp2145.xml><?xml version="1.0" encoding="utf-8"?>
<formControlPr xmlns="http://schemas.microsoft.com/office/spreadsheetml/2009/9/main" objectType="Button" lockText="1"/>
</file>

<file path=xl/ctrlProps/ctrlProp2146.xml><?xml version="1.0" encoding="utf-8"?>
<formControlPr xmlns="http://schemas.microsoft.com/office/spreadsheetml/2009/9/main" objectType="Button" lockText="1"/>
</file>

<file path=xl/ctrlProps/ctrlProp2147.xml><?xml version="1.0" encoding="utf-8"?>
<formControlPr xmlns="http://schemas.microsoft.com/office/spreadsheetml/2009/9/main" objectType="Button" lockText="1"/>
</file>

<file path=xl/ctrlProps/ctrlProp2148.xml><?xml version="1.0" encoding="utf-8"?>
<formControlPr xmlns="http://schemas.microsoft.com/office/spreadsheetml/2009/9/main" objectType="Button" lockText="1"/>
</file>

<file path=xl/ctrlProps/ctrlProp2149.xml><?xml version="1.0" encoding="utf-8"?>
<formControlPr xmlns="http://schemas.microsoft.com/office/spreadsheetml/2009/9/main" objectType="Button" lockText="1"/>
</file>

<file path=xl/ctrlProps/ctrlProp2150.xml><?xml version="1.0" encoding="utf-8"?>
<formControlPr xmlns="http://schemas.microsoft.com/office/spreadsheetml/2009/9/main" objectType="Button" lockText="1"/>
</file>

<file path=xl/ctrlProps/ctrlProp2151.xml><?xml version="1.0" encoding="utf-8"?>
<formControlPr xmlns="http://schemas.microsoft.com/office/spreadsheetml/2009/9/main" objectType="Button" lockText="1"/>
</file>

<file path=xl/ctrlProps/ctrlProp2152.xml><?xml version="1.0" encoding="utf-8"?>
<formControlPr xmlns="http://schemas.microsoft.com/office/spreadsheetml/2009/9/main" objectType="Button" lockText="1"/>
</file>

<file path=xl/ctrlProps/ctrlProp2153.xml><?xml version="1.0" encoding="utf-8"?>
<formControlPr xmlns="http://schemas.microsoft.com/office/spreadsheetml/2009/9/main" objectType="Button" lockText="1"/>
</file>

<file path=xl/ctrlProps/ctrlProp2154.xml><?xml version="1.0" encoding="utf-8"?>
<formControlPr xmlns="http://schemas.microsoft.com/office/spreadsheetml/2009/9/main" objectType="Button" lockText="1"/>
</file>

<file path=xl/ctrlProps/ctrlProp2155.xml><?xml version="1.0" encoding="utf-8"?>
<formControlPr xmlns="http://schemas.microsoft.com/office/spreadsheetml/2009/9/main" objectType="Button" lockText="1"/>
</file>

<file path=xl/ctrlProps/ctrlProp2156.xml><?xml version="1.0" encoding="utf-8"?>
<formControlPr xmlns="http://schemas.microsoft.com/office/spreadsheetml/2009/9/main" objectType="Button" lockText="1"/>
</file>

<file path=xl/ctrlProps/ctrlProp2157.xml><?xml version="1.0" encoding="utf-8"?>
<formControlPr xmlns="http://schemas.microsoft.com/office/spreadsheetml/2009/9/main" objectType="Button" lockText="1"/>
</file>

<file path=xl/ctrlProps/ctrlProp2158.xml><?xml version="1.0" encoding="utf-8"?>
<formControlPr xmlns="http://schemas.microsoft.com/office/spreadsheetml/2009/9/main" objectType="Button" lockText="1"/>
</file>

<file path=xl/ctrlProps/ctrlProp2159.xml><?xml version="1.0" encoding="utf-8"?>
<formControlPr xmlns="http://schemas.microsoft.com/office/spreadsheetml/2009/9/main" objectType="Button" lockText="1"/>
</file>

<file path=xl/ctrlProps/ctrlProp2160.xml><?xml version="1.0" encoding="utf-8"?>
<formControlPr xmlns="http://schemas.microsoft.com/office/spreadsheetml/2009/9/main" objectType="Button" lockText="1"/>
</file>

<file path=xl/ctrlProps/ctrlProp2161.xml><?xml version="1.0" encoding="utf-8"?>
<formControlPr xmlns="http://schemas.microsoft.com/office/spreadsheetml/2009/9/main" objectType="Button" lockText="1"/>
</file>

<file path=xl/ctrlProps/ctrlProp2162.xml><?xml version="1.0" encoding="utf-8"?>
<formControlPr xmlns="http://schemas.microsoft.com/office/spreadsheetml/2009/9/main" objectType="Button" lockText="1"/>
</file>

<file path=xl/ctrlProps/ctrlProp2163.xml><?xml version="1.0" encoding="utf-8"?>
<formControlPr xmlns="http://schemas.microsoft.com/office/spreadsheetml/2009/9/main" objectType="Button" lockText="1"/>
</file>

<file path=xl/ctrlProps/ctrlProp2164.xml><?xml version="1.0" encoding="utf-8"?>
<formControlPr xmlns="http://schemas.microsoft.com/office/spreadsheetml/2009/9/main" objectType="Button" lockText="1"/>
</file>

<file path=xl/ctrlProps/ctrlProp2165.xml><?xml version="1.0" encoding="utf-8"?>
<formControlPr xmlns="http://schemas.microsoft.com/office/spreadsheetml/2009/9/main" objectType="Button" lockText="1"/>
</file>

<file path=xl/ctrlProps/ctrlProp2166.xml><?xml version="1.0" encoding="utf-8"?>
<formControlPr xmlns="http://schemas.microsoft.com/office/spreadsheetml/2009/9/main" objectType="Button" lockText="1"/>
</file>

<file path=xl/ctrlProps/ctrlProp2167.xml><?xml version="1.0" encoding="utf-8"?>
<formControlPr xmlns="http://schemas.microsoft.com/office/spreadsheetml/2009/9/main" objectType="Button" lockText="1"/>
</file>

<file path=xl/ctrlProps/ctrlProp2168.xml><?xml version="1.0" encoding="utf-8"?>
<formControlPr xmlns="http://schemas.microsoft.com/office/spreadsheetml/2009/9/main" objectType="Button" lockText="1"/>
</file>

<file path=xl/ctrlProps/ctrlProp2169.xml><?xml version="1.0" encoding="utf-8"?>
<formControlPr xmlns="http://schemas.microsoft.com/office/spreadsheetml/2009/9/main" objectType="Button" lockText="1"/>
</file>

<file path=xl/ctrlProps/ctrlProp2170.xml><?xml version="1.0" encoding="utf-8"?>
<formControlPr xmlns="http://schemas.microsoft.com/office/spreadsheetml/2009/9/main" objectType="Button" lockText="1"/>
</file>

<file path=xl/ctrlProps/ctrlProp2171.xml><?xml version="1.0" encoding="utf-8"?>
<formControlPr xmlns="http://schemas.microsoft.com/office/spreadsheetml/2009/9/main" objectType="Button" lockText="1"/>
</file>

<file path=xl/ctrlProps/ctrlProp2172.xml><?xml version="1.0" encoding="utf-8"?>
<formControlPr xmlns="http://schemas.microsoft.com/office/spreadsheetml/2009/9/main" objectType="Button" lockText="1"/>
</file>

<file path=xl/ctrlProps/ctrlProp2173.xml><?xml version="1.0" encoding="utf-8"?>
<formControlPr xmlns="http://schemas.microsoft.com/office/spreadsheetml/2009/9/main" objectType="Button" lockText="1"/>
</file>

<file path=xl/ctrlProps/ctrlProp2174.xml><?xml version="1.0" encoding="utf-8"?>
<formControlPr xmlns="http://schemas.microsoft.com/office/spreadsheetml/2009/9/main" objectType="Button" lockText="1"/>
</file>

<file path=xl/ctrlProps/ctrlProp2175.xml><?xml version="1.0" encoding="utf-8"?>
<formControlPr xmlns="http://schemas.microsoft.com/office/spreadsheetml/2009/9/main" objectType="Button" lockText="1"/>
</file>

<file path=xl/ctrlProps/ctrlProp2176.xml><?xml version="1.0" encoding="utf-8"?>
<formControlPr xmlns="http://schemas.microsoft.com/office/spreadsheetml/2009/9/main" objectType="Button" lockText="1"/>
</file>

<file path=xl/ctrlProps/ctrlProp2177.xml><?xml version="1.0" encoding="utf-8"?>
<formControlPr xmlns="http://schemas.microsoft.com/office/spreadsheetml/2009/9/main" objectType="Button" lockText="1"/>
</file>

<file path=xl/ctrlProps/ctrlProp2178.xml><?xml version="1.0" encoding="utf-8"?>
<formControlPr xmlns="http://schemas.microsoft.com/office/spreadsheetml/2009/9/main" objectType="Button" lockText="1"/>
</file>

<file path=xl/ctrlProps/ctrlProp2179.xml><?xml version="1.0" encoding="utf-8"?>
<formControlPr xmlns="http://schemas.microsoft.com/office/spreadsheetml/2009/9/main" objectType="Button" lockText="1"/>
</file>

<file path=xl/ctrlProps/ctrlProp2180.xml><?xml version="1.0" encoding="utf-8"?>
<formControlPr xmlns="http://schemas.microsoft.com/office/spreadsheetml/2009/9/main" objectType="Button" lockText="1"/>
</file>

<file path=xl/ctrlProps/ctrlProp2181.xml><?xml version="1.0" encoding="utf-8"?>
<formControlPr xmlns="http://schemas.microsoft.com/office/spreadsheetml/2009/9/main" objectType="Button" lockText="1"/>
</file>

<file path=xl/ctrlProps/ctrlProp2182.xml><?xml version="1.0" encoding="utf-8"?>
<formControlPr xmlns="http://schemas.microsoft.com/office/spreadsheetml/2009/9/main" objectType="Button" lockText="1"/>
</file>

<file path=xl/ctrlProps/ctrlProp2183.xml><?xml version="1.0" encoding="utf-8"?>
<formControlPr xmlns="http://schemas.microsoft.com/office/spreadsheetml/2009/9/main" objectType="Button" lockText="1"/>
</file>

<file path=xl/ctrlProps/ctrlProp2184.xml><?xml version="1.0" encoding="utf-8"?>
<formControlPr xmlns="http://schemas.microsoft.com/office/spreadsheetml/2009/9/main" objectType="Button" lockText="1"/>
</file>

<file path=xl/ctrlProps/ctrlProp2185.xml><?xml version="1.0" encoding="utf-8"?>
<formControlPr xmlns="http://schemas.microsoft.com/office/spreadsheetml/2009/9/main" objectType="Button" lockText="1"/>
</file>

<file path=xl/ctrlProps/ctrlProp2186.xml><?xml version="1.0" encoding="utf-8"?>
<formControlPr xmlns="http://schemas.microsoft.com/office/spreadsheetml/2009/9/main" objectType="Button" lockText="1"/>
</file>

<file path=xl/ctrlProps/ctrlProp2187.xml><?xml version="1.0" encoding="utf-8"?>
<formControlPr xmlns="http://schemas.microsoft.com/office/spreadsheetml/2009/9/main" objectType="Button" lockText="1"/>
</file>

<file path=xl/ctrlProps/ctrlProp2188.xml><?xml version="1.0" encoding="utf-8"?>
<formControlPr xmlns="http://schemas.microsoft.com/office/spreadsheetml/2009/9/main" objectType="Button" lockText="1"/>
</file>

<file path=xl/ctrlProps/ctrlProp2189.xml><?xml version="1.0" encoding="utf-8"?>
<formControlPr xmlns="http://schemas.microsoft.com/office/spreadsheetml/2009/9/main" objectType="Button" lockText="1"/>
</file>

<file path=xl/ctrlProps/ctrlProp2190.xml><?xml version="1.0" encoding="utf-8"?>
<formControlPr xmlns="http://schemas.microsoft.com/office/spreadsheetml/2009/9/main" objectType="Button" lockText="1"/>
</file>

<file path=xl/ctrlProps/ctrlProp2191.xml><?xml version="1.0" encoding="utf-8"?>
<formControlPr xmlns="http://schemas.microsoft.com/office/spreadsheetml/2009/9/main" objectType="Button" lockText="1"/>
</file>

<file path=xl/ctrlProps/ctrlProp2192.xml><?xml version="1.0" encoding="utf-8"?>
<formControlPr xmlns="http://schemas.microsoft.com/office/spreadsheetml/2009/9/main" objectType="Button" lockText="1"/>
</file>

<file path=xl/ctrlProps/ctrlProp2193.xml><?xml version="1.0" encoding="utf-8"?>
<formControlPr xmlns="http://schemas.microsoft.com/office/spreadsheetml/2009/9/main" objectType="Button" lockText="1"/>
</file>

<file path=xl/ctrlProps/ctrlProp2194.xml><?xml version="1.0" encoding="utf-8"?>
<formControlPr xmlns="http://schemas.microsoft.com/office/spreadsheetml/2009/9/main" objectType="Button" lockText="1"/>
</file>

<file path=xl/ctrlProps/ctrlProp2195.xml><?xml version="1.0" encoding="utf-8"?>
<formControlPr xmlns="http://schemas.microsoft.com/office/spreadsheetml/2009/9/main" objectType="Button" lockText="1"/>
</file>

<file path=xl/ctrlProps/ctrlProp2196.xml><?xml version="1.0" encoding="utf-8"?>
<formControlPr xmlns="http://schemas.microsoft.com/office/spreadsheetml/2009/9/main" objectType="Button" lockText="1"/>
</file>

<file path=xl/ctrlProps/ctrlProp2197.xml><?xml version="1.0" encoding="utf-8"?>
<formControlPr xmlns="http://schemas.microsoft.com/office/spreadsheetml/2009/9/main" objectType="Button" lockText="1"/>
</file>

<file path=xl/ctrlProps/ctrlProp2198.xml><?xml version="1.0" encoding="utf-8"?>
<formControlPr xmlns="http://schemas.microsoft.com/office/spreadsheetml/2009/9/main" objectType="Button" lockText="1"/>
</file>

<file path=xl/ctrlProps/ctrlProp2199.xml><?xml version="1.0" encoding="utf-8"?>
<formControlPr xmlns="http://schemas.microsoft.com/office/spreadsheetml/2009/9/main" objectType="Button" lockText="1"/>
</file>

<file path=xl/ctrlProps/ctrlProp2200.xml><?xml version="1.0" encoding="utf-8"?>
<formControlPr xmlns="http://schemas.microsoft.com/office/spreadsheetml/2009/9/main" objectType="Button" lockText="1"/>
</file>

<file path=xl/ctrlProps/ctrlProp2201.xml><?xml version="1.0" encoding="utf-8"?>
<formControlPr xmlns="http://schemas.microsoft.com/office/spreadsheetml/2009/9/main" objectType="Button" lockText="1"/>
</file>

<file path=xl/ctrlProps/ctrlProp2202.xml><?xml version="1.0" encoding="utf-8"?>
<formControlPr xmlns="http://schemas.microsoft.com/office/spreadsheetml/2009/9/main" objectType="Button" lockText="1"/>
</file>

<file path=xl/ctrlProps/ctrlProp2203.xml><?xml version="1.0" encoding="utf-8"?>
<formControlPr xmlns="http://schemas.microsoft.com/office/spreadsheetml/2009/9/main" objectType="Button" lockText="1"/>
</file>

<file path=xl/ctrlProps/ctrlProp2204.xml><?xml version="1.0" encoding="utf-8"?>
<formControlPr xmlns="http://schemas.microsoft.com/office/spreadsheetml/2009/9/main" objectType="Button" lockText="1"/>
</file>

<file path=xl/ctrlProps/ctrlProp2205.xml><?xml version="1.0" encoding="utf-8"?>
<formControlPr xmlns="http://schemas.microsoft.com/office/spreadsheetml/2009/9/main" objectType="Button" lockText="1"/>
</file>

<file path=xl/ctrlProps/ctrlProp2206.xml><?xml version="1.0" encoding="utf-8"?>
<formControlPr xmlns="http://schemas.microsoft.com/office/spreadsheetml/2009/9/main" objectType="Button" lockText="1"/>
</file>

<file path=xl/ctrlProps/ctrlProp2207.xml><?xml version="1.0" encoding="utf-8"?>
<formControlPr xmlns="http://schemas.microsoft.com/office/spreadsheetml/2009/9/main" objectType="Button" lockText="1"/>
</file>

<file path=xl/ctrlProps/ctrlProp2208.xml><?xml version="1.0" encoding="utf-8"?>
<formControlPr xmlns="http://schemas.microsoft.com/office/spreadsheetml/2009/9/main" objectType="Button" lockText="1"/>
</file>

<file path=xl/ctrlProps/ctrlProp2209.xml><?xml version="1.0" encoding="utf-8"?>
<formControlPr xmlns="http://schemas.microsoft.com/office/spreadsheetml/2009/9/main" objectType="Button" lockText="1"/>
</file>

<file path=xl/ctrlProps/ctrlProp2210.xml><?xml version="1.0" encoding="utf-8"?>
<formControlPr xmlns="http://schemas.microsoft.com/office/spreadsheetml/2009/9/main" objectType="Button" lockText="1"/>
</file>

<file path=xl/ctrlProps/ctrlProp2211.xml><?xml version="1.0" encoding="utf-8"?>
<formControlPr xmlns="http://schemas.microsoft.com/office/spreadsheetml/2009/9/main" objectType="Button" lockText="1"/>
</file>

<file path=xl/ctrlProps/ctrlProp2212.xml><?xml version="1.0" encoding="utf-8"?>
<formControlPr xmlns="http://schemas.microsoft.com/office/spreadsheetml/2009/9/main" objectType="Button" lockText="1"/>
</file>

<file path=xl/ctrlProps/ctrlProp2213.xml><?xml version="1.0" encoding="utf-8"?>
<formControlPr xmlns="http://schemas.microsoft.com/office/spreadsheetml/2009/9/main" objectType="Button" lockText="1"/>
</file>

<file path=xl/ctrlProps/ctrlProp2214.xml><?xml version="1.0" encoding="utf-8"?>
<formControlPr xmlns="http://schemas.microsoft.com/office/spreadsheetml/2009/9/main" objectType="Button" lockText="1"/>
</file>

<file path=xl/ctrlProps/ctrlProp2215.xml><?xml version="1.0" encoding="utf-8"?>
<formControlPr xmlns="http://schemas.microsoft.com/office/spreadsheetml/2009/9/main" objectType="Button" lockText="1"/>
</file>

<file path=xl/ctrlProps/ctrlProp2216.xml><?xml version="1.0" encoding="utf-8"?>
<formControlPr xmlns="http://schemas.microsoft.com/office/spreadsheetml/2009/9/main" objectType="Button" lockText="1"/>
</file>

<file path=xl/ctrlProps/ctrlProp2217.xml><?xml version="1.0" encoding="utf-8"?>
<formControlPr xmlns="http://schemas.microsoft.com/office/spreadsheetml/2009/9/main" objectType="Button" lockText="1"/>
</file>

<file path=xl/ctrlProps/ctrlProp2218.xml><?xml version="1.0" encoding="utf-8"?>
<formControlPr xmlns="http://schemas.microsoft.com/office/spreadsheetml/2009/9/main" objectType="Button" lockText="1"/>
</file>

<file path=xl/ctrlProps/ctrlProp2219.xml><?xml version="1.0" encoding="utf-8"?>
<formControlPr xmlns="http://schemas.microsoft.com/office/spreadsheetml/2009/9/main" objectType="Button" lockText="1"/>
</file>

<file path=xl/ctrlProps/ctrlProp2220.xml><?xml version="1.0" encoding="utf-8"?>
<formControlPr xmlns="http://schemas.microsoft.com/office/spreadsheetml/2009/9/main" objectType="Button" lockText="1"/>
</file>

<file path=xl/ctrlProps/ctrlProp2221.xml><?xml version="1.0" encoding="utf-8"?>
<formControlPr xmlns="http://schemas.microsoft.com/office/spreadsheetml/2009/9/main" objectType="Button" lockText="1"/>
</file>

<file path=xl/ctrlProps/ctrlProp2222.xml><?xml version="1.0" encoding="utf-8"?>
<formControlPr xmlns="http://schemas.microsoft.com/office/spreadsheetml/2009/9/main" objectType="Button" lockText="1"/>
</file>

<file path=xl/ctrlProps/ctrlProp2223.xml><?xml version="1.0" encoding="utf-8"?>
<formControlPr xmlns="http://schemas.microsoft.com/office/spreadsheetml/2009/9/main" objectType="Button" lockText="1"/>
</file>

<file path=xl/ctrlProps/ctrlProp2224.xml><?xml version="1.0" encoding="utf-8"?>
<formControlPr xmlns="http://schemas.microsoft.com/office/spreadsheetml/2009/9/main" objectType="Button" lockText="1"/>
</file>

<file path=xl/ctrlProps/ctrlProp2225.xml><?xml version="1.0" encoding="utf-8"?>
<formControlPr xmlns="http://schemas.microsoft.com/office/spreadsheetml/2009/9/main" objectType="Button" lockText="1"/>
</file>

<file path=xl/ctrlProps/ctrlProp2226.xml><?xml version="1.0" encoding="utf-8"?>
<formControlPr xmlns="http://schemas.microsoft.com/office/spreadsheetml/2009/9/main" objectType="Button" lockText="1"/>
</file>

<file path=xl/ctrlProps/ctrlProp2227.xml><?xml version="1.0" encoding="utf-8"?>
<formControlPr xmlns="http://schemas.microsoft.com/office/spreadsheetml/2009/9/main" objectType="Button" lockText="1"/>
</file>

<file path=xl/ctrlProps/ctrlProp2228.xml><?xml version="1.0" encoding="utf-8"?>
<formControlPr xmlns="http://schemas.microsoft.com/office/spreadsheetml/2009/9/main" objectType="Button" lockText="1"/>
</file>

<file path=xl/ctrlProps/ctrlProp2229.xml><?xml version="1.0" encoding="utf-8"?>
<formControlPr xmlns="http://schemas.microsoft.com/office/spreadsheetml/2009/9/main" objectType="Button" lockText="1"/>
</file>

<file path=xl/ctrlProps/ctrlProp2230.xml><?xml version="1.0" encoding="utf-8"?>
<formControlPr xmlns="http://schemas.microsoft.com/office/spreadsheetml/2009/9/main" objectType="Button" lockText="1"/>
</file>

<file path=xl/ctrlProps/ctrlProp2231.xml><?xml version="1.0" encoding="utf-8"?>
<formControlPr xmlns="http://schemas.microsoft.com/office/spreadsheetml/2009/9/main" objectType="Button" lockText="1"/>
</file>

<file path=xl/ctrlProps/ctrlProp2232.xml><?xml version="1.0" encoding="utf-8"?>
<formControlPr xmlns="http://schemas.microsoft.com/office/spreadsheetml/2009/9/main" objectType="Button" lockText="1"/>
</file>

<file path=xl/ctrlProps/ctrlProp2233.xml><?xml version="1.0" encoding="utf-8"?>
<formControlPr xmlns="http://schemas.microsoft.com/office/spreadsheetml/2009/9/main" objectType="Button" lockText="1"/>
</file>

<file path=xl/ctrlProps/ctrlProp2234.xml><?xml version="1.0" encoding="utf-8"?>
<formControlPr xmlns="http://schemas.microsoft.com/office/spreadsheetml/2009/9/main" objectType="Button" lockText="1"/>
</file>

<file path=xl/ctrlProps/ctrlProp2235.xml><?xml version="1.0" encoding="utf-8"?>
<formControlPr xmlns="http://schemas.microsoft.com/office/spreadsheetml/2009/9/main" objectType="Button" lockText="1"/>
</file>

<file path=xl/ctrlProps/ctrlProp2236.xml><?xml version="1.0" encoding="utf-8"?>
<formControlPr xmlns="http://schemas.microsoft.com/office/spreadsheetml/2009/9/main" objectType="Button" lockText="1"/>
</file>

<file path=xl/ctrlProps/ctrlProp2237.xml><?xml version="1.0" encoding="utf-8"?>
<formControlPr xmlns="http://schemas.microsoft.com/office/spreadsheetml/2009/9/main" objectType="Button" lockText="1"/>
</file>

<file path=xl/ctrlProps/ctrlProp2238.xml><?xml version="1.0" encoding="utf-8"?>
<formControlPr xmlns="http://schemas.microsoft.com/office/spreadsheetml/2009/9/main" objectType="Button" lockText="1"/>
</file>

<file path=xl/ctrlProps/ctrlProp2239.xml><?xml version="1.0" encoding="utf-8"?>
<formControlPr xmlns="http://schemas.microsoft.com/office/spreadsheetml/2009/9/main" objectType="Button" lockText="1"/>
</file>

<file path=xl/ctrlProps/ctrlProp2240.xml><?xml version="1.0" encoding="utf-8"?>
<formControlPr xmlns="http://schemas.microsoft.com/office/spreadsheetml/2009/9/main" objectType="Button" lockText="1"/>
</file>

<file path=xl/ctrlProps/ctrlProp2241.xml><?xml version="1.0" encoding="utf-8"?>
<formControlPr xmlns="http://schemas.microsoft.com/office/spreadsheetml/2009/9/main" objectType="Button" lockText="1"/>
</file>

<file path=xl/ctrlProps/ctrlProp2242.xml><?xml version="1.0" encoding="utf-8"?>
<formControlPr xmlns="http://schemas.microsoft.com/office/spreadsheetml/2009/9/main" objectType="Button" lockText="1"/>
</file>

<file path=xl/ctrlProps/ctrlProp2243.xml><?xml version="1.0" encoding="utf-8"?>
<formControlPr xmlns="http://schemas.microsoft.com/office/spreadsheetml/2009/9/main" objectType="Button" lockText="1"/>
</file>

<file path=xl/ctrlProps/ctrlProp2244.xml><?xml version="1.0" encoding="utf-8"?>
<formControlPr xmlns="http://schemas.microsoft.com/office/spreadsheetml/2009/9/main" objectType="Button" lockText="1"/>
</file>

<file path=xl/ctrlProps/ctrlProp2245.xml><?xml version="1.0" encoding="utf-8"?>
<formControlPr xmlns="http://schemas.microsoft.com/office/spreadsheetml/2009/9/main" objectType="Button" lockText="1"/>
</file>

<file path=xl/ctrlProps/ctrlProp2246.xml><?xml version="1.0" encoding="utf-8"?>
<formControlPr xmlns="http://schemas.microsoft.com/office/spreadsheetml/2009/9/main" objectType="Button" lockText="1"/>
</file>

<file path=xl/ctrlProps/ctrlProp2247.xml><?xml version="1.0" encoding="utf-8"?>
<formControlPr xmlns="http://schemas.microsoft.com/office/spreadsheetml/2009/9/main" objectType="Button" lockText="1"/>
</file>

<file path=xl/ctrlProps/ctrlProp2248.xml><?xml version="1.0" encoding="utf-8"?>
<formControlPr xmlns="http://schemas.microsoft.com/office/spreadsheetml/2009/9/main" objectType="Button" lockText="1"/>
</file>

<file path=xl/ctrlProps/ctrlProp2249.xml><?xml version="1.0" encoding="utf-8"?>
<formControlPr xmlns="http://schemas.microsoft.com/office/spreadsheetml/2009/9/main" objectType="Button" lockText="1"/>
</file>

<file path=xl/ctrlProps/ctrlProp2250.xml><?xml version="1.0" encoding="utf-8"?>
<formControlPr xmlns="http://schemas.microsoft.com/office/spreadsheetml/2009/9/main" objectType="Button" lockText="1"/>
</file>

<file path=xl/ctrlProps/ctrlProp2251.xml><?xml version="1.0" encoding="utf-8"?>
<formControlPr xmlns="http://schemas.microsoft.com/office/spreadsheetml/2009/9/main" objectType="Button" lockText="1"/>
</file>

<file path=xl/ctrlProps/ctrlProp2252.xml><?xml version="1.0" encoding="utf-8"?>
<formControlPr xmlns="http://schemas.microsoft.com/office/spreadsheetml/2009/9/main" objectType="Button" lockText="1"/>
</file>

<file path=xl/ctrlProps/ctrlProp2253.xml><?xml version="1.0" encoding="utf-8"?>
<formControlPr xmlns="http://schemas.microsoft.com/office/spreadsheetml/2009/9/main" objectType="Button" lockText="1"/>
</file>

<file path=xl/ctrlProps/ctrlProp2254.xml><?xml version="1.0" encoding="utf-8"?>
<formControlPr xmlns="http://schemas.microsoft.com/office/spreadsheetml/2009/9/main" objectType="Button" lockText="1"/>
</file>

<file path=xl/ctrlProps/ctrlProp2255.xml><?xml version="1.0" encoding="utf-8"?>
<formControlPr xmlns="http://schemas.microsoft.com/office/spreadsheetml/2009/9/main" objectType="Button" lockText="1"/>
</file>

<file path=xl/ctrlProps/ctrlProp2256.xml><?xml version="1.0" encoding="utf-8"?>
<formControlPr xmlns="http://schemas.microsoft.com/office/spreadsheetml/2009/9/main" objectType="Button" lockText="1"/>
</file>

<file path=xl/ctrlProps/ctrlProp2257.xml><?xml version="1.0" encoding="utf-8"?>
<formControlPr xmlns="http://schemas.microsoft.com/office/spreadsheetml/2009/9/main" objectType="Button" lockText="1"/>
</file>

<file path=xl/ctrlProps/ctrlProp2258.xml><?xml version="1.0" encoding="utf-8"?>
<formControlPr xmlns="http://schemas.microsoft.com/office/spreadsheetml/2009/9/main" objectType="Button" lockText="1"/>
</file>

<file path=xl/ctrlProps/ctrlProp2259.xml><?xml version="1.0" encoding="utf-8"?>
<formControlPr xmlns="http://schemas.microsoft.com/office/spreadsheetml/2009/9/main" objectType="Button" lockText="1"/>
</file>

<file path=xl/ctrlProps/ctrlProp2260.xml><?xml version="1.0" encoding="utf-8"?>
<formControlPr xmlns="http://schemas.microsoft.com/office/spreadsheetml/2009/9/main" objectType="Button" lockText="1"/>
</file>

<file path=xl/ctrlProps/ctrlProp2261.xml><?xml version="1.0" encoding="utf-8"?>
<formControlPr xmlns="http://schemas.microsoft.com/office/spreadsheetml/2009/9/main" objectType="Button" lockText="1"/>
</file>

<file path=xl/ctrlProps/ctrlProp2262.xml><?xml version="1.0" encoding="utf-8"?>
<formControlPr xmlns="http://schemas.microsoft.com/office/spreadsheetml/2009/9/main" objectType="Button" lockText="1"/>
</file>

<file path=xl/ctrlProps/ctrlProp2263.xml><?xml version="1.0" encoding="utf-8"?>
<formControlPr xmlns="http://schemas.microsoft.com/office/spreadsheetml/2009/9/main" objectType="Button" lockText="1"/>
</file>

<file path=xl/ctrlProps/ctrlProp2264.xml><?xml version="1.0" encoding="utf-8"?>
<formControlPr xmlns="http://schemas.microsoft.com/office/spreadsheetml/2009/9/main" objectType="Button" lockText="1"/>
</file>

<file path=xl/ctrlProps/ctrlProp2265.xml><?xml version="1.0" encoding="utf-8"?>
<formControlPr xmlns="http://schemas.microsoft.com/office/spreadsheetml/2009/9/main" objectType="Button" lockText="1"/>
</file>

<file path=xl/ctrlProps/ctrlProp2266.xml><?xml version="1.0" encoding="utf-8"?>
<formControlPr xmlns="http://schemas.microsoft.com/office/spreadsheetml/2009/9/main" objectType="Button" lockText="1"/>
</file>

<file path=xl/ctrlProps/ctrlProp2267.xml><?xml version="1.0" encoding="utf-8"?>
<formControlPr xmlns="http://schemas.microsoft.com/office/spreadsheetml/2009/9/main" objectType="Button" lockText="1"/>
</file>

<file path=xl/ctrlProps/ctrlProp2268.xml><?xml version="1.0" encoding="utf-8"?>
<formControlPr xmlns="http://schemas.microsoft.com/office/spreadsheetml/2009/9/main" objectType="Button" lockText="1"/>
</file>

<file path=xl/ctrlProps/ctrlProp2269.xml><?xml version="1.0" encoding="utf-8"?>
<formControlPr xmlns="http://schemas.microsoft.com/office/spreadsheetml/2009/9/main" objectType="Button" lockText="1"/>
</file>

<file path=xl/ctrlProps/ctrlProp2270.xml><?xml version="1.0" encoding="utf-8"?>
<formControlPr xmlns="http://schemas.microsoft.com/office/spreadsheetml/2009/9/main" objectType="Button" lockText="1"/>
</file>

<file path=xl/ctrlProps/ctrlProp2271.xml><?xml version="1.0" encoding="utf-8"?>
<formControlPr xmlns="http://schemas.microsoft.com/office/spreadsheetml/2009/9/main" objectType="Button" lockText="1"/>
</file>

<file path=xl/ctrlProps/ctrlProp2272.xml><?xml version="1.0" encoding="utf-8"?>
<formControlPr xmlns="http://schemas.microsoft.com/office/spreadsheetml/2009/9/main" objectType="Button" lockText="1"/>
</file>

<file path=xl/ctrlProps/ctrlProp2273.xml><?xml version="1.0" encoding="utf-8"?>
<formControlPr xmlns="http://schemas.microsoft.com/office/spreadsheetml/2009/9/main" objectType="Button" lockText="1"/>
</file>

<file path=xl/ctrlProps/ctrlProp2274.xml><?xml version="1.0" encoding="utf-8"?>
<formControlPr xmlns="http://schemas.microsoft.com/office/spreadsheetml/2009/9/main" objectType="Button" lockText="1"/>
</file>

<file path=xl/ctrlProps/ctrlProp2275.xml><?xml version="1.0" encoding="utf-8"?>
<formControlPr xmlns="http://schemas.microsoft.com/office/spreadsheetml/2009/9/main" objectType="Button" lockText="1"/>
</file>

<file path=xl/ctrlProps/ctrlProp2276.xml><?xml version="1.0" encoding="utf-8"?>
<formControlPr xmlns="http://schemas.microsoft.com/office/spreadsheetml/2009/9/main" objectType="Button" lockText="1"/>
</file>

<file path=xl/ctrlProps/ctrlProp2277.xml><?xml version="1.0" encoding="utf-8"?>
<formControlPr xmlns="http://schemas.microsoft.com/office/spreadsheetml/2009/9/main" objectType="Button" lockText="1"/>
</file>

<file path=xl/ctrlProps/ctrlProp2278.xml><?xml version="1.0" encoding="utf-8"?>
<formControlPr xmlns="http://schemas.microsoft.com/office/spreadsheetml/2009/9/main" objectType="Button" lockText="1"/>
</file>

<file path=xl/ctrlProps/ctrlProp2279.xml><?xml version="1.0" encoding="utf-8"?>
<formControlPr xmlns="http://schemas.microsoft.com/office/spreadsheetml/2009/9/main" objectType="Button" lockText="1"/>
</file>

<file path=xl/ctrlProps/ctrlProp2280.xml><?xml version="1.0" encoding="utf-8"?>
<formControlPr xmlns="http://schemas.microsoft.com/office/spreadsheetml/2009/9/main" objectType="Button" lockText="1"/>
</file>

<file path=xl/ctrlProps/ctrlProp2281.xml><?xml version="1.0" encoding="utf-8"?>
<formControlPr xmlns="http://schemas.microsoft.com/office/spreadsheetml/2009/9/main" objectType="Button" lockText="1"/>
</file>

<file path=xl/ctrlProps/ctrlProp2282.xml><?xml version="1.0" encoding="utf-8"?>
<formControlPr xmlns="http://schemas.microsoft.com/office/spreadsheetml/2009/9/main" objectType="Button" lockText="1"/>
</file>

<file path=xl/ctrlProps/ctrlProp2283.xml><?xml version="1.0" encoding="utf-8"?>
<formControlPr xmlns="http://schemas.microsoft.com/office/spreadsheetml/2009/9/main" objectType="Button" lockText="1"/>
</file>

<file path=xl/ctrlProps/ctrlProp2284.xml><?xml version="1.0" encoding="utf-8"?>
<formControlPr xmlns="http://schemas.microsoft.com/office/spreadsheetml/2009/9/main" objectType="Button" lockText="1"/>
</file>

<file path=xl/ctrlProps/ctrlProp2285.xml><?xml version="1.0" encoding="utf-8"?>
<formControlPr xmlns="http://schemas.microsoft.com/office/spreadsheetml/2009/9/main" objectType="Button" lockText="1"/>
</file>

<file path=xl/ctrlProps/ctrlProp2286.xml><?xml version="1.0" encoding="utf-8"?>
<formControlPr xmlns="http://schemas.microsoft.com/office/spreadsheetml/2009/9/main" objectType="Button" lockText="1"/>
</file>

<file path=xl/ctrlProps/ctrlProp2287.xml><?xml version="1.0" encoding="utf-8"?>
<formControlPr xmlns="http://schemas.microsoft.com/office/spreadsheetml/2009/9/main" objectType="Button" lockText="1"/>
</file>

<file path=xl/ctrlProps/ctrlProp2288.xml><?xml version="1.0" encoding="utf-8"?>
<formControlPr xmlns="http://schemas.microsoft.com/office/spreadsheetml/2009/9/main" objectType="Button" lockText="1"/>
</file>

<file path=xl/ctrlProps/ctrlProp2289.xml><?xml version="1.0" encoding="utf-8"?>
<formControlPr xmlns="http://schemas.microsoft.com/office/spreadsheetml/2009/9/main" objectType="Button" lockText="1"/>
</file>

<file path=xl/ctrlProps/ctrlProp2290.xml><?xml version="1.0" encoding="utf-8"?>
<formControlPr xmlns="http://schemas.microsoft.com/office/spreadsheetml/2009/9/main" objectType="Button" lockText="1"/>
</file>

<file path=xl/ctrlProps/ctrlProp2291.xml><?xml version="1.0" encoding="utf-8"?>
<formControlPr xmlns="http://schemas.microsoft.com/office/spreadsheetml/2009/9/main" objectType="Button" lockText="1"/>
</file>

<file path=xl/ctrlProps/ctrlProp2292.xml><?xml version="1.0" encoding="utf-8"?>
<formControlPr xmlns="http://schemas.microsoft.com/office/spreadsheetml/2009/9/main" objectType="Button" lockText="1"/>
</file>

<file path=xl/ctrlProps/ctrlProp2293.xml><?xml version="1.0" encoding="utf-8"?>
<formControlPr xmlns="http://schemas.microsoft.com/office/spreadsheetml/2009/9/main" objectType="Button" lockText="1"/>
</file>

<file path=xl/ctrlProps/ctrlProp2294.xml><?xml version="1.0" encoding="utf-8"?>
<formControlPr xmlns="http://schemas.microsoft.com/office/spreadsheetml/2009/9/main" objectType="Button" lockText="1"/>
</file>

<file path=xl/ctrlProps/ctrlProp2295.xml><?xml version="1.0" encoding="utf-8"?>
<formControlPr xmlns="http://schemas.microsoft.com/office/spreadsheetml/2009/9/main" objectType="Button" lockText="1"/>
</file>

<file path=xl/ctrlProps/ctrlProp2296.xml><?xml version="1.0" encoding="utf-8"?>
<formControlPr xmlns="http://schemas.microsoft.com/office/spreadsheetml/2009/9/main" objectType="Button" lockText="1"/>
</file>

<file path=xl/ctrlProps/ctrlProp2297.xml><?xml version="1.0" encoding="utf-8"?>
<formControlPr xmlns="http://schemas.microsoft.com/office/spreadsheetml/2009/9/main" objectType="Button" lockText="1"/>
</file>

<file path=xl/ctrlProps/ctrlProp2298.xml><?xml version="1.0" encoding="utf-8"?>
<formControlPr xmlns="http://schemas.microsoft.com/office/spreadsheetml/2009/9/main" objectType="Button" lockText="1"/>
</file>

<file path=xl/ctrlProps/ctrlProp2299.xml><?xml version="1.0" encoding="utf-8"?>
<formControlPr xmlns="http://schemas.microsoft.com/office/spreadsheetml/2009/9/main" objectType="Button" lockText="1"/>
</file>

<file path=xl/ctrlProps/ctrlProp2300.xml><?xml version="1.0" encoding="utf-8"?>
<formControlPr xmlns="http://schemas.microsoft.com/office/spreadsheetml/2009/9/main" objectType="Button" lockText="1"/>
</file>

<file path=xl/ctrlProps/ctrlProp2301.xml><?xml version="1.0" encoding="utf-8"?>
<formControlPr xmlns="http://schemas.microsoft.com/office/spreadsheetml/2009/9/main" objectType="Button" lockText="1"/>
</file>

<file path=xl/ctrlProps/ctrlProp2302.xml><?xml version="1.0" encoding="utf-8"?>
<formControlPr xmlns="http://schemas.microsoft.com/office/spreadsheetml/2009/9/main" objectType="Button" lockText="1"/>
</file>

<file path=xl/ctrlProps/ctrlProp2303.xml><?xml version="1.0" encoding="utf-8"?>
<formControlPr xmlns="http://schemas.microsoft.com/office/spreadsheetml/2009/9/main" objectType="Button" lockText="1"/>
</file>

<file path=xl/ctrlProps/ctrlProp2304.xml><?xml version="1.0" encoding="utf-8"?>
<formControlPr xmlns="http://schemas.microsoft.com/office/spreadsheetml/2009/9/main" objectType="Button" lockText="1"/>
</file>

<file path=xl/ctrlProps/ctrlProp2305.xml><?xml version="1.0" encoding="utf-8"?>
<formControlPr xmlns="http://schemas.microsoft.com/office/spreadsheetml/2009/9/main" objectType="Button" lockText="1"/>
</file>

<file path=xl/ctrlProps/ctrlProp2306.xml><?xml version="1.0" encoding="utf-8"?>
<formControlPr xmlns="http://schemas.microsoft.com/office/spreadsheetml/2009/9/main" objectType="Button" lockText="1"/>
</file>

<file path=xl/ctrlProps/ctrlProp2307.xml><?xml version="1.0" encoding="utf-8"?>
<formControlPr xmlns="http://schemas.microsoft.com/office/spreadsheetml/2009/9/main" objectType="Button" lockText="1"/>
</file>

<file path=xl/ctrlProps/ctrlProp2308.xml><?xml version="1.0" encoding="utf-8"?>
<formControlPr xmlns="http://schemas.microsoft.com/office/spreadsheetml/2009/9/main" objectType="Button" lockText="1"/>
</file>

<file path=xl/ctrlProps/ctrlProp2309.xml><?xml version="1.0" encoding="utf-8"?>
<formControlPr xmlns="http://schemas.microsoft.com/office/spreadsheetml/2009/9/main" objectType="Button" lockText="1"/>
</file>

<file path=xl/ctrlProps/ctrlProp2310.xml><?xml version="1.0" encoding="utf-8"?>
<formControlPr xmlns="http://schemas.microsoft.com/office/spreadsheetml/2009/9/main" objectType="Button" lockText="1"/>
</file>

<file path=xl/ctrlProps/ctrlProp2311.xml><?xml version="1.0" encoding="utf-8"?>
<formControlPr xmlns="http://schemas.microsoft.com/office/spreadsheetml/2009/9/main" objectType="Button" lockText="1"/>
</file>

<file path=xl/ctrlProps/ctrlProp2312.xml><?xml version="1.0" encoding="utf-8"?>
<formControlPr xmlns="http://schemas.microsoft.com/office/spreadsheetml/2009/9/main" objectType="Button" lockText="1"/>
</file>

<file path=xl/ctrlProps/ctrlProp2313.xml><?xml version="1.0" encoding="utf-8"?>
<formControlPr xmlns="http://schemas.microsoft.com/office/spreadsheetml/2009/9/main" objectType="Button" lockText="1"/>
</file>

<file path=xl/ctrlProps/ctrlProp2314.xml><?xml version="1.0" encoding="utf-8"?>
<formControlPr xmlns="http://schemas.microsoft.com/office/spreadsheetml/2009/9/main" objectType="Button" lockText="1"/>
</file>

<file path=xl/ctrlProps/ctrlProp2315.xml><?xml version="1.0" encoding="utf-8"?>
<formControlPr xmlns="http://schemas.microsoft.com/office/spreadsheetml/2009/9/main" objectType="Button" lockText="1"/>
</file>

<file path=xl/ctrlProps/ctrlProp2316.xml><?xml version="1.0" encoding="utf-8"?>
<formControlPr xmlns="http://schemas.microsoft.com/office/spreadsheetml/2009/9/main" objectType="Button" lockText="1"/>
</file>

<file path=xl/ctrlProps/ctrlProp2317.xml><?xml version="1.0" encoding="utf-8"?>
<formControlPr xmlns="http://schemas.microsoft.com/office/spreadsheetml/2009/9/main" objectType="Button" lockText="1"/>
</file>

<file path=xl/ctrlProps/ctrlProp2318.xml><?xml version="1.0" encoding="utf-8"?>
<formControlPr xmlns="http://schemas.microsoft.com/office/spreadsheetml/2009/9/main" objectType="Button" lockText="1"/>
</file>

<file path=xl/ctrlProps/ctrlProp2319.xml><?xml version="1.0" encoding="utf-8"?>
<formControlPr xmlns="http://schemas.microsoft.com/office/spreadsheetml/2009/9/main" objectType="Button" lockText="1"/>
</file>

<file path=xl/ctrlProps/ctrlProp2320.xml><?xml version="1.0" encoding="utf-8"?>
<formControlPr xmlns="http://schemas.microsoft.com/office/spreadsheetml/2009/9/main" objectType="Button" lockText="1"/>
</file>

<file path=xl/ctrlProps/ctrlProp2321.xml><?xml version="1.0" encoding="utf-8"?>
<formControlPr xmlns="http://schemas.microsoft.com/office/spreadsheetml/2009/9/main" objectType="Button" lockText="1"/>
</file>

<file path=xl/ctrlProps/ctrlProp2322.xml><?xml version="1.0" encoding="utf-8"?>
<formControlPr xmlns="http://schemas.microsoft.com/office/spreadsheetml/2009/9/main" objectType="Button" lockText="1"/>
</file>

<file path=xl/ctrlProps/ctrlProp2323.xml><?xml version="1.0" encoding="utf-8"?>
<formControlPr xmlns="http://schemas.microsoft.com/office/spreadsheetml/2009/9/main" objectType="Button" lockText="1"/>
</file>

<file path=xl/ctrlProps/ctrlProp2324.xml><?xml version="1.0" encoding="utf-8"?>
<formControlPr xmlns="http://schemas.microsoft.com/office/spreadsheetml/2009/9/main" objectType="Button" lockText="1"/>
</file>

<file path=xl/ctrlProps/ctrlProp2325.xml><?xml version="1.0" encoding="utf-8"?>
<formControlPr xmlns="http://schemas.microsoft.com/office/spreadsheetml/2009/9/main" objectType="Button" lockText="1"/>
</file>

<file path=xl/ctrlProps/ctrlProp2326.xml><?xml version="1.0" encoding="utf-8"?>
<formControlPr xmlns="http://schemas.microsoft.com/office/spreadsheetml/2009/9/main" objectType="Button" lockText="1"/>
</file>

<file path=xl/ctrlProps/ctrlProp2327.xml><?xml version="1.0" encoding="utf-8"?>
<formControlPr xmlns="http://schemas.microsoft.com/office/spreadsheetml/2009/9/main" objectType="Button" lockText="1"/>
</file>

<file path=xl/ctrlProps/ctrlProp2328.xml><?xml version="1.0" encoding="utf-8"?>
<formControlPr xmlns="http://schemas.microsoft.com/office/spreadsheetml/2009/9/main" objectType="Button" lockText="1"/>
</file>

<file path=xl/ctrlProps/ctrlProp2329.xml><?xml version="1.0" encoding="utf-8"?>
<formControlPr xmlns="http://schemas.microsoft.com/office/spreadsheetml/2009/9/main" objectType="Button" lockText="1"/>
</file>

<file path=xl/ctrlProps/ctrlProp2330.xml><?xml version="1.0" encoding="utf-8"?>
<formControlPr xmlns="http://schemas.microsoft.com/office/spreadsheetml/2009/9/main" objectType="Button" lockText="1"/>
</file>

<file path=xl/ctrlProps/ctrlProp2331.xml><?xml version="1.0" encoding="utf-8"?>
<formControlPr xmlns="http://schemas.microsoft.com/office/spreadsheetml/2009/9/main" objectType="Button" lockText="1"/>
</file>

<file path=xl/ctrlProps/ctrlProp2332.xml><?xml version="1.0" encoding="utf-8"?>
<formControlPr xmlns="http://schemas.microsoft.com/office/spreadsheetml/2009/9/main" objectType="Button" lockText="1"/>
</file>

<file path=xl/ctrlProps/ctrlProp2333.xml><?xml version="1.0" encoding="utf-8"?>
<formControlPr xmlns="http://schemas.microsoft.com/office/spreadsheetml/2009/9/main" objectType="Button" lockText="1"/>
</file>

<file path=xl/ctrlProps/ctrlProp2334.xml><?xml version="1.0" encoding="utf-8"?>
<formControlPr xmlns="http://schemas.microsoft.com/office/spreadsheetml/2009/9/main" objectType="Button" lockText="1"/>
</file>

<file path=xl/ctrlProps/ctrlProp2335.xml><?xml version="1.0" encoding="utf-8"?>
<formControlPr xmlns="http://schemas.microsoft.com/office/spreadsheetml/2009/9/main" objectType="Button" lockText="1"/>
</file>

<file path=xl/ctrlProps/ctrlProp2336.xml><?xml version="1.0" encoding="utf-8"?>
<formControlPr xmlns="http://schemas.microsoft.com/office/spreadsheetml/2009/9/main" objectType="Button" lockText="1"/>
</file>

<file path=xl/ctrlProps/ctrlProp2337.xml><?xml version="1.0" encoding="utf-8"?>
<formControlPr xmlns="http://schemas.microsoft.com/office/spreadsheetml/2009/9/main" objectType="Button" lockText="1"/>
</file>

<file path=xl/ctrlProps/ctrlProp2338.xml><?xml version="1.0" encoding="utf-8"?>
<formControlPr xmlns="http://schemas.microsoft.com/office/spreadsheetml/2009/9/main" objectType="Button" lockText="1"/>
</file>

<file path=xl/ctrlProps/ctrlProp2339.xml><?xml version="1.0" encoding="utf-8"?>
<formControlPr xmlns="http://schemas.microsoft.com/office/spreadsheetml/2009/9/main" objectType="Button" lockText="1"/>
</file>

<file path=xl/ctrlProps/ctrlProp2340.xml><?xml version="1.0" encoding="utf-8"?>
<formControlPr xmlns="http://schemas.microsoft.com/office/spreadsheetml/2009/9/main" objectType="Button" lockText="1"/>
</file>

<file path=xl/ctrlProps/ctrlProp2341.xml><?xml version="1.0" encoding="utf-8"?>
<formControlPr xmlns="http://schemas.microsoft.com/office/spreadsheetml/2009/9/main" objectType="Button" lockText="1"/>
</file>

<file path=xl/ctrlProps/ctrlProp2342.xml><?xml version="1.0" encoding="utf-8"?>
<formControlPr xmlns="http://schemas.microsoft.com/office/spreadsheetml/2009/9/main" objectType="Button" lockText="1"/>
</file>

<file path=xl/ctrlProps/ctrlProp2343.xml><?xml version="1.0" encoding="utf-8"?>
<formControlPr xmlns="http://schemas.microsoft.com/office/spreadsheetml/2009/9/main" objectType="Button" lockText="1"/>
</file>

<file path=xl/ctrlProps/ctrlProp2344.xml><?xml version="1.0" encoding="utf-8"?>
<formControlPr xmlns="http://schemas.microsoft.com/office/spreadsheetml/2009/9/main" objectType="Button" lockText="1"/>
</file>

<file path=xl/ctrlProps/ctrlProp2345.xml><?xml version="1.0" encoding="utf-8"?>
<formControlPr xmlns="http://schemas.microsoft.com/office/spreadsheetml/2009/9/main" objectType="Button" lockText="1"/>
</file>

<file path=xl/ctrlProps/ctrlProp2346.xml><?xml version="1.0" encoding="utf-8"?>
<formControlPr xmlns="http://schemas.microsoft.com/office/spreadsheetml/2009/9/main" objectType="Button" lockText="1"/>
</file>

<file path=xl/ctrlProps/ctrlProp2347.xml><?xml version="1.0" encoding="utf-8"?>
<formControlPr xmlns="http://schemas.microsoft.com/office/spreadsheetml/2009/9/main" objectType="Button" lockText="1"/>
</file>

<file path=xl/ctrlProps/ctrlProp2348.xml><?xml version="1.0" encoding="utf-8"?>
<formControlPr xmlns="http://schemas.microsoft.com/office/spreadsheetml/2009/9/main" objectType="Button" lockText="1"/>
</file>

<file path=xl/ctrlProps/ctrlProp2349.xml><?xml version="1.0" encoding="utf-8"?>
<formControlPr xmlns="http://schemas.microsoft.com/office/spreadsheetml/2009/9/main" objectType="Button" lockText="1"/>
</file>

<file path=xl/ctrlProps/ctrlProp2350.xml><?xml version="1.0" encoding="utf-8"?>
<formControlPr xmlns="http://schemas.microsoft.com/office/spreadsheetml/2009/9/main" objectType="Button" lockText="1"/>
</file>

<file path=xl/ctrlProps/ctrlProp2351.xml><?xml version="1.0" encoding="utf-8"?>
<formControlPr xmlns="http://schemas.microsoft.com/office/spreadsheetml/2009/9/main" objectType="Button" lockText="1"/>
</file>

<file path=xl/ctrlProps/ctrlProp2352.xml><?xml version="1.0" encoding="utf-8"?>
<formControlPr xmlns="http://schemas.microsoft.com/office/spreadsheetml/2009/9/main" objectType="Button" lockText="1"/>
</file>

<file path=xl/ctrlProps/ctrlProp2353.xml><?xml version="1.0" encoding="utf-8"?>
<formControlPr xmlns="http://schemas.microsoft.com/office/spreadsheetml/2009/9/main" objectType="Button" lockText="1"/>
</file>

<file path=xl/ctrlProps/ctrlProp2354.xml><?xml version="1.0" encoding="utf-8"?>
<formControlPr xmlns="http://schemas.microsoft.com/office/spreadsheetml/2009/9/main" objectType="Button" lockText="1"/>
</file>

<file path=xl/ctrlProps/ctrlProp2355.xml><?xml version="1.0" encoding="utf-8"?>
<formControlPr xmlns="http://schemas.microsoft.com/office/spreadsheetml/2009/9/main" objectType="Button" lockText="1"/>
</file>

<file path=xl/ctrlProps/ctrlProp2356.xml><?xml version="1.0" encoding="utf-8"?>
<formControlPr xmlns="http://schemas.microsoft.com/office/spreadsheetml/2009/9/main" objectType="Button" lockText="1"/>
</file>

<file path=xl/ctrlProps/ctrlProp2357.xml><?xml version="1.0" encoding="utf-8"?>
<formControlPr xmlns="http://schemas.microsoft.com/office/spreadsheetml/2009/9/main" objectType="Button" lockText="1"/>
</file>

<file path=xl/ctrlProps/ctrlProp2358.xml><?xml version="1.0" encoding="utf-8"?>
<formControlPr xmlns="http://schemas.microsoft.com/office/spreadsheetml/2009/9/main" objectType="Button" lockText="1"/>
</file>

<file path=xl/ctrlProps/ctrlProp2359.xml><?xml version="1.0" encoding="utf-8"?>
<formControlPr xmlns="http://schemas.microsoft.com/office/spreadsheetml/2009/9/main" objectType="Button" lockText="1"/>
</file>

<file path=xl/ctrlProps/ctrlProp2360.xml><?xml version="1.0" encoding="utf-8"?>
<formControlPr xmlns="http://schemas.microsoft.com/office/spreadsheetml/2009/9/main" objectType="Button" lockText="1"/>
</file>

<file path=xl/ctrlProps/ctrlProp2361.xml><?xml version="1.0" encoding="utf-8"?>
<formControlPr xmlns="http://schemas.microsoft.com/office/spreadsheetml/2009/9/main" objectType="Button" lockText="1"/>
</file>

<file path=xl/ctrlProps/ctrlProp2362.xml><?xml version="1.0" encoding="utf-8"?>
<formControlPr xmlns="http://schemas.microsoft.com/office/spreadsheetml/2009/9/main" objectType="Button" lockText="1"/>
</file>

<file path=xl/ctrlProps/ctrlProp2363.xml><?xml version="1.0" encoding="utf-8"?>
<formControlPr xmlns="http://schemas.microsoft.com/office/spreadsheetml/2009/9/main" objectType="Button" lockText="1"/>
</file>

<file path=xl/ctrlProps/ctrlProp2364.xml><?xml version="1.0" encoding="utf-8"?>
<formControlPr xmlns="http://schemas.microsoft.com/office/spreadsheetml/2009/9/main" objectType="Button" lockText="1"/>
</file>

<file path=xl/ctrlProps/ctrlProp2365.xml><?xml version="1.0" encoding="utf-8"?>
<formControlPr xmlns="http://schemas.microsoft.com/office/spreadsheetml/2009/9/main" objectType="Button" lockText="1"/>
</file>

<file path=xl/ctrlProps/ctrlProp2366.xml><?xml version="1.0" encoding="utf-8"?>
<formControlPr xmlns="http://schemas.microsoft.com/office/spreadsheetml/2009/9/main" objectType="Button" lockText="1"/>
</file>

<file path=xl/ctrlProps/ctrlProp2367.xml><?xml version="1.0" encoding="utf-8"?>
<formControlPr xmlns="http://schemas.microsoft.com/office/spreadsheetml/2009/9/main" objectType="Button" lockText="1"/>
</file>

<file path=xl/ctrlProps/ctrlProp2368.xml><?xml version="1.0" encoding="utf-8"?>
<formControlPr xmlns="http://schemas.microsoft.com/office/spreadsheetml/2009/9/main" objectType="Button" lockText="1"/>
</file>

<file path=xl/ctrlProps/ctrlProp2369.xml><?xml version="1.0" encoding="utf-8"?>
<formControlPr xmlns="http://schemas.microsoft.com/office/spreadsheetml/2009/9/main" objectType="Button" lockText="1"/>
</file>

<file path=xl/ctrlProps/ctrlProp2370.xml><?xml version="1.0" encoding="utf-8"?>
<formControlPr xmlns="http://schemas.microsoft.com/office/spreadsheetml/2009/9/main" objectType="Button" lockText="1"/>
</file>

<file path=xl/ctrlProps/ctrlProp2371.xml><?xml version="1.0" encoding="utf-8"?>
<formControlPr xmlns="http://schemas.microsoft.com/office/spreadsheetml/2009/9/main" objectType="Button" lockText="1"/>
</file>

<file path=xl/ctrlProps/ctrlProp2372.xml><?xml version="1.0" encoding="utf-8"?>
<formControlPr xmlns="http://schemas.microsoft.com/office/spreadsheetml/2009/9/main" objectType="Button" lockText="1"/>
</file>

<file path=xl/ctrlProps/ctrlProp2373.xml><?xml version="1.0" encoding="utf-8"?>
<formControlPr xmlns="http://schemas.microsoft.com/office/spreadsheetml/2009/9/main" objectType="Button" lockText="1"/>
</file>

<file path=xl/ctrlProps/ctrlProp2374.xml><?xml version="1.0" encoding="utf-8"?>
<formControlPr xmlns="http://schemas.microsoft.com/office/spreadsheetml/2009/9/main" objectType="Button" lockText="1"/>
</file>

<file path=xl/ctrlProps/ctrlProp2375.xml><?xml version="1.0" encoding="utf-8"?>
<formControlPr xmlns="http://schemas.microsoft.com/office/spreadsheetml/2009/9/main" objectType="Button" lockText="1"/>
</file>

<file path=xl/ctrlProps/ctrlProp2376.xml><?xml version="1.0" encoding="utf-8"?>
<formControlPr xmlns="http://schemas.microsoft.com/office/spreadsheetml/2009/9/main" objectType="Button" lockText="1"/>
</file>

<file path=xl/ctrlProps/ctrlProp2377.xml><?xml version="1.0" encoding="utf-8"?>
<formControlPr xmlns="http://schemas.microsoft.com/office/spreadsheetml/2009/9/main" objectType="Button" lockText="1"/>
</file>

<file path=xl/ctrlProps/ctrlProp2378.xml><?xml version="1.0" encoding="utf-8"?>
<formControlPr xmlns="http://schemas.microsoft.com/office/spreadsheetml/2009/9/main" objectType="Button" lockText="1"/>
</file>

<file path=xl/ctrlProps/ctrlProp2379.xml><?xml version="1.0" encoding="utf-8"?>
<formControlPr xmlns="http://schemas.microsoft.com/office/spreadsheetml/2009/9/main" objectType="Button" lockText="1"/>
</file>

<file path=xl/ctrlProps/ctrlProp2380.xml><?xml version="1.0" encoding="utf-8"?>
<formControlPr xmlns="http://schemas.microsoft.com/office/spreadsheetml/2009/9/main" objectType="Button" lockText="1"/>
</file>

<file path=xl/ctrlProps/ctrlProp2381.xml><?xml version="1.0" encoding="utf-8"?>
<formControlPr xmlns="http://schemas.microsoft.com/office/spreadsheetml/2009/9/main" objectType="Button" lockText="1"/>
</file>

<file path=xl/ctrlProps/ctrlProp2382.xml><?xml version="1.0" encoding="utf-8"?>
<formControlPr xmlns="http://schemas.microsoft.com/office/spreadsheetml/2009/9/main" objectType="Button" lockText="1"/>
</file>

<file path=xl/ctrlProps/ctrlProp2383.xml><?xml version="1.0" encoding="utf-8"?>
<formControlPr xmlns="http://schemas.microsoft.com/office/spreadsheetml/2009/9/main" objectType="Button" lockText="1"/>
</file>

<file path=xl/ctrlProps/ctrlProp2384.xml><?xml version="1.0" encoding="utf-8"?>
<formControlPr xmlns="http://schemas.microsoft.com/office/spreadsheetml/2009/9/main" objectType="Button" lockText="1"/>
</file>

<file path=xl/ctrlProps/ctrlProp2385.xml><?xml version="1.0" encoding="utf-8"?>
<formControlPr xmlns="http://schemas.microsoft.com/office/spreadsheetml/2009/9/main" objectType="Button" lockText="1"/>
</file>

<file path=xl/ctrlProps/ctrlProp2386.xml><?xml version="1.0" encoding="utf-8"?>
<formControlPr xmlns="http://schemas.microsoft.com/office/spreadsheetml/2009/9/main" objectType="Button" lockText="1"/>
</file>

<file path=xl/ctrlProps/ctrlProp2387.xml><?xml version="1.0" encoding="utf-8"?>
<formControlPr xmlns="http://schemas.microsoft.com/office/spreadsheetml/2009/9/main" objectType="Button" lockText="1"/>
</file>

<file path=xl/ctrlProps/ctrlProp2388.xml><?xml version="1.0" encoding="utf-8"?>
<formControlPr xmlns="http://schemas.microsoft.com/office/spreadsheetml/2009/9/main" objectType="Button" lockText="1"/>
</file>

<file path=xl/ctrlProps/ctrlProp2389.xml><?xml version="1.0" encoding="utf-8"?>
<formControlPr xmlns="http://schemas.microsoft.com/office/spreadsheetml/2009/9/main" objectType="Button" lockText="1"/>
</file>

<file path=xl/ctrlProps/ctrlProp2390.xml><?xml version="1.0" encoding="utf-8"?>
<formControlPr xmlns="http://schemas.microsoft.com/office/spreadsheetml/2009/9/main" objectType="Button" lockText="1"/>
</file>

<file path=xl/ctrlProps/ctrlProp2391.xml><?xml version="1.0" encoding="utf-8"?>
<formControlPr xmlns="http://schemas.microsoft.com/office/spreadsheetml/2009/9/main" objectType="Button" lockText="1"/>
</file>

<file path=xl/ctrlProps/ctrlProp2392.xml><?xml version="1.0" encoding="utf-8"?>
<formControlPr xmlns="http://schemas.microsoft.com/office/spreadsheetml/2009/9/main" objectType="Button" lockText="1"/>
</file>

<file path=xl/ctrlProps/ctrlProp2393.xml><?xml version="1.0" encoding="utf-8"?>
<formControlPr xmlns="http://schemas.microsoft.com/office/spreadsheetml/2009/9/main" objectType="Button" lockText="1"/>
</file>

<file path=xl/ctrlProps/ctrlProp2394.xml><?xml version="1.0" encoding="utf-8"?>
<formControlPr xmlns="http://schemas.microsoft.com/office/spreadsheetml/2009/9/main" objectType="Button" lockText="1"/>
</file>

<file path=xl/ctrlProps/ctrlProp2395.xml><?xml version="1.0" encoding="utf-8"?>
<formControlPr xmlns="http://schemas.microsoft.com/office/spreadsheetml/2009/9/main" objectType="Button" lockText="1"/>
</file>

<file path=xl/ctrlProps/ctrlProp2396.xml><?xml version="1.0" encoding="utf-8"?>
<formControlPr xmlns="http://schemas.microsoft.com/office/spreadsheetml/2009/9/main" objectType="Button" lockText="1"/>
</file>

<file path=xl/ctrlProps/ctrlProp2397.xml><?xml version="1.0" encoding="utf-8"?>
<formControlPr xmlns="http://schemas.microsoft.com/office/spreadsheetml/2009/9/main" objectType="Button" lockText="1"/>
</file>

<file path=xl/ctrlProps/ctrlProp2398.xml><?xml version="1.0" encoding="utf-8"?>
<formControlPr xmlns="http://schemas.microsoft.com/office/spreadsheetml/2009/9/main" objectType="Button" lockText="1"/>
</file>

<file path=xl/ctrlProps/ctrlProp2399.xml><?xml version="1.0" encoding="utf-8"?>
<formControlPr xmlns="http://schemas.microsoft.com/office/spreadsheetml/2009/9/main" objectType="Button" lockText="1"/>
</file>

<file path=xl/ctrlProps/ctrlProp2400.xml><?xml version="1.0" encoding="utf-8"?>
<formControlPr xmlns="http://schemas.microsoft.com/office/spreadsheetml/2009/9/main" objectType="Button" lockText="1"/>
</file>

<file path=xl/ctrlProps/ctrlProp2401.xml><?xml version="1.0" encoding="utf-8"?>
<formControlPr xmlns="http://schemas.microsoft.com/office/spreadsheetml/2009/9/main" objectType="Button" lockText="1"/>
</file>

<file path=xl/ctrlProps/ctrlProp2402.xml><?xml version="1.0" encoding="utf-8"?>
<formControlPr xmlns="http://schemas.microsoft.com/office/spreadsheetml/2009/9/main" objectType="Button" lockText="1"/>
</file>

<file path=xl/ctrlProps/ctrlProp2403.xml><?xml version="1.0" encoding="utf-8"?>
<formControlPr xmlns="http://schemas.microsoft.com/office/spreadsheetml/2009/9/main" objectType="Button" lockText="1"/>
</file>

<file path=xl/ctrlProps/ctrlProp2404.xml><?xml version="1.0" encoding="utf-8"?>
<formControlPr xmlns="http://schemas.microsoft.com/office/spreadsheetml/2009/9/main" objectType="Button" lockText="1"/>
</file>

<file path=xl/ctrlProps/ctrlProp2405.xml><?xml version="1.0" encoding="utf-8"?>
<formControlPr xmlns="http://schemas.microsoft.com/office/spreadsheetml/2009/9/main" objectType="Button" lockText="1"/>
</file>

<file path=xl/ctrlProps/ctrlProp2406.xml><?xml version="1.0" encoding="utf-8"?>
<formControlPr xmlns="http://schemas.microsoft.com/office/spreadsheetml/2009/9/main" objectType="Button" lockText="1"/>
</file>

<file path=xl/ctrlProps/ctrlProp2407.xml><?xml version="1.0" encoding="utf-8"?>
<formControlPr xmlns="http://schemas.microsoft.com/office/spreadsheetml/2009/9/main" objectType="Button" lockText="1"/>
</file>

<file path=xl/ctrlProps/ctrlProp2408.xml><?xml version="1.0" encoding="utf-8"?>
<formControlPr xmlns="http://schemas.microsoft.com/office/spreadsheetml/2009/9/main" objectType="Button" lockText="1"/>
</file>

<file path=xl/ctrlProps/ctrlProp2409.xml><?xml version="1.0" encoding="utf-8"?>
<formControlPr xmlns="http://schemas.microsoft.com/office/spreadsheetml/2009/9/main" objectType="Button" lockText="1"/>
</file>

<file path=xl/ctrlProps/ctrlProp2410.xml><?xml version="1.0" encoding="utf-8"?>
<formControlPr xmlns="http://schemas.microsoft.com/office/spreadsheetml/2009/9/main" objectType="Button" lockText="1"/>
</file>

<file path=xl/ctrlProps/ctrlProp2411.xml><?xml version="1.0" encoding="utf-8"?>
<formControlPr xmlns="http://schemas.microsoft.com/office/spreadsheetml/2009/9/main" objectType="Button" lockText="1"/>
</file>

<file path=xl/ctrlProps/ctrlProp2412.xml><?xml version="1.0" encoding="utf-8"?>
<formControlPr xmlns="http://schemas.microsoft.com/office/spreadsheetml/2009/9/main" objectType="Button" lockText="1"/>
</file>

<file path=xl/ctrlProps/ctrlProp2413.xml><?xml version="1.0" encoding="utf-8"?>
<formControlPr xmlns="http://schemas.microsoft.com/office/spreadsheetml/2009/9/main" objectType="Button" lockText="1"/>
</file>

<file path=xl/ctrlProps/ctrlProp2414.xml><?xml version="1.0" encoding="utf-8"?>
<formControlPr xmlns="http://schemas.microsoft.com/office/spreadsheetml/2009/9/main" objectType="Button" lockText="1"/>
</file>

<file path=xl/ctrlProps/ctrlProp2415.xml><?xml version="1.0" encoding="utf-8"?>
<formControlPr xmlns="http://schemas.microsoft.com/office/spreadsheetml/2009/9/main" objectType="Button" lockText="1"/>
</file>

<file path=xl/ctrlProps/ctrlProp2416.xml><?xml version="1.0" encoding="utf-8"?>
<formControlPr xmlns="http://schemas.microsoft.com/office/spreadsheetml/2009/9/main" objectType="Button" lockText="1"/>
</file>

<file path=xl/ctrlProps/ctrlProp2417.xml><?xml version="1.0" encoding="utf-8"?>
<formControlPr xmlns="http://schemas.microsoft.com/office/spreadsheetml/2009/9/main" objectType="Button" lockText="1"/>
</file>

<file path=xl/ctrlProps/ctrlProp2418.xml><?xml version="1.0" encoding="utf-8"?>
<formControlPr xmlns="http://schemas.microsoft.com/office/spreadsheetml/2009/9/main" objectType="Button" lockText="1"/>
</file>

<file path=xl/ctrlProps/ctrlProp2419.xml><?xml version="1.0" encoding="utf-8"?>
<formControlPr xmlns="http://schemas.microsoft.com/office/spreadsheetml/2009/9/main" objectType="Button" lockText="1"/>
</file>

<file path=xl/ctrlProps/ctrlProp2420.xml><?xml version="1.0" encoding="utf-8"?>
<formControlPr xmlns="http://schemas.microsoft.com/office/spreadsheetml/2009/9/main" objectType="Button" lockText="1"/>
</file>

<file path=xl/ctrlProps/ctrlProp2421.xml><?xml version="1.0" encoding="utf-8"?>
<formControlPr xmlns="http://schemas.microsoft.com/office/spreadsheetml/2009/9/main" objectType="Button" lockText="1"/>
</file>

<file path=xl/ctrlProps/ctrlProp2422.xml><?xml version="1.0" encoding="utf-8"?>
<formControlPr xmlns="http://schemas.microsoft.com/office/spreadsheetml/2009/9/main" objectType="Button" lockText="1"/>
</file>

<file path=xl/ctrlProps/ctrlProp2423.xml><?xml version="1.0" encoding="utf-8"?>
<formControlPr xmlns="http://schemas.microsoft.com/office/spreadsheetml/2009/9/main" objectType="Button" lockText="1"/>
</file>

<file path=xl/ctrlProps/ctrlProp2424.xml><?xml version="1.0" encoding="utf-8"?>
<formControlPr xmlns="http://schemas.microsoft.com/office/spreadsheetml/2009/9/main" objectType="Button" lockText="1"/>
</file>

<file path=xl/ctrlProps/ctrlProp2425.xml><?xml version="1.0" encoding="utf-8"?>
<formControlPr xmlns="http://schemas.microsoft.com/office/spreadsheetml/2009/9/main" objectType="Button" lockText="1"/>
</file>

<file path=xl/ctrlProps/ctrlProp2426.xml><?xml version="1.0" encoding="utf-8"?>
<formControlPr xmlns="http://schemas.microsoft.com/office/spreadsheetml/2009/9/main" objectType="Button" lockText="1"/>
</file>

<file path=xl/ctrlProps/ctrlProp2427.xml><?xml version="1.0" encoding="utf-8"?>
<formControlPr xmlns="http://schemas.microsoft.com/office/spreadsheetml/2009/9/main" objectType="Button" lockText="1"/>
</file>

<file path=xl/ctrlProps/ctrlProp2428.xml><?xml version="1.0" encoding="utf-8"?>
<formControlPr xmlns="http://schemas.microsoft.com/office/spreadsheetml/2009/9/main" objectType="Button" lockText="1"/>
</file>

<file path=xl/ctrlProps/ctrlProp2429.xml><?xml version="1.0" encoding="utf-8"?>
<formControlPr xmlns="http://schemas.microsoft.com/office/spreadsheetml/2009/9/main" objectType="Button" lockText="1"/>
</file>

<file path=xl/ctrlProps/ctrlProp2430.xml><?xml version="1.0" encoding="utf-8"?>
<formControlPr xmlns="http://schemas.microsoft.com/office/spreadsheetml/2009/9/main" objectType="Button" lockText="1"/>
</file>

<file path=xl/ctrlProps/ctrlProp2431.xml><?xml version="1.0" encoding="utf-8"?>
<formControlPr xmlns="http://schemas.microsoft.com/office/spreadsheetml/2009/9/main" objectType="Button" lockText="1"/>
</file>

<file path=xl/ctrlProps/ctrlProp2432.xml><?xml version="1.0" encoding="utf-8"?>
<formControlPr xmlns="http://schemas.microsoft.com/office/spreadsheetml/2009/9/main" objectType="Button" lockText="1"/>
</file>

<file path=xl/ctrlProps/ctrlProp2433.xml><?xml version="1.0" encoding="utf-8"?>
<formControlPr xmlns="http://schemas.microsoft.com/office/spreadsheetml/2009/9/main" objectType="Button" lockText="1"/>
</file>

<file path=xl/ctrlProps/ctrlProp2434.xml><?xml version="1.0" encoding="utf-8"?>
<formControlPr xmlns="http://schemas.microsoft.com/office/spreadsheetml/2009/9/main" objectType="Button" lockText="1"/>
</file>

<file path=xl/ctrlProps/ctrlProp2435.xml><?xml version="1.0" encoding="utf-8"?>
<formControlPr xmlns="http://schemas.microsoft.com/office/spreadsheetml/2009/9/main" objectType="Button" lockText="1"/>
</file>

<file path=xl/ctrlProps/ctrlProp2436.xml><?xml version="1.0" encoding="utf-8"?>
<formControlPr xmlns="http://schemas.microsoft.com/office/spreadsheetml/2009/9/main" objectType="Button" lockText="1"/>
</file>

<file path=xl/ctrlProps/ctrlProp2437.xml><?xml version="1.0" encoding="utf-8"?>
<formControlPr xmlns="http://schemas.microsoft.com/office/spreadsheetml/2009/9/main" objectType="Button" lockText="1"/>
</file>

<file path=xl/ctrlProps/ctrlProp2438.xml><?xml version="1.0" encoding="utf-8"?>
<formControlPr xmlns="http://schemas.microsoft.com/office/spreadsheetml/2009/9/main" objectType="Button" lockText="1"/>
</file>

<file path=xl/ctrlProps/ctrlProp2439.xml><?xml version="1.0" encoding="utf-8"?>
<formControlPr xmlns="http://schemas.microsoft.com/office/spreadsheetml/2009/9/main" objectType="Button" lockText="1"/>
</file>

<file path=xl/ctrlProps/ctrlProp2440.xml><?xml version="1.0" encoding="utf-8"?>
<formControlPr xmlns="http://schemas.microsoft.com/office/spreadsheetml/2009/9/main" objectType="Button" lockText="1"/>
</file>

<file path=xl/ctrlProps/ctrlProp2441.xml><?xml version="1.0" encoding="utf-8"?>
<formControlPr xmlns="http://schemas.microsoft.com/office/spreadsheetml/2009/9/main" objectType="Button" lockText="1"/>
</file>

<file path=xl/ctrlProps/ctrlProp2442.xml><?xml version="1.0" encoding="utf-8"?>
<formControlPr xmlns="http://schemas.microsoft.com/office/spreadsheetml/2009/9/main" objectType="Button" lockText="1"/>
</file>

<file path=xl/ctrlProps/ctrlProp2443.xml><?xml version="1.0" encoding="utf-8"?>
<formControlPr xmlns="http://schemas.microsoft.com/office/spreadsheetml/2009/9/main" objectType="Button" lockText="1"/>
</file>

<file path=xl/ctrlProps/ctrlProp2444.xml><?xml version="1.0" encoding="utf-8"?>
<formControlPr xmlns="http://schemas.microsoft.com/office/spreadsheetml/2009/9/main" objectType="Button" lockText="1"/>
</file>

<file path=xl/ctrlProps/ctrlProp2445.xml><?xml version="1.0" encoding="utf-8"?>
<formControlPr xmlns="http://schemas.microsoft.com/office/spreadsheetml/2009/9/main" objectType="Button" lockText="1"/>
</file>

<file path=xl/ctrlProps/ctrlProp2446.xml><?xml version="1.0" encoding="utf-8"?>
<formControlPr xmlns="http://schemas.microsoft.com/office/spreadsheetml/2009/9/main" objectType="Button" lockText="1"/>
</file>

<file path=xl/ctrlProps/ctrlProp2447.xml><?xml version="1.0" encoding="utf-8"?>
<formControlPr xmlns="http://schemas.microsoft.com/office/spreadsheetml/2009/9/main" objectType="Button" lockText="1"/>
</file>

<file path=xl/ctrlProps/ctrlProp2448.xml><?xml version="1.0" encoding="utf-8"?>
<formControlPr xmlns="http://schemas.microsoft.com/office/spreadsheetml/2009/9/main" objectType="Button" lockText="1"/>
</file>

<file path=xl/ctrlProps/ctrlProp2449.xml><?xml version="1.0" encoding="utf-8"?>
<formControlPr xmlns="http://schemas.microsoft.com/office/spreadsheetml/2009/9/main" objectType="Button" lockText="1"/>
</file>

<file path=xl/ctrlProps/ctrlProp2450.xml><?xml version="1.0" encoding="utf-8"?>
<formControlPr xmlns="http://schemas.microsoft.com/office/spreadsheetml/2009/9/main" objectType="Button" lockText="1"/>
</file>

<file path=xl/ctrlProps/ctrlProp2451.xml><?xml version="1.0" encoding="utf-8"?>
<formControlPr xmlns="http://schemas.microsoft.com/office/spreadsheetml/2009/9/main" objectType="Button" lockText="1"/>
</file>

<file path=xl/ctrlProps/ctrlProp2452.xml><?xml version="1.0" encoding="utf-8"?>
<formControlPr xmlns="http://schemas.microsoft.com/office/spreadsheetml/2009/9/main" objectType="Button" lockText="1"/>
</file>

<file path=xl/ctrlProps/ctrlProp2453.xml><?xml version="1.0" encoding="utf-8"?>
<formControlPr xmlns="http://schemas.microsoft.com/office/spreadsheetml/2009/9/main" objectType="Button" lockText="1"/>
</file>

<file path=xl/ctrlProps/ctrlProp2454.xml><?xml version="1.0" encoding="utf-8"?>
<formControlPr xmlns="http://schemas.microsoft.com/office/spreadsheetml/2009/9/main" objectType="Button" lockText="1"/>
</file>

<file path=xl/ctrlProps/ctrlProp2455.xml><?xml version="1.0" encoding="utf-8"?>
<formControlPr xmlns="http://schemas.microsoft.com/office/spreadsheetml/2009/9/main" objectType="Button" lockText="1"/>
</file>

<file path=xl/ctrlProps/ctrlProp2456.xml><?xml version="1.0" encoding="utf-8"?>
<formControlPr xmlns="http://schemas.microsoft.com/office/spreadsheetml/2009/9/main" objectType="Button" lockText="1"/>
</file>

<file path=xl/ctrlProps/ctrlProp2457.xml><?xml version="1.0" encoding="utf-8"?>
<formControlPr xmlns="http://schemas.microsoft.com/office/spreadsheetml/2009/9/main" objectType="Button" lockText="1"/>
</file>

<file path=xl/ctrlProps/ctrlProp2458.xml><?xml version="1.0" encoding="utf-8"?>
<formControlPr xmlns="http://schemas.microsoft.com/office/spreadsheetml/2009/9/main" objectType="Button" lockText="1"/>
</file>

<file path=xl/ctrlProps/ctrlProp2459.xml><?xml version="1.0" encoding="utf-8"?>
<formControlPr xmlns="http://schemas.microsoft.com/office/spreadsheetml/2009/9/main" objectType="Button" lockText="1"/>
</file>

<file path=xl/ctrlProps/ctrlProp2460.xml><?xml version="1.0" encoding="utf-8"?>
<formControlPr xmlns="http://schemas.microsoft.com/office/spreadsheetml/2009/9/main" objectType="Button" lockText="1"/>
</file>

<file path=xl/ctrlProps/ctrlProp2461.xml><?xml version="1.0" encoding="utf-8"?>
<formControlPr xmlns="http://schemas.microsoft.com/office/spreadsheetml/2009/9/main" objectType="Button" lockText="1"/>
</file>

<file path=xl/ctrlProps/ctrlProp2462.xml><?xml version="1.0" encoding="utf-8"?>
<formControlPr xmlns="http://schemas.microsoft.com/office/spreadsheetml/2009/9/main" objectType="Button" lockText="1"/>
</file>

<file path=xl/ctrlProps/ctrlProp2463.xml><?xml version="1.0" encoding="utf-8"?>
<formControlPr xmlns="http://schemas.microsoft.com/office/spreadsheetml/2009/9/main" objectType="Button" lockText="1"/>
</file>

<file path=xl/ctrlProps/ctrlProp2464.xml><?xml version="1.0" encoding="utf-8"?>
<formControlPr xmlns="http://schemas.microsoft.com/office/spreadsheetml/2009/9/main" objectType="Button" lockText="1"/>
</file>

<file path=xl/ctrlProps/ctrlProp2465.xml><?xml version="1.0" encoding="utf-8"?>
<formControlPr xmlns="http://schemas.microsoft.com/office/spreadsheetml/2009/9/main" objectType="Button" lockText="1"/>
</file>

<file path=xl/ctrlProps/ctrlProp2466.xml><?xml version="1.0" encoding="utf-8"?>
<formControlPr xmlns="http://schemas.microsoft.com/office/spreadsheetml/2009/9/main" objectType="Button" lockText="1"/>
</file>

<file path=xl/ctrlProps/ctrlProp2467.xml><?xml version="1.0" encoding="utf-8"?>
<formControlPr xmlns="http://schemas.microsoft.com/office/spreadsheetml/2009/9/main" objectType="Button" lockText="1"/>
</file>

<file path=xl/ctrlProps/ctrlProp2468.xml><?xml version="1.0" encoding="utf-8"?>
<formControlPr xmlns="http://schemas.microsoft.com/office/spreadsheetml/2009/9/main" objectType="Button" lockText="1"/>
</file>

<file path=xl/ctrlProps/ctrlProp2469.xml><?xml version="1.0" encoding="utf-8"?>
<formControlPr xmlns="http://schemas.microsoft.com/office/spreadsheetml/2009/9/main" objectType="Button" lockText="1"/>
</file>

<file path=xl/ctrlProps/ctrlProp2470.xml><?xml version="1.0" encoding="utf-8"?>
<formControlPr xmlns="http://schemas.microsoft.com/office/spreadsheetml/2009/9/main" objectType="Button" lockText="1"/>
</file>

<file path=xl/ctrlProps/ctrlProp2471.xml><?xml version="1.0" encoding="utf-8"?>
<formControlPr xmlns="http://schemas.microsoft.com/office/spreadsheetml/2009/9/main" objectType="Button" lockText="1"/>
</file>

<file path=xl/ctrlProps/ctrlProp2472.xml><?xml version="1.0" encoding="utf-8"?>
<formControlPr xmlns="http://schemas.microsoft.com/office/spreadsheetml/2009/9/main" objectType="Button" lockText="1"/>
</file>

<file path=xl/ctrlProps/ctrlProp2473.xml><?xml version="1.0" encoding="utf-8"?>
<formControlPr xmlns="http://schemas.microsoft.com/office/spreadsheetml/2009/9/main" objectType="Button" lockText="1"/>
</file>

<file path=xl/ctrlProps/ctrlProp2474.xml><?xml version="1.0" encoding="utf-8"?>
<formControlPr xmlns="http://schemas.microsoft.com/office/spreadsheetml/2009/9/main" objectType="Button" lockText="1"/>
</file>

<file path=xl/ctrlProps/ctrlProp2475.xml><?xml version="1.0" encoding="utf-8"?>
<formControlPr xmlns="http://schemas.microsoft.com/office/spreadsheetml/2009/9/main" objectType="Button" lockText="1"/>
</file>

<file path=xl/ctrlProps/ctrlProp2476.xml><?xml version="1.0" encoding="utf-8"?>
<formControlPr xmlns="http://schemas.microsoft.com/office/spreadsheetml/2009/9/main" objectType="Button" lockText="1"/>
</file>

<file path=xl/ctrlProps/ctrlProp2477.xml><?xml version="1.0" encoding="utf-8"?>
<formControlPr xmlns="http://schemas.microsoft.com/office/spreadsheetml/2009/9/main" objectType="Button" lockText="1"/>
</file>

<file path=xl/ctrlProps/ctrlProp2478.xml><?xml version="1.0" encoding="utf-8"?>
<formControlPr xmlns="http://schemas.microsoft.com/office/spreadsheetml/2009/9/main" objectType="Button" lockText="1"/>
</file>

<file path=xl/ctrlProps/ctrlProp2479.xml><?xml version="1.0" encoding="utf-8"?>
<formControlPr xmlns="http://schemas.microsoft.com/office/spreadsheetml/2009/9/main" objectType="Button" lockText="1"/>
</file>

<file path=xl/ctrlProps/ctrlProp2480.xml><?xml version="1.0" encoding="utf-8"?>
<formControlPr xmlns="http://schemas.microsoft.com/office/spreadsheetml/2009/9/main" objectType="Button" lockText="1"/>
</file>

<file path=xl/ctrlProps/ctrlProp2481.xml><?xml version="1.0" encoding="utf-8"?>
<formControlPr xmlns="http://schemas.microsoft.com/office/spreadsheetml/2009/9/main" objectType="Button" lockText="1"/>
</file>

<file path=xl/ctrlProps/ctrlProp2482.xml><?xml version="1.0" encoding="utf-8"?>
<formControlPr xmlns="http://schemas.microsoft.com/office/spreadsheetml/2009/9/main" objectType="Button" lockText="1"/>
</file>

<file path=xl/ctrlProps/ctrlProp2483.xml><?xml version="1.0" encoding="utf-8"?>
<formControlPr xmlns="http://schemas.microsoft.com/office/spreadsheetml/2009/9/main" objectType="Button" lockText="1"/>
</file>

<file path=xl/ctrlProps/ctrlProp2484.xml><?xml version="1.0" encoding="utf-8"?>
<formControlPr xmlns="http://schemas.microsoft.com/office/spreadsheetml/2009/9/main" objectType="Button" lockText="1"/>
</file>

<file path=xl/ctrlProps/ctrlProp2485.xml><?xml version="1.0" encoding="utf-8"?>
<formControlPr xmlns="http://schemas.microsoft.com/office/spreadsheetml/2009/9/main" objectType="Button" lockText="1"/>
</file>

<file path=xl/ctrlProps/ctrlProp2486.xml><?xml version="1.0" encoding="utf-8"?>
<formControlPr xmlns="http://schemas.microsoft.com/office/spreadsheetml/2009/9/main" objectType="Button" lockText="1"/>
</file>

<file path=xl/ctrlProps/ctrlProp2487.xml><?xml version="1.0" encoding="utf-8"?>
<formControlPr xmlns="http://schemas.microsoft.com/office/spreadsheetml/2009/9/main" objectType="Button" lockText="1"/>
</file>

<file path=xl/ctrlProps/ctrlProp2488.xml><?xml version="1.0" encoding="utf-8"?>
<formControlPr xmlns="http://schemas.microsoft.com/office/spreadsheetml/2009/9/main" objectType="Button" lockText="1"/>
</file>

<file path=xl/ctrlProps/ctrlProp2489.xml><?xml version="1.0" encoding="utf-8"?>
<formControlPr xmlns="http://schemas.microsoft.com/office/spreadsheetml/2009/9/main" objectType="Button" lockText="1"/>
</file>

<file path=xl/ctrlProps/ctrlProp2490.xml><?xml version="1.0" encoding="utf-8"?>
<formControlPr xmlns="http://schemas.microsoft.com/office/spreadsheetml/2009/9/main" objectType="Button" lockText="1"/>
</file>

<file path=xl/ctrlProps/ctrlProp2491.xml><?xml version="1.0" encoding="utf-8"?>
<formControlPr xmlns="http://schemas.microsoft.com/office/spreadsheetml/2009/9/main" objectType="Button" lockText="1"/>
</file>

<file path=xl/ctrlProps/ctrlProp2492.xml><?xml version="1.0" encoding="utf-8"?>
<formControlPr xmlns="http://schemas.microsoft.com/office/spreadsheetml/2009/9/main" objectType="Button" lockText="1"/>
</file>

<file path=xl/ctrlProps/ctrlProp2493.xml><?xml version="1.0" encoding="utf-8"?>
<formControlPr xmlns="http://schemas.microsoft.com/office/spreadsheetml/2009/9/main" objectType="Button" lockText="1"/>
</file>

<file path=xl/ctrlProps/ctrlProp2494.xml><?xml version="1.0" encoding="utf-8"?>
<formControlPr xmlns="http://schemas.microsoft.com/office/spreadsheetml/2009/9/main" objectType="Button" lockText="1"/>
</file>

<file path=xl/ctrlProps/ctrlProp2495.xml><?xml version="1.0" encoding="utf-8"?>
<formControlPr xmlns="http://schemas.microsoft.com/office/spreadsheetml/2009/9/main" objectType="Button" lockText="1"/>
</file>

<file path=xl/ctrlProps/ctrlProp2496.xml><?xml version="1.0" encoding="utf-8"?>
<formControlPr xmlns="http://schemas.microsoft.com/office/spreadsheetml/2009/9/main" objectType="Button" lockText="1"/>
</file>

<file path=xl/ctrlProps/ctrlProp2497.xml><?xml version="1.0" encoding="utf-8"?>
<formControlPr xmlns="http://schemas.microsoft.com/office/spreadsheetml/2009/9/main" objectType="Button" lockText="1"/>
</file>

<file path=xl/ctrlProps/ctrlProp2498.xml><?xml version="1.0" encoding="utf-8"?>
<formControlPr xmlns="http://schemas.microsoft.com/office/spreadsheetml/2009/9/main" objectType="Button" lockText="1"/>
</file>

<file path=xl/ctrlProps/ctrlProp2499.xml><?xml version="1.0" encoding="utf-8"?>
<formControlPr xmlns="http://schemas.microsoft.com/office/spreadsheetml/2009/9/main" objectType="Button" lockText="1"/>
</file>

<file path=xl/ctrlProps/ctrlProp2500.xml><?xml version="1.0" encoding="utf-8"?>
<formControlPr xmlns="http://schemas.microsoft.com/office/spreadsheetml/2009/9/main" objectType="Button" lockText="1"/>
</file>

<file path=xl/ctrlProps/ctrlProp2501.xml><?xml version="1.0" encoding="utf-8"?>
<formControlPr xmlns="http://schemas.microsoft.com/office/spreadsheetml/2009/9/main" objectType="Button" lockText="1"/>
</file>

<file path=xl/ctrlProps/ctrlProp2502.xml><?xml version="1.0" encoding="utf-8"?>
<formControlPr xmlns="http://schemas.microsoft.com/office/spreadsheetml/2009/9/main" objectType="Button" lockText="1"/>
</file>

<file path=xl/ctrlProps/ctrlProp2503.xml><?xml version="1.0" encoding="utf-8"?>
<formControlPr xmlns="http://schemas.microsoft.com/office/spreadsheetml/2009/9/main" objectType="Button" lockText="1"/>
</file>

<file path=xl/ctrlProps/ctrlProp2504.xml><?xml version="1.0" encoding="utf-8"?>
<formControlPr xmlns="http://schemas.microsoft.com/office/spreadsheetml/2009/9/main" objectType="Button" lockText="1"/>
</file>

<file path=xl/ctrlProps/ctrlProp2505.xml><?xml version="1.0" encoding="utf-8"?>
<formControlPr xmlns="http://schemas.microsoft.com/office/spreadsheetml/2009/9/main" objectType="Button" lockText="1"/>
</file>

<file path=xl/ctrlProps/ctrlProp2506.xml><?xml version="1.0" encoding="utf-8"?>
<formControlPr xmlns="http://schemas.microsoft.com/office/spreadsheetml/2009/9/main" objectType="Button" lockText="1"/>
</file>

<file path=xl/ctrlProps/ctrlProp2507.xml><?xml version="1.0" encoding="utf-8"?>
<formControlPr xmlns="http://schemas.microsoft.com/office/spreadsheetml/2009/9/main" objectType="Button" lockText="1"/>
</file>

<file path=xl/ctrlProps/ctrlProp2508.xml><?xml version="1.0" encoding="utf-8"?>
<formControlPr xmlns="http://schemas.microsoft.com/office/spreadsheetml/2009/9/main" objectType="Button" lockText="1"/>
</file>

<file path=xl/ctrlProps/ctrlProp2509.xml><?xml version="1.0" encoding="utf-8"?>
<formControlPr xmlns="http://schemas.microsoft.com/office/spreadsheetml/2009/9/main" objectType="Button" lockText="1"/>
</file>

<file path=xl/ctrlProps/ctrlProp2510.xml><?xml version="1.0" encoding="utf-8"?>
<formControlPr xmlns="http://schemas.microsoft.com/office/spreadsheetml/2009/9/main" objectType="Button" lockText="1"/>
</file>

<file path=xl/ctrlProps/ctrlProp2511.xml><?xml version="1.0" encoding="utf-8"?>
<formControlPr xmlns="http://schemas.microsoft.com/office/spreadsheetml/2009/9/main" objectType="Button" lockText="1"/>
</file>

<file path=xl/ctrlProps/ctrlProp2512.xml><?xml version="1.0" encoding="utf-8"?>
<formControlPr xmlns="http://schemas.microsoft.com/office/spreadsheetml/2009/9/main" objectType="Button" lockText="1"/>
</file>

<file path=xl/ctrlProps/ctrlProp2513.xml><?xml version="1.0" encoding="utf-8"?>
<formControlPr xmlns="http://schemas.microsoft.com/office/spreadsheetml/2009/9/main" objectType="Button" lockText="1"/>
</file>

<file path=xl/ctrlProps/ctrlProp2514.xml><?xml version="1.0" encoding="utf-8"?>
<formControlPr xmlns="http://schemas.microsoft.com/office/spreadsheetml/2009/9/main" objectType="Button" lockText="1"/>
</file>

<file path=xl/ctrlProps/ctrlProp2515.xml><?xml version="1.0" encoding="utf-8"?>
<formControlPr xmlns="http://schemas.microsoft.com/office/spreadsheetml/2009/9/main" objectType="Button" lockText="1"/>
</file>

<file path=xl/ctrlProps/ctrlProp2516.xml><?xml version="1.0" encoding="utf-8"?>
<formControlPr xmlns="http://schemas.microsoft.com/office/spreadsheetml/2009/9/main" objectType="Button" lockText="1"/>
</file>

<file path=xl/ctrlProps/ctrlProp2517.xml><?xml version="1.0" encoding="utf-8"?>
<formControlPr xmlns="http://schemas.microsoft.com/office/spreadsheetml/2009/9/main" objectType="Button" lockText="1"/>
</file>

<file path=xl/ctrlProps/ctrlProp2518.xml><?xml version="1.0" encoding="utf-8"?>
<formControlPr xmlns="http://schemas.microsoft.com/office/spreadsheetml/2009/9/main" objectType="Button" lockText="1"/>
</file>

<file path=xl/ctrlProps/ctrlProp2519.xml><?xml version="1.0" encoding="utf-8"?>
<formControlPr xmlns="http://schemas.microsoft.com/office/spreadsheetml/2009/9/main" objectType="Button" lockText="1"/>
</file>

<file path=xl/ctrlProps/ctrlProp2520.xml><?xml version="1.0" encoding="utf-8"?>
<formControlPr xmlns="http://schemas.microsoft.com/office/spreadsheetml/2009/9/main" objectType="Button" lockText="1"/>
</file>

<file path=xl/ctrlProps/ctrlProp2521.xml><?xml version="1.0" encoding="utf-8"?>
<formControlPr xmlns="http://schemas.microsoft.com/office/spreadsheetml/2009/9/main" objectType="Button" lockText="1"/>
</file>

<file path=xl/ctrlProps/ctrlProp2522.xml><?xml version="1.0" encoding="utf-8"?>
<formControlPr xmlns="http://schemas.microsoft.com/office/spreadsheetml/2009/9/main" objectType="Button" lockText="1"/>
</file>

<file path=xl/ctrlProps/ctrlProp2523.xml><?xml version="1.0" encoding="utf-8"?>
<formControlPr xmlns="http://schemas.microsoft.com/office/spreadsheetml/2009/9/main" objectType="Button" lockText="1"/>
</file>

<file path=xl/ctrlProps/ctrlProp2524.xml><?xml version="1.0" encoding="utf-8"?>
<formControlPr xmlns="http://schemas.microsoft.com/office/spreadsheetml/2009/9/main" objectType="Button" lockText="1"/>
</file>

<file path=xl/ctrlProps/ctrlProp2525.xml><?xml version="1.0" encoding="utf-8"?>
<formControlPr xmlns="http://schemas.microsoft.com/office/spreadsheetml/2009/9/main" objectType="Button" lockText="1"/>
</file>

<file path=xl/ctrlProps/ctrlProp2526.xml><?xml version="1.0" encoding="utf-8"?>
<formControlPr xmlns="http://schemas.microsoft.com/office/spreadsheetml/2009/9/main" objectType="Button" lockText="1"/>
</file>

<file path=xl/ctrlProps/ctrlProp2527.xml><?xml version="1.0" encoding="utf-8"?>
<formControlPr xmlns="http://schemas.microsoft.com/office/spreadsheetml/2009/9/main" objectType="Button" lockText="1"/>
</file>

<file path=xl/ctrlProps/ctrlProp2528.xml><?xml version="1.0" encoding="utf-8"?>
<formControlPr xmlns="http://schemas.microsoft.com/office/spreadsheetml/2009/9/main" objectType="Button" lockText="1"/>
</file>

<file path=xl/ctrlProps/ctrlProp2529.xml><?xml version="1.0" encoding="utf-8"?>
<formControlPr xmlns="http://schemas.microsoft.com/office/spreadsheetml/2009/9/main" objectType="Button" lockText="1"/>
</file>

<file path=xl/ctrlProps/ctrlProp2530.xml><?xml version="1.0" encoding="utf-8"?>
<formControlPr xmlns="http://schemas.microsoft.com/office/spreadsheetml/2009/9/main" objectType="Button" lockText="1"/>
</file>

<file path=xl/ctrlProps/ctrlProp2531.xml><?xml version="1.0" encoding="utf-8"?>
<formControlPr xmlns="http://schemas.microsoft.com/office/spreadsheetml/2009/9/main" objectType="Button" lockText="1"/>
</file>

<file path=xl/ctrlProps/ctrlProp2532.xml><?xml version="1.0" encoding="utf-8"?>
<formControlPr xmlns="http://schemas.microsoft.com/office/spreadsheetml/2009/9/main" objectType="Button" lockText="1"/>
</file>

<file path=xl/ctrlProps/ctrlProp2533.xml><?xml version="1.0" encoding="utf-8"?>
<formControlPr xmlns="http://schemas.microsoft.com/office/spreadsheetml/2009/9/main" objectType="Button" lockText="1"/>
</file>

<file path=xl/ctrlProps/ctrlProp2534.xml><?xml version="1.0" encoding="utf-8"?>
<formControlPr xmlns="http://schemas.microsoft.com/office/spreadsheetml/2009/9/main" objectType="Button" lockText="1"/>
</file>

<file path=xl/ctrlProps/ctrlProp2535.xml><?xml version="1.0" encoding="utf-8"?>
<formControlPr xmlns="http://schemas.microsoft.com/office/spreadsheetml/2009/9/main" objectType="Button" lockText="1"/>
</file>

<file path=xl/ctrlProps/ctrlProp2536.xml><?xml version="1.0" encoding="utf-8"?>
<formControlPr xmlns="http://schemas.microsoft.com/office/spreadsheetml/2009/9/main" objectType="Button" lockText="1"/>
</file>

<file path=xl/ctrlProps/ctrlProp2537.xml><?xml version="1.0" encoding="utf-8"?>
<formControlPr xmlns="http://schemas.microsoft.com/office/spreadsheetml/2009/9/main" objectType="Button" lockText="1"/>
</file>

<file path=xl/ctrlProps/ctrlProp2538.xml><?xml version="1.0" encoding="utf-8"?>
<formControlPr xmlns="http://schemas.microsoft.com/office/spreadsheetml/2009/9/main" objectType="Button" lockText="1"/>
</file>

<file path=xl/ctrlProps/ctrlProp2539.xml><?xml version="1.0" encoding="utf-8"?>
<formControlPr xmlns="http://schemas.microsoft.com/office/spreadsheetml/2009/9/main" objectType="Button" lockText="1"/>
</file>

<file path=xl/ctrlProps/ctrlProp2540.xml><?xml version="1.0" encoding="utf-8"?>
<formControlPr xmlns="http://schemas.microsoft.com/office/spreadsheetml/2009/9/main" objectType="Button" lockText="1"/>
</file>

<file path=xl/ctrlProps/ctrlProp2541.xml><?xml version="1.0" encoding="utf-8"?>
<formControlPr xmlns="http://schemas.microsoft.com/office/spreadsheetml/2009/9/main" objectType="Button" lockText="1"/>
</file>

<file path=xl/ctrlProps/ctrlProp2542.xml><?xml version="1.0" encoding="utf-8"?>
<formControlPr xmlns="http://schemas.microsoft.com/office/spreadsheetml/2009/9/main" objectType="Button" lockText="1"/>
</file>

<file path=xl/ctrlProps/ctrlProp2543.xml><?xml version="1.0" encoding="utf-8"?>
<formControlPr xmlns="http://schemas.microsoft.com/office/spreadsheetml/2009/9/main" objectType="Button" lockText="1"/>
</file>

<file path=xl/ctrlProps/ctrlProp2544.xml><?xml version="1.0" encoding="utf-8"?>
<formControlPr xmlns="http://schemas.microsoft.com/office/spreadsheetml/2009/9/main" objectType="Button" lockText="1"/>
</file>

<file path=xl/ctrlProps/ctrlProp2545.xml><?xml version="1.0" encoding="utf-8"?>
<formControlPr xmlns="http://schemas.microsoft.com/office/spreadsheetml/2009/9/main" objectType="Button" lockText="1"/>
</file>

<file path=xl/ctrlProps/ctrlProp2546.xml><?xml version="1.0" encoding="utf-8"?>
<formControlPr xmlns="http://schemas.microsoft.com/office/spreadsheetml/2009/9/main" objectType="Button" lockText="1"/>
</file>

<file path=xl/ctrlProps/ctrlProp2547.xml><?xml version="1.0" encoding="utf-8"?>
<formControlPr xmlns="http://schemas.microsoft.com/office/spreadsheetml/2009/9/main" objectType="Button" lockText="1"/>
</file>

<file path=xl/ctrlProps/ctrlProp2548.xml><?xml version="1.0" encoding="utf-8"?>
<formControlPr xmlns="http://schemas.microsoft.com/office/spreadsheetml/2009/9/main" objectType="Button" lockText="1"/>
</file>

<file path=xl/ctrlProps/ctrlProp2549.xml><?xml version="1.0" encoding="utf-8"?>
<formControlPr xmlns="http://schemas.microsoft.com/office/spreadsheetml/2009/9/main" objectType="Button" lockText="1"/>
</file>

<file path=xl/ctrlProps/ctrlProp2550.xml><?xml version="1.0" encoding="utf-8"?>
<formControlPr xmlns="http://schemas.microsoft.com/office/spreadsheetml/2009/9/main" objectType="Button" lockText="1"/>
</file>

<file path=xl/ctrlProps/ctrlProp2551.xml><?xml version="1.0" encoding="utf-8"?>
<formControlPr xmlns="http://schemas.microsoft.com/office/spreadsheetml/2009/9/main" objectType="Button" lockText="1"/>
</file>

<file path=xl/ctrlProps/ctrlProp2552.xml><?xml version="1.0" encoding="utf-8"?>
<formControlPr xmlns="http://schemas.microsoft.com/office/spreadsheetml/2009/9/main" objectType="Button" lockText="1"/>
</file>

<file path=xl/ctrlProps/ctrlProp2553.xml><?xml version="1.0" encoding="utf-8"?>
<formControlPr xmlns="http://schemas.microsoft.com/office/spreadsheetml/2009/9/main" objectType="Button" lockText="1"/>
</file>

<file path=xl/ctrlProps/ctrlProp2554.xml><?xml version="1.0" encoding="utf-8"?>
<formControlPr xmlns="http://schemas.microsoft.com/office/spreadsheetml/2009/9/main" objectType="Button" lockText="1"/>
</file>

<file path=xl/ctrlProps/ctrlProp2555.xml><?xml version="1.0" encoding="utf-8"?>
<formControlPr xmlns="http://schemas.microsoft.com/office/spreadsheetml/2009/9/main" objectType="Button" lockText="1"/>
</file>

<file path=xl/ctrlProps/ctrlProp2556.xml><?xml version="1.0" encoding="utf-8"?>
<formControlPr xmlns="http://schemas.microsoft.com/office/spreadsheetml/2009/9/main" objectType="Button" lockText="1"/>
</file>

<file path=xl/ctrlProps/ctrlProp2557.xml><?xml version="1.0" encoding="utf-8"?>
<formControlPr xmlns="http://schemas.microsoft.com/office/spreadsheetml/2009/9/main" objectType="Button" lockText="1"/>
</file>

<file path=xl/ctrlProps/ctrlProp2558.xml><?xml version="1.0" encoding="utf-8"?>
<formControlPr xmlns="http://schemas.microsoft.com/office/spreadsheetml/2009/9/main" objectType="Button" lockText="1"/>
</file>

<file path=xl/ctrlProps/ctrlProp2559.xml><?xml version="1.0" encoding="utf-8"?>
<formControlPr xmlns="http://schemas.microsoft.com/office/spreadsheetml/2009/9/main" objectType="Button" lockText="1"/>
</file>

<file path=xl/ctrlProps/ctrlProp2560.xml><?xml version="1.0" encoding="utf-8"?>
<formControlPr xmlns="http://schemas.microsoft.com/office/spreadsheetml/2009/9/main" objectType="Button" lockText="1"/>
</file>

<file path=xl/ctrlProps/ctrlProp2561.xml><?xml version="1.0" encoding="utf-8"?>
<formControlPr xmlns="http://schemas.microsoft.com/office/spreadsheetml/2009/9/main" objectType="Button" lockText="1"/>
</file>

<file path=xl/ctrlProps/ctrlProp2562.xml><?xml version="1.0" encoding="utf-8"?>
<formControlPr xmlns="http://schemas.microsoft.com/office/spreadsheetml/2009/9/main" objectType="Button" lockText="1"/>
</file>

<file path=xl/ctrlProps/ctrlProp2563.xml><?xml version="1.0" encoding="utf-8"?>
<formControlPr xmlns="http://schemas.microsoft.com/office/spreadsheetml/2009/9/main" objectType="Button" lockText="1"/>
</file>

<file path=xl/ctrlProps/ctrlProp2564.xml><?xml version="1.0" encoding="utf-8"?>
<formControlPr xmlns="http://schemas.microsoft.com/office/spreadsheetml/2009/9/main" objectType="Button" lockText="1"/>
</file>

<file path=xl/ctrlProps/ctrlProp2565.xml><?xml version="1.0" encoding="utf-8"?>
<formControlPr xmlns="http://schemas.microsoft.com/office/spreadsheetml/2009/9/main" objectType="Button" lockText="1"/>
</file>

<file path=xl/ctrlProps/ctrlProp2566.xml><?xml version="1.0" encoding="utf-8"?>
<formControlPr xmlns="http://schemas.microsoft.com/office/spreadsheetml/2009/9/main" objectType="Button" lockText="1"/>
</file>

<file path=xl/ctrlProps/ctrlProp2567.xml><?xml version="1.0" encoding="utf-8"?>
<formControlPr xmlns="http://schemas.microsoft.com/office/spreadsheetml/2009/9/main" objectType="Button" lockText="1"/>
</file>

<file path=xl/ctrlProps/ctrlProp2568.xml><?xml version="1.0" encoding="utf-8"?>
<formControlPr xmlns="http://schemas.microsoft.com/office/spreadsheetml/2009/9/main" objectType="Button" lockText="1"/>
</file>

<file path=xl/ctrlProps/ctrlProp2569.xml><?xml version="1.0" encoding="utf-8"?>
<formControlPr xmlns="http://schemas.microsoft.com/office/spreadsheetml/2009/9/main" objectType="Button" lockText="1"/>
</file>

<file path=xl/ctrlProps/ctrlProp2570.xml><?xml version="1.0" encoding="utf-8"?>
<formControlPr xmlns="http://schemas.microsoft.com/office/spreadsheetml/2009/9/main" objectType="Button" lockText="1"/>
</file>

<file path=xl/ctrlProps/ctrlProp2571.xml><?xml version="1.0" encoding="utf-8"?>
<formControlPr xmlns="http://schemas.microsoft.com/office/spreadsheetml/2009/9/main" objectType="Button" lockText="1"/>
</file>

<file path=xl/ctrlProps/ctrlProp2572.xml><?xml version="1.0" encoding="utf-8"?>
<formControlPr xmlns="http://schemas.microsoft.com/office/spreadsheetml/2009/9/main" objectType="Button" lockText="1"/>
</file>

<file path=xl/ctrlProps/ctrlProp2573.xml><?xml version="1.0" encoding="utf-8"?>
<formControlPr xmlns="http://schemas.microsoft.com/office/spreadsheetml/2009/9/main" objectType="Button" lockText="1"/>
</file>

<file path=xl/ctrlProps/ctrlProp2574.xml><?xml version="1.0" encoding="utf-8"?>
<formControlPr xmlns="http://schemas.microsoft.com/office/spreadsheetml/2009/9/main" objectType="Button" lockText="1"/>
</file>

<file path=xl/ctrlProps/ctrlProp2575.xml><?xml version="1.0" encoding="utf-8"?>
<formControlPr xmlns="http://schemas.microsoft.com/office/spreadsheetml/2009/9/main" objectType="Button" lockText="1"/>
</file>

<file path=xl/ctrlProps/ctrlProp2576.xml><?xml version="1.0" encoding="utf-8"?>
<formControlPr xmlns="http://schemas.microsoft.com/office/spreadsheetml/2009/9/main" objectType="Button" lockText="1"/>
</file>

<file path=xl/ctrlProps/ctrlProp2577.xml><?xml version="1.0" encoding="utf-8"?>
<formControlPr xmlns="http://schemas.microsoft.com/office/spreadsheetml/2009/9/main" objectType="Button" lockText="1"/>
</file>

<file path=xl/ctrlProps/ctrlProp2578.xml><?xml version="1.0" encoding="utf-8"?>
<formControlPr xmlns="http://schemas.microsoft.com/office/spreadsheetml/2009/9/main" objectType="Button" lockText="1"/>
</file>

<file path=xl/ctrlProps/ctrlProp2579.xml><?xml version="1.0" encoding="utf-8"?>
<formControlPr xmlns="http://schemas.microsoft.com/office/spreadsheetml/2009/9/main" objectType="Button" lockText="1"/>
</file>

<file path=xl/ctrlProps/ctrlProp2580.xml><?xml version="1.0" encoding="utf-8"?>
<formControlPr xmlns="http://schemas.microsoft.com/office/spreadsheetml/2009/9/main" objectType="Button" lockText="1"/>
</file>

<file path=xl/ctrlProps/ctrlProp2581.xml><?xml version="1.0" encoding="utf-8"?>
<formControlPr xmlns="http://schemas.microsoft.com/office/spreadsheetml/2009/9/main" objectType="Button" lockText="1"/>
</file>

<file path=xl/ctrlProps/ctrlProp2582.xml><?xml version="1.0" encoding="utf-8"?>
<formControlPr xmlns="http://schemas.microsoft.com/office/spreadsheetml/2009/9/main" objectType="Button" lockText="1"/>
</file>

<file path=xl/ctrlProps/ctrlProp2583.xml><?xml version="1.0" encoding="utf-8"?>
<formControlPr xmlns="http://schemas.microsoft.com/office/spreadsheetml/2009/9/main" objectType="Button" lockText="1"/>
</file>

<file path=xl/ctrlProps/ctrlProp2584.xml><?xml version="1.0" encoding="utf-8"?>
<formControlPr xmlns="http://schemas.microsoft.com/office/spreadsheetml/2009/9/main" objectType="Button" lockText="1"/>
</file>

<file path=xl/ctrlProps/ctrlProp2585.xml><?xml version="1.0" encoding="utf-8"?>
<formControlPr xmlns="http://schemas.microsoft.com/office/spreadsheetml/2009/9/main" objectType="Button" lockText="1"/>
</file>

<file path=xl/ctrlProps/ctrlProp2586.xml><?xml version="1.0" encoding="utf-8"?>
<formControlPr xmlns="http://schemas.microsoft.com/office/spreadsheetml/2009/9/main" objectType="Button" lockText="1"/>
</file>

<file path=xl/ctrlProps/ctrlProp2587.xml><?xml version="1.0" encoding="utf-8"?>
<formControlPr xmlns="http://schemas.microsoft.com/office/spreadsheetml/2009/9/main" objectType="Button" lockText="1"/>
</file>

<file path=xl/ctrlProps/ctrlProp2588.xml><?xml version="1.0" encoding="utf-8"?>
<formControlPr xmlns="http://schemas.microsoft.com/office/spreadsheetml/2009/9/main" objectType="Button" lockText="1"/>
</file>

<file path=xl/ctrlProps/ctrlProp2589.xml><?xml version="1.0" encoding="utf-8"?>
<formControlPr xmlns="http://schemas.microsoft.com/office/spreadsheetml/2009/9/main" objectType="Button" lockText="1"/>
</file>

<file path=xl/ctrlProps/ctrlProp2590.xml><?xml version="1.0" encoding="utf-8"?>
<formControlPr xmlns="http://schemas.microsoft.com/office/spreadsheetml/2009/9/main" objectType="Button" lockText="1"/>
</file>

<file path=xl/ctrlProps/ctrlProp2591.xml><?xml version="1.0" encoding="utf-8"?>
<formControlPr xmlns="http://schemas.microsoft.com/office/spreadsheetml/2009/9/main" objectType="Button" lockText="1"/>
</file>

<file path=xl/ctrlProps/ctrlProp2592.xml><?xml version="1.0" encoding="utf-8"?>
<formControlPr xmlns="http://schemas.microsoft.com/office/spreadsheetml/2009/9/main" objectType="Button" lockText="1"/>
</file>

<file path=xl/ctrlProps/ctrlProp2593.xml><?xml version="1.0" encoding="utf-8"?>
<formControlPr xmlns="http://schemas.microsoft.com/office/spreadsheetml/2009/9/main" objectType="Button" lockText="1"/>
</file>

<file path=xl/ctrlProps/ctrlProp2594.xml><?xml version="1.0" encoding="utf-8"?>
<formControlPr xmlns="http://schemas.microsoft.com/office/spreadsheetml/2009/9/main" objectType="Button" lockText="1"/>
</file>

<file path=xl/ctrlProps/ctrlProp2595.xml><?xml version="1.0" encoding="utf-8"?>
<formControlPr xmlns="http://schemas.microsoft.com/office/spreadsheetml/2009/9/main" objectType="Button" lockText="1"/>
</file>

<file path=xl/ctrlProps/ctrlProp2596.xml><?xml version="1.0" encoding="utf-8"?>
<formControlPr xmlns="http://schemas.microsoft.com/office/spreadsheetml/2009/9/main" objectType="Button" lockText="1"/>
</file>

<file path=xl/ctrlProps/ctrlProp2597.xml><?xml version="1.0" encoding="utf-8"?>
<formControlPr xmlns="http://schemas.microsoft.com/office/spreadsheetml/2009/9/main" objectType="Button" lockText="1"/>
</file>

<file path=xl/ctrlProps/ctrlProp2598.xml><?xml version="1.0" encoding="utf-8"?>
<formControlPr xmlns="http://schemas.microsoft.com/office/spreadsheetml/2009/9/main" objectType="Button" lockText="1"/>
</file>

<file path=xl/ctrlProps/ctrlProp2599.xml><?xml version="1.0" encoding="utf-8"?>
<formControlPr xmlns="http://schemas.microsoft.com/office/spreadsheetml/2009/9/main" objectType="Button" lockText="1"/>
</file>

<file path=xl/ctrlProps/ctrlProp2600.xml><?xml version="1.0" encoding="utf-8"?>
<formControlPr xmlns="http://schemas.microsoft.com/office/spreadsheetml/2009/9/main" objectType="Button" lockText="1"/>
</file>

<file path=xl/ctrlProps/ctrlProp2601.xml><?xml version="1.0" encoding="utf-8"?>
<formControlPr xmlns="http://schemas.microsoft.com/office/spreadsheetml/2009/9/main" objectType="Button" lockText="1"/>
</file>

<file path=xl/ctrlProps/ctrlProp2602.xml><?xml version="1.0" encoding="utf-8"?>
<formControlPr xmlns="http://schemas.microsoft.com/office/spreadsheetml/2009/9/main" objectType="Button" lockText="1"/>
</file>

<file path=xl/ctrlProps/ctrlProp2603.xml><?xml version="1.0" encoding="utf-8"?>
<formControlPr xmlns="http://schemas.microsoft.com/office/spreadsheetml/2009/9/main" objectType="Button" lockText="1"/>
</file>

<file path=xl/ctrlProps/ctrlProp2604.xml><?xml version="1.0" encoding="utf-8"?>
<formControlPr xmlns="http://schemas.microsoft.com/office/spreadsheetml/2009/9/main" objectType="Button" lockText="1"/>
</file>

<file path=xl/ctrlProps/ctrlProp2605.xml><?xml version="1.0" encoding="utf-8"?>
<formControlPr xmlns="http://schemas.microsoft.com/office/spreadsheetml/2009/9/main" objectType="Button" lockText="1"/>
</file>

<file path=xl/ctrlProps/ctrlProp2606.xml><?xml version="1.0" encoding="utf-8"?>
<formControlPr xmlns="http://schemas.microsoft.com/office/spreadsheetml/2009/9/main" objectType="Button" lockText="1"/>
</file>

<file path=xl/ctrlProps/ctrlProp2607.xml><?xml version="1.0" encoding="utf-8"?>
<formControlPr xmlns="http://schemas.microsoft.com/office/spreadsheetml/2009/9/main" objectType="Button" lockText="1"/>
</file>

<file path=xl/ctrlProps/ctrlProp2608.xml><?xml version="1.0" encoding="utf-8"?>
<formControlPr xmlns="http://schemas.microsoft.com/office/spreadsheetml/2009/9/main" objectType="Button" lockText="1"/>
</file>

<file path=xl/ctrlProps/ctrlProp2609.xml><?xml version="1.0" encoding="utf-8"?>
<formControlPr xmlns="http://schemas.microsoft.com/office/spreadsheetml/2009/9/main" objectType="Button" lockText="1"/>
</file>

<file path=xl/ctrlProps/ctrlProp2610.xml><?xml version="1.0" encoding="utf-8"?>
<formControlPr xmlns="http://schemas.microsoft.com/office/spreadsheetml/2009/9/main" objectType="Button" lockText="1"/>
</file>

<file path=xl/ctrlProps/ctrlProp2611.xml><?xml version="1.0" encoding="utf-8"?>
<formControlPr xmlns="http://schemas.microsoft.com/office/spreadsheetml/2009/9/main" objectType="Button" lockText="1"/>
</file>

<file path=xl/ctrlProps/ctrlProp2612.xml><?xml version="1.0" encoding="utf-8"?>
<formControlPr xmlns="http://schemas.microsoft.com/office/spreadsheetml/2009/9/main" objectType="Button" lockText="1"/>
</file>

<file path=xl/ctrlProps/ctrlProp2613.xml><?xml version="1.0" encoding="utf-8"?>
<formControlPr xmlns="http://schemas.microsoft.com/office/spreadsheetml/2009/9/main" objectType="Button" lockText="1"/>
</file>

<file path=xl/ctrlProps/ctrlProp2614.xml><?xml version="1.0" encoding="utf-8"?>
<formControlPr xmlns="http://schemas.microsoft.com/office/spreadsheetml/2009/9/main" objectType="Button" lockText="1"/>
</file>

<file path=xl/ctrlProps/ctrlProp2615.xml><?xml version="1.0" encoding="utf-8"?>
<formControlPr xmlns="http://schemas.microsoft.com/office/spreadsheetml/2009/9/main" objectType="Button" lockText="1"/>
</file>

<file path=xl/ctrlProps/ctrlProp2616.xml><?xml version="1.0" encoding="utf-8"?>
<formControlPr xmlns="http://schemas.microsoft.com/office/spreadsheetml/2009/9/main" objectType="Button" lockText="1"/>
</file>

<file path=xl/ctrlProps/ctrlProp2617.xml><?xml version="1.0" encoding="utf-8"?>
<formControlPr xmlns="http://schemas.microsoft.com/office/spreadsheetml/2009/9/main" objectType="Button" lockText="1"/>
</file>

<file path=xl/ctrlProps/ctrlProp2618.xml><?xml version="1.0" encoding="utf-8"?>
<formControlPr xmlns="http://schemas.microsoft.com/office/spreadsheetml/2009/9/main" objectType="Button" lockText="1"/>
</file>

<file path=xl/ctrlProps/ctrlProp2619.xml><?xml version="1.0" encoding="utf-8"?>
<formControlPr xmlns="http://schemas.microsoft.com/office/spreadsheetml/2009/9/main" objectType="Button" lockText="1"/>
</file>

<file path=xl/ctrlProps/ctrlProp2620.xml><?xml version="1.0" encoding="utf-8"?>
<formControlPr xmlns="http://schemas.microsoft.com/office/spreadsheetml/2009/9/main" objectType="Button" lockText="1"/>
</file>

<file path=xl/ctrlProps/ctrlProp2621.xml><?xml version="1.0" encoding="utf-8"?>
<formControlPr xmlns="http://schemas.microsoft.com/office/spreadsheetml/2009/9/main" objectType="Button" lockText="1"/>
</file>

<file path=xl/ctrlProps/ctrlProp2622.xml><?xml version="1.0" encoding="utf-8"?>
<formControlPr xmlns="http://schemas.microsoft.com/office/spreadsheetml/2009/9/main" objectType="Button" lockText="1"/>
</file>

<file path=xl/ctrlProps/ctrlProp2623.xml><?xml version="1.0" encoding="utf-8"?>
<formControlPr xmlns="http://schemas.microsoft.com/office/spreadsheetml/2009/9/main" objectType="Button" lockText="1"/>
</file>

<file path=xl/ctrlProps/ctrlProp2624.xml><?xml version="1.0" encoding="utf-8"?>
<formControlPr xmlns="http://schemas.microsoft.com/office/spreadsheetml/2009/9/main" objectType="Button" lockText="1"/>
</file>

<file path=xl/ctrlProps/ctrlProp2625.xml><?xml version="1.0" encoding="utf-8"?>
<formControlPr xmlns="http://schemas.microsoft.com/office/spreadsheetml/2009/9/main" objectType="Button" lockText="1"/>
</file>

<file path=xl/ctrlProps/ctrlProp2626.xml><?xml version="1.0" encoding="utf-8"?>
<formControlPr xmlns="http://schemas.microsoft.com/office/spreadsheetml/2009/9/main" objectType="Button" lockText="1"/>
</file>

<file path=xl/ctrlProps/ctrlProp2627.xml><?xml version="1.0" encoding="utf-8"?>
<formControlPr xmlns="http://schemas.microsoft.com/office/spreadsheetml/2009/9/main" objectType="Button" lockText="1"/>
</file>

<file path=xl/ctrlProps/ctrlProp2628.xml><?xml version="1.0" encoding="utf-8"?>
<formControlPr xmlns="http://schemas.microsoft.com/office/spreadsheetml/2009/9/main" objectType="Button" lockText="1"/>
</file>

<file path=xl/ctrlProps/ctrlProp2629.xml><?xml version="1.0" encoding="utf-8"?>
<formControlPr xmlns="http://schemas.microsoft.com/office/spreadsheetml/2009/9/main" objectType="Button" lockText="1"/>
</file>

<file path=xl/ctrlProps/ctrlProp2630.xml><?xml version="1.0" encoding="utf-8"?>
<formControlPr xmlns="http://schemas.microsoft.com/office/spreadsheetml/2009/9/main" objectType="Button" lockText="1"/>
</file>

<file path=xl/ctrlProps/ctrlProp2631.xml><?xml version="1.0" encoding="utf-8"?>
<formControlPr xmlns="http://schemas.microsoft.com/office/spreadsheetml/2009/9/main" objectType="Button" lockText="1"/>
</file>

<file path=xl/ctrlProps/ctrlProp2632.xml><?xml version="1.0" encoding="utf-8"?>
<formControlPr xmlns="http://schemas.microsoft.com/office/spreadsheetml/2009/9/main" objectType="Button" lockText="1"/>
</file>

<file path=xl/ctrlProps/ctrlProp2633.xml><?xml version="1.0" encoding="utf-8"?>
<formControlPr xmlns="http://schemas.microsoft.com/office/spreadsheetml/2009/9/main" objectType="Button" lockText="1"/>
</file>

<file path=xl/ctrlProps/ctrlProp2634.xml><?xml version="1.0" encoding="utf-8"?>
<formControlPr xmlns="http://schemas.microsoft.com/office/spreadsheetml/2009/9/main" objectType="Button" lockText="1"/>
</file>

<file path=xl/ctrlProps/ctrlProp2635.xml><?xml version="1.0" encoding="utf-8"?>
<formControlPr xmlns="http://schemas.microsoft.com/office/spreadsheetml/2009/9/main" objectType="Button" lockText="1"/>
</file>

<file path=xl/ctrlProps/ctrlProp2636.xml><?xml version="1.0" encoding="utf-8"?>
<formControlPr xmlns="http://schemas.microsoft.com/office/spreadsheetml/2009/9/main" objectType="Button" lockText="1"/>
</file>

<file path=xl/ctrlProps/ctrlProp2637.xml><?xml version="1.0" encoding="utf-8"?>
<formControlPr xmlns="http://schemas.microsoft.com/office/spreadsheetml/2009/9/main" objectType="Button" lockText="1"/>
</file>

<file path=xl/ctrlProps/ctrlProp2638.xml><?xml version="1.0" encoding="utf-8"?>
<formControlPr xmlns="http://schemas.microsoft.com/office/spreadsheetml/2009/9/main" objectType="Button" lockText="1"/>
</file>

<file path=xl/ctrlProps/ctrlProp2639.xml><?xml version="1.0" encoding="utf-8"?>
<formControlPr xmlns="http://schemas.microsoft.com/office/spreadsheetml/2009/9/main" objectType="Button" lockText="1"/>
</file>

<file path=xl/ctrlProps/ctrlProp2640.xml><?xml version="1.0" encoding="utf-8"?>
<formControlPr xmlns="http://schemas.microsoft.com/office/spreadsheetml/2009/9/main" objectType="Button" lockText="1"/>
</file>

<file path=xl/ctrlProps/ctrlProp2641.xml><?xml version="1.0" encoding="utf-8"?>
<formControlPr xmlns="http://schemas.microsoft.com/office/spreadsheetml/2009/9/main" objectType="Button" lockText="1"/>
</file>

<file path=xl/ctrlProps/ctrlProp2642.xml><?xml version="1.0" encoding="utf-8"?>
<formControlPr xmlns="http://schemas.microsoft.com/office/spreadsheetml/2009/9/main" objectType="Button" lockText="1"/>
</file>

<file path=xl/ctrlProps/ctrlProp2643.xml><?xml version="1.0" encoding="utf-8"?>
<formControlPr xmlns="http://schemas.microsoft.com/office/spreadsheetml/2009/9/main" objectType="Button" lockText="1"/>
</file>

<file path=xl/ctrlProps/ctrlProp2644.xml><?xml version="1.0" encoding="utf-8"?>
<formControlPr xmlns="http://schemas.microsoft.com/office/spreadsheetml/2009/9/main" objectType="Button" lockText="1"/>
</file>

<file path=xl/ctrlProps/ctrlProp2645.xml><?xml version="1.0" encoding="utf-8"?>
<formControlPr xmlns="http://schemas.microsoft.com/office/spreadsheetml/2009/9/main" objectType="Button" lockText="1"/>
</file>

<file path=xl/ctrlProps/ctrlProp2646.xml><?xml version="1.0" encoding="utf-8"?>
<formControlPr xmlns="http://schemas.microsoft.com/office/spreadsheetml/2009/9/main" objectType="Button" lockText="1"/>
</file>

<file path=xl/ctrlProps/ctrlProp2647.xml><?xml version="1.0" encoding="utf-8"?>
<formControlPr xmlns="http://schemas.microsoft.com/office/spreadsheetml/2009/9/main" objectType="Button" lockText="1"/>
</file>

<file path=xl/ctrlProps/ctrlProp2648.xml><?xml version="1.0" encoding="utf-8"?>
<formControlPr xmlns="http://schemas.microsoft.com/office/spreadsheetml/2009/9/main" objectType="Button" lockText="1"/>
</file>

<file path=xl/ctrlProps/ctrlProp2649.xml><?xml version="1.0" encoding="utf-8"?>
<formControlPr xmlns="http://schemas.microsoft.com/office/spreadsheetml/2009/9/main" objectType="Button" lockText="1"/>
</file>

<file path=xl/ctrlProps/ctrlProp2650.xml><?xml version="1.0" encoding="utf-8"?>
<formControlPr xmlns="http://schemas.microsoft.com/office/spreadsheetml/2009/9/main" objectType="Button" lockText="1"/>
</file>

<file path=xl/ctrlProps/ctrlProp2651.xml><?xml version="1.0" encoding="utf-8"?>
<formControlPr xmlns="http://schemas.microsoft.com/office/spreadsheetml/2009/9/main" objectType="Button" lockText="1"/>
</file>

<file path=xl/ctrlProps/ctrlProp2652.xml><?xml version="1.0" encoding="utf-8"?>
<formControlPr xmlns="http://schemas.microsoft.com/office/spreadsheetml/2009/9/main" objectType="Button" lockText="1"/>
</file>

<file path=xl/ctrlProps/ctrlProp2653.xml><?xml version="1.0" encoding="utf-8"?>
<formControlPr xmlns="http://schemas.microsoft.com/office/spreadsheetml/2009/9/main" objectType="Button" lockText="1"/>
</file>

<file path=xl/ctrlProps/ctrlProp2654.xml><?xml version="1.0" encoding="utf-8"?>
<formControlPr xmlns="http://schemas.microsoft.com/office/spreadsheetml/2009/9/main" objectType="Button" lockText="1"/>
</file>

<file path=xl/ctrlProps/ctrlProp2655.xml><?xml version="1.0" encoding="utf-8"?>
<formControlPr xmlns="http://schemas.microsoft.com/office/spreadsheetml/2009/9/main" objectType="Button" lockText="1"/>
</file>

<file path=xl/ctrlProps/ctrlProp2656.xml><?xml version="1.0" encoding="utf-8"?>
<formControlPr xmlns="http://schemas.microsoft.com/office/spreadsheetml/2009/9/main" objectType="Button" lockText="1"/>
</file>

<file path=xl/ctrlProps/ctrlProp2657.xml><?xml version="1.0" encoding="utf-8"?>
<formControlPr xmlns="http://schemas.microsoft.com/office/spreadsheetml/2009/9/main" objectType="Button" lockText="1"/>
</file>

<file path=xl/ctrlProps/ctrlProp2658.xml><?xml version="1.0" encoding="utf-8"?>
<formControlPr xmlns="http://schemas.microsoft.com/office/spreadsheetml/2009/9/main" objectType="Button" lockText="1"/>
</file>

<file path=xl/ctrlProps/ctrlProp2659.xml><?xml version="1.0" encoding="utf-8"?>
<formControlPr xmlns="http://schemas.microsoft.com/office/spreadsheetml/2009/9/main" objectType="Button" lockText="1"/>
</file>

<file path=xl/ctrlProps/ctrlProp2660.xml><?xml version="1.0" encoding="utf-8"?>
<formControlPr xmlns="http://schemas.microsoft.com/office/spreadsheetml/2009/9/main" objectType="Button" lockText="1"/>
</file>

<file path=xl/ctrlProps/ctrlProp2661.xml><?xml version="1.0" encoding="utf-8"?>
<formControlPr xmlns="http://schemas.microsoft.com/office/spreadsheetml/2009/9/main" objectType="Button" lockText="1"/>
</file>

<file path=xl/ctrlProps/ctrlProp2662.xml><?xml version="1.0" encoding="utf-8"?>
<formControlPr xmlns="http://schemas.microsoft.com/office/spreadsheetml/2009/9/main" objectType="Button" lockText="1"/>
</file>

<file path=xl/ctrlProps/ctrlProp2663.xml><?xml version="1.0" encoding="utf-8"?>
<formControlPr xmlns="http://schemas.microsoft.com/office/spreadsheetml/2009/9/main" objectType="Button" lockText="1"/>
</file>

<file path=xl/ctrlProps/ctrlProp2664.xml><?xml version="1.0" encoding="utf-8"?>
<formControlPr xmlns="http://schemas.microsoft.com/office/spreadsheetml/2009/9/main" objectType="Button" lockText="1"/>
</file>

<file path=xl/ctrlProps/ctrlProp2665.xml><?xml version="1.0" encoding="utf-8"?>
<formControlPr xmlns="http://schemas.microsoft.com/office/spreadsheetml/2009/9/main" objectType="Button" lockText="1"/>
</file>

<file path=xl/ctrlProps/ctrlProp2666.xml><?xml version="1.0" encoding="utf-8"?>
<formControlPr xmlns="http://schemas.microsoft.com/office/spreadsheetml/2009/9/main" objectType="Button" lockText="1"/>
</file>

<file path=xl/ctrlProps/ctrlProp2667.xml><?xml version="1.0" encoding="utf-8"?>
<formControlPr xmlns="http://schemas.microsoft.com/office/spreadsheetml/2009/9/main" objectType="Button" lockText="1"/>
</file>

<file path=xl/ctrlProps/ctrlProp2668.xml><?xml version="1.0" encoding="utf-8"?>
<formControlPr xmlns="http://schemas.microsoft.com/office/spreadsheetml/2009/9/main" objectType="Button" lockText="1"/>
</file>

<file path=xl/ctrlProps/ctrlProp2669.xml><?xml version="1.0" encoding="utf-8"?>
<formControlPr xmlns="http://schemas.microsoft.com/office/spreadsheetml/2009/9/main" objectType="Button" lockText="1"/>
</file>

<file path=xl/ctrlProps/ctrlProp2670.xml><?xml version="1.0" encoding="utf-8"?>
<formControlPr xmlns="http://schemas.microsoft.com/office/spreadsheetml/2009/9/main" objectType="Button" lockText="1"/>
</file>

<file path=xl/ctrlProps/ctrlProp2671.xml><?xml version="1.0" encoding="utf-8"?>
<formControlPr xmlns="http://schemas.microsoft.com/office/spreadsheetml/2009/9/main" objectType="Button" lockText="1"/>
</file>

<file path=xl/ctrlProps/ctrlProp2672.xml><?xml version="1.0" encoding="utf-8"?>
<formControlPr xmlns="http://schemas.microsoft.com/office/spreadsheetml/2009/9/main" objectType="Button" lockText="1"/>
</file>

<file path=xl/ctrlProps/ctrlProp2673.xml><?xml version="1.0" encoding="utf-8"?>
<formControlPr xmlns="http://schemas.microsoft.com/office/spreadsheetml/2009/9/main" objectType="Button" lockText="1"/>
</file>

<file path=xl/ctrlProps/ctrlProp2674.xml><?xml version="1.0" encoding="utf-8"?>
<formControlPr xmlns="http://schemas.microsoft.com/office/spreadsheetml/2009/9/main" objectType="Button" lockText="1"/>
</file>

<file path=xl/ctrlProps/ctrlProp2675.xml><?xml version="1.0" encoding="utf-8"?>
<formControlPr xmlns="http://schemas.microsoft.com/office/spreadsheetml/2009/9/main" objectType="Button" lockText="1"/>
</file>

<file path=xl/ctrlProps/ctrlProp2676.xml><?xml version="1.0" encoding="utf-8"?>
<formControlPr xmlns="http://schemas.microsoft.com/office/spreadsheetml/2009/9/main" objectType="Button" lockText="1"/>
</file>

<file path=xl/ctrlProps/ctrlProp2677.xml><?xml version="1.0" encoding="utf-8"?>
<formControlPr xmlns="http://schemas.microsoft.com/office/spreadsheetml/2009/9/main" objectType="Button" lockText="1"/>
</file>

<file path=xl/ctrlProps/ctrlProp2678.xml><?xml version="1.0" encoding="utf-8"?>
<formControlPr xmlns="http://schemas.microsoft.com/office/spreadsheetml/2009/9/main" objectType="Button" lockText="1"/>
</file>

<file path=xl/ctrlProps/ctrlProp2679.xml><?xml version="1.0" encoding="utf-8"?>
<formControlPr xmlns="http://schemas.microsoft.com/office/spreadsheetml/2009/9/main" objectType="Button" lockText="1"/>
</file>

<file path=xl/ctrlProps/ctrlProp2680.xml><?xml version="1.0" encoding="utf-8"?>
<formControlPr xmlns="http://schemas.microsoft.com/office/spreadsheetml/2009/9/main" objectType="Button" lockText="1"/>
</file>

<file path=xl/ctrlProps/ctrlProp2681.xml><?xml version="1.0" encoding="utf-8"?>
<formControlPr xmlns="http://schemas.microsoft.com/office/spreadsheetml/2009/9/main" objectType="Button" lockText="1"/>
</file>

<file path=xl/ctrlProps/ctrlProp2682.xml><?xml version="1.0" encoding="utf-8"?>
<formControlPr xmlns="http://schemas.microsoft.com/office/spreadsheetml/2009/9/main" objectType="Button" lockText="1"/>
</file>

<file path=xl/ctrlProps/ctrlProp2683.xml><?xml version="1.0" encoding="utf-8"?>
<formControlPr xmlns="http://schemas.microsoft.com/office/spreadsheetml/2009/9/main" objectType="Button" lockText="1"/>
</file>

<file path=xl/ctrlProps/ctrlProp2684.xml><?xml version="1.0" encoding="utf-8"?>
<formControlPr xmlns="http://schemas.microsoft.com/office/spreadsheetml/2009/9/main" objectType="Button" lockText="1"/>
</file>

<file path=xl/ctrlProps/ctrlProp2685.xml><?xml version="1.0" encoding="utf-8"?>
<formControlPr xmlns="http://schemas.microsoft.com/office/spreadsheetml/2009/9/main" objectType="Button" lockText="1"/>
</file>

<file path=xl/ctrlProps/ctrlProp2686.xml><?xml version="1.0" encoding="utf-8"?>
<formControlPr xmlns="http://schemas.microsoft.com/office/spreadsheetml/2009/9/main" objectType="Button" lockText="1"/>
</file>

<file path=xl/ctrlProps/ctrlProp2687.xml><?xml version="1.0" encoding="utf-8"?>
<formControlPr xmlns="http://schemas.microsoft.com/office/spreadsheetml/2009/9/main" objectType="Button" lockText="1"/>
</file>

<file path=xl/ctrlProps/ctrlProp2688.xml><?xml version="1.0" encoding="utf-8"?>
<formControlPr xmlns="http://schemas.microsoft.com/office/spreadsheetml/2009/9/main" objectType="Button" lockText="1"/>
</file>

<file path=xl/ctrlProps/ctrlProp2689.xml><?xml version="1.0" encoding="utf-8"?>
<formControlPr xmlns="http://schemas.microsoft.com/office/spreadsheetml/2009/9/main" objectType="Button" lockText="1"/>
</file>

<file path=xl/ctrlProps/ctrlProp2690.xml><?xml version="1.0" encoding="utf-8"?>
<formControlPr xmlns="http://schemas.microsoft.com/office/spreadsheetml/2009/9/main" objectType="Button" lockText="1"/>
</file>

<file path=xl/ctrlProps/ctrlProp2691.xml><?xml version="1.0" encoding="utf-8"?>
<formControlPr xmlns="http://schemas.microsoft.com/office/spreadsheetml/2009/9/main" objectType="Button" lockText="1"/>
</file>

<file path=xl/ctrlProps/ctrlProp2692.xml><?xml version="1.0" encoding="utf-8"?>
<formControlPr xmlns="http://schemas.microsoft.com/office/spreadsheetml/2009/9/main" objectType="Button" lockText="1"/>
</file>

<file path=xl/ctrlProps/ctrlProp2693.xml><?xml version="1.0" encoding="utf-8"?>
<formControlPr xmlns="http://schemas.microsoft.com/office/spreadsheetml/2009/9/main" objectType="Button" lockText="1"/>
</file>

<file path=xl/ctrlProps/ctrlProp2694.xml><?xml version="1.0" encoding="utf-8"?>
<formControlPr xmlns="http://schemas.microsoft.com/office/spreadsheetml/2009/9/main" objectType="Button" lockText="1"/>
</file>

<file path=xl/ctrlProps/ctrlProp2695.xml><?xml version="1.0" encoding="utf-8"?>
<formControlPr xmlns="http://schemas.microsoft.com/office/spreadsheetml/2009/9/main" objectType="Button" lockText="1"/>
</file>

<file path=xl/ctrlProps/ctrlProp2696.xml><?xml version="1.0" encoding="utf-8"?>
<formControlPr xmlns="http://schemas.microsoft.com/office/spreadsheetml/2009/9/main" objectType="Button" lockText="1"/>
</file>

<file path=xl/ctrlProps/ctrlProp2697.xml><?xml version="1.0" encoding="utf-8"?>
<formControlPr xmlns="http://schemas.microsoft.com/office/spreadsheetml/2009/9/main" objectType="Button" lockText="1"/>
</file>

<file path=xl/ctrlProps/ctrlProp2698.xml><?xml version="1.0" encoding="utf-8"?>
<formControlPr xmlns="http://schemas.microsoft.com/office/spreadsheetml/2009/9/main" objectType="Button" lockText="1"/>
</file>

<file path=xl/ctrlProps/ctrlProp2699.xml><?xml version="1.0" encoding="utf-8"?>
<formControlPr xmlns="http://schemas.microsoft.com/office/spreadsheetml/2009/9/main" objectType="Button" lockText="1"/>
</file>

<file path=xl/ctrlProps/ctrlProp2700.xml><?xml version="1.0" encoding="utf-8"?>
<formControlPr xmlns="http://schemas.microsoft.com/office/spreadsheetml/2009/9/main" objectType="Button" lockText="1"/>
</file>

<file path=xl/ctrlProps/ctrlProp2701.xml><?xml version="1.0" encoding="utf-8"?>
<formControlPr xmlns="http://schemas.microsoft.com/office/spreadsheetml/2009/9/main" objectType="Button" lockText="1"/>
</file>

<file path=xl/ctrlProps/ctrlProp2702.xml><?xml version="1.0" encoding="utf-8"?>
<formControlPr xmlns="http://schemas.microsoft.com/office/spreadsheetml/2009/9/main" objectType="Button" lockText="1"/>
</file>

<file path=xl/ctrlProps/ctrlProp2703.xml><?xml version="1.0" encoding="utf-8"?>
<formControlPr xmlns="http://schemas.microsoft.com/office/spreadsheetml/2009/9/main" objectType="Button" lockText="1"/>
</file>

<file path=xl/ctrlProps/ctrlProp2704.xml><?xml version="1.0" encoding="utf-8"?>
<formControlPr xmlns="http://schemas.microsoft.com/office/spreadsheetml/2009/9/main" objectType="Button" lockText="1"/>
</file>

<file path=xl/ctrlProps/ctrlProp2705.xml><?xml version="1.0" encoding="utf-8"?>
<formControlPr xmlns="http://schemas.microsoft.com/office/spreadsheetml/2009/9/main" objectType="Button" lockText="1"/>
</file>

<file path=xl/ctrlProps/ctrlProp2706.xml><?xml version="1.0" encoding="utf-8"?>
<formControlPr xmlns="http://schemas.microsoft.com/office/spreadsheetml/2009/9/main" objectType="Button" lockText="1"/>
</file>

<file path=xl/ctrlProps/ctrlProp2707.xml><?xml version="1.0" encoding="utf-8"?>
<formControlPr xmlns="http://schemas.microsoft.com/office/spreadsheetml/2009/9/main" objectType="Button" lockText="1"/>
</file>

<file path=xl/ctrlProps/ctrlProp2708.xml><?xml version="1.0" encoding="utf-8"?>
<formControlPr xmlns="http://schemas.microsoft.com/office/spreadsheetml/2009/9/main" objectType="Button" lockText="1"/>
</file>

<file path=xl/ctrlProps/ctrlProp2709.xml><?xml version="1.0" encoding="utf-8"?>
<formControlPr xmlns="http://schemas.microsoft.com/office/spreadsheetml/2009/9/main" objectType="Button" lockText="1"/>
</file>

<file path=xl/ctrlProps/ctrlProp2710.xml><?xml version="1.0" encoding="utf-8"?>
<formControlPr xmlns="http://schemas.microsoft.com/office/spreadsheetml/2009/9/main" objectType="Button" lockText="1"/>
</file>

<file path=xl/ctrlProps/ctrlProp2711.xml><?xml version="1.0" encoding="utf-8"?>
<formControlPr xmlns="http://schemas.microsoft.com/office/spreadsheetml/2009/9/main" objectType="Button" lockText="1"/>
</file>

<file path=xl/ctrlProps/ctrlProp2712.xml><?xml version="1.0" encoding="utf-8"?>
<formControlPr xmlns="http://schemas.microsoft.com/office/spreadsheetml/2009/9/main" objectType="Button" lockText="1"/>
</file>

<file path=xl/ctrlProps/ctrlProp2713.xml><?xml version="1.0" encoding="utf-8"?>
<formControlPr xmlns="http://schemas.microsoft.com/office/spreadsheetml/2009/9/main" objectType="Button" lockText="1"/>
</file>

<file path=xl/ctrlProps/ctrlProp2714.xml><?xml version="1.0" encoding="utf-8"?>
<formControlPr xmlns="http://schemas.microsoft.com/office/spreadsheetml/2009/9/main" objectType="Button" lockText="1"/>
</file>

<file path=xl/ctrlProps/ctrlProp2715.xml><?xml version="1.0" encoding="utf-8"?>
<formControlPr xmlns="http://schemas.microsoft.com/office/spreadsheetml/2009/9/main" objectType="Button" lockText="1"/>
</file>

<file path=xl/ctrlProps/ctrlProp2716.xml><?xml version="1.0" encoding="utf-8"?>
<formControlPr xmlns="http://schemas.microsoft.com/office/spreadsheetml/2009/9/main" objectType="Button" lockText="1"/>
</file>

<file path=xl/ctrlProps/ctrlProp2717.xml><?xml version="1.0" encoding="utf-8"?>
<formControlPr xmlns="http://schemas.microsoft.com/office/spreadsheetml/2009/9/main" objectType="Button" lockText="1"/>
</file>

<file path=xl/ctrlProps/ctrlProp2718.xml><?xml version="1.0" encoding="utf-8"?>
<formControlPr xmlns="http://schemas.microsoft.com/office/spreadsheetml/2009/9/main" objectType="Button" lockText="1"/>
</file>

<file path=xl/ctrlProps/ctrlProp2719.xml><?xml version="1.0" encoding="utf-8"?>
<formControlPr xmlns="http://schemas.microsoft.com/office/spreadsheetml/2009/9/main" objectType="Button" lockText="1"/>
</file>

<file path=xl/ctrlProps/ctrlProp2720.xml><?xml version="1.0" encoding="utf-8"?>
<formControlPr xmlns="http://schemas.microsoft.com/office/spreadsheetml/2009/9/main" objectType="Button" lockText="1"/>
</file>

<file path=xl/ctrlProps/ctrlProp2721.xml><?xml version="1.0" encoding="utf-8"?>
<formControlPr xmlns="http://schemas.microsoft.com/office/spreadsheetml/2009/9/main" objectType="Button" lockText="1"/>
</file>

<file path=xl/ctrlProps/ctrlProp2722.xml><?xml version="1.0" encoding="utf-8"?>
<formControlPr xmlns="http://schemas.microsoft.com/office/spreadsheetml/2009/9/main" objectType="Button" lockText="1"/>
</file>

<file path=xl/ctrlProps/ctrlProp2723.xml><?xml version="1.0" encoding="utf-8"?>
<formControlPr xmlns="http://schemas.microsoft.com/office/spreadsheetml/2009/9/main" objectType="Button" lockText="1"/>
</file>

<file path=xl/ctrlProps/ctrlProp2724.xml><?xml version="1.0" encoding="utf-8"?>
<formControlPr xmlns="http://schemas.microsoft.com/office/spreadsheetml/2009/9/main" objectType="Button" lockText="1"/>
</file>

<file path=xl/ctrlProps/ctrlProp2725.xml><?xml version="1.0" encoding="utf-8"?>
<formControlPr xmlns="http://schemas.microsoft.com/office/spreadsheetml/2009/9/main" objectType="Button" lockText="1"/>
</file>

<file path=xl/ctrlProps/ctrlProp2726.xml><?xml version="1.0" encoding="utf-8"?>
<formControlPr xmlns="http://schemas.microsoft.com/office/spreadsheetml/2009/9/main" objectType="Button" lockText="1"/>
</file>

<file path=xl/ctrlProps/ctrlProp2727.xml><?xml version="1.0" encoding="utf-8"?>
<formControlPr xmlns="http://schemas.microsoft.com/office/spreadsheetml/2009/9/main" objectType="Button" lockText="1"/>
</file>

<file path=xl/ctrlProps/ctrlProp2728.xml><?xml version="1.0" encoding="utf-8"?>
<formControlPr xmlns="http://schemas.microsoft.com/office/spreadsheetml/2009/9/main" objectType="Button" lockText="1"/>
</file>

<file path=xl/ctrlProps/ctrlProp2729.xml><?xml version="1.0" encoding="utf-8"?>
<formControlPr xmlns="http://schemas.microsoft.com/office/spreadsheetml/2009/9/main" objectType="Button" lockText="1"/>
</file>

<file path=xl/ctrlProps/ctrlProp2730.xml><?xml version="1.0" encoding="utf-8"?>
<formControlPr xmlns="http://schemas.microsoft.com/office/spreadsheetml/2009/9/main" objectType="Button" lockText="1"/>
</file>

<file path=xl/ctrlProps/ctrlProp2731.xml><?xml version="1.0" encoding="utf-8"?>
<formControlPr xmlns="http://schemas.microsoft.com/office/spreadsheetml/2009/9/main" objectType="Button" lockText="1"/>
</file>

<file path=xl/ctrlProps/ctrlProp2732.xml><?xml version="1.0" encoding="utf-8"?>
<formControlPr xmlns="http://schemas.microsoft.com/office/spreadsheetml/2009/9/main" objectType="Button" lockText="1"/>
</file>

<file path=xl/ctrlProps/ctrlProp2733.xml><?xml version="1.0" encoding="utf-8"?>
<formControlPr xmlns="http://schemas.microsoft.com/office/spreadsheetml/2009/9/main" objectType="Button" lockText="1"/>
</file>

<file path=xl/ctrlProps/ctrlProp2734.xml><?xml version="1.0" encoding="utf-8"?>
<formControlPr xmlns="http://schemas.microsoft.com/office/spreadsheetml/2009/9/main" objectType="Button" lockText="1"/>
</file>

<file path=xl/ctrlProps/ctrlProp2735.xml><?xml version="1.0" encoding="utf-8"?>
<formControlPr xmlns="http://schemas.microsoft.com/office/spreadsheetml/2009/9/main" objectType="Button" lockText="1"/>
</file>

<file path=xl/ctrlProps/ctrlProp2736.xml><?xml version="1.0" encoding="utf-8"?>
<formControlPr xmlns="http://schemas.microsoft.com/office/spreadsheetml/2009/9/main" objectType="Button" lockText="1"/>
</file>

<file path=xl/ctrlProps/ctrlProp2737.xml><?xml version="1.0" encoding="utf-8"?>
<formControlPr xmlns="http://schemas.microsoft.com/office/spreadsheetml/2009/9/main" objectType="Button" lockText="1"/>
</file>

<file path=xl/ctrlProps/ctrlProp2738.xml><?xml version="1.0" encoding="utf-8"?>
<formControlPr xmlns="http://schemas.microsoft.com/office/spreadsheetml/2009/9/main" objectType="Button" lockText="1"/>
</file>

<file path=xl/ctrlProps/ctrlProp2739.xml><?xml version="1.0" encoding="utf-8"?>
<formControlPr xmlns="http://schemas.microsoft.com/office/spreadsheetml/2009/9/main" objectType="Button" lockText="1"/>
</file>

<file path=xl/ctrlProps/ctrlProp2740.xml><?xml version="1.0" encoding="utf-8"?>
<formControlPr xmlns="http://schemas.microsoft.com/office/spreadsheetml/2009/9/main" objectType="Button" lockText="1"/>
</file>

<file path=xl/ctrlProps/ctrlProp2741.xml><?xml version="1.0" encoding="utf-8"?>
<formControlPr xmlns="http://schemas.microsoft.com/office/spreadsheetml/2009/9/main" objectType="Button" lockText="1"/>
</file>

<file path=xl/ctrlProps/ctrlProp2742.xml><?xml version="1.0" encoding="utf-8"?>
<formControlPr xmlns="http://schemas.microsoft.com/office/spreadsheetml/2009/9/main" objectType="Button" lockText="1"/>
</file>

<file path=xl/ctrlProps/ctrlProp2743.xml><?xml version="1.0" encoding="utf-8"?>
<formControlPr xmlns="http://schemas.microsoft.com/office/spreadsheetml/2009/9/main" objectType="Button" lockText="1"/>
</file>

<file path=xl/ctrlProps/ctrlProp2744.xml><?xml version="1.0" encoding="utf-8"?>
<formControlPr xmlns="http://schemas.microsoft.com/office/spreadsheetml/2009/9/main" objectType="Button" lockText="1"/>
</file>

<file path=xl/ctrlProps/ctrlProp2745.xml><?xml version="1.0" encoding="utf-8"?>
<formControlPr xmlns="http://schemas.microsoft.com/office/spreadsheetml/2009/9/main" objectType="Button" lockText="1"/>
</file>

<file path=xl/ctrlProps/ctrlProp2746.xml><?xml version="1.0" encoding="utf-8"?>
<formControlPr xmlns="http://schemas.microsoft.com/office/spreadsheetml/2009/9/main" objectType="Button" lockText="1"/>
</file>

<file path=xl/ctrlProps/ctrlProp2747.xml><?xml version="1.0" encoding="utf-8"?>
<formControlPr xmlns="http://schemas.microsoft.com/office/spreadsheetml/2009/9/main" objectType="Button" lockText="1"/>
</file>

<file path=xl/ctrlProps/ctrlProp2748.xml><?xml version="1.0" encoding="utf-8"?>
<formControlPr xmlns="http://schemas.microsoft.com/office/spreadsheetml/2009/9/main" objectType="Button" lockText="1"/>
</file>

<file path=xl/ctrlProps/ctrlProp2749.xml><?xml version="1.0" encoding="utf-8"?>
<formControlPr xmlns="http://schemas.microsoft.com/office/spreadsheetml/2009/9/main" objectType="Button" lockText="1"/>
</file>

<file path=xl/ctrlProps/ctrlProp2750.xml><?xml version="1.0" encoding="utf-8"?>
<formControlPr xmlns="http://schemas.microsoft.com/office/spreadsheetml/2009/9/main" objectType="Button" lockText="1"/>
</file>

<file path=xl/ctrlProps/ctrlProp2751.xml><?xml version="1.0" encoding="utf-8"?>
<formControlPr xmlns="http://schemas.microsoft.com/office/spreadsheetml/2009/9/main" objectType="Button" lockText="1"/>
</file>

<file path=xl/ctrlProps/ctrlProp2752.xml><?xml version="1.0" encoding="utf-8"?>
<formControlPr xmlns="http://schemas.microsoft.com/office/spreadsheetml/2009/9/main" objectType="Button" lockText="1"/>
</file>

<file path=xl/ctrlProps/ctrlProp2753.xml><?xml version="1.0" encoding="utf-8"?>
<formControlPr xmlns="http://schemas.microsoft.com/office/spreadsheetml/2009/9/main" objectType="Button" lockText="1"/>
</file>

<file path=xl/ctrlProps/ctrlProp2754.xml><?xml version="1.0" encoding="utf-8"?>
<formControlPr xmlns="http://schemas.microsoft.com/office/spreadsheetml/2009/9/main" objectType="Button" lockText="1"/>
</file>

<file path=xl/ctrlProps/ctrlProp2755.xml><?xml version="1.0" encoding="utf-8"?>
<formControlPr xmlns="http://schemas.microsoft.com/office/spreadsheetml/2009/9/main" objectType="Button" lockText="1"/>
</file>

<file path=xl/ctrlProps/ctrlProp2756.xml><?xml version="1.0" encoding="utf-8"?>
<formControlPr xmlns="http://schemas.microsoft.com/office/spreadsheetml/2009/9/main" objectType="Button" lockText="1"/>
</file>

<file path=xl/ctrlProps/ctrlProp2757.xml><?xml version="1.0" encoding="utf-8"?>
<formControlPr xmlns="http://schemas.microsoft.com/office/spreadsheetml/2009/9/main" objectType="Button" lockText="1"/>
</file>

<file path=xl/ctrlProps/ctrlProp2758.xml><?xml version="1.0" encoding="utf-8"?>
<formControlPr xmlns="http://schemas.microsoft.com/office/spreadsheetml/2009/9/main" objectType="Button" lockText="1"/>
</file>

<file path=xl/ctrlProps/ctrlProp2759.xml><?xml version="1.0" encoding="utf-8"?>
<formControlPr xmlns="http://schemas.microsoft.com/office/spreadsheetml/2009/9/main" objectType="Button" lockText="1"/>
</file>

<file path=xl/ctrlProps/ctrlProp2760.xml><?xml version="1.0" encoding="utf-8"?>
<formControlPr xmlns="http://schemas.microsoft.com/office/spreadsheetml/2009/9/main" objectType="Button" lockText="1"/>
</file>

<file path=xl/ctrlProps/ctrlProp2761.xml><?xml version="1.0" encoding="utf-8"?>
<formControlPr xmlns="http://schemas.microsoft.com/office/spreadsheetml/2009/9/main" objectType="Button" lockText="1"/>
</file>

<file path=xl/ctrlProps/ctrlProp2762.xml><?xml version="1.0" encoding="utf-8"?>
<formControlPr xmlns="http://schemas.microsoft.com/office/spreadsheetml/2009/9/main" objectType="Button" lockText="1"/>
</file>

<file path=xl/ctrlProps/ctrlProp2763.xml><?xml version="1.0" encoding="utf-8"?>
<formControlPr xmlns="http://schemas.microsoft.com/office/spreadsheetml/2009/9/main" objectType="Button" lockText="1"/>
</file>

<file path=xl/ctrlProps/ctrlProp2764.xml><?xml version="1.0" encoding="utf-8"?>
<formControlPr xmlns="http://schemas.microsoft.com/office/spreadsheetml/2009/9/main" objectType="Button" lockText="1"/>
</file>

<file path=xl/ctrlProps/ctrlProp2765.xml><?xml version="1.0" encoding="utf-8"?>
<formControlPr xmlns="http://schemas.microsoft.com/office/spreadsheetml/2009/9/main" objectType="Button" lockText="1"/>
</file>

<file path=xl/ctrlProps/ctrlProp2766.xml><?xml version="1.0" encoding="utf-8"?>
<formControlPr xmlns="http://schemas.microsoft.com/office/spreadsheetml/2009/9/main" objectType="Button" lockText="1"/>
</file>

<file path=xl/ctrlProps/ctrlProp2767.xml><?xml version="1.0" encoding="utf-8"?>
<formControlPr xmlns="http://schemas.microsoft.com/office/spreadsheetml/2009/9/main" objectType="Button" lockText="1"/>
</file>

<file path=xl/ctrlProps/ctrlProp2768.xml><?xml version="1.0" encoding="utf-8"?>
<formControlPr xmlns="http://schemas.microsoft.com/office/spreadsheetml/2009/9/main" objectType="Button" lockText="1"/>
</file>

<file path=xl/ctrlProps/ctrlProp2769.xml><?xml version="1.0" encoding="utf-8"?>
<formControlPr xmlns="http://schemas.microsoft.com/office/spreadsheetml/2009/9/main" objectType="Button" lockText="1"/>
</file>

<file path=xl/ctrlProps/ctrlProp2770.xml><?xml version="1.0" encoding="utf-8"?>
<formControlPr xmlns="http://schemas.microsoft.com/office/spreadsheetml/2009/9/main" objectType="Button" lockText="1"/>
</file>

<file path=xl/ctrlProps/ctrlProp2771.xml><?xml version="1.0" encoding="utf-8"?>
<formControlPr xmlns="http://schemas.microsoft.com/office/spreadsheetml/2009/9/main" objectType="Button" lockText="1"/>
</file>

<file path=xl/ctrlProps/ctrlProp2772.xml><?xml version="1.0" encoding="utf-8"?>
<formControlPr xmlns="http://schemas.microsoft.com/office/spreadsheetml/2009/9/main" objectType="Button" lockText="1"/>
</file>

<file path=xl/ctrlProps/ctrlProp2773.xml><?xml version="1.0" encoding="utf-8"?>
<formControlPr xmlns="http://schemas.microsoft.com/office/spreadsheetml/2009/9/main" objectType="Button" lockText="1"/>
</file>

<file path=xl/ctrlProps/ctrlProp2774.xml><?xml version="1.0" encoding="utf-8"?>
<formControlPr xmlns="http://schemas.microsoft.com/office/spreadsheetml/2009/9/main" objectType="Button" lockText="1"/>
</file>

<file path=xl/ctrlProps/ctrlProp2775.xml><?xml version="1.0" encoding="utf-8"?>
<formControlPr xmlns="http://schemas.microsoft.com/office/spreadsheetml/2009/9/main" objectType="Button" lockText="1"/>
</file>

<file path=xl/ctrlProps/ctrlProp2776.xml><?xml version="1.0" encoding="utf-8"?>
<formControlPr xmlns="http://schemas.microsoft.com/office/spreadsheetml/2009/9/main" objectType="Button" lockText="1"/>
</file>

<file path=xl/ctrlProps/ctrlProp2777.xml><?xml version="1.0" encoding="utf-8"?>
<formControlPr xmlns="http://schemas.microsoft.com/office/spreadsheetml/2009/9/main" objectType="Button" lockText="1"/>
</file>

<file path=xl/ctrlProps/ctrlProp2778.xml><?xml version="1.0" encoding="utf-8"?>
<formControlPr xmlns="http://schemas.microsoft.com/office/spreadsheetml/2009/9/main" objectType="Button" lockText="1"/>
</file>

<file path=xl/ctrlProps/ctrlProp2779.xml><?xml version="1.0" encoding="utf-8"?>
<formControlPr xmlns="http://schemas.microsoft.com/office/spreadsheetml/2009/9/main" objectType="Button" lockText="1"/>
</file>

<file path=xl/ctrlProps/ctrlProp2780.xml><?xml version="1.0" encoding="utf-8"?>
<formControlPr xmlns="http://schemas.microsoft.com/office/spreadsheetml/2009/9/main" objectType="Button" lockText="1"/>
</file>

<file path=xl/ctrlProps/ctrlProp2781.xml><?xml version="1.0" encoding="utf-8"?>
<formControlPr xmlns="http://schemas.microsoft.com/office/spreadsheetml/2009/9/main" objectType="Button" lockText="1"/>
</file>

<file path=xl/ctrlProps/ctrlProp2782.xml><?xml version="1.0" encoding="utf-8"?>
<formControlPr xmlns="http://schemas.microsoft.com/office/spreadsheetml/2009/9/main" objectType="Button" lockText="1"/>
</file>

<file path=xl/ctrlProps/ctrlProp2783.xml><?xml version="1.0" encoding="utf-8"?>
<formControlPr xmlns="http://schemas.microsoft.com/office/spreadsheetml/2009/9/main" objectType="Button" lockText="1"/>
</file>

<file path=xl/ctrlProps/ctrlProp2784.xml><?xml version="1.0" encoding="utf-8"?>
<formControlPr xmlns="http://schemas.microsoft.com/office/spreadsheetml/2009/9/main" objectType="Button" lockText="1"/>
</file>

<file path=xl/ctrlProps/ctrlProp2785.xml><?xml version="1.0" encoding="utf-8"?>
<formControlPr xmlns="http://schemas.microsoft.com/office/spreadsheetml/2009/9/main" objectType="Button" lockText="1"/>
</file>

<file path=xl/ctrlProps/ctrlProp2786.xml><?xml version="1.0" encoding="utf-8"?>
<formControlPr xmlns="http://schemas.microsoft.com/office/spreadsheetml/2009/9/main" objectType="Button" lockText="1"/>
</file>

<file path=xl/ctrlProps/ctrlProp2787.xml><?xml version="1.0" encoding="utf-8"?>
<formControlPr xmlns="http://schemas.microsoft.com/office/spreadsheetml/2009/9/main" objectType="Button" lockText="1"/>
</file>

<file path=xl/ctrlProps/ctrlProp2788.xml><?xml version="1.0" encoding="utf-8"?>
<formControlPr xmlns="http://schemas.microsoft.com/office/spreadsheetml/2009/9/main" objectType="Button" lockText="1"/>
</file>

<file path=xl/ctrlProps/ctrlProp2789.xml><?xml version="1.0" encoding="utf-8"?>
<formControlPr xmlns="http://schemas.microsoft.com/office/spreadsheetml/2009/9/main" objectType="Button" lockText="1"/>
</file>

<file path=xl/ctrlProps/ctrlProp2790.xml><?xml version="1.0" encoding="utf-8"?>
<formControlPr xmlns="http://schemas.microsoft.com/office/spreadsheetml/2009/9/main" objectType="Button" lockText="1"/>
</file>

<file path=xl/ctrlProps/ctrlProp2791.xml><?xml version="1.0" encoding="utf-8"?>
<formControlPr xmlns="http://schemas.microsoft.com/office/spreadsheetml/2009/9/main" objectType="Button" lockText="1"/>
</file>

<file path=xl/ctrlProps/ctrlProp2792.xml><?xml version="1.0" encoding="utf-8"?>
<formControlPr xmlns="http://schemas.microsoft.com/office/spreadsheetml/2009/9/main" objectType="Button" lockText="1"/>
</file>

<file path=xl/ctrlProps/ctrlProp2793.xml><?xml version="1.0" encoding="utf-8"?>
<formControlPr xmlns="http://schemas.microsoft.com/office/spreadsheetml/2009/9/main" objectType="Button" lockText="1"/>
</file>

<file path=xl/ctrlProps/ctrlProp2794.xml><?xml version="1.0" encoding="utf-8"?>
<formControlPr xmlns="http://schemas.microsoft.com/office/spreadsheetml/2009/9/main" objectType="Button" lockText="1"/>
</file>

<file path=xl/ctrlProps/ctrlProp2795.xml><?xml version="1.0" encoding="utf-8"?>
<formControlPr xmlns="http://schemas.microsoft.com/office/spreadsheetml/2009/9/main" objectType="Button" lockText="1"/>
</file>

<file path=xl/ctrlProps/ctrlProp2796.xml><?xml version="1.0" encoding="utf-8"?>
<formControlPr xmlns="http://schemas.microsoft.com/office/spreadsheetml/2009/9/main" objectType="Button" lockText="1"/>
</file>

<file path=xl/ctrlProps/ctrlProp2797.xml><?xml version="1.0" encoding="utf-8"?>
<formControlPr xmlns="http://schemas.microsoft.com/office/spreadsheetml/2009/9/main" objectType="Button" lockText="1"/>
</file>

<file path=xl/ctrlProps/ctrlProp2798.xml><?xml version="1.0" encoding="utf-8"?>
<formControlPr xmlns="http://schemas.microsoft.com/office/spreadsheetml/2009/9/main" objectType="Button" lockText="1"/>
</file>

<file path=xl/ctrlProps/ctrlProp2799.xml><?xml version="1.0" encoding="utf-8"?>
<formControlPr xmlns="http://schemas.microsoft.com/office/spreadsheetml/2009/9/main" objectType="Button" lockText="1"/>
</file>

<file path=xl/ctrlProps/ctrlProp2800.xml><?xml version="1.0" encoding="utf-8"?>
<formControlPr xmlns="http://schemas.microsoft.com/office/spreadsheetml/2009/9/main" objectType="Button" lockText="1"/>
</file>

<file path=xl/ctrlProps/ctrlProp2801.xml><?xml version="1.0" encoding="utf-8"?>
<formControlPr xmlns="http://schemas.microsoft.com/office/spreadsheetml/2009/9/main" objectType="Button" lockText="1"/>
</file>

<file path=xl/ctrlProps/ctrlProp2802.xml><?xml version="1.0" encoding="utf-8"?>
<formControlPr xmlns="http://schemas.microsoft.com/office/spreadsheetml/2009/9/main" objectType="Button" lockText="1"/>
</file>

<file path=xl/ctrlProps/ctrlProp2803.xml><?xml version="1.0" encoding="utf-8"?>
<formControlPr xmlns="http://schemas.microsoft.com/office/spreadsheetml/2009/9/main" objectType="Button" lockText="1"/>
</file>

<file path=xl/ctrlProps/ctrlProp2804.xml><?xml version="1.0" encoding="utf-8"?>
<formControlPr xmlns="http://schemas.microsoft.com/office/spreadsheetml/2009/9/main" objectType="Button" lockText="1"/>
</file>

<file path=xl/ctrlProps/ctrlProp2805.xml><?xml version="1.0" encoding="utf-8"?>
<formControlPr xmlns="http://schemas.microsoft.com/office/spreadsheetml/2009/9/main" objectType="Button" lockText="1"/>
</file>

<file path=xl/ctrlProps/ctrlProp2806.xml><?xml version="1.0" encoding="utf-8"?>
<formControlPr xmlns="http://schemas.microsoft.com/office/spreadsheetml/2009/9/main" objectType="Button" lockText="1"/>
</file>

<file path=xl/ctrlProps/ctrlProp2807.xml><?xml version="1.0" encoding="utf-8"?>
<formControlPr xmlns="http://schemas.microsoft.com/office/spreadsheetml/2009/9/main" objectType="Button" lockText="1"/>
</file>

<file path=xl/ctrlProps/ctrlProp2808.xml><?xml version="1.0" encoding="utf-8"?>
<formControlPr xmlns="http://schemas.microsoft.com/office/spreadsheetml/2009/9/main" objectType="Button" lockText="1"/>
</file>

<file path=xl/ctrlProps/ctrlProp2809.xml><?xml version="1.0" encoding="utf-8"?>
<formControlPr xmlns="http://schemas.microsoft.com/office/spreadsheetml/2009/9/main" objectType="Button" lockText="1"/>
</file>

<file path=xl/ctrlProps/ctrlProp2810.xml><?xml version="1.0" encoding="utf-8"?>
<formControlPr xmlns="http://schemas.microsoft.com/office/spreadsheetml/2009/9/main" objectType="Button" lockText="1"/>
</file>

<file path=xl/ctrlProps/ctrlProp2811.xml><?xml version="1.0" encoding="utf-8"?>
<formControlPr xmlns="http://schemas.microsoft.com/office/spreadsheetml/2009/9/main" objectType="Button" lockText="1"/>
</file>

<file path=xl/ctrlProps/ctrlProp2812.xml><?xml version="1.0" encoding="utf-8"?>
<formControlPr xmlns="http://schemas.microsoft.com/office/spreadsheetml/2009/9/main" objectType="Button" lockText="1"/>
</file>

<file path=xl/ctrlProps/ctrlProp2813.xml><?xml version="1.0" encoding="utf-8"?>
<formControlPr xmlns="http://schemas.microsoft.com/office/spreadsheetml/2009/9/main" objectType="Button" lockText="1"/>
</file>

<file path=xl/ctrlProps/ctrlProp2814.xml><?xml version="1.0" encoding="utf-8"?>
<formControlPr xmlns="http://schemas.microsoft.com/office/spreadsheetml/2009/9/main" objectType="Button" lockText="1"/>
</file>

<file path=xl/ctrlProps/ctrlProp2815.xml><?xml version="1.0" encoding="utf-8"?>
<formControlPr xmlns="http://schemas.microsoft.com/office/spreadsheetml/2009/9/main" objectType="Button" lockText="1"/>
</file>

<file path=xl/ctrlProps/ctrlProp2816.xml><?xml version="1.0" encoding="utf-8"?>
<formControlPr xmlns="http://schemas.microsoft.com/office/spreadsheetml/2009/9/main" objectType="Button" lockText="1"/>
</file>

<file path=xl/ctrlProps/ctrlProp2817.xml><?xml version="1.0" encoding="utf-8"?>
<formControlPr xmlns="http://schemas.microsoft.com/office/spreadsheetml/2009/9/main" objectType="Button" lockText="1"/>
</file>

<file path=xl/ctrlProps/ctrlProp2818.xml><?xml version="1.0" encoding="utf-8"?>
<formControlPr xmlns="http://schemas.microsoft.com/office/spreadsheetml/2009/9/main" objectType="Button" lockText="1"/>
</file>

<file path=xl/ctrlProps/ctrlProp2819.xml><?xml version="1.0" encoding="utf-8"?>
<formControlPr xmlns="http://schemas.microsoft.com/office/spreadsheetml/2009/9/main" objectType="Button" lockText="1"/>
</file>

<file path=xl/ctrlProps/ctrlProp2820.xml><?xml version="1.0" encoding="utf-8"?>
<formControlPr xmlns="http://schemas.microsoft.com/office/spreadsheetml/2009/9/main" objectType="Button" lockText="1"/>
</file>

<file path=xl/ctrlProps/ctrlProp2821.xml><?xml version="1.0" encoding="utf-8"?>
<formControlPr xmlns="http://schemas.microsoft.com/office/spreadsheetml/2009/9/main" objectType="Button" lockText="1"/>
</file>

<file path=xl/ctrlProps/ctrlProp2822.xml><?xml version="1.0" encoding="utf-8"?>
<formControlPr xmlns="http://schemas.microsoft.com/office/spreadsheetml/2009/9/main" objectType="Button" lockText="1"/>
</file>

<file path=xl/ctrlProps/ctrlProp2823.xml><?xml version="1.0" encoding="utf-8"?>
<formControlPr xmlns="http://schemas.microsoft.com/office/spreadsheetml/2009/9/main" objectType="Button" lockText="1"/>
</file>

<file path=xl/ctrlProps/ctrlProp2824.xml><?xml version="1.0" encoding="utf-8"?>
<formControlPr xmlns="http://schemas.microsoft.com/office/spreadsheetml/2009/9/main" objectType="Button" lockText="1"/>
</file>

<file path=xl/ctrlProps/ctrlProp2825.xml><?xml version="1.0" encoding="utf-8"?>
<formControlPr xmlns="http://schemas.microsoft.com/office/spreadsheetml/2009/9/main" objectType="Button" lockText="1"/>
</file>

<file path=xl/ctrlProps/ctrlProp2826.xml><?xml version="1.0" encoding="utf-8"?>
<formControlPr xmlns="http://schemas.microsoft.com/office/spreadsheetml/2009/9/main" objectType="Button" lockText="1"/>
</file>

<file path=xl/ctrlProps/ctrlProp2827.xml><?xml version="1.0" encoding="utf-8"?>
<formControlPr xmlns="http://schemas.microsoft.com/office/spreadsheetml/2009/9/main" objectType="Button" lockText="1"/>
</file>

<file path=xl/ctrlProps/ctrlProp2828.xml><?xml version="1.0" encoding="utf-8"?>
<formControlPr xmlns="http://schemas.microsoft.com/office/spreadsheetml/2009/9/main" objectType="Button" lockText="1"/>
</file>

<file path=xl/ctrlProps/ctrlProp2829.xml><?xml version="1.0" encoding="utf-8"?>
<formControlPr xmlns="http://schemas.microsoft.com/office/spreadsheetml/2009/9/main" objectType="Button" lockText="1"/>
</file>

<file path=xl/ctrlProps/ctrlProp2830.xml><?xml version="1.0" encoding="utf-8"?>
<formControlPr xmlns="http://schemas.microsoft.com/office/spreadsheetml/2009/9/main" objectType="Button" lockText="1"/>
</file>

<file path=xl/ctrlProps/ctrlProp2831.xml><?xml version="1.0" encoding="utf-8"?>
<formControlPr xmlns="http://schemas.microsoft.com/office/spreadsheetml/2009/9/main" objectType="Button" lockText="1"/>
</file>

<file path=xl/ctrlProps/ctrlProp2832.xml><?xml version="1.0" encoding="utf-8"?>
<formControlPr xmlns="http://schemas.microsoft.com/office/spreadsheetml/2009/9/main" objectType="Button" lockText="1"/>
</file>

<file path=xl/ctrlProps/ctrlProp2833.xml><?xml version="1.0" encoding="utf-8"?>
<formControlPr xmlns="http://schemas.microsoft.com/office/spreadsheetml/2009/9/main" objectType="Button" lockText="1"/>
</file>

<file path=xl/ctrlProps/ctrlProp2834.xml><?xml version="1.0" encoding="utf-8"?>
<formControlPr xmlns="http://schemas.microsoft.com/office/spreadsheetml/2009/9/main" objectType="Button" lockText="1"/>
</file>

<file path=xl/ctrlProps/ctrlProp2835.xml><?xml version="1.0" encoding="utf-8"?>
<formControlPr xmlns="http://schemas.microsoft.com/office/spreadsheetml/2009/9/main" objectType="Button" lockText="1"/>
</file>

<file path=xl/ctrlProps/ctrlProp2836.xml><?xml version="1.0" encoding="utf-8"?>
<formControlPr xmlns="http://schemas.microsoft.com/office/spreadsheetml/2009/9/main" objectType="Button" lockText="1"/>
</file>

<file path=xl/ctrlProps/ctrlProp2837.xml><?xml version="1.0" encoding="utf-8"?>
<formControlPr xmlns="http://schemas.microsoft.com/office/spreadsheetml/2009/9/main" objectType="Button" lockText="1"/>
</file>

<file path=xl/ctrlProps/ctrlProp2838.xml><?xml version="1.0" encoding="utf-8"?>
<formControlPr xmlns="http://schemas.microsoft.com/office/spreadsheetml/2009/9/main" objectType="Button" lockText="1"/>
</file>

<file path=xl/ctrlProps/ctrlProp2839.xml><?xml version="1.0" encoding="utf-8"?>
<formControlPr xmlns="http://schemas.microsoft.com/office/spreadsheetml/2009/9/main" objectType="Button" lockText="1"/>
</file>

<file path=xl/ctrlProps/ctrlProp2840.xml><?xml version="1.0" encoding="utf-8"?>
<formControlPr xmlns="http://schemas.microsoft.com/office/spreadsheetml/2009/9/main" objectType="Button" lockText="1"/>
</file>

<file path=xl/ctrlProps/ctrlProp2841.xml><?xml version="1.0" encoding="utf-8"?>
<formControlPr xmlns="http://schemas.microsoft.com/office/spreadsheetml/2009/9/main" objectType="Button" lockText="1"/>
</file>

<file path=xl/ctrlProps/ctrlProp2842.xml><?xml version="1.0" encoding="utf-8"?>
<formControlPr xmlns="http://schemas.microsoft.com/office/spreadsheetml/2009/9/main" objectType="Button" lockText="1"/>
</file>

<file path=xl/ctrlProps/ctrlProp2843.xml><?xml version="1.0" encoding="utf-8"?>
<formControlPr xmlns="http://schemas.microsoft.com/office/spreadsheetml/2009/9/main" objectType="Button" lockText="1"/>
</file>

<file path=xl/ctrlProps/ctrlProp2844.xml><?xml version="1.0" encoding="utf-8"?>
<formControlPr xmlns="http://schemas.microsoft.com/office/spreadsheetml/2009/9/main" objectType="Button" lockText="1"/>
</file>

<file path=xl/ctrlProps/ctrlProp2845.xml><?xml version="1.0" encoding="utf-8"?>
<formControlPr xmlns="http://schemas.microsoft.com/office/spreadsheetml/2009/9/main" objectType="Button" lockText="1"/>
</file>

<file path=xl/ctrlProps/ctrlProp2846.xml><?xml version="1.0" encoding="utf-8"?>
<formControlPr xmlns="http://schemas.microsoft.com/office/spreadsheetml/2009/9/main" objectType="Button" lockText="1"/>
</file>

<file path=xl/ctrlProps/ctrlProp2847.xml><?xml version="1.0" encoding="utf-8"?>
<formControlPr xmlns="http://schemas.microsoft.com/office/spreadsheetml/2009/9/main" objectType="Button" lockText="1"/>
</file>

<file path=xl/ctrlProps/ctrlProp2848.xml><?xml version="1.0" encoding="utf-8"?>
<formControlPr xmlns="http://schemas.microsoft.com/office/spreadsheetml/2009/9/main" objectType="Button" lockText="1"/>
</file>

<file path=xl/ctrlProps/ctrlProp2849.xml><?xml version="1.0" encoding="utf-8"?>
<formControlPr xmlns="http://schemas.microsoft.com/office/spreadsheetml/2009/9/main" objectType="Button" lockText="1"/>
</file>

<file path=xl/ctrlProps/ctrlProp2850.xml><?xml version="1.0" encoding="utf-8"?>
<formControlPr xmlns="http://schemas.microsoft.com/office/spreadsheetml/2009/9/main" objectType="Button" lockText="1"/>
</file>

<file path=xl/ctrlProps/ctrlProp2851.xml><?xml version="1.0" encoding="utf-8"?>
<formControlPr xmlns="http://schemas.microsoft.com/office/spreadsheetml/2009/9/main" objectType="Button" lockText="1"/>
</file>

<file path=xl/ctrlProps/ctrlProp2852.xml><?xml version="1.0" encoding="utf-8"?>
<formControlPr xmlns="http://schemas.microsoft.com/office/spreadsheetml/2009/9/main" objectType="Button" lockText="1"/>
</file>

<file path=xl/ctrlProps/ctrlProp2853.xml><?xml version="1.0" encoding="utf-8"?>
<formControlPr xmlns="http://schemas.microsoft.com/office/spreadsheetml/2009/9/main" objectType="Button" lockText="1"/>
</file>

<file path=xl/ctrlProps/ctrlProp2854.xml><?xml version="1.0" encoding="utf-8"?>
<formControlPr xmlns="http://schemas.microsoft.com/office/spreadsheetml/2009/9/main" objectType="Button" lockText="1"/>
</file>

<file path=xl/ctrlProps/ctrlProp2855.xml><?xml version="1.0" encoding="utf-8"?>
<formControlPr xmlns="http://schemas.microsoft.com/office/spreadsheetml/2009/9/main" objectType="Button" lockText="1"/>
</file>

<file path=xl/ctrlProps/ctrlProp2856.xml><?xml version="1.0" encoding="utf-8"?>
<formControlPr xmlns="http://schemas.microsoft.com/office/spreadsheetml/2009/9/main" objectType="Button" lockText="1"/>
</file>

<file path=xl/ctrlProps/ctrlProp2857.xml><?xml version="1.0" encoding="utf-8"?>
<formControlPr xmlns="http://schemas.microsoft.com/office/spreadsheetml/2009/9/main" objectType="Button" lockText="1"/>
</file>

<file path=xl/ctrlProps/ctrlProp2858.xml><?xml version="1.0" encoding="utf-8"?>
<formControlPr xmlns="http://schemas.microsoft.com/office/spreadsheetml/2009/9/main" objectType="Button" lockText="1"/>
</file>

<file path=xl/ctrlProps/ctrlProp2859.xml><?xml version="1.0" encoding="utf-8"?>
<formControlPr xmlns="http://schemas.microsoft.com/office/spreadsheetml/2009/9/main" objectType="Button" lockText="1"/>
</file>

<file path=xl/ctrlProps/ctrlProp2860.xml><?xml version="1.0" encoding="utf-8"?>
<formControlPr xmlns="http://schemas.microsoft.com/office/spreadsheetml/2009/9/main" objectType="Button" lockText="1"/>
</file>

<file path=xl/ctrlProps/ctrlProp2861.xml><?xml version="1.0" encoding="utf-8"?>
<formControlPr xmlns="http://schemas.microsoft.com/office/spreadsheetml/2009/9/main" objectType="Button" lockText="1"/>
</file>

<file path=xl/ctrlProps/ctrlProp2862.xml><?xml version="1.0" encoding="utf-8"?>
<formControlPr xmlns="http://schemas.microsoft.com/office/spreadsheetml/2009/9/main" objectType="Button" lockText="1"/>
</file>

<file path=xl/ctrlProps/ctrlProp2863.xml><?xml version="1.0" encoding="utf-8"?>
<formControlPr xmlns="http://schemas.microsoft.com/office/spreadsheetml/2009/9/main" objectType="Button" lockText="1"/>
</file>

<file path=xl/ctrlProps/ctrlProp2864.xml><?xml version="1.0" encoding="utf-8"?>
<formControlPr xmlns="http://schemas.microsoft.com/office/spreadsheetml/2009/9/main" objectType="Button" lockText="1"/>
</file>

<file path=xl/ctrlProps/ctrlProp2865.xml><?xml version="1.0" encoding="utf-8"?>
<formControlPr xmlns="http://schemas.microsoft.com/office/spreadsheetml/2009/9/main" objectType="Button" lockText="1"/>
</file>

<file path=xl/ctrlProps/ctrlProp2866.xml><?xml version="1.0" encoding="utf-8"?>
<formControlPr xmlns="http://schemas.microsoft.com/office/spreadsheetml/2009/9/main" objectType="Button" lockText="1"/>
</file>

<file path=xl/ctrlProps/ctrlProp2867.xml><?xml version="1.0" encoding="utf-8"?>
<formControlPr xmlns="http://schemas.microsoft.com/office/spreadsheetml/2009/9/main" objectType="Button" lockText="1"/>
</file>

<file path=xl/ctrlProps/ctrlProp2868.xml><?xml version="1.0" encoding="utf-8"?>
<formControlPr xmlns="http://schemas.microsoft.com/office/spreadsheetml/2009/9/main" objectType="Button" lockText="1"/>
</file>

<file path=xl/ctrlProps/ctrlProp2869.xml><?xml version="1.0" encoding="utf-8"?>
<formControlPr xmlns="http://schemas.microsoft.com/office/spreadsheetml/2009/9/main" objectType="Button" lockText="1"/>
</file>

<file path=xl/ctrlProps/ctrlProp2870.xml><?xml version="1.0" encoding="utf-8"?>
<formControlPr xmlns="http://schemas.microsoft.com/office/spreadsheetml/2009/9/main" objectType="Button" lockText="1"/>
</file>

<file path=xl/ctrlProps/ctrlProp2871.xml><?xml version="1.0" encoding="utf-8"?>
<formControlPr xmlns="http://schemas.microsoft.com/office/spreadsheetml/2009/9/main" objectType="Button" lockText="1"/>
</file>

<file path=xl/ctrlProps/ctrlProp2872.xml><?xml version="1.0" encoding="utf-8"?>
<formControlPr xmlns="http://schemas.microsoft.com/office/spreadsheetml/2009/9/main" objectType="Button" lockText="1"/>
</file>

<file path=xl/ctrlProps/ctrlProp2873.xml><?xml version="1.0" encoding="utf-8"?>
<formControlPr xmlns="http://schemas.microsoft.com/office/spreadsheetml/2009/9/main" objectType="Button" lockText="1"/>
</file>

<file path=xl/ctrlProps/ctrlProp2874.xml><?xml version="1.0" encoding="utf-8"?>
<formControlPr xmlns="http://schemas.microsoft.com/office/spreadsheetml/2009/9/main" objectType="Button" lockText="1"/>
</file>

<file path=xl/ctrlProps/ctrlProp2875.xml><?xml version="1.0" encoding="utf-8"?>
<formControlPr xmlns="http://schemas.microsoft.com/office/spreadsheetml/2009/9/main" objectType="Button" lockText="1"/>
</file>

<file path=xl/ctrlProps/ctrlProp2876.xml><?xml version="1.0" encoding="utf-8"?>
<formControlPr xmlns="http://schemas.microsoft.com/office/spreadsheetml/2009/9/main" objectType="Button" lockText="1"/>
</file>

<file path=xl/ctrlProps/ctrlProp2877.xml><?xml version="1.0" encoding="utf-8"?>
<formControlPr xmlns="http://schemas.microsoft.com/office/spreadsheetml/2009/9/main" objectType="Button" lockText="1"/>
</file>

<file path=xl/ctrlProps/ctrlProp2878.xml><?xml version="1.0" encoding="utf-8"?>
<formControlPr xmlns="http://schemas.microsoft.com/office/spreadsheetml/2009/9/main" objectType="Button" lockText="1"/>
</file>

<file path=xl/ctrlProps/ctrlProp2879.xml><?xml version="1.0" encoding="utf-8"?>
<formControlPr xmlns="http://schemas.microsoft.com/office/spreadsheetml/2009/9/main" objectType="Button" lockText="1"/>
</file>

<file path=xl/ctrlProps/ctrlProp2880.xml><?xml version="1.0" encoding="utf-8"?>
<formControlPr xmlns="http://schemas.microsoft.com/office/spreadsheetml/2009/9/main" objectType="Button" lockText="1"/>
</file>

<file path=xl/ctrlProps/ctrlProp2881.xml><?xml version="1.0" encoding="utf-8"?>
<formControlPr xmlns="http://schemas.microsoft.com/office/spreadsheetml/2009/9/main" objectType="Button" lockText="1"/>
</file>

<file path=xl/ctrlProps/ctrlProp2882.xml><?xml version="1.0" encoding="utf-8"?>
<formControlPr xmlns="http://schemas.microsoft.com/office/spreadsheetml/2009/9/main" objectType="Button" lockText="1"/>
</file>

<file path=xl/ctrlProps/ctrlProp2883.xml><?xml version="1.0" encoding="utf-8"?>
<formControlPr xmlns="http://schemas.microsoft.com/office/spreadsheetml/2009/9/main" objectType="Button" lockText="1"/>
</file>

<file path=xl/ctrlProps/ctrlProp2884.xml><?xml version="1.0" encoding="utf-8"?>
<formControlPr xmlns="http://schemas.microsoft.com/office/spreadsheetml/2009/9/main" objectType="Button" lockText="1"/>
</file>

<file path=xl/ctrlProps/ctrlProp2885.xml><?xml version="1.0" encoding="utf-8"?>
<formControlPr xmlns="http://schemas.microsoft.com/office/spreadsheetml/2009/9/main" objectType="Button" lockText="1"/>
</file>

<file path=xl/ctrlProps/ctrlProp2886.xml><?xml version="1.0" encoding="utf-8"?>
<formControlPr xmlns="http://schemas.microsoft.com/office/spreadsheetml/2009/9/main" objectType="Button" lockText="1"/>
</file>

<file path=xl/ctrlProps/ctrlProp2887.xml><?xml version="1.0" encoding="utf-8"?>
<formControlPr xmlns="http://schemas.microsoft.com/office/spreadsheetml/2009/9/main" objectType="Button" lockText="1"/>
</file>

<file path=xl/ctrlProps/ctrlProp2888.xml><?xml version="1.0" encoding="utf-8"?>
<formControlPr xmlns="http://schemas.microsoft.com/office/spreadsheetml/2009/9/main" objectType="Button" lockText="1"/>
</file>

<file path=xl/ctrlProps/ctrlProp2889.xml><?xml version="1.0" encoding="utf-8"?>
<formControlPr xmlns="http://schemas.microsoft.com/office/spreadsheetml/2009/9/main" objectType="Button" lockText="1"/>
</file>

<file path=xl/ctrlProps/ctrlProp2890.xml><?xml version="1.0" encoding="utf-8"?>
<formControlPr xmlns="http://schemas.microsoft.com/office/spreadsheetml/2009/9/main" objectType="Button" lockText="1"/>
</file>

<file path=xl/ctrlProps/ctrlProp2891.xml><?xml version="1.0" encoding="utf-8"?>
<formControlPr xmlns="http://schemas.microsoft.com/office/spreadsheetml/2009/9/main" objectType="Button" lockText="1"/>
</file>

<file path=xl/ctrlProps/ctrlProp2892.xml><?xml version="1.0" encoding="utf-8"?>
<formControlPr xmlns="http://schemas.microsoft.com/office/spreadsheetml/2009/9/main" objectType="Button" lockText="1"/>
</file>

<file path=xl/ctrlProps/ctrlProp2893.xml><?xml version="1.0" encoding="utf-8"?>
<formControlPr xmlns="http://schemas.microsoft.com/office/spreadsheetml/2009/9/main" objectType="Button" lockText="1"/>
</file>

<file path=xl/ctrlProps/ctrlProp2894.xml><?xml version="1.0" encoding="utf-8"?>
<formControlPr xmlns="http://schemas.microsoft.com/office/spreadsheetml/2009/9/main" objectType="Button" lockText="1"/>
</file>

<file path=xl/ctrlProps/ctrlProp2895.xml><?xml version="1.0" encoding="utf-8"?>
<formControlPr xmlns="http://schemas.microsoft.com/office/spreadsheetml/2009/9/main" objectType="Button" lockText="1"/>
</file>

<file path=xl/ctrlProps/ctrlProp2896.xml><?xml version="1.0" encoding="utf-8"?>
<formControlPr xmlns="http://schemas.microsoft.com/office/spreadsheetml/2009/9/main" objectType="Button" lockText="1"/>
</file>

<file path=xl/ctrlProps/ctrlProp2897.xml><?xml version="1.0" encoding="utf-8"?>
<formControlPr xmlns="http://schemas.microsoft.com/office/spreadsheetml/2009/9/main" objectType="Button" lockText="1"/>
</file>

<file path=xl/ctrlProps/ctrlProp2898.xml><?xml version="1.0" encoding="utf-8"?>
<formControlPr xmlns="http://schemas.microsoft.com/office/spreadsheetml/2009/9/main" objectType="Button" lockText="1"/>
</file>

<file path=xl/ctrlProps/ctrlProp2899.xml><?xml version="1.0" encoding="utf-8"?>
<formControlPr xmlns="http://schemas.microsoft.com/office/spreadsheetml/2009/9/main" objectType="Button" lockText="1"/>
</file>

<file path=xl/ctrlProps/ctrlProp2900.xml><?xml version="1.0" encoding="utf-8"?>
<formControlPr xmlns="http://schemas.microsoft.com/office/spreadsheetml/2009/9/main" objectType="Button" lockText="1"/>
</file>

<file path=xl/ctrlProps/ctrlProp2901.xml><?xml version="1.0" encoding="utf-8"?>
<formControlPr xmlns="http://schemas.microsoft.com/office/spreadsheetml/2009/9/main" objectType="Button" lockText="1"/>
</file>

<file path=xl/ctrlProps/ctrlProp2902.xml><?xml version="1.0" encoding="utf-8"?>
<formControlPr xmlns="http://schemas.microsoft.com/office/spreadsheetml/2009/9/main" objectType="Button" lockText="1"/>
</file>

<file path=xl/ctrlProps/ctrlProp2903.xml><?xml version="1.0" encoding="utf-8"?>
<formControlPr xmlns="http://schemas.microsoft.com/office/spreadsheetml/2009/9/main" objectType="Button" lockText="1"/>
</file>

<file path=xl/ctrlProps/ctrlProp2904.xml><?xml version="1.0" encoding="utf-8"?>
<formControlPr xmlns="http://schemas.microsoft.com/office/spreadsheetml/2009/9/main" objectType="Button" lockText="1"/>
</file>

<file path=xl/ctrlProps/ctrlProp2905.xml><?xml version="1.0" encoding="utf-8"?>
<formControlPr xmlns="http://schemas.microsoft.com/office/spreadsheetml/2009/9/main" objectType="Button" lockText="1"/>
</file>

<file path=xl/ctrlProps/ctrlProp2906.xml><?xml version="1.0" encoding="utf-8"?>
<formControlPr xmlns="http://schemas.microsoft.com/office/spreadsheetml/2009/9/main" objectType="Button" lockText="1"/>
</file>

<file path=xl/ctrlProps/ctrlProp2907.xml><?xml version="1.0" encoding="utf-8"?>
<formControlPr xmlns="http://schemas.microsoft.com/office/spreadsheetml/2009/9/main" objectType="Button" lockText="1"/>
</file>

<file path=xl/ctrlProps/ctrlProp2908.xml><?xml version="1.0" encoding="utf-8"?>
<formControlPr xmlns="http://schemas.microsoft.com/office/spreadsheetml/2009/9/main" objectType="Button" lockText="1"/>
</file>

<file path=xl/ctrlProps/ctrlProp2909.xml><?xml version="1.0" encoding="utf-8"?>
<formControlPr xmlns="http://schemas.microsoft.com/office/spreadsheetml/2009/9/main" objectType="Button" lockText="1"/>
</file>

<file path=xl/ctrlProps/ctrlProp2910.xml><?xml version="1.0" encoding="utf-8"?>
<formControlPr xmlns="http://schemas.microsoft.com/office/spreadsheetml/2009/9/main" objectType="Button" lockText="1"/>
</file>

<file path=xl/ctrlProps/ctrlProp2911.xml><?xml version="1.0" encoding="utf-8"?>
<formControlPr xmlns="http://schemas.microsoft.com/office/spreadsheetml/2009/9/main" objectType="Button" lockText="1"/>
</file>

<file path=xl/ctrlProps/ctrlProp2912.xml><?xml version="1.0" encoding="utf-8"?>
<formControlPr xmlns="http://schemas.microsoft.com/office/spreadsheetml/2009/9/main" objectType="Button" lockText="1"/>
</file>

<file path=xl/ctrlProps/ctrlProp2913.xml><?xml version="1.0" encoding="utf-8"?>
<formControlPr xmlns="http://schemas.microsoft.com/office/spreadsheetml/2009/9/main" objectType="Button" lockText="1"/>
</file>

<file path=xl/ctrlProps/ctrlProp2914.xml><?xml version="1.0" encoding="utf-8"?>
<formControlPr xmlns="http://schemas.microsoft.com/office/spreadsheetml/2009/9/main" objectType="Button" lockText="1"/>
</file>

<file path=xl/ctrlProps/ctrlProp2915.xml><?xml version="1.0" encoding="utf-8"?>
<formControlPr xmlns="http://schemas.microsoft.com/office/spreadsheetml/2009/9/main" objectType="Button" lockText="1"/>
</file>

<file path=xl/ctrlProps/ctrlProp2916.xml><?xml version="1.0" encoding="utf-8"?>
<formControlPr xmlns="http://schemas.microsoft.com/office/spreadsheetml/2009/9/main" objectType="Button" lockText="1"/>
</file>

<file path=xl/ctrlProps/ctrlProp2917.xml><?xml version="1.0" encoding="utf-8"?>
<formControlPr xmlns="http://schemas.microsoft.com/office/spreadsheetml/2009/9/main" objectType="Button" lockText="1"/>
</file>

<file path=xl/ctrlProps/ctrlProp2918.xml><?xml version="1.0" encoding="utf-8"?>
<formControlPr xmlns="http://schemas.microsoft.com/office/spreadsheetml/2009/9/main" objectType="Button" lockText="1"/>
</file>

<file path=xl/ctrlProps/ctrlProp2919.xml><?xml version="1.0" encoding="utf-8"?>
<formControlPr xmlns="http://schemas.microsoft.com/office/spreadsheetml/2009/9/main" objectType="Button" lockText="1"/>
</file>

<file path=xl/ctrlProps/ctrlProp2920.xml><?xml version="1.0" encoding="utf-8"?>
<formControlPr xmlns="http://schemas.microsoft.com/office/spreadsheetml/2009/9/main" objectType="Button" lockText="1"/>
</file>

<file path=xl/ctrlProps/ctrlProp2921.xml><?xml version="1.0" encoding="utf-8"?>
<formControlPr xmlns="http://schemas.microsoft.com/office/spreadsheetml/2009/9/main" objectType="Button" lockText="1"/>
</file>

<file path=xl/ctrlProps/ctrlProp2922.xml><?xml version="1.0" encoding="utf-8"?>
<formControlPr xmlns="http://schemas.microsoft.com/office/spreadsheetml/2009/9/main" objectType="Button" lockText="1"/>
</file>

<file path=xl/ctrlProps/ctrlProp2923.xml><?xml version="1.0" encoding="utf-8"?>
<formControlPr xmlns="http://schemas.microsoft.com/office/spreadsheetml/2009/9/main" objectType="Button" lockText="1"/>
</file>

<file path=xl/ctrlProps/ctrlProp2924.xml><?xml version="1.0" encoding="utf-8"?>
<formControlPr xmlns="http://schemas.microsoft.com/office/spreadsheetml/2009/9/main" objectType="Button" lockText="1"/>
</file>

<file path=xl/ctrlProps/ctrlProp2925.xml><?xml version="1.0" encoding="utf-8"?>
<formControlPr xmlns="http://schemas.microsoft.com/office/spreadsheetml/2009/9/main" objectType="Button" lockText="1"/>
</file>

<file path=xl/ctrlProps/ctrlProp2926.xml><?xml version="1.0" encoding="utf-8"?>
<formControlPr xmlns="http://schemas.microsoft.com/office/spreadsheetml/2009/9/main" objectType="Button" lockText="1"/>
</file>

<file path=xl/ctrlProps/ctrlProp2927.xml><?xml version="1.0" encoding="utf-8"?>
<formControlPr xmlns="http://schemas.microsoft.com/office/spreadsheetml/2009/9/main" objectType="Button" lockText="1"/>
</file>

<file path=xl/ctrlProps/ctrlProp2928.xml><?xml version="1.0" encoding="utf-8"?>
<formControlPr xmlns="http://schemas.microsoft.com/office/spreadsheetml/2009/9/main" objectType="Button" lockText="1"/>
</file>

<file path=xl/ctrlProps/ctrlProp2929.xml><?xml version="1.0" encoding="utf-8"?>
<formControlPr xmlns="http://schemas.microsoft.com/office/spreadsheetml/2009/9/main" objectType="Button" lockText="1"/>
</file>

<file path=xl/ctrlProps/ctrlProp2930.xml><?xml version="1.0" encoding="utf-8"?>
<formControlPr xmlns="http://schemas.microsoft.com/office/spreadsheetml/2009/9/main" objectType="Button" lockText="1"/>
</file>

<file path=xl/ctrlProps/ctrlProp2931.xml><?xml version="1.0" encoding="utf-8"?>
<formControlPr xmlns="http://schemas.microsoft.com/office/spreadsheetml/2009/9/main" objectType="Button" lockText="1"/>
</file>

<file path=xl/ctrlProps/ctrlProp2932.xml><?xml version="1.0" encoding="utf-8"?>
<formControlPr xmlns="http://schemas.microsoft.com/office/spreadsheetml/2009/9/main" objectType="Button" lockText="1"/>
</file>

<file path=xl/ctrlProps/ctrlProp2933.xml><?xml version="1.0" encoding="utf-8"?>
<formControlPr xmlns="http://schemas.microsoft.com/office/spreadsheetml/2009/9/main" objectType="Button" lockText="1"/>
</file>

<file path=xl/ctrlProps/ctrlProp2934.xml><?xml version="1.0" encoding="utf-8"?>
<formControlPr xmlns="http://schemas.microsoft.com/office/spreadsheetml/2009/9/main" objectType="Button" lockText="1"/>
</file>

<file path=xl/ctrlProps/ctrlProp2935.xml><?xml version="1.0" encoding="utf-8"?>
<formControlPr xmlns="http://schemas.microsoft.com/office/spreadsheetml/2009/9/main" objectType="Button" lockText="1"/>
</file>

<file path=xl/ctrlProps/ctrlProp2936.xml><?xml version="1.0" encoding="utf-8"?>
<formControlPr xmlns="http://schemas.microsoft.com/office/spreadsheetml/2009/9/main" objectType="Button" lockText="1"/>
</file>

<file path=xl/ctrlProps/ctrlProp2937.xml><?xml version="1.0" encoding="utf-8"?>
<formControlPr xmlns="http://schemas.microsoft.com/office/spreadsheetml/2009/9/main" objectType="Button" lockText="1"/>
</file>

<file path=xl/ctrlProps/ctrlProp2938.xml><?xml version="1.0" encoding="utf-8"?>
<formControlPr xmlns="http://schemas.microsoft.com/office/spreadsheetml/2009/9/main" objectType="Button" lockText="1"/>
</file>

<file path=xl/ctrlProps/ctrlProp2939.xml><?xml version="1.0" encoding="utf-8"?>
<formControlPr xmlns="http://schemas.microsoft.com/office/spreadsheetml/2009/9/main" objectType="Button" lockText="1"/>
</file>

<file path=xl/ctrlProps/ctrlProp2940.xml><?xml version="1.0" encoding="utf-8"?>
<formControlPr xmlns="http://schemas.microsoft.com/office/spreadsheetml/2009/9/main" objectType="Button" lockText="1"/>
</file>

<file path=xl/ctrlProps/ctrlProp2941.xml><?xml version="1.0" encoding="utf-8"?>
<formControlPr xmlns="http://schemas.microsoft.com/office/spreadsheetml/2009/9/main" objectType="Button" lockText="1"/>
</file>

<file path=xl/ctrlProps/ctrlProp2942.xml><?xml version="1.0" encoding="utf-8"?>
<formControlPr xmlns="http://schemas.microsoft.com/office/spreadsheetml/2009/9/main" objectType="Button" lockText="1"/>
</file>

<file path=xl/ctrlProps/ctrlProp2943.xml><?xml version="1.0" encoding="utf-8"?>
<formControlPr xmlns="http://schemas.microsoft.com/office/spreadsheetml/2009/9/main" objectType="Button" lockText="1"/>
</file>

<file path=xl/ctrlProps/ctrlProp2944.xml><?xml version="1.0" encoding="utf-8"?>
<formControlPr xmlns="http://schemas.microsoft.com/office/spreadsheetml/2009/9/main" objectType="Button" lockText="1"/>
</file>

<file path=xl/ctrlProps/ctrlProp2945.xml><?xml version="1.0" encoding="utf-8"?>
<formControlPr xmlns="http://schemas.microsoft.com/office/spreadsheetml/2009/9/main" objectType="Button" lockText="1"/>
</file>

<file path=xl/ctrlProps/ctrlProp2946.xml><?xml version="1.0" encoding="utf-8"?>
<formControlPr xmlns="http://schemas.microsoft.com/office/spreadsheetml/2009/9/main" objectType="Button" lockText="1"/>
</file>

<file path=xl/ctrlProps/ctrlProp2947.xml><?xml version="1.0" encoding="utf-8"?>
<formControlPr xmlns="http://schemas.microsoft.com/office/spreadsheetml/2009/9/main" objectType="Button" lockText="1"/>
</file>

<file path=xl/ctrlProps/ctrlProp2948.xml><?xml version="1.0" encoding="utf-8"?>
<formControlPr xmlns="http://schemas.microsoft.com/office/spreadsheetml/2009/9/main" objectType="Button" lockText="1"/>
</file>

<file path=xl/ctrlProps/ctrlProp2949.xml><?xml version="1.0" encoding="utf-8"?>
<formControlPr xmlns="http://schemas.microsoft.com/office/spreadsheetml/2009/9/main" objectType="Button" lockText="1"/>
</file>

<file path=xl/ctrlProps/ctrlProp2950.xml><?xml version="1.0" encoding="utf-8"?>
<formControlPr xmlns="http://schemas.microsoft.com/office/spreadsheetml/2009/9/main" objectType="Button" lockText="1"/>
</file>

<file path=xl/ctrlProps/ctrlProp2951.xml><?xml version="1.0" encoding="utf-8"?>
<formControlPr xmlns="http://schemas.microsoft.com/office/spreadsheetml/2009/9/main" objectType="Button" lockText="1"/>
</file>

<file path=xl/ctrlProps/ctrlProp2952.xml><?xml version="1.0" encoding="utf-8"?>
<formControlPr xmlns="http://schemas.microsoft.com/office/spreadsheetml/2009/9/main" objectType="Button" lockText="1"/>
</file>

<file path=xl/ctrlProps/ctrlProp2953.xml><?xml version="1.0" encoding="utf-8"?>
<formControlPr xmlns="http://schemas.microsoft.com/office/spreadsheetml/2009/9/main" objectType="Button" lockText="1"/>
</file>

<file path=xl/ctrlProps/ctrlProp2954.xml><?xml version="1.0" encoding="utf-8"?>
<formControlPr xmlns="http://schemas.microsoft.com/office/spreadsheetml/2009/9/main" objectType="Button" lockText="1"/>
</file>

<file path=xl/ctrlProps/ctrlProp2955.xml><?xml version="1.0" encoding="utf-8"?>
<formControlPr xmlns="http://schemas.microsoft.com/office/spreadsheetml/2009/9/main" objectType="Button" lockText="1"/>
</file>

<file path=xl/ctrlProps/ctrlProp2956.xml><?xml version="1.0" encoding="utf-8"?>
<formControlPr xmlns="http://schemas.microsoft.com/office/spreadsheetml/2009/9/main" objectType="Button" lockText="1"/>
</file>

<file path=xl/ctrlProps/ctrlProp2957.xml><?xml version="1.0" encoding="utf-8"?>
<formControlPr xmlns="http://schemas.microsoft.com/office/spreadsheetml/2009/9/main" objectType="Button" lockText="1"/>
</file>

<file path=xl/ctrlProps/ctrlProp2958.xml><?xml version="1.0" encoding="utf-8"?>
<formControlPr xmlns="http://schemas.microsoft.com/office/spreadsheetml/2009/9/main" objectType="Button" lockText="1"/>
</file>

<file path=xl/ctrlProps/ctrlProp2959.xml><?xml version="1.0" encoding="utf-8"?>
<formControlPr xmlns="http://schemas.microsoft.com/office/spreadsheetml/2009/9/main" objectType="Button" lockText="1"/>
</file>

<file path=xl/ctrlProps/ctrlProp2960.xml><?xml version="1.0" encoding="utf-8"?>
<formControlPr xmlns="http://schemas.microsoft.com/office/spreadsheetml/2009/9/main" objectType="Button" lockText="1"/>
</file>

<file path=xl/ctrlProps/ctrlProp2961.xml><?xml version="1.0" encoding="utf-8"?>
<formControlPr xmlns="http://schemas.microsoft.com/office/spreadsheetml/2009/9/main" objectType="Button" lockText="1"/>
</file>

<file path=xl/ctrlProps/ctrlProp2962.xml><?xml version="1.0" encoding="utf-8"?>
<formControlPr xmlns="http://schemas.microsoft.com/office/spreadsheetml/2009/9/main" objectType="Button" lockText="1"/>
</file>

<file path=xl/ctrlProps/ctrlProp2963.xml><?xml version="1.0" encoding="utf-8"?>
<formControlPr xmlns="http://schemas.microsoft.com/office/spreadsheetml/2009/9/main" objectType="Button" lockText="1"/>
</file>

<file path=xl/ctrlProps/ctrlProp2964.xml><?xml version="1.0" encoding="utf-8"?>
<formControlPr xmlns="http://schemas.microsoft.com/office/spreadsheetml/2009/9/main" objectType="Button" lockText="1"/>
</file>

<file path=xl/ctrlProps/ctrlProp2965.xml><?xml version="1.0" encoding="utf-8"?>
<formControlPr xmlns="http://schemas.microsoft.com/office/spreadsheetml/2009/9/main" objectType="Button" lockText="1"/>
</file>

<file path=xl/ctrlProps/ctrlProp2966.xml><?xml version="1.0" encoding="utf-8"?>
<formControlPr xmlns="http://schemas.microsoft.com/office/spreadsheetml/2009/9/main" objectType="Button" lockText="1"/>
</file>

<file path=xl/ctrlProps/ctrlProp2967.xml><?xml version="1.0" encoding="utf-8"?>
<formControlPr xmlns="http://schemas.microsoft.com/office/spreadsheetml/2009/9/main" objectType="Button" lockText="1"/>
</file>

<file path=xl/ctrlProps/ctrlProp2968.xml><?xml version="1.0" encoding="utf-8"?>
<formControlPr xmlns="http://schemas.microsoft.com/office/spreadsheetml/2009/9/main" objectType="Button" lockText="1"/>
</file>

<file path=xl/ctrlProps/ctrlProp2969.xml><?xml version="1.0" encoding="utf-8"?>
<formControlPr xmlns="http://schemas.microsoft.com/office/spreadsheetml/2009/9/main" objectType="Button" lockText="1"/>
</file>

<file path=xl/ctrlProps/ctrlProp2970.xml><?xml version="1.0" encoding="utf-8"?>
<formControlPr xmlns="http://schemas.microsoft.com/office/spreadsheetml/2009/9/main" objectType="Button" lockText="1"/>
</file>

<file path=xl/ctrlProps/ctrlProp2971.xml><?xml version="1.0" encoding="utf-8"?>
<formControlPr xmlns="http://schemas.microsoft.com/office/spreadsheetml/2009/9/main" objectType="Button" lockText="1"/>
</file>

<file path=xl/ctrlProps/ctrlProp2972.xml><?xml version="1.0" encoding="utf-8"?>
<formControlPr xmlns="http://schemas.microsoft.com/office/spreadsheetml/2009/9/main" objectType="Button" lockText="1"/>
</file>

<file path=xl/ctrlProps/ctrlProp2973.xml><?xml version="1.0" encoding="utf-8"?>
<formControlPr xmlns="http://schemas.microsoft.com/office/spreadsheetml/2009/9/main" objectType="Button" lockText="1"/>
</file>

<file path=xl/ctrlProps/ctrlProp2974.xml><?xml version="1.0" encoding="utf-8"?>
<formControlPr xmlns="http://schemas.microsoft.com/office/spreadsheetml/2009/9/main" objectType="Button" lockText="1"/>
</file>

<file path=xl/ctrlProps/ctrlProp2975.xml><?xml version="1.0" encoding="utf-8"?>
<formControlPr xmlns="http://schemas.microsoft.com/office/spreadsheetml/2009/9/main" objectType="Button" lockText="1"/>
</file>

<file path=xl/ctrlProps/ctrlProp2976.xml><?xml version="1.0" encoding="utf-8"?>
<formControlPr xmlns="http://schemas.microsoft.com/office/spreadsheetml/2009/9/main" objectType="Button" lockText="1"/>
</file>

<file path=xl/ctrlProps/ctrlProp2977.xml><?xml version="1.0" encoding="utf-8"?>
<formControlPr xmlns="http://schemas.microsoft.com/office/spreadsheetml/2009/9/main" objectType="Button" lockText="1"/>
</file>

<file path=xl/ctrlProps/ctrlProp2978.xml><?xml version="1.0" encoding="utf-8"?>
<formControlPr xmlns="http://schemas.microsoft.com/office/spreadsheetml/2009/9/main" objectType="Button" lockText="1"/>
</file>

<file path=xl/ctrlProps/ctrlProp2979.xml><?xml version="1.0" encoding="utf-8"?>
<formControlPr xmlns="http://schemas.microsoft.com/office/spreadsheetml/2009/9/main" objectType="Button" lockText="1"/>
</file>

<file path=xl/ctrlProps/ctrlProp2980.xml><?xml version="1.0" encoding="utf-8"?>
<formControlPr xmlns="http://schemas.microsoft.com/office/spreadsheetml/2009/9/main" objectType="Button" lockText="1"/>
</file>

<file path=xl/ctrlProps/ctrlProp2981.xml><?xml version="1.0" encoding="utf-8"?>
<formControlPr xmlns="http://schemas.microsoft.com/office/spreadsheetml/2009/9/main" objectType="Button" lockText="1"/>
</file>

<file path=xl/ctrlProps/ctrlProp2982.xml><?xml version="1.0" encoding="utf-8"?>
<formControlPr xmlns="http://schemas.microsoft.com/office/spreadsheetml/2009/9/main" objectType="Button" lockText="1"/>
</file>

<file path=xl/ctrlProps/ctrlProp2983.xml><?xml version="1.0" encoding="utf-8"?>
<formControlPr xmlns="http://schemas.microsoft.com/office/spreadsheetml/2009/9/main" objectType="Button" lockText="1"/>
</file>

<file path=xl/ctrlProps/ctrlProp2984.xml><?xml version="1.0" encoding="utf-8"?>
<formControlPr xmlns="http://schemas.microsoft.com/office/spreadsheetml/2009/9/main" objectType="Button" lockText="1"/>
</file>

<file path=xl/ctrlProps/ctrlProp2985.xml><?xml version="1.0" encoding="utf-8"?>
<formControlPr xmlns="http://schemas.microsoft.com/office/spreadsheetml/2009/9/main" objectType="Button" lockText="1"/>
</file>

<file path=xl/ctrlProps/ctrlProp2986.xml><?xml version="1.0" encoding="utf-8"?>
<formControlPr xmlns="http://schemas.microsoft.com/office/spreadsheetml/2009/9/main" objectType="Button" lockText="1"/>
</file>

<file path=xl/ctrlProps/ctrlProp2987.xml><?xml version="1.0" encoding="utf-8"?>
<formControlPr xmlns="http://schemas.microsoft.com/office/spreadsheetml/2009/9/main" objectType="Button" lockText="1"/>
</file>

<file path=xl/ctrlProps/ctrlProp2988.xml><?xml version="1.0" encoding="utf-8"?>
<formControlPr xmlns="http://schemas.microsoft.com/office/spreadsheetml/2009/9/main" objectType="Button" lockText="1"/>
</file>

<file path=xl/ctrlProps/ctrlProp2989.xml><?xml version="1.0" encoding="utf-8"?>
<formControlPr xmlns="http://schemas.microsoft.com/office/spreadsheetml/2009/9/main" objectType="Button" lockText="1"/>
</file>

<file path=xl/ctrlProps/ctrlProp2990.xml><?xml version="1.0" encoding="utf-8"?>
<formControlPr xmlns="http://schemas.microsoft.com/office/spreadsheetml/2009/9/main" objectType="Button" lockText="1"/>
</file>

<file path=xl/ctrlProps/ctrlProp2991.xml><?xml version="1.0" encoding="utf-8"?>
<formControlPr xmlns="http://schemas.microsoft.com/office/spreadsheetml/2009/9/main" objectType="Button" lockText="1"/>
</file>

<file path=xl/ctrlProps/ctrlProp2992.xml><?xml version="1.0" encoding="utf-8"?>
<formControlPr xmlns="http://schemas.microsoft.com/office/spreadsheetml/2009/9/main" objectType="Button" lockText="1"/>
</file>

<file path=xl/ctrlProps/ctrlProp2993.xml><?xml version="1.0" encoding="utf-8"?>
<formControlPr xmlns="http://schemas.microsoft.com/office/spreadsheetml/2009/9/main" objectType="Button" lockText="1"/>
</file>

<file path=xl/ctrlProps/ctrlProp2994.xml><?xml version="1.0" encoding="utf-8"?>
<formControlPr xmlns="http://schemas.microsoft.com/office/spreadsheetml/2009/9/main" objectType="Button" lockText="1"/>
</file>

<file path=xl/ctrlProps/ctrlProp2995.xml><?xml version="1.0" encoding="utf-8"?>
<formControlPr xmlns="http://schemas.microsoft.com/office/spreadsheetml/2009/9/main" objectType="Button" lockText="1"/>
</file>

<file path=xl/ctrlProps/ctrlProp2996.xml><?xml version="1.0" encoding="utf-8"?>
<formControlPr xmlns="http://schemas.microsoft.com/office/spreadsheetml/2009/9/main" objectType="Button" lockText="1"/>
</file>

<file path=xl/ctrlProps/ctrlProp2997.xml><?xml version="1.0" encoding="utf-8"?>
<formControlPr xmlns="http://schemas.microsoft.com/office/spreadsheetml/2009/9/main" objectType="Button" lockText="1"/>
</file>

<file path=xl/ctrlProps/ctrlProp2998.xml><?xml version="1.0" encoding="utf-8"?>
<formControlPr xmlns="http://schemas.microsoft.com/office/spreadsheetml/2009/9/main" objectType="Button" lockText="1"/>
</file>

<file path=xl/ctrlProps/ctrlProp2999.xml><?xml version="1.0" encoding="utf-8"?>
<formControlPr xmlns="http://schemas.microsoft.com/office/spreadsheetml/2009/9/main" objectType="Button" lockText="1"/>
</file>

<file path=xl/ctrlProps/ctrlProp3000.xml><?xml version="1.0" encoding="utf-8"?>
<formControlPr xmlns="http://schemas.microsoft.com/office/spreadsheetml/2009/9/main" objectType="Button" lockText="1"/>
</file>

<file path=xl/ctrlProps/ctrlProp3001.xml><?xml version="1.0" encoding="utf-8"?>
<formControlPr xmlns="http://schemas.microsoft.com/office/spreadsheetml/2009/9/main" objectType="Button" lockText="1"/>
</file>

<file path=xl/ctrlProps/ctrlProp3002.xml><?xml version="1.0" encoding="utf-8"?>
<formControlPr xmlns="http://schemas.microsoft.com/office/spreadsheetml/2009/9/main" objectType="Button" lockText="1"/>
</file>

<file path=xl/ctrlProps/ctrlProp3003.xml><?xml version="1.0" encoding="utf-8"?>
<formControlPr xmlns="http://schemas.microsoft.com/office/spreadsheetml/2009/9/main" objectType="Button" lockText="1"/>
</file>

<file path=xl/ctrlProps/ctrlProp3004.xml><?xml version="1.0" encoding="utf-8"?>
<formControlPr xmlns="http://schemas.microsoft.com/office/spreadsheetml/2009/9/main" objectType="Button" lockText="1"/>
</file>

<file path=xl/ctrlProps/ctrlProp3005.xml><?xml version="1.0" encoding="utf-8"?>
<formControlPr xmlns="http://schemas.microsoft.com/office/spreadsheetml/2009/9/main" objectType="Button" lockText="1"/>
</file>

<file path=xl/ctrlProps/ctrlProp3006.xml><?xml version="1.0" encoding="utf-8"?>
<formControlPr xmlns="http://schemas.microsoft.com/office/spreadsheetml/2009/9/main" objectType="Button" lockText="1"/>
</file>

<file path=xl/ctrlProps/ctrlProp3007.xml><?xml version="1.0" encoding="utf-8"?>
<formControlPr xmlns="http://schemas.microsoft.com/office/spreadsheetml/2009/9/main" objectType="Button" lockText="1"/>
</file>

<file path=xl/ctrlProps/ctrlProp3008.xml><?xml version="1.0" encoding="utf-8"?>
<formControlPr xmlns="http://schemas.microsoft.com/office/spreadsheetml/2009/9/main" objectType="Button" lockText="1"/>
</file>

<file path=xl/ctrlProps/ctrlProp3009.xml><?xml version="1.0" encoding="utf-8"?>
<formControlPr xmlns="http://schemas.microsoft.com/office/spreadsheetml/2009/9/main" objectType="Button" lockText="1"/>
</file>

<file path=xl/ctrlProps/ctrlProp3010.xml><?xml version="1.0" encoding="utf-8"?>
<formControlPr xmlns="http://schemas.microsoft.com/office/spreadsheetml/2009/9/main" objectType="Button" lockText="1"/>
</file>

<file path=xl/ctrlProps/ctrlProp3011.xml><?xml version="1.0" encoding="utf-8"?>
<formControlPr xmlns="http://schemas.microsoft.com/office/spreadsheetml/2009/9/main" objectType="Button" lockText="1"/>
</file>

<file path=xl/ctrlProps/ctrlProp3012.xml><?xml version="1.0" encoding="utf-8"?>
<formControlPr xmlns="http://schemas.microsoft.com/office/spreadsheetml/2009/9/main" objectType="Button" lockText="1"/>
</file>

<file path=xl/ctrlProps/ctrlProp3013.xml><?xml version="1.0" encoding="utf-8"?>
<formControlPr xmlns="http://schemas.microsoft.com/office/spreadsheetml/2009/9/main" objectType="Button" lockText="1"/>
</file>

<file path=xl/ctrlProps/ctrlProp3014.xml><?xml version="1.0" encoding="utf-8"?>
<formControlPr xmlns="http://schemas.microsoft.com/office/spreadsheetml/2009/9/main" objectType="Button" lockText="1"/>
</file>

<file path=xl/ctrlProps/ctrlProp3015.xml><?xml version="1.0" encoding="utf-8"?>
<formControlPr xmlns="http://schemas.microsoft.com/office/spreadsheetml/2009/9/main" objectType="Button" lockText="1"/>
</file>

<file path=xl/ctrlProps/ctrlProp3016.xml><?xml version="1.0" encoding="utf-8"?>
<formControlPr xmlns="http://schemas.microsoft.com/office/spreadsheetml/2009/9/main" objectType="Button" lockText="1"/>
</file>

<file path=xl/ctrlProps/ctrlProp3017.xml><?xml version="1.0" encoding="utf-8"?>
<formControlPr xmlns="http://schemas.microsoft.com/office/spreadsheetml/2009/9/main" objectType="Button" lockText="1"/>
</file>

<file path=xl/ctrlProps/ctrlProp3018.xml><?xml version="1.0" encoding="utf-8"?>
<formControlPr xmlns="http://schemas.microsoft.com/office/spreadsheetml/2009/9/main" objectType="Button" lockText="1"/>
</file>

<file path=xl/ctrlProps/ctrlProp3019.xml><?xml version="1.0" encoding="utf-8"?>
<formControlPr xmlns="http://schemas.microsoft.com/office/spreadsheetml/2009/9/main" objectType="Button" lockText="1"/>
</file>

<file path=xl/ctrlProps/ctrlProp3020.xml><?xml version="1.0" encoding="utf-8"?>
<formControlPr xmlns="http://schemas.microsoft.com/office/spreadsheetml/2009/9/main" objectType="Button" lockText="1"/>
</file>

<file path=xl/ctrlProps/ctrlProp3021.xml><?xml version="1.0" encoding="utf-8"?>
<formControlPr xmlns="http://schemas.microsoft.com/office/spreadsheetml/2009/9/main" objectType="Button" lockText="1"/>
</file>

<file path=xl/ctrlProps/ctrlProp3022.xml><?xml version="1.0" encoding="utf-8"?>
<formControlPr xmlns="http://schemas.microsoft.com/office/spreadsheetml/2009/9/main" objectType="Button" lockText="1"/>
</file>

<file path=xl/ctrlProps/ctrlProp3023.xml><?xml version="1.0" encoding="utf-8"?>
<formControlPr xmlns="http://schemas.microsoft.com/office/spreadsheetml/2009/9/main" objectType="Button" lockText="1"/>
</file>

<file path=xl/ctrlProps/ctrlProp3024.xml><?xml version="1.0" encoding="utf-8"?>
<formControlPr xmlns="http://schemas.microsoft.com/office/spreadsheetml/2009/9/main" objectType="Button" lockText="1"/>
</file>

<file path=xl/ctrlProps/ctrlProp3025.xml><?xml version="1.0" encoding="utf-8"?>
<formControlPr xmlns="http://schemas.microsoft.com/office/spreadsheetml/2009/9/main" objectType="Button" lockText="1"/>
</file>

<file path=xl/ctrlProps/ctrlProp3026.xml><?xml version="1.0" encoding="utf-8"?>
<formControlPr xmlns="http://schemas.microsoft.com/office/spreadsheetml/2009/9/main" objectType="Button" lockText="1"/>
</file>

<file path=xl/ctrlProps/ctrlProp3027.xml><?xml version="1.0" encoding="utf-8"?>
<formControlPr xmlns="http://schemas.microsoft.com/office/spreadsheetml/2009/9/main" objectType="Button" lockText="1"/>
</file>

<file path=xl/ctrlProps/ctrlProp3028.xml><?xml version="1.0" encoding="utf-8"?>
<formControlPr xmlns="http://schemas.microsoft.com/office/spreadsheetml/2009/9/main" objectType="Button" lockText="1"/>
</file>

<file path=xl/ctrlProps/ctrlProp3029.xml><?xml version="1.0" encoding="utf-8"?>
<formControlPr xmlns="http://schemas.microsoft.com/office/spreadsheetml/2009/9/main" objectType="Button" lockText="1"/>
</file>

<file path=xl/ctrlProps/ctrlProp3030.xml><?xml version="1.0" encoding="utf-8"?>
<formControlPr xmlns="http://schemas.microsoft.com/office/spreadsheetml/2009/9/main" objectType="Button" lockText="1"/>
</file>

<file path=xl/ctrlProps/ctrlProp3031.xml><?xml version="1.0" encoding="utf-8"?>
<formControlPr xmlns="http://schemas.microsoft.com/office/spreadsheetml/2009/9/main" objectType="Button" lockText="1"/>
</file>

<file path=xl/ctrlProps/ctrlProp3032.xml><?xml version="1.0" encoding="utf-8"?>
<formControlPr xmlns="http://schemas.microsoft.com/office/spreadsheetml/2009/9/main" objectType="Button" lockText="1"/>
</file>

<file path=xl/ctrlProps/ctrlProp3033.xml><?xml version="1.0" encoding="utf-8"?>
<formControlPr xmlns="http://schemas.microsoft.com/office/spreadsheetml/2009/9/main" objectType="Button" lockText="1"/>
</file>

<file path=xl/ctrlProps/ctrlProp3034.xml><?xml version="1.0" encoding="utf-8"?>
<formControlPr xmlns="http://schemas.microsoft.com/office/spreadsheetml/2009/9/main" objectType="Button" lockText="1"/>
</file>

<file path=xl/ctrlProps/ctrlProp3035.xml><?xml version="1.0" encoding="utf-8"?>
<formControlPr xmlns="http://schemas.microsoft.com/office/spreadsheetml/2009/9/main" objectType="Button" lockText="1"/>
</file>

<file path=xl/ctrlProps/ctrlProp3036.xml><?xml version="1.0" encoding="utf-8"?>
<formControlPr xmlns="http://schemas.microsoft.com/office/spreadsheetml/2009/9/main" objectType="Button" lockText="1"/>
</file>

<file path=xl/ctrlProps/ctrlProp3037.xml><?xml version="1.0" encoding="utf-8"?>
<formControlPr xmlns="http://schemas.microsoft.com/office/spreadsheetml/2009/9/main" objectType="Button" lockText="1"/>
</file>

<file path=xl/ctrlProps/ctrlProp3038.xml><?xml version="1.0" encoding="utf-8"?>
<formControlPr xmlns="http://schemas.microsoft.com/office/spreadsheetml/2009/9/main" objectType="Button" lockText="1"/>
</file>

<file path=xl/ctrlProps/ctrlProp3039.xml><?xml version="1.0" encoding="utf-8"?>
<formControlPr xmlns="http://schemas.microsoft.com/office/spreadsheetml/2009/9/main" objectType="Button" lockText="1"/>
</file>

<file path=xl/ctrlProps/ctrlProp3040.xml><?xml version="1.0" encoding="utf-8"?>
<formControlPr xmlns="http://schemas.microsoft.com/office/spreadsheetml/2009/9/main" objectType="Button" lockText="1"/>
</file>

<file path=xl/ctrlProps/ctrlProp3041.xml><?xml version="1.0" encoding="utf-8"?>
<formControlPr xmlns="http://schemas.microsoft.com/office/spreadsheetml/2009/9/main" objectType="Button" lockText="1"/>
</file>

<file path=xl/ctrlProps/ctrlProp3042.xml><?xml version="1.0" encoding="utf-8"?>
<formControlPr xmlns="http://schemas.microsoft.com/office/spreadsheetml/2009/9/main" objectType="Button" lockText="1"/>
</file>

<file path=xl/ctrlProps/ctrlProp3043.xml><?xml version="1.0" encoding="utf-8"?>
<formControlPr xmlns="http://schemas.microsoft.com/office/spreadsheetml/2009/9/main" objectType="Button" lockText="1"/>
</file>

<file path=xl/ctrlProps/ctrlProp3044.xml><?xml version="1.0" encoding="utf-8"?>
<formControlPr xmlns="http://schemas.microsoft.com/office/spreadsheetml/2009/9/main" objectType="Button" lockText="1"/>
</file>

<file path=xl/ctrlProps/ctrlProp3045.xml><?xml version="1.0" encoding="utf-8"?>
<formControlPr xmlns="http://schemas.microsoft.com/office/spreadsheetml/2009/9/main" objectType="Button" lockText="1"/>
</file>

<file path=xl/ctrlProps/ctrlProp3046.xml><?xml version="1.0" encoding="utf-8"?>
<formControlPr xmlns="http://schemas.microsoft.com/office/spreadsheetml/2009/9/main" objectType="Button" lockText="1"/>
</file>

<file path=xl/ctrlProps/ctrlProp3047.xml><?xml version="1.0" encoding="utf-8"?>
<formControlPr xmlns="http://schemas.microsoft.com/office/spreadsheetml/2009/9/main" objectType="Button" lockText="1"/>
</file>

<file path=xl/ctrlProps/ctrlProp3048.xml><?xml version="1.0" encoding="utf-8"?>
<formControlPr xmlns="http://schemas.microsoft.com/office/spreadsheetml/2009/9/main" objectType="Button" lockText="1"/>
</file>

<file path=xl/ctrlProps/ctrlProp3049.xml><?xml version="1.0" encoding="utf-8"?>
<formControlPr xmlns="http://schemas.microsoft.com/office/spreadsheetml/2009/9/main" objectType="Button" lockText="1"/>
</file>

<file path=xl/ctrlProps/ctrlProp3050.xml><?xml version="1.0" encoding="utf-8"?>
<formControlPr xmlns="http://schemas.microsoft.com/office/spreadsheetml/2009/9/main" objectType="Button" lockText="1"/>
</file>

<file path=xl/ctrlProps/ctrlProp3051.xml><?xml version="1.0" encoding="utf-8"?>
<formControlPr xmlns="http://schemas.microsoft.com/office/spreadsheetml/2009/9/main" objectType="Button" lockText="1"/>
</file>

<file path=xl/ctrlProps/ctrlProp3052.xml><?xml version="1.0" encoding="utf-8"?>
<formControlPr xmlns="http://schemas.microsoft.com/office/spreadsheetml/2009/9/main" objectType="Button" lockText="1"/>
</file>

<file path=xl/ctrlProps/ctrlProp3053.xml><?xml version="1.0" encoding="utf-8"?>
<formControlPr xmlns="http://schemas.microsoft.com/office/spreadsheetml/2009/9/main" objectType="Button" lockText="1"/>
</file>

<file path=xl/ctrlProps/ctrlProp3054.xml><?xml version="1.0" encoding="utf-8"?>
<formControlPr xmlns="http://schemas.microsoft.com/office/spreadsheetml/2009/9/main" objectType="Button" lockText="1"/>
</file>

<file path=xl/ctrlProps/ctrlProp3055.xml><?xml version="1.0" encoding="utf-8"?>
<formControlPr xmlns="http://schemas.microsoft.com/office/spreadsheetml/2009/9/main" objectType="Button" lockText="1"/>
</file>

<file path=xl/ctrlProps/ctrlProp3056.xml><?xml version="1.0" encoding="utf-8"?>
<formControlPr xmlns="http://schemas.microsoft.com/office/spreadsheetml/2009/9/main" objectType="Button" lockText="1"/>
</file>

<file path=xl/ctrlProps/ctrlProp3057.xml><?xml version="1.0" encoding="utf-8"?>
<formControlPr xmlns="http://schemas.microsoft.com/office/spreadsheetml/2009/9/main" objectType="Button" lockText="1"/>
</file>

<file path=xl/ctrlProps/ctrlProp3058.xml><?xml version="1.0" encoding="utf-8"?>
<formControlPr xmlns="http://schemas.microsoft.com/office/spreadsheetml/2009/9/main" objectType="Button" lockText="1"/>
</file>

<file path=xl/ctrlProps/ctrlProp3059.xml><?xml version="1.0" encoding="utf-8"?>
<formControlPr xmlns="http://schemas.microsoft.com/office/spreadsheetml/2009/9/main" objectType="Button" lockText="1"/>
</file>

<file path=xl/ctrlProps/ctrlProp3060.xml><?xml version="1.0" encoding="utf-8"?>
<formControlPr xmlns="http://schemas.microsoft.com/office/spreadsheetml/2009/9/main" objectType="Button" lockText="1"/>
</file>

<file path=xl/ctrlProps/ctrlProp3061.xml><?xml version="1.0" encoding="utf-8"?>
<formControlPr xmlns="http://schemas.microsoft.com/office/spreadsheetml/2009/9/main" objectType="Button" lockText="1"/>
</file>

<file path=xl/ctrlProps/ctrlProp3062.xml><?xml version="1.0" encoding="utf-8"?>
<formControlPr xmlns="http://schemas.microsoft.com/office/spreadsheetml/2009/9/main" objectType="Button" lockText="1"/>
</file>

<file path=xl/ctrlProps/ctrlProp3063.xml><?xml version="1.0" encoding="utf-8"?>
<formControlPr xmlns="http://schemas.microsoft.com/office/spreadsheetml/2009/9/main" objectType="Button" lockText="1"/>
</file>

<file path=xl/ctrlProps/ctrlProp3064.xml><?xml version="1.0" encoding="utf-8"?>
<formControlPr xmlns="http://schemas.microsoft.com/office/spreadsheetml/2009/9/main" objectType="Button" lockText="1"/>
</file>

<file path=xl/ctrlProps/ctrlProp3065.xml><?xml version="1.0" encoding="utf-8"?>
<formControlPr xmlns="http://schemas.microsoft.com/office/spreadsheetml/2009/9/main" objectType="Button" lockText="1"/>
</file>

<file path=xl/ctrlProps/ctrlProp3066.xml><?xml version="1.0" encoding="utf-8"?>
<formControlPr xmlns="http://schemas.microsoft.com/office/spreadsheetml/2009/9/main" objectType="Button" lockText="1"/>
</file>

<file path=xl/ctrlProps/ctrlProp3067.xml><?xml version="1.0" encoding="utf-8"?>
<formControlPr xmlns="http://schemas.microsoft.com/office/spreadsheetml/2009/9/main" objectType="Button" lockText="1"/>
</file>

<file path=xl/ctrlProps/ctrlProp3068.xml><?xml version="1.0" encoding="utf-8"?>
<formControlPr xmlns="http://schemas.microsoft.com/office/spreadsheetml/2009/9/main" objectType="Button" lockText="1"/>
</file>

<file path=xl/ctrlProps/ctrlProp3069.xml><?xml version="1.0" encoding="utf-8"?>
<formControlPr xmlns="http://schemas.microsoft.com/office/spreadsheetml/2009/9/main" objectType="Button" lockText="1"/>
</file>

<file path=xl/ctrlProps/ctrlProp3070.xml><?xml version="1.0" encoding="utf-8"?>
<formControlPr xmlns="http://schemas.microsoft.com/office/spreadsheetml/2009/9/main" objectType="Button" lockText="1"/>
</file>

<file path=xl/ctrlProps/ctrlProp3071.xml><?xml version="1.0" encoding="utf-8"?>
<formControlPr xmlns="http://schemas.microsoft.com/office/spreadsheetml/2009/9/main" objectType="Button" lockText="1"/>
</file>

<file path=xl/ctrlProps/ctrlProp3072.xml><?xml version="1.0" encoding="utf-8"?>
<formControlPr xmlns="http://schemas.microsoft.com/office/spreadsheetml/2009/9/main" objectType="Button" lockText="1"/>
</file>

<file path=xl/ctrlProps/ctrlProp3073.xml><?xml version="1.0" encoding="utf-8"?>
<formControlPr xmlns="http://schemas.microsoft.com/office/spreadsheetml/2009/9/main" objectType="Button" lockText="1"/>
</file>

<file path=xl/ctrlProps/ctrlProp3074.xml><?xml version="1.0" encoding="utf-8"?>
<formControlPr xmlns="http://schemas.microsoft.com/office/spreadsheetml/2009/9/main" objectType="Button" lockText="1"/>
</file>

<file path=xl/ctrlProps/ctrlProp3075.xml><?xml version="1.0" encoding="utf-8"?>
<formControlPr xmlns="http://schemas.microsoft.com/office/spreadsheetml/2009/9/main" objectType="Button" lockText="1"/>
</file>

<file path=xl/ctrlProps/ctrlProp3076.xml><?xml version="1.0" encoding="utf-8"?>
<formControlPr xmlns="http://schemas.microsoft.com/office/spreadsheetml/2009/9/main" objectType="Button" lockText="1"/>
</file>

<file path=xl/ctrlProps/ctrlProp3077.xml><?xml version="1.0" encoding="utf-8"?>
<formControlPr xmlns="http://schemas.microsoft.com/office/spreadsheetml/2009/9/main" objectType="Button" lockText="1"/>
</file>

<file path=xl/ctrlProps/ctrlProp3078.xml><?xml version="1.0" encoding="utf-8"?>
<formControlPr xmlns="http://schemas.microsoft.com/office/spreadsheetml/2009/9/main" objectType="Button" lockText="1"/>
</file>

<file path=xl/ctrlProps/ctrlProp3079.xml><?xml version="1.0" encoding="utf-8"?>
<formControlPr xmlns="http://schemas.microsoft.com/office/spreadsheetml/2009/9/main" objectType="Button" lockText="1"/>
</file>

<file path=xl/ctrlProps/ctrlProp3080.xml><?xml version="1.0" encoding="utf-8"?>
<formControlPr xmlns="http://schemas.microsoft.com/office/spreadsheetml/2009/9/main" objectType="Button" lockText="1"/>
</file>

<file path=xl/ctrlProps/ctrlProp3081.xml><?xml version="1.0" encoding="utf-8"?>
<formControlPr xmlns="http://schemas.microsoft.com/office/spreadsheetml/2009/9/main" objectType="Button" lockText="1"/>
</file>

<file path=xl/ctrlProps/ctrlProp3082.xml><?xml version="1.0" encoding="utf-8"?>
<formControlPr xmlns="http://schemas.microsoft.com/office/spreadsheetml/2009/9/main" objectType="Button" lockText="1"/>
</file>

<file path=xl/ctrlProps/ctrlProp3083.xml><?xml version="1.0" encoding="utf-8"?>
<formControlPr xmlns="http://schemas.microsoft.com/office/spreadsheetml/2009/9/main" objectType="Button" lockText="1"/>
</file>

<file path=xl/ctrlProps/ctrlProp3084.xml><?xml version="1.0" encoding="utf-8"?>
<formControlPr xmlns="http://schemas.microsoft.com/office/spreadsheetml/2009/9/main" objectType="Button" lockText="1"/>
</file>

<file path=xl/ctrlProps/ctrlProp3085.xml><?xml version="1.0" encoding="utf-8"?>
<formControlPr xmlns="http://schemas.microsoft.com/office/spreadsheetml/2009/9/main" objectType="Button" lockText="1"/>
</file>

<file path=xl/ctrlProps/ctrlProp3086.xml><?xml version="1.0" encoding="utf-8"?>
<formControlPr xmlns="http://schemas.microsoft.com/office/spreadsheetml/2009/9/main" objectType="Button" lockText="1"/>
</file>

<file path=xl/ctrlProps/ctrlProp3087.xml><?xml version="1.0" encoding="utf-8"?>
<formControlPr xmlns="http://schemas.microsoft.com/office/spreadsheetml/2009/9/main" objectType="Button" lockText="1"/>
</file>

<file path=xl/ctrlProps/ctrlProp3088.xml><?xml version="1.0" encoding="utf-8"?>
<formControlPr xmlns="http://schemas.microsoft.com/office/spreadsheetml/2009/9/main" objectType="Button" lockText="1"/>
</file>

<file path=xl/ctrlProps/ctrlProp3089.xml><?xml version="1.0" encoding="utf-8"?>
<formControlPr xmlns="http://schemas.microsoft.com/office/spreadsheetml/2009/9/main" objectType="Button" lockText="1"/>
</file>

<file path=xl/ctrlProps/ctrlProp3090.xml><?xml version="1.0" encoding="utf-8"?>
<formControlPr xmlns="http://schemas.microsoft.com/office/spreadsheetml/2009/9/main" objectType="Button" lockText="1"/>
</file>

<file path=xl/ctrlProps/ctrlProp3091.xml><?xml version="1.0" encoding="utf-8"?>
<formControlPr xmlns="http://schemas.microsoft.com/office/spreadsheetml/2009/9/main" objectType="Button" lockText="1"/>
</file>

<file path=xl/ctrlProps/ctrlProp3092.xml><?xml version="1.0" encoding="utf-8"?>
<formControlPr xmlns="http://schemas.microsoft.com/office/spreadsheetml/2009/9/main" objectType="Button" lockText="1"/>
</file>

<file path=xl/ctrlProps/ctrlProp3093.xml><?xml version="1.0" encoding="utf-8"?>
<formControlPr xmlns="http://schemas.microsoft.com/office/spreadsheetml/2009/9/main" objectType="Button" lockText="1"/>
</file>

<file path=xl/ctrlProps/ctrlProp3094.xml><?xml version="1.0" encoding="utf-8"?>
<formControlPr xmlns="http://schemas.microsoft.com/office/spreadsheetml/2009/9/main" objectType="Button" lockText="1"/>
</file>

<file path=xl/ctrlProps/ctrlProp3095.xml><?xml version="1.0" encoding="utf-8"?>
<formControlPr xmlns="http://schemas.microsoft.com/office/spreadsheetml/2009/9/main" objectType="Button" lockText="1"/>
</file>

<file path=xl/ctrlProps/ctrlProp3096.xml><?xml version="1.0" encoding="utf-8"?>
<formControlPr xmlns="http://schemas.microsoft.com/office/spreadsheetml/2009/9/main" objectType="Button" lockText="1"/>
</file>

<file path=xl/ctrlProps/ctrlProp3097.xml><?xml version="1.0" encoding="utf-8"?>
<formControlPr xmlns="http://schemas.microsoft.com/office/spreadsheetml/2009/9/main" objectType="Button" lockText="1"/>
</file>

<file path=xl/ctrlProps/ctrlProp3098.xml><?xml version="1.0" encoding="utf-8"?>
<formControlPr xmlns="http://schemas.microsoft.com/office/spreadsheetml/2009/9/main" objectType="Button" lockText="1"/>
</file>

<file path=xl/ctrlProps/ctrlProp3099.xml><?xml version="1.0" encoding="utf-8"?>
<formControlPr xmlns="http://schemas.microsoft.com/office/spreadsheetml/2009/9/main" objectType="Button" lockText="1"/>
</file>

<file path=xl/ctrlProps/ctrlProp3100.xml><?xml version="1.0" encoding="utf-8"?>
<formControlPr xmlns="http://schemas.microsoft.com/office/spreadsheetml/2009/9/main" objectType="Button" lockText="1"/>
</file>

<file path=xl/ctrlProps/ctrlProp3101.xml><?xml version="1.0" encoding="utf-8"?>
<formControlPr xmlns="http://schemas.microsoft.com/office/spreadsheetml/2009/9/main" objectType="Button" lockText="1"/>
</file>

<file path=xl/ctrlProps/ctrlProp3102.xml><?xml version="1.0" encoding="utf-8"?>
<formControlPr xmlns="http://schemas.microsoft.com/office/spreadsheetml/2009/9/main" objectType="Button" lockText="1"/>
</file>

<file path=xl/ctrlProps/ctrlProp3103.xml><?xml version="1.0" encoding="utf-8"?>
<formControlPr xmlns="http://schemas.microsoft.com/office/spreadsheetml/2009/9/main" objectType="Button" lockText="1"/>
</file>

<file path=xl/ctrlProps/ctrlProp3104.xml><?xml version="1.0" encoding="utf-8"?>
<formControlPr xmlns="http://schemas.microsoft.com/office/spreadsheetml/2009/9/main" objectType="Button" lockText="1"/>
</file>

<file path=xl/ctrlProps/ctrlProp3105.xml><?xml version="1.0" encoding="utf-8"?>
<formControlPr xmlns="http://schemas.microsoft.com/office/spreadsheetml/2009/9/main" objectType="Button" lockText="1"/>
</file>

<file path=xl/ctrlProps/ctrlProp3106.xml><?xml version="1.0" encoding="utf-8"?>
<formControlPr xmlns="http://schemas.microsoft.com/office/spreadsheetml/2009/9/main" objectType="Button" lockText="1"/>
</file>

<file path=xl/ctrlProps/ctrlProp3107.xml><?xml version="1.0" encoding="utf-8"?>
<formControlPr xmlns="http://schemas.microsoft.com/office/spreadsheetml/2009/9/main" objectType="Button" lockText="1"/>
</file>

<file path=xl/ctrlProps/ctrlProp3108.xml><?xml version="1.0" encoding="utf-8"?>
<formControlPr xmlns="http://schemas.microsoft.com/office/spreadsheetml/2009/9/main" objectType="Button" lockText="1"/>
</file>

<file path=xl/ctrlProps/ctrlProp3109.xml><?xml version="1.0" encoding="utf-8"?>
<formControlPr xmlns="http://schemas.microsoft.com/office/spreadsheetml/2009/9/main" objectType="Button" lockText="1"/>
</file>

<file path=xl/ctrlProps/ctrlProp3110.xml><?xml version="1.0" encoding="utf-8"?>
<formControlPr xmlns="http://schemas.microsoft.com/office/spreadsheetml/2009/9/main" objectType="Button" lockText="1"/>
</file>

<file path=xl/ctrlProps/ctrlProp3111.xml><?xml version="1.0" encoding="utf-8"?>
<formControlPr xmlns="http://schemas.microsoft.com/office/spreadsheetml/2009/9/main" objectType="Button" lockText="1"/>
</file>

<file path=xl/ctrlProps/ctrlProp3112.xml><?xml version="1.0" encoding="utf-8"?>
<formControlPr xmlns="http://schemas.microsoft.com/office/spreadsheetml/2009/9/main" objectType="Button" lockText="1"/>
</file>

<file path=xl/ctrlProps/ctrlProp3113.xml><?xml version="1.0" encoding="utf-8"?>
<formControlPr xmlns="http://schemas.microsoft.com/office/spreadsheetml/2009/9/main" objectType="Button" lockText="1"/>
</file>

<file path=xl/ctrlProps/ctrlProp3114.xml><?xml version="1.0" encoding="utf-8"?>
<formControlPr xmlns="http://schemas.microsoft.com/office/spreadsheetml/2009/9/main" objectType="Button" lockText="1"/>
</file>

<file path=xl/ctrlProps/ctrlProp3115.xml><?xml version="1.0" encoding="utf-8"?>
<formControlPr xmlns="http://schemas.microsoft.com/office/spreadsheetml/2009/9/main" objectType="Button" lockText="1"/>
</file>

<file path=xl/ctrlProps/ctrlProp3116.xml><?xml version="1.0" encoding="utf-8"?>
<formControlPr xmlns="http://schemas.microsoft.com/office/spreadsheetml/2009/9/main" objectType="Button" lockText="1"/>
</file>

<file path=xl/ctrlProps/ctrlProp3117.xml><?xml version="1.0" encoding="utf-8"?>
<formControlPr xmlns="http://schemas.microsoft.com/office/spreadsheetml/2009/9/main" objectType="Button" lockText="1"/>
</file>

<file path=xl/ctrlProps/ctrlProp3118.xml><?xml version="1.0" encoding="utf-8"?>
<formControlPr xmlns="http://schemas.microsoft.com/office/spreadsheetml/2009/9/main" objectType="Button" lockText="1"/>
</file>

<file path=xl/ctrlProps/ctrlProp3119.xml><?xml version="1.0" encoding="utf-8"?>
<formControlPr xmlns="http://schemas.microsoft.com/office/spreadsheetml/2009/9/main" objectType="Button" lockText="1"/>
</file>

<file path=xl/ctrlProps/ctrlProp3120.xml><?xml version="1.0" encoding="utf-8"?>
<formControlPr xmlns="http://schemas.microsoft.com/office/spreadsheetml/2009/9/main" objectType="Button" lockText="1"/>
</file>

<file path=xl/ctrlProps/ctrlProp3121.xml><?xml version="1.0" encoding="utf-8"?>
<formControlPr xmlns="http://schemas.microsoft.com/office/spreadsheetml/2009/9/main" objectType="Button" lockText="1"/>
</file>

<file path=xl/ctrlProps/ctrlProp3122.xml><?xml version="1.0" encoding="utf-8"?>
<formControlPr xmlns="http://schemas.microsoft.com/office/spreadsheetml/2009/9/main" objectType="Button" lockText="1"/>
</file>

<file path=xl/ctrlProps/ctrlProp3123.xml><?xml version="1.0" encoding="utf-8"?>
<formControlPr xmlns="http://schemas.microsoft.com/office/spreadsheetml/2009/9/main" objectType="Button" lockText="1"/>
</file>

<file path=xl/ctrlProps/ctrlProp3124.xml><?xml version="1.0" encoding="utf-8"?>
<formControlPr xmlns="http://schemas.microsoft.com/office/spreadsheetml/2009/9/main" objectType="Button" lockText="1"/>
</file>

<file path=xl/ctrlProps/ctrlProp3125.xml><?xml version="1.0" encoding="utf-8"?>
<formControlPr xmlns="http://schemas.microsoft.com/office/spreadsheetml/2009/9/main" objectType="Button" lockText="1"/>
</file>

<file path=xl/ctrlProps/ctrlProp3126.xml><?xml version="1.0" encoding="utf-8"?>
<formControlPr xmlns="http://schemas.microsoft.com/office/spreadsheetml/2009/9/main" objectType="Button" lockText="1"/>
</file>

<file path=xl/ctrlProps/ctrlProp3127.xml><?xml version="1.0" encoding="utf-8"?>
<formControlPr xmlns="http://schemas.microsoft.com/office/spreadsheetml/2009/9/main" objectType="Button" lockText="1"/>
</file>

<file path=xl/ctrlProps/ctrlProp3128.xml><?xml version="1.0" encoding="utf-8"?>
<formControlPr xmlns="http://schemas.microsoft.com/office/spreadsheetml/2009/9/main" objectType="Button" lockText="1"/>
</file>

<file path=xl/ctrlProps/ctrlProp3129.xml><?xml version="1.0" encoding="utf-8"?>
<formControlPr xmlns="http://schemas.microsoft.com/office/spreadsheetml/2009/9/main" objectType="Button" lockText="1"/>
</file>

<file path=xl/ctrlProps/ctrlProp3130.xml><?xml version="1.0" encoding="utf-8"?>
<formControlPr xmlns="http://schemas.microsoft.com/office/spreadsheetml/2009/9/main" objectType="Button" lockText="1"/>
</file>

<file path=xl/ctrlProps/ctrlProp3131.xml><?xml version="1.0" encoding="utf-8"?>
<formControlPr xmlns="http://schemas.microsoft.com/office/spreadsheetml/2009/9/main" objectType="Button" lockText="1"/>
</file>

<file path=xl/ctrlProps/ctrlProp3132.xml><?xml version="1.0" encoding="utf-8"?>
<formControlPr xmlns="http://schemas.microsoft.com/office/spreadsheetml/2009/9/main" objectType="Button" lockText="1"/>
</file>

<file path=xl/ctrlProps/ctrlProp3133.xml><?xml version="1.0" encoding="utf-8"?>
<formControlPr xmlns="http://schemas.microsoft.com/office/spreadsheetml/2009/9/main" objectType="Button" lockText="1"/>
</file>

<file path=xl/ctrlProps/ctrlProp3134.xml><?xml version="1.0" encoding="utf-8"?>
<formControlPr xmlns="http://schemas.microsoft.com/office/spreadsheetml/2009/9/main" objectType="Button" lockText="1"/>
</file>

<file path=xl/ctrlProps/ctrlProp3135.xml><?xml version="1.0" encoding="utf-8"?>
<formControlPr xmlns="http://schemas.microsoft.com/office/spreadsheetml/2009/9/main" objectType="Button" lockText="1"/>
</file>

<file path=xl/ctrlProps/ctrlProp3136.xml><?xml version="1.0" encoding="utf-8"?>
<formControlPr xmlns="http://schemas.microsoft.com/office/spreadsheetml/2009/9/main" objectType="Button" lockText="1"/>
</file>

<file path=xl/ctrlProps/ctrlProp3137.xml><?xml version="1.0" encoding="utf-8"?>
<formControlPr xmlns="http://schemas.microsoft.com/office/spreadsheetml/2009/9/main" objectType="Button" lockText="1"/>
</file>

<file path=xl/ctrlProps/ctrlProp3138.xml><?xml version="1.0" encoding="utf-8"?>
<formControlPr xmlns="http://schemas.microsoft.com/office/spreadsheetml/2009/9/main" objectType="Button" lockText="1"/>
</file>

<file path=xl/ctrlProps/ctrlProp3139.xml><?xml version="1.0" encoding="utf-8"?>
<formControlPr xmlns="http://schemas.microsoft.com/office/spreadsheetml/2009/9/main" objectType="Button" lockText="1"/>
</file>

<file path=xl/ctrlProps/ctrlProp3140.xml><?xml version="1.0" encoding="utf-8"?>
<formControlPr xmlns="http://schemas.microsoft.com/office/spreadsheetml/2009/9/main" objectType="Button" lockText="1"/>
</file>

<file path=xl/ctrlProps/ctrlProp3141.xml><?xml version="1.0" encoding="utf-8"?>
<formControlPr xmlns="http://schemas.microsoft.com/office/spreadsheetml/2009/9/main" objectType="Button" lockText="1"/>
</file>

<file path=xl/ctrlProps/ctrlProp3142.xml><?xml version="1.0" encoding="utf-8"?>
<formControlPr xmlns="http://schemas.microsoft.com/office/spreadsheetml/2009/9/main" objectType="Button" lockText="1"/>
</file>

<file path=xl/ctrlProps/ctrlProp3143.xml><?xml version="1.0" encoding="utf-8"?>
<formControlPr xmlns="http://schemas.microsoft.com/office/spreadsheetml/2009/9/main" objectType="Button" lockText="1"/>
</file>

<file path=xl/ctrlProps/ctrlProp3144.xml><?xml version="1.0" encoding="utf-8"?>
<formControlPr xmlns="http://schemas.microsoft.com/office/spreadsheetml/2009/9/main" objectType="Button" lockText="1"/>
</file>

<file path=xl/ctrlProps/ctrlProp3145.xml><?xml version="1.0" encoding="utf-8"?>
<formControlPr xmlns="http://schemas.microsoft.com/office/spreadsheetml/2009/9/main" objectType="Button" lockText="1"/>
</file>

<file path=xl/ctrlProps/ctrlProp3146.xml><?xml version="1.0" encoding="utf-8"?>
<formControlPr xmlns="http://schemas.microsoft.com/office/spreadsheetml/2009/9/main" objectType="Button" lockText="1"/>
</file>

<file path=xl/ctrlProps/ctrlProp3147.xml><?xml version="1.0" encoding="utf-8"?>
<formControlPr xmlns="http://schemas.microsoft.com/office/spreadsheetml/2009/9/main" objectType="Button" lockText="1"/>
</file>

<file path=xl/ctrlProps/ctrlProp3148.xml><?xml version="1.0" encoding="utf-8"?>
<formControlPr xmlns="http://schemas.microsoft.com/office/spreadsheetml/2009/9/main" objectType="Button" lockText="1"/>
</file>

<file path=xl/ctrlProps/ctrlProp3149.xml><?xml version="1.0" encoding="utf-8"?>
<formControlPr xmlns="http://schemas.microsoft.com/office/spreadsheetml/2009/9/main" objectType="Button" lockText="1"/>
</file>

<file path=xl/ctrlProps/ctrlProp3150.xml><?xml version="1.0" encoding="utf-8"?>
<formControlPr xmlns="http://schemas.microsoft.com/office/spreadsheetml/2009/9/main" objectType="Button" lockText="1"/>
</file>

<file path=xl/ctrlProps/ctrlProp3151.xml><?xml version="1.0" encoding="utf-8"?>
<formControlPr xmlns="http://schemas.microsoft.com/office/spreadsheetml/2009/9/main" objectType="Button" lockText="1"/>
</file>

<file path=xl/ctrlProps/ctrlProp3152.xml><?xml version="1.0" encoding="utf-8"?>
<formControlPr xmlns="http://schemas.microsoft.com/office/spreadsheetml/2009/9/main" objectType="Button" lockText="1"/>
</file>

<file path=xl/ctrlProps/ctrlProp3153.xml><?xml version="1.0" encoding="utf-8"?>
<formControlPr xmlns="http://schemas.microsoft.com/office/spreadsheetml/2009/9/main" objectType="Button" lockText="1"/>
</file>

<file path=xl/ctrlProps/ctrlProp3154.xml><?xml version="1.0" encoding="utf-8"?>
<formControlPr xmlns="http://schemas.microsoft.com/office/spreadsheetml/2009/9/main" objectType="Button" lockText="1"/>
</file>

<file path=xl/ctrlProps/ctrlProp3155.xml><?xml version="1.0" encoding="utf-8"?>
<formControlPr xmlns="http://schemas.microsoft.com/office/spreadsheetml/2009/9/main" objectType="Button" lockText="1"/>
</file>

<file path=xl/ctrlProps/ctrlProp3156.xml><?xml version="1.0" encoding="utf-8"?>
<formControlPr xmlns="http://schemas.microsoft.com/office/spreadsheetml/2009/9/main" objectType="Button" lockText="1"/>
</file>

<file path=xl/ctrlProps/ctrlProp3157.xml><?xml version="1.0" encoding="utf-8"?>
<formControlPr xmlns="http://schemas.microsoft.com/office/spreadsheetml/2009/9/main" objectType="Button" lockText="1"/>
</file>

<file path=xl/ctrlProps/ctrlProp3158.xml><?xml version="1.0" encoding="utf-8"?>
<formControlPr xmlns="http://schemas.microsoft.com/office/spreadsheetml/2009/9/main" objectType="Button" lockText="1"/>
</file>

<file path=xl/ctrlProps/ctrlProp3159.xml><?xml version="1.0" encoding="utf-8"?>
<formControlPr xmlns="http://schemas.microsoft.com/office/spreadsheetml/2009/9/main" objectType="Button" lockText="1"/>
</file>

<file path=xl/ctrlProps/ctrlProp3160.xml><?xml version="1.0" encoding="utf-8"?>
<formControlPr xmlns="http://schemas.microsoft.com/office/spreadsheetml/2009/9/main" objectType="Button" lockText="1"/>
</file>

<file path=xl/ctrlProps/ctrlProp3161.xml><?xml version="1.0" encoding="utf-8"?>
<formControlPr xmlns="http://schemas.microsoft.com/office/spreadsheetml/2009/9/main" objectType="Button" lockText="1"/>
</file>

<file path=xl/ctrlProps/ctrlProp3162.xml><?xml version="1.0" encoding="utf-8"?>
<formControlPr xmlns="http://schemas.microsoft.com/office/spreadsheetml/2009/9/main" objectType="Button" lockText="1"/>
</file>

<file path=xl/ctrlProps/ctrlProp3163.xml><?xml version="1.0" encoding="utf-8"?>
<formControlPr xmlns="http://schemas.microsoft.com/office/spreadsheetml/2009/9/main" objectType="Button" lockText="1"/>
</file>

<file path=xl/ctrlProps/ctrlProp3164.xml><?xml version="1.0" encoding="utf-8"?>
<formControlPr xmlns="http://schemas.microsoft.com/office/spreadsheetml/2009/9/main" objectType="Button" lockText="1"/>
</file>

<file path=xl/ctrlProps/ctrlProp3165.xml><?xml version="1.0" encoding="utf-8"?>
<formControlPr xmlns="http://schemas.microsoft.com/office/spreadsheetml/2009/9/main" objectType="Button" lockText="1"/>
</file>

<file path=xl/ctrlProps/ctrlProp3166.xml><?xml version="1.0" encoding="utf-8"?>
<formControlPr xmlns="http://schemas.microsoft.com/office/spreadsheetml/2009/9/main" objectType="Button" lockText="1"/>
</file>

<file path=xl/ctrlProps/ctrlProp3167.xml><?xml version="1.0" encoding="utf-8"?>
<formControlPr xmlns="http://schemas.microsoft.com/office/spreadsheetml/2009/9/main" objectType="Button" lockText="1"/>
</file>

<file path=xl/ctrlProps/ctrlProp3168.xml><?xml version="1.0" encoding="utf-8"?>
<formControlPr xmlns="http://schemas.microsoft.com/office/spreadsheetml/2009/9/main" objectType="Button" lockText="1"/>
</file>

<file path=xl/ctrlProps/ctrlProp3169.xml><?xml version="1.0" encoding="utf-8"?>
<formControlPr xmlns="http://schemas.microsoft.com/office/spreadsheetml/2009/9/main" objectType="Button" lockText="1"/>
</file>

<file path=xl/ctrlProps/ctrlProp3170.xml><?xml version="1.0" encoding="utf-8"?>
<formControlPr xmlns="http://schemas.microsoft.com/office/spreadsheetml/2009/9/main" objectType="Button" lockText="1"/>
</file>

<file path=xl/ctrlProps/ctrlProp3171.xml><?xml version="1.0" encoding="utf-8"?>
<formControlPr xmlns="http://schemas.microsoft.com/office/spreadsheetml/2009/9/main" objectType="Button" lockText="1"/>
</file>

<file path=xl/ctrlProps/ctrlProp3172.xml><?xml version="1.0" encoding="utf-8"?>
<formControlPr xmlns="http://schemas.microsoft.com/office/spreadsheetml/2009/9/main" objectType="Button" lockText="1"/>
</file>

<file path=xl/ctrlProps/ctrlProp3173.xml><?xml version="1.0" encoding="utf-8"?>
<formControlPr xmlns="http://schemas.microsoft.com/office/spreadsheetml/2009/9/main" objectType="Button" lockText="1"/>
</file>

<file path=xl/ctrlProps/ctrlProp3174.xml><?xml version="1.0" encoding="utf-8"?>
<formControlPr xmlns="http://schemas.microsoft.com/office/spreadsheetml/2009/9/main" objectType="Button" lockText="1"/>
</file>

<file path=xl/ctrlProps/ctrlProp3175.xml><?xml version="1.0" encoding="utf-8"?>
<formControlPr xmlns="http://schemas.microsoft.com/office/spreadsheetml/2009/9/main" objectType="Button" lockText="1"/>
</file>

<file path=xl/ctrlProps/ctrlProp3176.xml><?xml version="1.0" encoding="utf-8"?>
<formControlPr xmlns="http://schemas.microsoft.com/office/spreadsheetml/2009/9/main" objectType="Button" lockText="1"/>
</file>

<file path=xl/ctrlProps/ctrlProp3177.xml><?xml version="1.0" encoding="utf-8"?>
<formControlPr xmlns="http://schemas.microsoft.com/office/spreadsheetml/2009/9/main" objectType="Button" lockText="1"/>
</file>

<file path=xl/ctrlProps/ctrlProp3178.xml><?xml version="1.0" encoding="utf-8"?>
<formControlPr xmlns="http://schemas.microsoft.com/office/spreadsheetml/2009/9/main" objectType="Button" lockText="1"/>
</file>

<file path=xl/ctrlProps/ctrlProp3179.xml><?xml version="1.0" encoding="utf-8"?>
<formControlPr xmlns="http://schemas.microsoft.com/office/spreadsheetml/2009/9/main" objectType="Button" lockText="1"/>
</file>

<file path=xl/ctrlProps/ctrlProp3180.xml><?xml version="1.0" encoding="utf-8"?>
<formControlPr xmlns="http://schemas.microsoft.com/office/spreadsheetml/2009/9/main" objectType="Button" lockText="1"/>
</file>

<file path=xl/ctrlProps/ctrlProp3181.xml><?xml version="1.0" encoding="utf-8"?>
<formControlPr xmlns="http://schemas.microsoft.com/office/spreadsheetml/2009/9/main" objectType="Button" lockText="1"/>
</file>

<file path=xl/ctrlProps/ctrlProp3182.xml><?xml version="1.0" encoding="utf-8"?>
<formControlPr xmlns="http://schemas.microsoft.com/office/spreadsheetml/2009/9/main" objectType="Button" lockText="1"/>
</file>

<file path=xl/ctrlProps/ctrlProp3183.xml><?xml version="1.0" encoding="utf-8"?>
<formControlPr xmlns="http://schemas.microsoft.com/office/spreadsheetml/2009/9/main" objectType="Button" lockText="1"/>
</file>

<file path=xl/ctrlProps/ctrlProp3184.xml><?xml version="1.0" encoding="utf-8"?>
<formControlPr xmlns="http://schemas.microsoft.com/office/spreadsheetml/2009/9/main" objectType="Button" lockText="1"/>
</file>

<file path=xl/ctrlProps/ctrlProp3185.xml><?xml version="1.0" encoding="utf-8"?>
<formControlPr xmlns="http://schemas.microsoft.com/office/spreadsheetml/2009/9/main" objectType="Button" lockText="1"/>
</file>

<file path=xl/ctrlProps/ctrlProp3186.xml><?xml version="1.0" encoding="utf-8"?>
<formControlPr xmlns="http://schemas.microsoft.com/office/spreadsheetml/2009/9/main" objectType="Button" lockText="1"/>
</file>

<file path=xl/ctrlProps/ctrlProp3187.xml><?xml version="1.0" encoding="utf-8"?>
<formControlPr xmlns="http://schemas.microsoft.com/office/spreadsheetml/2009/9/main" objectType="Button" lockText="1"/>
</file>

<file path=xl/ctrlProps/ctrlProp3188.xml><?xml version="1.0" encoding="utf-8"?>
<formControlPr xmlns="http://schemas.microsoft.com/office/spreadsheetml/2009/9/main" objectType="Button" lockText="1"/>
</file>

<file path=xl/ctrlProps/ctrlProp3189.xml><?xml version="1.0" encoding="utf-8"?>
<formControlPr xmlns="http://schemas.microsoft.com/office/spreadsheetml/2009/9/main" objectType="Button" lockText="1"/>
</file>

<file path=xl/ctrlProps/ctrlProp3190.xml><?xml version="1.0" encoding="utf-8"?>
<formControlPr xmlns="http://schemas.microsoft.com/office/spreadsheetml/2009/9/main" objectType="Button" lockText="1"/>
</file>

<file path=xl/ctrlProps/ctrlProp3191.xml><?xml version="1.0" encoding="utf-8"?>
<formControlPr xmlns="http://schemas.microsoft.com/office/spreadsheetml/2009/9/main" objectType="Button" lockText="1"/>
</file>

<file path=xl/ctrlProps/ctrlProp3192.xml><?xml version="1.0" encoding="utf-8"?>
<formControlPr xmlns="http://schemas.microsoft.com/office/spreadsheetml/2009/9/main" objectType="Button" lockText="1"/>
</file>

<file path=xl/ctrlProps/ctrlProp3193.xml><?xml version="1.0" encoding="utf-8"?>
<formControlPr xmlns="http://schemas.microsoft.com/office/spreadsheetml/2009/9/main" objectType="Button" lockText="1"/>
</file>

<file path=xl/ctrlProps/ctrlProp3194.xml><?xml version="1.0" encoding="utf-8"?>
<formControlPr xmlns="http://schemas.microsoft.com/office/spreadsheetml/2009/9/main" objectType="Button" lockText="1"/>
</file>

<file path=xl/ctrlProps/ctrlProp3195.xml><?xml version="1.0" encoding="utf-8"?>
<formControlPr xmlns="http://schemas.microsoft.com/office/spreadsheetml/2009/9/main" objectType="Button" lockText="1"/>
</file>

<file path=xl/ctrlProps/ctrlProp3196.xml><?xml version="1.0" encoding="utf-8"?>
<formControlPr xmlns="http://schemas.microsoft.com/office/spreadsheetml/2009/9/main" objectType="Button" lockText="1"/>
</file>

<file path=xl/ctrlProps/ctrlProp3197.xml><?xml version="1.0" encoding="utf-8"?>
<formControlPr xmlns="http://schemas.microsoft.com/office/spreadsheetml/2009/9/main" objectType="Button" lockText="1"/>
</file>

<file path=xl/ctrlProps/ctrlProp3198.xml><?xml version="1.0" encoding="utf-8"?>
<formControlPr xmlns="http://schemas.microsoft.com/office/spreadsheetml/2009/9/main" objectType="Button" lockText="1"/>
</file>

<file path=xl/ctrlProps/ctrlProp3199.xml><?xml version="1.0" encoding="utf-8"?>
<formControlPr xmlns="http://schemas.microsoft.com/office/spreadsheetml/2009/9/main" objectType="Button" lockText="1"/>
</file>

<file path=xl/ctrlProps/ctrlProp3200.xml><?xml version="1.0" encoding="utf-8"?>
<formControlPr xmlns="http://schemas.microsoft.com/office/spreadsheetml/2009/9/main" objectType="Button" lockText="1"/>
</file>

<file path=xl/ctrlProps/ctrlProp3201.xml><?xml version="1.0" encoding="utf-8"?>
<formControlPr xmlns="http://schemas.microsoft.com/office/spreadsheetml/2009/9/main" objectType="Button" lockText="1"/>
</file>

<file path=xl/ctrlProps/ctrlProp3202.xml><?xml version="1.0" encoding="utf-8"?>
<formControlPr xmlns="http://schemas.microsoft.com/office/spreadsheetml/2009/9/main" objectType="Button" lockText="1"/>
</file>

<file path=xl/ctrlProps/ctrlProp3203.xml><?xml version="1.0" encoding="utf-8"?>
<formControlPr xmlns="http://schemas.microsoft.com/office/spreadsheetml/2009/9/main" objectType="Button" lockText="1"/>
</file>

<file path=xl/ctrlProps/ctrlProp3204.xml><?xml version="1.0" encoding="utf-8"?>
<formControlPr xmlns="http://schemas.microsoft.com/office/spreadsheetml/2009/9/main" objectType="Button" lockText="1"/>
</file>

<file path=xl/ctrlProps/ctrlProp3205.xml><?xml version="1.0" encoding="utf-8"?>
<formControlPr xmlns="http://schemas.microsoft.com/office/spreadsheetml/2009/9/main" objectType="Button" lockText="1"/>
</file>

<file path=xl/ctrlProps/ctrlProp3206.xml><?xml version="1.0" encoding="utf-8"?>
<formControlPr xmlns="http://schemas.microsoft.com/office/spreadsheetml/2009/9/main" objectType="Button" lockText="1"/>
</file>

<file path=xl/ctrlProps/ctrlProp3207.xml><?xml version="1.0" encoding="utf-8"?>
<formControlPr xmlns="http://schemas.microsoft.com/office/spreadsheetml/2009/9/main" objectType="Button" lockText="1"/>
</file>

<file path=xl/ctrlProps/ctrlProp3208.xml><?xml version="1.0" encoding="utf-8"?>
<formControlPr xmlns="http://schemas.microsoft.com/office/spreadsheetml/2009/9/main" objectType="Button" lockText="1"/>
</file>

<file path=xl/ctrlProps/ctrlProp3209.xml><?xml version="1.0" encoding="utf-8"?>
<formControlPr xmlns="http://schemas.microsoft.com/office/spreadsheetml/2009/9/main" objectType="Button" lockText="1"/>
</file>

<file path=xl/ctrlProps/ctrlProp3210.xml><?xml version="1.0" encoding="utf-8"?>
<formControlPr xmlns="http://schemas.microsoft.com/office/spreadsheetml/2009/9/main" objectType="Button" lockText="1"/>
</file>

<file path=xl/ctrlProps/ctrlProp3211.xml><?xml version="1.0" encoding="utf-8"?>
<formControlPr xmlns="http://schemas.microsoft.com/office/spreadsheetml/2009/9/main" objectType="Button" lockText="1"/>
</file>

<file path=xl/ctrlProps/ctrlProp3212.xml><?xml version="1.0" encoding="utf-8"?>
<formControlPr xmlns="http://schemas.microsoft.com/office/spreadsheetml/2009/9/main" objectType="Button" lockText="1"/>
</file>

<file path=xl/ctrlProps/ctrlProp3213.xml><?xml version="1.0" encoding="utf-8"?>
<formControlPr xmlns="http://schemas.microsoft.com/office/spreadsheetml/2009/9/main" objectType="Button" lockText="1"/>
</file>

<file path=xl/ctrlProps/ctrlProp3214.xml><?xml version="1.0" encoding="utf-8"?>
<formControlPr xmlns="http://schemas.microsoft.com/office/spreadsheetml/2009/9/main" objectType="Button" lockText="1"/>
</file>

<file path=xl/ctrlProps/ctrlProp3215.xml><?xml version="1.0" encoding="utf-8"?>
<formControlPr xmlns="http://schemas.microsoft.com/office/spreadsheetml/2009/9/main" objectType="Button" lockText="1"/>
</file>

<file path=xl/ctrlProps/ctrlProp3216.xml><?xml version="1.0" encoding="utf-8"?>
<formControlPr xmlns="http://schemas.microsoft.com/office/spreadsheetml/2009/9/main" objectType="Button" lockText="1"/>
</file>

<file path=xl/ctrlProps/ctrlProp3217.xml><?xml version="1.0" encoding="utf-8"?>
<formControlPr xmlns="http://schemas.microsoft.com/office/spreadsheetml/2009/9/main" objectType="Button" lockText="1"/>
</file>

<file path=xl/ctrlProps/ctrlProp3218.xml><?xml version="1.0" encoding="utf-8"?>
<formControlPr xmlns="http://schemas.microsoft.com/office/spreadsheetml/2009/9/main" objectType="Button" lockText="1"/>
</file>

<file path=xl/ctrlProps/ctrlProp3219.xml><?xml version="1.0" encoding="utf-8"?>
<formControlPr xmlns="http://schemas.microsoft.com/office/spreadsheetml/2009/9/main" objectType="Button" lockText="1"/>
</file>

<file path=xl/ctrlProps/ctrlProp3220.xml><?xml version="1.0" encoding="utf-8"?>
<formControlPr xmlns="http://schemas.microsoft.com/office/spreadsheetml/2009/9/main" objectType="Button" lockText="1"/>
</file>

<file path=xl/ctrlProps/ctrlProp3221.xml><?xml version="1.0" encoding="utf-8"?>
<formControlPr xmlns="http://schemas.microsoft.com/office/spreadsheetml/2009/9/main" objectType="Button" lockText="1"/>
</file>

<file path=xl/ctrlProps/ctrlProp3222.xml><?xml version="1.0" encoding="utf-8"?>
<formControlPr xmlns="http://schemas.microsoft.com/office/spreadsheetml/2009/9/main" objectType="Button" lockText="1"/>
</file>

<file path=xl/ctrlProps/ctrlProp3223.xml><?xml version="1.0" encoding="utf-8"?>
<formControlPr xmlns="http://schemas.microsoft.com/office/spreadsheetml/2009/9/main" objectType="Button" lockText="1"/>
</file>

<file path=xl/ctrlProps/ctrlProp3224.xml><?xml version="1.0" encoding="utf-8"?>
<formControlPr xmlns="http://schemas.microsoft.com/office/spreadsheetml/2009/9/main" objectType="Button" lockText="1"/>
</file>

<file path=xl/ctrlProps/ctrlProp3225.xml><?xml version="1.0" encoding="utf-8"?>
<formControlPr xmlns="http://schemas.microsoft.com/office/spreadsheetml/2009/9/main" objectType="Button" lockText="1"/>
</file>

<file path=xl/ctrlProps/ctrlProp3226.xml><?xml version="1.0" encoding="utf-8"?>
<formControlPr xmlns="http://schemas.microsoft.com/office/spreadsheetml/2009/9/main" objectType="Button" lockText="1"/>
</file>

<file path=xl/ctrlProps/ctrlProp3227.xml><?xml version="1.0" encoding="utf-8"?>
<formControlPr xmlns="http://schemas.microsoft.com/office/spreadsheetml/2009/9/main" objectType="Button" lockText="1"/>
</file>

<file path=xl/ctrlProps/ctrlProp3228.xml><?xml version="1.0" encoding="utf-8"?>
<formControlPr xmlns="http://schemas.microsoft.com/office/spreadsheetml/2009/9/main" objectType="Button" lockText="1"/>
</file>

<file path=xl/ctrlProps/ctrlProp3229.xml><?xml version="1.0" encoding="utf-8"?>
<formControlPr xmlns="http://schemas.microsoft.com/office/spreadsheetml/2009/9/main" objectType="Button" lockText="1"/>
</file>

<file path=xl/ctrlProps/ctrlProp3230.xml><?xml version="1.0" encoding="utf-8"?>
<formControlPr xmlns="http://schemas.microsoft.com/office/spreadsheetml/2009/9/main" objectType="Button" lockText="1"/>
</file>

<file path=xl/ctrlProps/ctrlProp3231.xml><?xml version="1.0" encoding="utf-8"?>
<formControlPr xmlns="http://schemas.microsoft.com/office/spreadsheetml/2009/9/main" objectType="Button" lockText="1"/>
</file>

<file path=xl/ctrlProps/ctrlProp3232.xml><?xml version="1.0" encoding="utf-8"?>
<formControlPr xmlns="http://schemas.microsoft.com/office/spreadsheetml/2009/9/main" objectType="Button" lockText="1"/>
</file>

<file path=xl/ctrlProps/ctrlProp3233.xml><?xml version="1.0" encoding="utf-8"?>
<formControlPr xmlns="http://schemas.microsoft.com/office/spreadsheetml/2009/9/main" objectType="Button" lockText="1"/>
</file>

<file path=xl/ctrlProps/ctrlProp3234.xml><?xml version="1.0" encoding="utf-8"?>
<formControlPr xmlns="http://schemas.microsoft.com/office/spreadsheetml/2009/9/main" objectType="Button" lockText="1"/>
</file>

<file path=xl/ctrlProps/ctrlProp3235.xml><?xml version="1.0" encoding="utf-8"?>
<formControlPr xmlns="http://schemas.microsoft.com/office/spreadsheetml/2009/9/main" objectType="Button" lockText="1"/>
</file>

<file path=xl/ctrlProps/ctrlProp3236.xml><?xml version="1.0" encoding="utf-8"?>
<formControlPr xmlns="http://schemas.microsoft.com/office/spreadsheetml/2009/9/main" objectType="Button" lockText="1"/>
</file>

<file path=xl/ctrlProps/ctrlProp3237.xml><?xml version="1.0" encoding="utf-8"?>
<formControlPr xmlns="http://schemas.microsoft.com/office/spreadsheetml/2009/9/main" objectType="Button" lockText="1"/>
</file>

<file path=xl/ctrlProps/ctrlProp3238.xml><?xml version="1.0" encoding="utf-8"?>
<formControlPr xmlns="http://schemas.microsoft.com/office/spreadsheetml/2009/9/main" objectType="Button" lockText="1"/>
</file>

<file path=xl/ctrlProps/ctrlProp3239.xml><?xml version="1.0" encoding="utf-8"?>
<formControlPr xmlns="http://schemas.microsoft.com/office/spreadsheetml/2009/9/main" objectType="Button" lockText="1"/>
</file>

<file path=xl/ctrlProps/ctrlProp3240.xml><?xml version="1.0" encoding="utf-8"?>
<formControlPr xmlns="http://schemas.microsoft.com/office/spreadsheetml/2009/9/main" objectType="Button" lockText="1"/>
</file>

<file path=xl/ctrlProps/ctrlProp3241.xml><?xml version="1.0" encoding="utf-8"?>
<formControlPr xmlns="http://schemas.microsoft.com/office/spreadsheetml/2009/9/main" objectType="Button" lockText="1"/>
</file>

<file path=xl/ctrlProps/ctrlProp3242.xml><?xml version="1.0" encoding="utf-8"?>
<formControlPr xmlns="http://schemas.microsoft.com/office/spreadsheetml/2009/9/main" objectType="Button" lockText="1"/>
</file>

<file path=xl/ctrlProps/ctrlProp3243.xml><?xml version="1.0" encoding="utf-8"?>
<formControlPr xmlns="http://schemas.microsoft.com/office/spreadsheetml/2009/9/main" objectType="Button" lockText="1"/>
</file>

<file path=xl/ctrlProps/ctrlProp3244.xml><?xml version="1.0" encoding="utf-8"?>
<formControlPr xmlns="http://schemas.microsoft.com/office/spreadsheetml/2009/9/main" objectType="Button" lockText="1"/>
</file>

<file path=xl/ctrlProps/ctrlProp3245.xml><?xml version="1.0" encoding="utf-8"?>
<formControlPr xmlns="http://schemas.microsoft.com/office/spreadsheetml/2009/9/main" objectType="Button" lockText="1"/>
</file>

<file path=xl/ctrlProps/ctrlProp3246.xml><?xml version="1.0" encoding="utf-8"?>
<formControlPr xmlns="http://schemas.microsoft.com/office/spreadsheetml/2009/9/main" objectType="Button" lockText="1"/>
</file>

<file path=xl/ctrlProps/ctrlProp3247.xml><?xml version="1.0" encoding="utf-8"?>
<formControlPr xmlns="http://schemas.microsoft.com/office/spreadsheetml/2009/9/main" objectType="Button" lockText="1"/>
</file>

<file path=xl/ctrlProps/ctrlProp3248.xml><?xml version="1.0" encoding="utf-8"?>
<formControlPr xmlns="http://schemas.microsoft.com/office/spreadsheetml/2009/9/main" objectType="Button" lockText="1"/>
</file>

<file path=xl/ctrlProps/ctrlProp3249.xml><?xml version="1.0" encoding="utf-8"?>
<formControlPr xmlns="http://schemas.microsoft.com/office/spreadsheetml/2009/9/main" objectType="Button" lockText="1"/>
</file>

<file path=xl/ctrlProps/ctrlProp3250.xml><?xml version="1.0" encoding="utf-8"?>
<formControlPr xmlns="http://schemas.microsoft.com/office/spreadsheetml/2009/9/main" objectType="Button" lockText="1"/>
</file>

<file path=xl/ctrlProps/ctrlProp3251.xml><?xml version="1.0" encoding="utf-8"?>
<formControlPr xmlns="http://schemas.microsoft.com/office/spreadsheetml/2009/9/main" objectType="Button" lockText="1"/>
</file>

<file path=xl/ctrlProps/ctrlProp3252.xml><?xml version="1.0" encoding="utf-8"?>
<formControlPr xmlns="http://schemas.microsoft.com/office/spreadsheetml/2009/9/main" objectType="Button" lockText="1"/>
</file>

<file path=xl/ctrlProps/ctrlProp3253.xml><?xml version="1.0" encoding="utf-8"?>
<formControlPr xmlns="http://schemas.microsoft.com/office/spreadsheetml/2009/9/main" objectType="Button" lockText="1"/>
</file>

<file path=xl/ctrlProps/ctrlProp3254.xml><?xml version="1.0" encoding="utf-8"?>
<formControlPr xmlns="http://schemas.microsoft.com/office/spreadsheetml/2009/9/main" objectType="Button" lockText="1"/>
</file>

<file path=xl/ctrlProps/ctrlProp3255.xml><?xml version="1.0" encoding="utf-8"?>
<formControlPr xmlns="http://schemas.microsoft.com/office/spreadsheetml/2009/9/main" objectType="Button" lockText="1"/>
</file>

<file path=xl/ctrlProps/ctrlProp3256.xml><?xml version="1.0" encoding="utf-8"?>
<formControlPr xmlns="http://schemas.microsoft.com/office/spreadsheetml/2009/9/main" objectType="Button" lockText="1"/>
</file>

<file path=xl/ctrlProps/ctrlProp3257.xml><?xml version="1.0" encoding="utf-8"?>
<formControlPr xmlns="http://schemas.microsoft.com/office/spreadsheetml/2009/9/main" objectType="Button" lockText="1"/>
</file>

<file path=xl/ctrlProps/ctrlProp3258.xml><?xml version="1.0" encoding="utf-8"?>
<formControlPr xmlns="http://schemas.microsoft.com/office/spreadsheetml/2009/9/main" objectType="Button" lockText="1"/>
</file>

<file path=xl/ctrlProps/ctrlProp3259.xml><?xml version="1.0" encoding="utf-8"?>
<formControlPr xmlns="http://schemas.microsoft.com/office/spreadsheetml/2009/9/main" objectType="Button" lockText="1"/>
</file>

<file path=xl/ctrlProps/ctrlProp3260.xml><?xml version="1.0" encoding="utf-8"?>
<formControlPr xmlns="http://schemas.microsoft.com/office/spreadsheetml/2009/9/main" objectType="Button" lockText="1"/>
</file>

<file path=xl/ctrlProps/ctrlProp3261.xml><?xml version="1.0" encoding="utf-8"?>
<formControlPr xmlns="http://schemas.microsoft.com/office/spreadsheetml/2009/9/main" objectType="Button" lockText="1"/>
</file>

<file path=xl/ctrlProps/ctrlProp3262.xml><?xml version="1.0" encoding="utf-8"?>
<formControlPr xmlns="http://schemas.microsoft.com/office/spreadsheetml/2009/9/main" objectType="Button" lockText="1"/>
</file>

<file path=xl/ctrlProps/ctrlProp3263.xml><?xml version="1.0" encoding="utf-8"?>
<formControlPr xmlns="http://schemas.microsoft.com/office/spreadsheetml/2009/9/main" objectType="Button" lockText="1"/>
</file>

<file path=xl/ctrlProps/ctrlProp3264.xml><?xml version="1.0" encoding="utf-8"?>
<formControlPr xmlns="http://schemas.microsoft.com/office/spreadsheetml/2009/9/main" objectType="Button" lockText="1"/>
</file>

<file path=xl/ctrlProps/ctrlProp3265.xml><?xml version="1.0" encoding="utf-8"?>
<formControlPr xmlns="http://schemas.microsoft.com/office/spreadsheetml/2009/9/main" objectType="Button" lockText="1"/>
</file>

<file path=xl/ctrlProps/ctrlProp3266.xml><?xml version="1.0" encoding="utf-8"?>
<formControlPr xmlns="http://schemas.microsoft.com/office/spreadsheetml/2009/9/main" objectType="Button" lockText="1"/>
</file>

<file path=xl/ctrlProps/ctrlProp3267.xml><?xml version="1.0" encoding="utf-8"?>
<formControlPr xmlns="http://schemas.microsoft.com/office/spreadsheetml/2009/9/main" objectType="Button" lockText="1"/>
</file>

<file path=xl/ctrlProps/ctrlProp3268.xml><?xml version="1.0" encoding="utf-8"?>
<formControlPr xmlns="http://schemas.microsoft.com/office/spreadsheetml/2009/9/main" objectType="Button" lockText="1"/>
</file>

<file path=xl/ctrlProps/ctrlProp3269.xml><?xml version="1.0" encoding="utf-8"?>
<formControlPr xmlns="http://schemas.microsoft.com/office/spreadsheetml/2009/9/main" objectType="Button" lockText="1"/>
</file>

<file path=xl/ctrlProps/ctrlProp3270.xml><?xml version="1.0" encoding="utf-8"?>
<formControlPr xmlns="http://schemas.microsoft.com/office/spreadsheetml/2009/9/main" objectType="Button" lockText="1"/>
</file>

<file path=xl/ctrlProps/ctrlProp3271.xml><?xml version="1.0" encoding="utf-8"?>
<formControlPr xmlns="http://schemas.microsoft.com/office/spreadsheetml/2009/9/main" objectType="Button" lockText="1"/>
</file>

<file path=xl/ctrlProps/ctrlProp3272.xml><?xml version="1.0" encoding="utf-8"?>
<formControlPr xmlns="http://schemas.microsoft.com/office/spreadsheetml/2009/9/main" objectType="Button" lockText="1"/>
</file>

<file path=xl/ctrlProps/ctrlProp3273.xml><?xml version="1.0" encoding="utf-8"?>
<formControlPr xmlns="http://schemas.microsoft.com/office/spreadsheetml/2009/9/main" objectType="Button" lockText="1"/>
</file>

<file path=xl/ctrlProps/ctrlProp3274.xml><?xml version="1.0" encoding="utf-8"?>
<formControlPr xmlns="http://schemas.microsoft.com/office/spreadsheetml/2009/9/main" objectType="Button" lockText="1"/>
</file>

<file path=xl/ctrlProps/ctrlProp3275.xml><?xml version="1.0" encoding="utf-8"?>
<formControlPr xmlns="http://schemas.microsoft.com/office/spreadsheetml/2009/9/main" objectType="Button" lockText="1"/>
</file>

<file path=xl/ctrlProps/ctrlProp3276.xml><?xml version="1.0" encoding="utf-8"?>
<formControlPr xmlns="http://schemas.microsoft.com/office/spreadsheetml/2009/9/main" objectType="Button" lockText="1"/>
</file>

<file path=xl/ctrlProps/ctrlProp3277.xml><?xml version="1.0" encoding="utf-8"?>
<formControlPr xmlns="http://schemas.microsoft.com/office/spreadsheetml/2009/9/main" objectType="Button" lockText="1"/>
</file>

<file path=xl/ctrlProps/ctrlProp3278.xml><?xml version="1.0" encoding="utf-8"?>
<formControlPr xmlns="http://schemas.microsoft.com/office/spreadsheetml/2009/9/main" objectType="Button" lockText="1"/>
</file>

<file path=xl/ctrlProps/ctrlProp3279.xml><?xml version="1.0" encoding="utf-8"?>
<formControlPr xmlns="http://schemas.microsoft.com/office/spreadsheetml/2009/9/main" objectType="Button" lockText="1"/>
</file>

<file path=xl/ctrlProps/ctrlProp3280.xml><?xml version="1.0" encoding="utf-8"?>
<formControlPr xmlns="http://schemas.microsoft.com/office/spreadsheetml/2009/9/main" objectType="Button" lockText="1"/>
</file>

<file path=xl/ctrlProps/ctrlProp3281.xml><?xml version="1.0" encoding="utf-8"?>
<formControlPr xmlns="http://schemas.microsoft.com/office/spreadsheetml/2009/9/main" objectType="Button" lockText="1"/>
</file>

<file path=xl/ctrlProps/ctrlProp3282.xml><?xml version="1.0" encoding="utf-8"?>
<formControlPr xmlns="http://schemas.microsoft.com/office/spreadsheetml/2009/9/main" objectType="Button" lockText="1"/>
</file>

<file path=xl/ctrlProps/ctrlProp3283.xml><?xml version="1.0" encoding="utf-8"?>
<formControlPr xmlns="http://schemas.microsoft.com/office/spreadsheetml/2009/9/main" objectType="Button" lockText="1"/>
</file>

<file path=xl/ctrlProps/ctrlProp3284.xml><?xml version="1.0" encoding="utf-8"?>
<formControlPr xmlns="http://schemas.microsoft.com/office/spreadsheetml/2009/9/main" objectType="Button" lockText="1"/>
</file>

<file path=xl/ctrlProps/ctrlProp3285.xml><?xml version="1.0" encoding="utf-8"?>
<formControlPr xmlns="http://schemas.microsoft.com/office/spreadsheetml/2009/9/main" objectType="Button" lockText="1"/>
</file>

<file path=xl/ctrlProps/ctrlProp3286.xml><?xml version="1.0" encoding="utf-8"?>
<formControlPr xmlns="http://schemas.microsoft.com/office/spreadsheetml/2009/9/main" objectType="Button" lockText="1"/>
</file>

<file path=xl/ctrlProps/ctrlProp3287.xml><?xml version="1.0" encoding="utf-8"?>
<formControlPr xmlns="http://schemas.microsoft.com/office/spreadsheetml/2009/9/main" objectType="Button" lockText="1"/>
</file>

<file path=xl/ctrlProps/ctrlProp3288.xml><?xml version="1.0" encoding="utf-8"?>
<formControlPr xmlns="http://schemas.microsoft.com/office/spreadsheetml/2009/9/main" objectType="Button" lockText="1"/>
</file>

<file path=xl/ctrlProps/ctrlProp3289.xml><?xml version="1.0" encoding="utf-8"?>
<formControlPr xmlns="http://schemas.microsoft.com/office/spreadsheetml/2009/9/main" objectType="Button" lockText="1"/>
</file>

<file path=xl/ctrlProps/ctrlProp3290.xml><?xml version="1.0" encoding="utf-8"?>
<formControlPr xmlns="http://schemas.microsoft.com/office/spreadsheetml/2009/9/main" objectType="Button" lockText="1"/>
</file>

<file path=xl/ctrlProps/ctrlProp3291.xml><?xml version="1.0" encoding="utf-8"?>
<formControlPr xmlns="http://schemas.microsoft.com/office/spreadsheetml/2009/9/main" objectType="Button" lockText="1"/>
</file>

<file path=xl/ctrlProps/ctrlProp3292.xml><?xml version="1.0" encoding="utf-8"?>
<formControlPr xmlns="http://schemas.microsoft.com/office/spreadsheetml/2009/9/main" objectType="Button" lockText="1"/>
</file>

<file path=xl/ctrlProps/ctrlProp3293.xml><?xml version="1.0" encoding="utf-8"?>
<formControlPr xmlns="http://schemas.microsoft.com/office/spreadsheetml/2009/9/main" objectType="Button" lockText="1"/>
</file>

<file path=xl/ctrlProps/ctrlProp3294.xml><?xml version="1.0" encoding="utf-8"?>
<formControlPr xmlns="http://schemas.microsoft.com/office/spreadsheetml/2009/9/main" objectType="Button" lockText="1"/>
</file>

<file path=xl/ctrlProps/ctrlProp3295.xml><?xml version="1.0" encoding="utf-8"?>
<formControlPr xmlns="http://schemas.microsoft.com/office/spreadsheetml/2009/9/main" objectType="Button" lockText="1"/>
</file>

<file path=xl/ctrlProps/ctrlProp3296.xml><?xml version="1.0" encoding="utf-8"?>
<formControlPr xmlns="http://schemas.microsoft.com/office/spreadsheetml/2009/9/main" objectType="Button" lockText="1"/>
</file>

<file path=xl/ctrlProps/ctrlProp3297.xml><?xml version="1.0" encoding="utf-8"?>
<formControlPr xmlns="http://schemas.microsoft.com/office/spreadsheetml/2009/9/main" objectType="Button" lockText="1"/>
</file>

<file path=xl/ctrlProps/ctrlProp3298.xml><?xml version="1.0" encoding="utf-8"?>
<formControlPr xmlns="http://schemas.microsoft.com/office/spreadsheetml/2009/9/main" objectType="Button" lockText="1"/>
</file>

<file path=xl/ctrlProps/ctrlProp3299.xml><?xml version="1.0" encoding="utf-8"?>
<formControlPr xmlns="http://schemas.microsoft.com/office/spreadsheetml/2009/9/main" objectType="Button" lockText="1"/>
</file>

<file path=xl/ctrlProps/ctrlProp3300.xml><?xml version="1.0" encoding="utf-8"?>
<formControlPr xmlns="http://schemas.microsoft.com/office/spreadsheetml/2009/9/main" objectType="Button" lockText="1"/>
</file>

<file path=xl/ctrlProps/ctrlProp3301.xml><?xml version="1.0" encoding="utf-8"?>
<formControlPr xmlns="http://schemas.microsoft.com/office/spreadsheetml/2009/9/main" objectType="Button" lockText="1"/>
</file>

<file path=xl/ctrlProps/ctrlProp3302.xml><?xml version="1.0" encoding="utf-8"?>
<formControlPr xmlns="http://schemas.microsoft.com/office/spreadsheetml/2009/9/main" objectType="Button" lockText="1"/>
</file>

<file path=xl/ctrlProps/ctrlProp3303.xml><?xml version="1.0" encoding="utf-8"?>
<formControlPr xmlns="http://schemas.microsoft.com/office/spreadsheetml/2009/9/main" objectType="Button" lockText="1"/>
</file>

<file path=xl/ctrlProps/ctrlProp3304.xml><?xml version="1.0" encoding="utf-8"?>
<formControlPr xmlns="http://schemas.microsoft.com/office/spreadsheetml/2009/9/main" objectType="Button" lockText="1"/>
</file>

<file path=xl/ctrlProps/ctrlProp3305.xml><?xml version="1.0" encoding="utf-8"?>
<formControlPr xmlns="http://schemas.microsoft.com/office/spreadsheetml/2009/9/main" objectType="Button" lockText="1"/>
</file>

<file path=xl/ctrlProps/ctrlProp3306.xml><?xml version="1.0" encoding="utf-8"?>
<formControlPr xmlns="http://schemas.microsoft.com/office/spreadsheetml/2009/9/main" objectType="Button" lockText="1"/>
</file>

<file path=xl/ctrlProps/ctrlProp3307.xml><?xml version="1.0" encoding="utf-8"?>
<formControlPr xmlns="http://schemas.microsoft.com/office/spreadsheetml/2009/9/main" objectType="Button" lockText="1"/>
</file>

<file path=xl/ctrlProps/ctrlProp3308.xml><?xml version="1.0" encoding="utf-8"?>
<formControlPr xmlns="http://schemas.microsoft.com/office/spreadsheetml/2009/9/main" objectType="Button" lockText="1"/>
</file>

<file path=xl/ctrlProps/ctrlProp3309.xml><?xml version="1.0" encoding="utf-8"?>
<formControlPr xmlns="http://schemas.microsoft.com/office/spreadsheetml/2009/9/main" objectType="Button" lockText="1"/>
</file>

<file path=xl/ctrlProps/ctrlProp3310.xml><?xml version="1.0" encoding="utf-8"?>
<formControlPr xmlns="http://schemas.microsoft.com/office/spreadsheetml/2009/9/main" objectType="Button" lockText="1"/>
</file>

<file path=xl/ctrlProps/ctrlProp3311.xml><?xml version="1.0" encoding="utf-8"?>
<formControlPr xmlns="http://schemas.microsoft.com/office/spreadsheetml/2009/9/main" objectType="Button" lockText="1"/>
</file>

<file path=xl/ctrlProps/ctrlProp3312.xml><?xml version="1.0" encoding="utf-8"?>
<formControlPr xmlns="http://schemas.microsoft.com/office/spreadsheetml/2009/9/main" objectType="Button" lockText="1"/>
</file>

<file path=xl/ctrlProps/ctrlProp3313.xml><?xml version="1.0" encoding="utf-8"?>
<formControlPr xmlns="http://schemas.microsoft.com/office/spreadsheetml/2009/9/main" objectType="Button" lockText="1"/>
</file>

<file path=xl/ctrlProps/ctrlProp3314.xml><?xml version="1.0" encoding="utf-8"?>
<formControlPr xmlns="http://schemas.microsoft.com/office/spreadsheetml/2009/9/main" objectType="Button" lockText="1"/>
</file>

<file path=xl/ctrlProps/ctrlProp3315.xml><?xml version="1.0" encoding="utf-8"?>
<formControlPr xmlns="http://schemas.microsoft.com/office/spreadsheetml/2009/9/main" objectType="Button" lockText="1"/>
</file>

<file path=xl/ctrlProps/ctrlProp3316.xml><?xml version="1.0" encoding="utf-8"?>
<formControlPr xmlns="http://schemas.microsoft.com/office/spreadsheetml/2009/9/main" objectType="Button" lockText="1"/>
</file>

<file path=xl/ctrlProps/ctrlProp3317.xml><?xml version="1.0" encoding="utf-8"?>
<formControlPr xmlns="http://schemas.microsoft.com/office/spreadsheetml/2009/9/main" objectType="Button" lockText="1"/>
</file>

<file path=xl/ctrlProps/ctrlProp3318.xml><?xml version="1.0" encoding="utf-8"?>
<formControlPr xmlns="http://schemas.microsoft.com/office/spreadsheetml/2009/9/main" objectType="Button" lockText="1"/>
</file>

<file path=xl/ctrlProps/ctrlProp3319.xml><?xml version="1.0" encoding="utf-8"?>
<formControlPr xmlns="http://schemas.microsoft.com/office/spreadsheetml/2009/9/main" objectType="Button" lockText="1"/>
</file>

<file path=xl/ctrlProps/ctrlProp3320.xml><?xml version="1.0" encoding="utf-8"?>
<formControlPr xmlns="http://schemas.microsoft.com/office/spreadsheetml/2009/9/main" objectType="Button" lockText="1"/>
</file>

<file path=xl/ctrlProps/ctrlProp3321.xml><?xml version="1.0" encoding="utf-8"?>
<formControlPr xmlns="http://schemas.microsoft.com/office/spreadsheetml/2009/9/main" objectType="Button" lockText="1"/>
</file>

<file path=xl/ctrlProps/ctrlProp3322.xml><?xml version="1.0" encoding="utf-8"?>
<formControlPr xmlns="http://schemas.microsoft.com/office/spreadsheetml/2009/9/main" objectType="Button" lockText="1"/>
</file>

<file path=xl/ctrlProps/ctrlProp3323.xml><?xml version="1.0" encoding="utf-8"?>
<formControlPr xmlns="http://schemas.microsoft.com/office/spreadsheetml/2009/9/main" objectType="Button" lockText="1"/>
</file>

<file path=xl/ctrlProps/ctrlProp3324.xml><?xml version="1.0" encoding="utf-8"?>
<formControlPr xmlns="http://schemas.microsoft.com/office/spreadsheetml/2009/9/main" objectType="Button" lockText="1"/>
</file>

<file path=xl/ctrlProps/ctrlProp3325.xml><?xml version="1.0" encoding="utf-8"?>
<formControlPr xmlns="http://schemas.microsoft.com/office/spreadsheetml/2009/9/main" objectType="Button" lockText="1"/>
</file>

<file path=xl/ctrlProps/ctrlProp3326.xml><?xml version="1.0" encoding="utf-8"?>
<formControlPr xmlns="http://schemas.microsoft.com/office/spreadsheetml/2009/9/main" objectType="Button" lockText="1"/>
</file>

<file path=xl/ctrlProps/ctrlProp3327.xml><?xml version="1.0" encoding="utf-8"?>
<formControlPr xmlns="http://schemas.microsoft.com/office/spreadsheetml/2009/9/main" objectType="Button" lockText="1"/>
</file>

<file path=xl/ctrlProps/ctrlProp3328.xml><?xml version="1.0" encoding="utf-8"?>
<formControlPr xmlns="http://schemas.microsoft.com/office/spreadsheetml/2009/9/main" objectType="Button" lockText="1"/>
</file>

<file path=xl/ctrlProps/ctrlProp3329.xml><?xml version="1.0" encoding="utf-8"?>
<formControlPr xmlns="http://schemas.microsoft.com/office/spreadsheetml/2009/9/main" objectType="Button" lockText="1"/>
</file>

<file path=xl/ctrlProps/ctrlProp3330.xml><?xml version="1.0" encoding="utf-8"?>
<formControlPr xmlns="http://schemas.microsoft.com/office/spreadsheetml/2009/9/main" objectType="Button" lockText="1"/>
</file>

<file path=xl/ctrlProps/ctrlProp3331.xml><?xml version="1.0" encoding="utf-8"?>
<formControlPr xmlns="http://schemas.microsoft.com/office/spreadsheetml/2009/9/main" objectType="Button" lockText="1"/>
</file>

<file path=xl/ctrlProps/ctrlProp3332.xml><?xml version="1.0" encoding="utf-8"?>
<formControlPr xmlns="http://schemas.microsoft.com/office/spreadsheetml/2009/9/main" objectType="Button" lockText="1"/>
</file>

<file path=xl/ctrlProps/ctrlProp3333.xml><?xml version="1.0" encoding="utf-8"?>
<formControlPr xmlns="http://schemas.microsoft.com/office/spreadsheetml/2009/9/main" objectType="Button" lockText="1"/>
</file>

<file path=xl/ctrlProps/ctrlProp3334.xml><?xml version="1.0" encoding="utf-8"?>
<formControlPr xmlns="http://schemas.microsoft.com/office/spreadsheetml/2009/9/main" objectType="Button" lockText="1"/>
</file>

<file path=xl/ctrlProps/ctrlProp3335.xml><?xml version="1.0" encoding="utf-8"?>
<formControlPr xmlns="http://schemas.microsoft.com/office/spreadsheetml/2009/9/main" objectType="Button" lockText="1"/>
</file>

<file path=xl/ctrlProps/ctrlProp3336.xml><?xml version="1.0" encoding="utf-8"?>
<formControlPr xmlns="http://schemas.microsoft.com/office/spreadsheetml/2009/9/main" objectType="Button" lockText="1"/>
</file>

<file path=xl/ctrlProps/ctrlProp3337.xml><?xml version="1.0" encoding="utf-8"?>
<formControlPr xmlns="http://schemas.microsoft.com/office/spreadsheetml/2009/9/main" objectType="Button" lockText="1"/>
</file>

<file path=xl/ctrlProps/ctrlProp3338.xml><?xml version="1.0" encoding="utf-8"?>
<formControlPr xmlns="http://schemas.microsoft.com/office/spreadsheetml/2009/9/main" objectType="Button" lockText="1"/>
</file>

<file path=xl/ctrlProps/ctrlProp3339.xml><?xml version="1.0" encoding="utf-8"?>
<formControlPr xmlns="http://schemas.microsoft.com/office/spreadsheetml/2009/9/main" objectType="Button" lockText="1"/>
</file>

<file path=xl/ctrlProps/ctrlProp3340.xml><?xml version="1.0" encoding="utf-8"?>
<formControlPr xmlns="http://schemas.microsoft.com/office/spreadsheetml/2009/9/main" objectType="Button" lockText="1"/>
</file>

<file path=xl/ctrlProps/ctrlProp3341.xml><?xml version="1.0" encoding="utf-8"?>
<formControlPr xmlns="http://schemas.microsoft.com/office/spreadsheetml/2009/9/main" objectType="Button" lockText="1"/>
</file>

<file path=xl/ctrlProps/ctrlProp3342.xml><?xml version="1.0" encoding="utf-8"?>
<formControlPr xmlns="http://schemas.microsoft.com/office/spreadsheetml/2009/9/main" objectType="Button" lockText="1"/>
</file>

<file path=xl/ctrlProps/ctrlProp3343.xml><?xml version="1.0" encoding="utf-8"?>
<formControlPr xmlns="http://schemas.microsoft.com/office/spreadsheetml/2009/9/main" objectType="Button" lockText="1"/>
</file>

<file path=xl/ctrlProps/ctrlProp3344.xml><?xml version="1.0" encoding="utf-8"?>
<formControlPr xmlns="http://schemas.microsoft.com/office/spreadsheetml/2009/9/main" objectType="Button" lockText="1"/>
</file>

<file path=xl/ctrlProps/ctrlProp3345.xml><?xml version="1.0" encoding="utf-8"?>
<formControlPr xmlns="http://schemas.microsoft.com/office/spreadsheetml/2009/9/main" objectType="Button" lockText="1"/>
</file>

<file path=xl/ctrlProps/ctrlProp3346.xml><?xml version="1.0" encoding="utf-8"?>
<formControlPr xmlns="http://schemas.microsoft.com/office/spreadsheetml/2009/9/main" objectType="Button" lockText="1"/>
</file>

<file path=xl/ctrlProps/ctrlProp3347.xml><?xml version="1.0" encoding="utf-8"?>
<formControlPr xmlns="http://schemas.microsoft.com/office/spreadsheetml/2009/9/main" objectType="Button" lockText="1"/>
</file>

<file path=xl/ctrlProps/ctrlProp3348.xml><?xml version="1.0" encoding="utf-8"?>
<formControlPr xmlns="http://schemas.microsoft.com/office/spreadsheetml/2009/9/main" objectType="Button" lockText="1"/>
</file>

<file path=xl/ctrlProps/ctrlProp3349.xml><?xml version="1.0" encoding="utf-8"?>
<formControlPr xmlns="http://schemas.microsoft.com/office/spreadsheetml/2009/9/main" objectType="Button" lockText="1"/>
</file>

<file path=xl/ctrlProps/ctrlProp3350.xml><?xml version="1.0" encoding="utf-8"?>
<formControlPr xmlns="http://schemas.microsoft.com/office/spreadsheetml/2009/9/main" objectType="Button" lockText="1"/>
</file>

<file path=xl/ctrlProps/ctrlProp3351.xml><?xml version="1.0" encoding="utf-8"?>
<formControlPr xmlns="http://schemas.microsoft.com/office/spreadsheetml/2009/9/main" objectType="Button" lockText="1"/>
</file>

<file path=xl/ctrlProps/ctrlProp3352.xml><?xml version="1.0" encoding="utf-8"?>
<formControlPr xmlns="http://schemas.microsoft.com/office/spreadsheetml/2009/9/main" objectType="Button" lockText="1"/>
</file>

<file path=xl/ctrlProps/ctrlProp3353.xml><?xml version="1.0" encoding="utf-8"?>
<formControlPr xmlns="http://schemas.microsoft.com/office/spreadsheetml/2009/9/main" objectType="Button" lockText="1"/>
</file>

<file path=xl/ctrlProps/ctrlProp3354.xml><?xml version="1.0" encoding="utf-8"?>
<formControlPr xmlns="http://schemas.microsoft.com/office/spreadsheetml/2009/9/main" objectType="Button" lockText="1"/>
</file>

<file path=xl/ctrlProps/ctrlProp3355.xml><?xml version="1.0" encoding="utf-8"?>
<formControlPr xmlns="http://schemas.microsoft.com/office/spreadsheetml/2009/9/main" objectType="Button" lockText="1"/>
</file>

<file path=xl/ctrlProps/ctrlProp3356.xml><?xml version="1.0" encoding="utf-8"?>
<formControlPr xmlns="http://schemas.microsoft.com/office/spreadsheetml/2009/9/main" objectType="Button" lockText="1"/>
</file>

<file path=xl/ctrlProps/ctrlProp3357.xml><?xml version="1.0" encoding="utf-8"?>
<formControlPr xmlns="http://schemas.microsoft.com/office/spreadsheetml/2009/9/main" objectType="Button" lockText="1"/>
</file>

<file path=xl/ctrlProps/ctrlProp3358.xml><?xml version="1.0" encoding="utf-8"?>
<formControlPr xmlns="http://schemas.microsoft.com/office/spreadsheetml/2009/9/main" objectType="Button" lockText="1"/>
</file>

<file path=xl/ctrlProps/ctrlProp3359.xml><?xml version="1.0" encoding="utf-8"?>
<formControlPr xmlns="http://schemas.microsoft.com/office/spreadsheetml/2009/9/main" objectType="Button" lockText="1"/>
</file>

<file path=xl/ctrlProps/ctrlProp3360.xml><?xml version="1.0" encoding="utf-8"?>
<formControlPr xmlns="http://schemas.microsoft.com/office/spreadsheetml/2009/9/main" objectType="Button" lockText="1"/>
</file>

<file path=xl/ctrlProps/ctrlProp3361.xml><?xml version="1.0" encoding="utf-8"?>
<formControlPr xmlns="http://schemas.microsoft.com/office/spreadsheetml/2009/9/main" objectType="Button" lockText="1"/>
</file>

<file path=xl/ctrlProps/ctrlProp3362.xml><?xml version="1.0" encoding="utf-8"?>
<formControlPr xmlns="http://schemas.microsoft.com/office/spreadsheetml/2009/9/main" objectType="Button" lockText="1"/>
</file>

<file path=xl/ctrlProps/ctrlProp3363.xml><?xml version="1.0" encoding="utf-8"?>
<formControlPr xmlns="http://schemas.microsoft.com/office/spreadsheetml/2009/9/main" objectType="Button" lockText="1"/>
</file>

<file path=xl/ctrlProps/ctrlProp3364.xml><?xml version="1.0" encoding="utf-8"?>
<formControlPr xmlns="http://schemas.microsoft.com/office/spreadsheetml/2009/9/main" objectType="Button" lockText="1"/>
</file>

<file path=xl/ctrlProps/ctrlProp3365.xml><?xml version="1.0" encoding="utf-8"?>
<formControlPr xmlns="http://schemas.microsoft.com/office/spreadsheetml/2009/9/main" objectType="Button" lockText="1"/>
</file>

<file path=xl/ctrlProps/ctrlProp3366.xml><?xml version="1.0" encoding="utf-8"?>
<formControlPr xmlns="http://schemas.microsoft.com/office/spreadsheetml/2009/9/main" objectType="Button" lockText="1"/>
</file>

<file path=xl/ctrlProps/ctrlProp3367.xml><?xml version="1.0" encoding="utf-8"?>
<formControlPr xmlns="http://schemas.microsoft.com/office/spreadsheetml/2009/9/main" objectType="Button" lockText="1"/>
</file>

<file path=xl/ctrlProps/ctrlProp3368.xml><?xml version="1.0" encoding="utf-8"?>
<formControlPr xmlns="http://schemas.microsoft.com/office/spreadsheetml/2009/9/main" objectType="Button" lockText="1"/>
</file>

<file path=xl/ctrlProps/ctrlProp3369.xml><?xml version="1.0" encoding="utf-8"?>
<formControlPr xmlns="http://schemas.microsoft.com/office/spreadsheetml/2009/9/main" objectType="Button" lockText="1"/>
</file>

<file path=xl/ctrlProps/ctrlProp3370.xml><?xml version="1.0" encoding="utf-8"?>
<formControlPr xmlns="http://schemas.microsoft.com/office/spreadsheetml/2009/9/main" objectType="Button" lockText="1"/>
</file>

<file path=xl/ctrlProps/ctrlProp3371.xml><?xml version="1.0" encoding="utf-8"?>
<formControlPr xmlns="http://schemas.microsoft.com/office/spreadsheetml/2009/9/main" objectType="Button" lockText="1"/>
</file>

<file path=xl/ctrlProps/ctrlProp3372.xml><?xml version="1.0" encoding="utf-8"?>
<formControlPr xmlns="http://schemas.microsoft.com/office/spreadsheetml/2009/9/main" objectType="Button" lockText="1"/>
</file>

<file path=xl/ctrlProps/ctrlProp3373.xml><?xml version="1.0" encoding="utf-8"?>
<formControlPr xmlns="http://schemas.microsoft.com/office/spreadsheetml/2009/9/main" objectType="Button" lockText="1"/>
</file>

<file path=xl/ctrlProps/ctrlProp3374.xml><?xml version="1.0" encoding="utf-8"?>
<formControlPr xmlns="http://schemas.microsoft.com/office/spreadsheetml/2009/9/main" objectType="Button" lockText="1"/>
</file>

<file path=xl/ctrlProps/ctrlProp3375.xml><?xml version="1.0" encoding="utf-8"?>
<formControlPr xmlns="http://schemas.microsoft.com/office/spreadsheetml/2009/9/main" objectType="Button" lockText="1"/>
</file>

<file path=xl/ctrlProps/ctrlProp3376.xml><?xml version="1.0" encoding="utf-8"?>
<formControlPr xmlns="http://schemas.microsoft.com/office/spreadsheetml/2009/9/main" objectType="Button" lockText="1"/>
</file>

<file path=xl/ctrlProps/ctrlProp3377.xml><?xml version="1.0" encoding="utf-8"?>
<formControlPr xmlns="http://schemas.microsoft.com/office/spreadsheetml/2009/9/main" objectType="Button" lockText="1"/>
</file>

<file path=xl/ctrlProps/ctrlProp3378.xml><?xml version="1.0" encoding="utf-8"?>
<formControlPr xmlns="http://schemas.microsoft.com/office/spreadsheetml/2009/9/main" objectType="Button" lockText="1"/>
</file>

<file path=xl/ctrlProps/ctrlProp3379.xml><?xml version="1.0" encoding="utf-8"?>
<formControlPr xmlns="http://schemas.microsoft.com/office/spreadsheetml/2009/9/main" objectType="Button" lockText="1"/>
</file>

<file path=xl/ctrlProps/ctrlProp3380.xml><?xml version="1.0" encoding="utf-8"?>
<formControlPr xmlns="http://schemas.microsoft.com/office/spreadsheetml/2009/9/main" objectType="Button" lockText="1"/>
</file>

<file path=xl/ctrlProps/ctrlProp3381.xml><?xml version="1.0" encoding="utf-8"?>
<formControlPr xmlns="http://schemas.microsoft.com/office/spreadsheetml/2009/9/main" objectType="Button" lockText="1"/>
</file>

<file path=xl/ctrlProps/ctrlProp3382.xml><?xml version="1.0" encoding="utf-8"?>
<formControlPr xmlns="http://schemas.microsoft.com/office/spreadsheetml/2009/9/main" objectType="Button" lockText="1"/>
</file>

<file path=xl/ctrlProps/ctrlProp3383.xml><?xml version="1.0" encoding="utf-8"?>
<formControlPr xmlns="http://schemas.microsoft.com/office/spreadsheetml/2009/9/main" objectType="Button" lockText="1"/>
</file>

<file path=xl/ctrlProps/ctrlProp3384.xml><?xml version="1.0" encoding="utf-8"?>
<formControlPr xmlns="http://schemas.microsoft.com/office/spreadsheetml/2009/9/main" objectType="Button" lockText="1"/>
</file>

<file path=xl/ctrlProps/ctrlProp3385.xml><?xml version="1.0" encoding="utf-8"?>
<formControlPr xmlns="http://schemas.microsoft.com/office/spreadsheetml/2009/9/main" objectType="Button" lockText="1"/>
</file>

<file path=xl/ctrlProps/ctrlProp3386.xml><?xml version="1.0" encoding="utf-8"?>
<formControlPr xmlns="http://schemas.microsoft.com/office/spreadsheetml/2009/9/main" objectType="Button" lockText="1"/>
</file>

<file path=xl/ctrlProps/ctrlProp3387.xml><?xml version="1.0" encoding="utf-8"?>
<formControlPr xmlns="http://schemas.microsoft.com/office/spreadsheetml/2009/9/main" objectType="Button" lockText="1"/>
</file>

<file path=xl/ctrlProps/ctrlProp3388.xml><?xml version="1.0" encoding="utf-8"?>
<formControlPr xmlns="http://schemas.microsoft.com/office/spreadsheetml/2009/9/main" objectType="Button" lockText="1"/>
</file>

<file path=xl/ctrlProps/ctrlProp3389.xml><?xml version="1.0" encoding="utf-8"?>
<formControlPr xmlns="http://schemas.microsoft.com/office/spreadsheetml/2009/9/main" objectType="Button" lockText="1"/>
</file>

<file path=xl/ctrlProps/ctrlProp3390.xml><?xml version="1.0" encoding="utf-8"?>
<formControlPr xmlns="http://schemas.microsoft.com/office/spreadsheetml/2009/9/main" objectType="Button" lockText="1"/>
</file>

<file path=xl/ctrlProps/ctrlProp3391.xml><?xml version="1.0" encoding="utf-8"?>
<formControlPr xmlns="http://schemas.microsoft.com/office/spreadsheetml/2009/9/main" objectType="Button" lockText="1"/>
</file>

<file path=xl/ctrlProps/ctrlProp3392.xml><?xml version="1.0" encoding="utf-8"?>
<formControlPr xmlns="http://schemas.microsoft.com/office/spreadsheetml/2009/9/main" objectType="Button" lockText="1"/>
</file>

<file path=xl/ctrlProps/ctrlProp3393.xml><?xml version="1.0" encoding="utf-8"?>
<formControlPr xmlns="http://schemas.microsoft.com/office/spreadsheetml/2009/9/main" objectType="Button" lockText="1"/>
</file>

<file path=xl/ctrlProps/ctrlProp3394.xml><?xml version="1.0" encoding="utf-8"?>
<formControlPr xmlns="http://schemas.microsoft.com/office/spreadsheetml/2009/9/main" objectType="Button" lockText="1"/>
</file>

<file path=xl/ctrlProps/ctrlProp3395.xml><?xml version="1.0" encoding="utf-8"?>
<formControlPr xmlns="http://schemas.microsoft.com/office/spreadsheetml/2009/9/main" objectType="Button" lockText="1"/>
</file>

<file path=xl/ctrlProps/ctrlProp3396.xml><?xml version="1.0" encoding="utf-8"?>
<formControlPr xmlns="http://schemas.microsoft.com/office/spreadsheetml/2009/9/main" objectType="Button" lockText="1"/>
</file>

<file path=xl/ctrlProps/ctrlProp3397.xml><?xml version="1.0" encoding="utf-8"?>
<formControlPr xmlns="http://schemas.microsoft.com/office/spreadsheetml/2009/9/main" objectType="Button" lockText="1"/>
</file>

<file path=xl/ctrlProps/ctrlProp3398.xml><?xml version="1.0" encoding="utf-8"?>
<formControlPr xmlns="http://schemas.microsoft.com/office/spreadsheetml/2009/9/main" objectType="Button" lockText="1"/>
</file>

<file path=xl/ctrlProps/ctrlProp3399.xml><?xml version="1.0" encoding="utf-8"?>
<formControlPr xmlns="http://schemas.microsoft.com/office/spreadsheetml/2009/9/main" objectType="Button" lockText="1"/>
</file>

<file path=xl/ctrlProps/ctrlProp3400.xml><?xml version="1.0" encoding="utf-8"?>
<formControlPr xmlns="http://schemas.microsoft.com/office/spreadsheetml/2009/9/main" objectType="Button" lockText="1"/>
</file>

<file path=xl/ctrlProps/ctrlProp3401.xml><?xml version="1.0" encoding="utf-8"?>
<formControlPr xmlns="http://schemas.microsoft.com/office/spreadsheetml/2009/9/main" objectType="Button" lockText="1"/>
</file>

<file path=xl/ctrlProps/ctrlProp3402.xml><?xml version="1.0" encoding="utf-8"?>
<formControlPr xmlns="http://schemas.microsoft.com/office/spreadsheetml/2009/9/main" objectType="Button" lockText="1"/>
</file>

<file path=xl/ctrlProps/ctrlProp3403.xml><?xml version="1.0" encoding="utf-8"?>
<formControlPr xmlns="http://schemas.microsoft.com/office/spreadsheetml/2009/9/main" objectType="Button" lockText="1"/>
</file>

<file path=xl/ctrlProps/ctrlProp3404.xml><?xml version="1.0" encoding="utf-8"?>
<formControlPr xmlns="http://schemas.microsoft.com/office/spreadsheetml/2009/9/main" objectType="Button" lockText="1"/>
</file>

<file path=xl/ctrlProps/ctrlProp3405.xml><?xml version="1.0" encoding="utf-8"?>
<formControlPr xmlns="http://schemas.microsoft.com/office/spreadsheetml/2009/9/main" objectType="Button" lockText="1"/>
</file>

<file path=xl/ctrlProps/ctrlProp3406.xml><?xml version="1.0" encoding="utf-8"?>
<formControlPr xmlns="http://schemas.microsoft.com/office/spreadsheetml/2009/9/main" objectType="Button" lockText="1"/>
</file>

<file path=xl/ctrlProps/ctrlProp3407.xml><?xml version="1.0" encoding="utf-8"?>
<formControlPr xmlns="http://schemas.microsoft.com/office/spreadsheetml/2009/9/main" objectType="Button" lockText="1"/>
</file>

<file path=xl/ctrlProps/ctrlProp3408.xml><?xml version="1.0" encoding="utf-8"?>
<formControlPr xmlns="http://schemas.microsoft.com/office/spreadsheetml/2009/9/main" objectType="Button" lockText="1"/>
</file>

<file path=xl/ctrlProps/ctrlProp3409.xml><?xml version="1.0" encoding="utf-8"?>
<formControlPr xmlns="http://schemas.microsoft.com/office/spreadsheetml/2009/9/main" objectType="Button" lockText="1"/>
</file>

<file path=xl/ctrlProps/ctrlProp3410.xml><?xml version="1.0" encoding="utf-8"?>
<formControlPr xmlns="http://schemas.microsoft.com/office/spreadsheetml/2009/9/main" objectType="Button" lockText="1"/>
</file>

<file path=xl/ctrlProps/ctrlProp3411.xml><?xml version="1.0" encoding="utf-8"?>
<formControlPr xmlns="http://schemas.microsoft.com/office/spreadsheetml/2009/9/main" objectType="Button" lockText="1"/>
</file>

<file path=xl/ctrlProps/ctrlProp3412.xml><?xml version="1.0" encoding="utf-8"?>
<formControlPr xmlns="http://schemas.microsoft.com/office/spreadsheetml/2009/9/main" objectType="Button" lockText="1"/>
</file>

<file path=xl/ctrlProps/ctrlProp3413.xml><?xml version="1.0" encoding="utf-8"?>
<formControlPr xmlns="http://schemas.microsoft.com/office/spreadsheetml/2009/9/main" objectType="Button" lockText="1"/>
</file>

<file path=xl/ctrlProps/ctrlProp3414.xml><?xml version="1.0" encoding="utf-8"?>
<formControlPr xmlns="http://schemas.microsoft.com/office/spreadsheetml/2009/9/main" objectType="Button" lockText="1"/>
</file>

<file path=xl/ctrlProps/ctrlProp3415.xml><?xml version="1.0" encoding="utf-8"?>
<formControlPr xmlns="http://schemas.microsoft.com/office/spreadsheetml/2009/9/main" objectType="Button" lockText="1"/>
</file>

<file path=xl/ctrlProps/ctrlProp3416.xml><?xml version="1.0" encoding="utf-8"?>
<formControlPr xmlns="http://schemas.microsoft.com/office/spreadsheetml/2009/9/main" objectType="Button" lockText="1"/>
</file>

<file path=xl/ctrlProps/ctrlProp3417.xml><?xml version="1.0" encoding="utf-8"?>
<formControlPr xmlns="http://schemas.microsoft.com/office/spreadsheetml/2009/9/main" objectType="Button" lockText="1"/>
</file>

<file path=xl/ctrlProps/ctrlProp3418.xml><?xml version="1.0" encoding="utf-8"?>
<formControlPr xmlns="http://schemas.microsoft.com/office/spreadsheetml/2009/9/main" objectType="Button" lockText="1"/>
</file>

<file path=xl/ctrlProps/ctrlProp3419.xml><?xml version="1.0" encoding="utf-8"?>
<formControlPr xmlns="http://schemas.microsoft.com/office/spreadsheetml/2009/9/main" objectType="Button" lockText="1"/>
</file>

<file path=xl/ctrlProps/ctrlProp3420.xml><?xml version="1.0" encoding="utf-8"?>
<formControlPr xmlns="http://schemas.microsoft.com/office/spreadsheetml/2009/9/main" objectType="Button" lockText="1"/>
</file>

<file path=xl/ctrlProps/ctrlProp3421.xml><?xml version="1.0" encoding="utf-8"?>
<formControlPr xmlns="http://schemas.microsoft.com/office/spreadsheetml/2009/9/main" objectType="Button" lockText="1"/>
</file>

<file path=xl/ctrlProps/ctrlProp3422.xml><?xml version="1.0" encoding="utf-8"?>
<formControlPr xmlns="http://schemas.microsoft.com/office/spreadsheetml/2009/9/main" objectType="Button" lockText="1"/>
</file>

<file path=xl/ctrlProps/ctrlProp3423.xml><?xml version="1.0" encoding="utf-8"?>
<formControlPr xmlns="http://schemas.microsoft.com/office/spreadsheetml/2009/9/main" objectType="Button" lockText="1"/>
</file>

<file path=xl/ctrlProps/ctrlProp3424.xml><?xml version="1.0" encoding="utf-8"?>
<formControlPr xmlns="http://schemas.microsoft.com/office/spreadsheetml/2009/9/main" objectType="Button" lockText="1"/>
</file>

<file path=xl/ctrlProps/ctrlProp3425.xml><?xml version="1.0" encoding="utf-8"?>
<formControlPr xmlns="http://schemas.microsoft.com/office/spreadsheetml/2009/9/main" objectType="Button" lockText="1"/>
</file>

<file path=xl/ctrlProps/ctrlProp3426.xml><?xml version="1.0" encoding="utf-8"?>
<formControlPr xmlns="http://schemas.microsoft.com/office/spreadsheetml/2009/9/main" objectType="Button" lockText="1"/>
</file>

<file path=xl/ctrlProps/ctrlProp3427.xml><?xml version="1.0" encoding="utf-8"?>
<formControlPr xmlns="http://schemas.microsoft.com/office/spreadsheetml/2009/9/main" objectType="Button" lockText="1"/>
</file>

<file path=xl/ctrlProps/ctrlProp3428.xml><?xml version="1.0" encoding="utf-8"?>
<formControlPr xmlns="http://schemas.microsoft.com/office/spreadsheetml/2009/9/main" objectType="Button" lockText="1"/>
</file>

<file path=xl/ctrlProps/ctrlProp3429.xml><?xml version="1.0" encoding="utf-8"?>
<formControlPr xmlns="http://schemas.microsoft.com/office/spreadsheetml/2009/9/main" objectType="Button" lockText="1"/>
</file>

<file path=xl/ctrlProps/ctrlProp3430.xml><?xml version="1.0" encoding="utf-8"?>
<formControlPr xmlns="http://schemas.microsoft.com/office/spreadsheetml/2009/9/main" objectType="Button" lockText="1"/>
</file>

<file path=xl/ctrlProps/ctrlProp3431.xml><?xml version="1.0" encoding="utf-8"?>
<formControlPr xmlns="http://schemas.microsoft.com/office/spreadsheetml/2009/9/main" objectType="Button" lockText="1"/>
</file>

<file path=xl/ctrlProps/ctrlProp3432.xml><?xml version="1.0" encoding="utf-8"?>
<formControlPr xmlns="http://schemas.microsoft.com/office/spreadsheetml/2009/9/main" objectType="Button" lockText="1"/>
</file>

<file path=xl/ctrlProps/ctrlProp3433.xml><?xml version="1.0" encoding="utf-8"?>
<formControlPr xmlns="http://schemas.microsoft.com/office/spreadsheetml/2009/9/main" objectType="Button" lockText="1"/>
</file>

<file path=xl/ctrlProps/ctrlProp3434.xml><?xml version="1.0" encoding="utf-8"?>
<formControlPr xmlns="http://schemas.microsoft.com/office/spreadsheetml/2009/9/main" objectType="Button" lockText="1"/>
</file>

<file path=xl/ctrlProps/ctrlProp3435.xml><?xml version="1.0" encoding="utf-8"?>
<formControlPr xmlns="http://schemas.microsoft.com/office/spreadsheetml/2009/9/main" objectType="Button" lockText="1"/>
</file>

<file path=xl/ctrlProps/ctrlProp3436.xml><?xml version="1.0" encoding="utf-8"?>
<formControlPr xmlns="http://schemas.microsoft.com/office/spreadsheetml/2009/9/main" objectType="Button" lockText="1"/>
</file>

<file path=xl/ctrlProps/ctrlProp3437.xml><?xml version="1.0" encoding="utf-8"?>
<formControlPr xmlns="http://schemas.microsoft.com/office/spreadsheetml/2009/9/main" objectType="Button" lockText="1"/>
</file>

<file path=xl/ctrlProps/ctrlProp3438.xml><?xml version="1.0" encoding="utf-8"?>
<formControlPr xmlns="http://schemas.microsoft.com/office/spreadsheetml/2009/9/main" objectType="Button" lockText="1"/>
</file>

<file path=xl/ctrlProps/ctrlProp3439.xml><?xml version="1.0" encoding="utf-8"?>
<formControlPr xmlns="http://schemas.microsoft.com/office/spreadsheetml/2009/9/main" objectType="Button" lockText="1"/>
</file>

<file path=xl/ctrlProps/ctrlProp3440.xml><?xml version="1.0" encoding="utf-8"?>
<formControlPr xmlns="http://schemas.microsoft.com/office/spreadsheetml/2009/9/main" objectType="Button" lockText="1"/>
</file>

<file path=xl/ctrlProps/ctrlProp3441.xml><?xml version="1.0" encoding="utf-8"?>
<formControlPr xmlns="http://schemas.microsoft.com/office/spreadsheetml/2009/9/main" objectType="Button" lockText="1"/>
</file>

<file path=xl/ctrlProps/ctrlProp3442.xml><?xml version="1.0" encoding="utf-8"?>
<formControlPr xmlns="http://schemas.microsoft.com/office/spreadsheetml/2009/9/main" objectType="Button" lockText="1"/>
</file>

<file path=xl/ctrlProps/ctrlProp3443.xml><?xml version="1.0" encoding="utf-8"?>
<formControlPr xmlns="http://schemas.microsoft.com/office/spreadsheetml/2009/9/main" objectType="Button" lockText="1"/>
</file>

<file path=xl/ctrlProps/ctrlProp3444.xml><?xml version="1.0" encoding="utf-8"?>
<formControlPr xmlns="http://schemas.microsoft.com/office/spreadsheetml/2009/9/main" objectType="Button" lockText="1"/>
</file>

<file path=xl/ctrlProps/ctrlProp3445.xml><?xml version="1.0" encoding="utf-8"?>
<formControlPr xmlns="http://schemas.microsoft.com/office/spreadsheetml/2009/9/main" objectType="Button" lockText="1"/>
</file>

<file path=xl/ctrlProps/ctrlProp3446.xml><?xml version="1.0" encoding="utf-8"?>
<formControlPr xmlns="http://schemas.microsoft.com/office/spreadsheetml/2009/9/main" objectType="Button" lockText="1"/>
</file>

<file path=xl/ctrlProps/ctrlProp3447.xml><?xml version="1.0" encoding="utf-8"?>
<formControlPr xmlns="http://schemas.microsoft.com/office/spreadsheetml/2009/9/main" objectType="Button" lockText="1"/>
</file>

<file path=xl/ctrlProps/ctrlProp3448.xml><?xml version="1.0" encoding="utf-8"?>
<formControlPr xmlns="http://schemas.microsoft.com/office/spreadsheetml/2009/9/main" objectType="Button" lockText="1"/>
</file>

<file path=xl/ctrlProps/ctrlProp3449.xml><?xml version="1.0" encoding="utf-8"?>
<formControlPr xmlns="http://schemas.microsoft.com/office/spreadsheetml/2009/9/main" objectType="Button" lockText="1"/>
</file>

<file path=xl/ctrlProps/ctrlProp3450.xml><?xml version="1.0" encoding="utf-8"?>
<formControlPr xmlns="http://schemas.microsoft.com/office/spreadsheetml/2009/9/main" objectType="Button" lockText="1"/>
</file>

<file path=xl/ctrlProps/ctrlProp3451.xml><?xml version="1.0" encoding="utf-8"?>
<formControlPr xmlns="http://schemas.microsoft.com/office/spreadsheetml/2009/9/main" objectType="Button" lockText="1"/>
</file>

<file path=xl/ctrlProps/ctrlProp3452.xml><?xml version="1.0" encoding="utf-8"?>
<formControlPr xmlns="http://schemas.microsoft.com/office/spreadsheetml/2009/9/main" objectType="Button" lockText="1"/>
</file>

<file path=xl/ctrlProps/ctrlProp3453.xml><?xml version="1.0" encoding="utf-8"?>
<formControlPr xmlns="http://schemas.microsoft.com/office/spreadsheetml/2009/9/main" objectType="Button" lockText="1"/>
</file>

<file path=xl/ctrlProps/ctrlProp3454.xml><?xml version="1.0" encoding="utf-8"?>
<formControlPr xmlns="http://schemas.microsoft.com/office/spreadsheetml/2009/9/main" objectType="Button" lockText="1"/>
</file>

<file path=xl/ctrlProps/ctrlProp3455.xml><?xml version="1.0" encoding="utf-8"?>
<formControlPr xmlns="http://schemas.microsoft.com/office/spreadsheetml/2009/9/main" objectType="Button" lockText="1"/>
</file>

<file path=xl/ctrlProps/ctrlProp3456.xml><?xml version="1.0" encoding="utf-8"?>
<formControlPr xmlns="http://schemas.microsoft.com/office/spreadsheetml/2009/9/main" objectType="Button" lockText="1"/>
</file>

<file path=xl/ctrlProps/ctrlProp3457.xml><?xml version="1.0" encoding="utf-8"?>
<formControlPr xmlns="http://schemas.microsoft.com/office/spreadsheetml/2009/9/main" objectType="Button" lockText="1"/>
</file>

<file path=xl/ctrlProps/ctrlProp3458.xml><?xml version="1.0" encoding="utf-8"?>
<formControlPr xmlns="http://schemas.microsoft.com/office/spreadsheetml/2009/9/main" objectType="Button" lockText="1"/>
</file>

<file path=xl/ctrlProps/ctrlProp3459.xml><?xml version="1.0" encoding="utf-8"?>
<formControlPr xmlns="http://schemas.microsoft.com/office/spreadsheetml/2009/9/main" objectType="Button" lockText="1"/>
</file>

<file path=xl/ctrlProps/ctrlProp3460.xml><?xml version="1.0" encoding="utf-8"?>
<formControlPr xmlns="http://schemas.microsoft.com/office/spreadsheetml/2009/9/main" objectType="Button" lockText="1"/>
</file>

<file path=xl/ctrlProps/ctrlProp3461.xml><?xml version="1.0" encoding="utf-8"?>
<formControlPr xmlns="http://schemas.microsoft.com/office/spreadsheetml/2009/9/main" objectType="Button" lockText="1"/>
</file>

<file path=xl/ctrlProps/ctrlProp3462.xml><?xml version="1.0" encoding="utf-8"?>
<formControlPr xmlns="http://schemas.microsoft.com/office/spreadsheetml/2009/9/main" objectType="Button" lockText="1"/>
</file>

<file path=xl/ctrlProps/ctrlProp3463.xml><?xml version="1.0" encoding="utf-8"?>
<formControlPr xmlns="http://schemas.microsoft.com/office/spreadsheetml/2009/9/main" objectType="Button" lockText="1"/>
</file>

<file path=xl/ctrlProps/ctrlProp3464.xml><?xml version="1.0" encoding="utf-8"?>
<formControlPr xmlns="http://schemas.microsoft.com/office/spreadsheetml/2009/9/main" objectType="Button" lockText="1"/>
</file>

<file path=xl/ctrlProps/ctrlProp3465.xml><?xml version="1.0" encoding="utf-8"?>
<formControlPr xmlns="http://schemas.microsoft.com/office/spreadsheetml/2009/9/main" objectType="Button" lockText="1"/>
</file>

<file path=xl/ctrlProps/ctrlProp3466.xml><?xml version="1.0" encoding="utf-8"?>
<formControlPr xmlns="http://schemas.microsoft.com/office/spreadsheetml/2009/9/main" objectType="Button" lockText="1"/>
</file>

<file path=xl/ctrlProps/ctrlProp3467.xml><?xml version="1.0" encoding="utf-8"?>
<formControlPr xmlns="http://schemas.microsoft.com/office/spreadsheetml/2009/9/main" objectType="Button" lockText="1"/>
</file>

<file path=xl/ctrlProps/ctrlProp3468.xml><?xml version="1.0" encoding="utf-8"?>
<formControlPr xmlns="http://schemas.microsoft.com/office/spreadsheetml/2009/9/main" objectType="Button" lockText="1"/>
</file>

<file path=xl/ctrlProps/ctrlProp3469.xml><?xml version="1.0" encoding="utf-8"?>
<formControlPr xmlns="http://schemas.microsoft.com/office/spreadsheetml/2009/9/main" objectType="Button" lockText="1"/>
</file>

<file path=xl/ctrlProps/ctrlProp3470.xml><?xml version="1.0" encoding="utf-8"?>
<formControlPr xmlns="http://schemas.microsoft.com/office/spreadsheetml/2009/9/main" objectType="Button" lockText="1"/>
</file>

<file path=xl/ctrlProps/ctrlProp3471.xml><?xml version="1.0" encoding="utf-8"?>
<formControlPr xmlns="http://schemas.microsoft.com/office/spreadsheetml/2009/9/main" objectType="Button" lockText="1"/>
</file>

<file path=xl/ctrlProps/ctrlProp3472.xml><?xml version="1.0" encoding="utf-8"?>
<formControlPr xmlns="http://schemas.microsoft.com/office/spreadsheetml/2009/9/main" objectType="Button" lockText="1"/>
</file>

<file path=xl/ctrlProps/ctrlProp3473.xml><?xml version="1.0" encoding="utf-8"?>
<formControlPr xmlns="http://schemas.microsoft.com/office/spreadsheetml/2009/9/main" objectType="Button" lockText="1"/>
</file>

<file path=xl/ctrlProps/ctrlProp3474.xml><?xml version="1.0" encoding="utf-8"?>
<formControlPr xmlns="http://schemas.microsoft.com/office/spreadsheetml/2009/9/main" objectType="Button" lockText="1"/>
</file>

<file path=xl/ctrlProps/ctrlProp3475.xml><?xml version="1.0" encoding="utf-8"?>
<formControlPr xmlns="http://schemas.microsoft.com/office/spreadsheetml/2009/9/main" objectType="Button" lockText="1"/>
</file>

<file path=xl/ctrlProps/ctrlProp3476.xml><?xml version="1.0" encoding="utf-8"?>
<formControlPr xmlns="http://schemas.microsoft.com/office/spreadsheetml/2009/9/main" objectType="Button" lockText="1"/>
</file>

<file path=xl/ctrlProps/ctrlProp3477.xml><?xml version="1.0" encoding="utf-8"?>
<formControlPr xmlns="http://schemas.microsoft.com/office/spreadsheetml/2009/9/main" objectType="Button" lockText="1"/>
</file>

<file path=xl/ctrlProps/ctrlProp3478.xml><?xml version="1.0" encoding="utf-8"?>
<formControlPr xmlns="http://schemas.microsoft.com/office/spreadsheetml/2009/9/main" objectType="Button" lockText="1"/>
</file>

<file path=xl/ctrlProps/ctrlProp3479.xml><?xml version="1.0" encoding="utf-8"?>
<formControlPr xmlns="http://schemas.microsoft.com/office/spreadsheetml/2009/9/main" objectType="Button" lockText="1"/>
</file>

<file path=xl/ctrlProps/ctrlProp3480.xml><?xml version="1.0" encoding="utf-8"?>
<formControlPr xmlns="http://schemas.microsoft.com/office/spreadsheetml/2009/9/main" objectType="Button" lockText="1"/>
</file>

<file path=xl/ctrlProps/ctrlProp3481.xml><?xml version="1.0" encoding="utf-8"?>
<formControlPr xmlns="http://schemas.microsoft.com/office/spreadsheetml/2009/9/main" objectType="Button" lockText="1"/>
</file>

<file path=xl/ctrlProps/ctrlProp3482.xml><?xml version="1.0" encoding="utf-8"?>
<formControlPr xmlns="http://schemas.microsoft.com/office/spreadsheetml/2009/9/main" objectType="Button" lockText="1"/>
</file>

<file path=xl/ctrlProps/ctrlProp3483.xml><?xml version="1.0" encoding="utf-8"?>
<formControlPr xmlns="http://schemas.microsoft.com/office/spreadsheetml/2009/9/main" objectType="Button" lockText="1"/>
</file>

<file path=xl/ctrlProps/ctrlProp3484.xml><?xml version="1.0" encoding="utf-8"?>
<formControlPr xmlns="http://schemas.microsoft.com/office/spreadsheetml/2009/9/main" objectType="Button" lockText="1"/>
</file>

<file path=xl/ctrlProps/ctrlProp3485.xml><?xml version="1.0" encoding="utf-8"?>
<formControlPr xmlns="http://schemas.microsoft.com/office/spreadsheetml/2009/9/main" objectType="Button" lockText="1"/>
</file>

<file path=xl/ctrlProps/ctrlProp3486.xml><?xml version="1.0" encoding="utf-8"?>
<formControlPr xmlns="http://schemas.microsoft.com/office/spreadsheetml/2009/9/main" objectType="Button" lockText="1"/>
</file>

<file path=xl/ctrlProps/ctrlProp3487.xml><?xml version="1.0" encoding="utf-8"?>
<formControlPr xmlns="http://schemas.microsoft.com/office/spreadsheetml/2009/9/main" objectType="Button" lockText="1"/>
</file>

<file path=xl/ctrlProps/ctrlProp3488.xml><?xml version="1.0" encoding="utf-8"?>
<formControlPr xmlns="http://schemas.microsoft.com/office/spreadsheetml/2009/9/main" objectType="Button" lockText="1"/>
</file>

<file path=xl/ctrlProps/ctrlProp3489.xml><?xml version="1.0" encoding="utf-8"?>
<formControlPr xmlns="http://schemas.microsoft.com/office/spreadsheetml/2009/9/main" objectType="Button" lockText="1"/>
</file>

<file path=xl/ctrlProps/ctrlProp3490.xml><?xml version="1.0" encoding="utf-8"?>
<formControlPr xmlns="http://schemas.microsoft.com/office/spreadsheetml/2009/9/main" objectType="Button" lockText="1"/>
</file>

<file path=xl/ctrlProps/ctrlProp3491.xml><?xml version="1.0" encoding="utf-8"?>
<formControlPr xmlns="http://schemas.microsoft.com/office/spreadsheetml/2009/9/main" objectType="Button" lockText="1"/>
</file>

<file path=xl/ctrlProps/ctrlProp3492.xml><?xml version="1.0" encoding="utf-8"?>
<formControlPr xmlns="http://schemas.microsoft.com/office/spreadsheetml/2009/9/main" objectType="Button" lockText="1"/>
</file>

<file path=xl/ctrlProps/ctrlProp3493.xml><?xml version="1.0" encoding="utf-8"?>
<formControlPr xmlns="http://schemas.microsoft.com/office/spreadsheetml/2009/9/main" objectType="Button" lockText="1"/>
</file>

<file path=xl/ctrlProps/ctrlProp3494.xml><?xml version="1.0" encoding="utf-8"?>
<formControlPr xmlns="http://schemas.microsoft.com/office/spreadsheetml/2009/9/main" objectType="Button" lockText="1"/>
</file>

<file path=xl/ctrlProps/ctrlProp3495.xml><?xml version="1.0" encoding="utf-8"?>
<formControlPr xmlns="http://schemas.microsoft.com/office/spreadsheetml/2009/9/main" objectType="Button" lockText="1"/>
</file>

<file path=xl/ctrlProps/ctrlProp3496.xml><?xml version="1.0" encoding="utf-8"?>
<formControlPr xmlns="http://schemas.microsoft.com/office/spreadsheetml/2009/9/main" objectType="Button" lockText="1"/>
</file>

<file path=xl/ctrlProps/ctrlProp3497.xml><?xml version="1.0" encoding="utf-8"?>
<formControlPr xmlns="http://schemas.microsoft.com/office/spreadsheetml/2009/9/main" objectType="Button" lockText="1"/>
</file>

<file path=xl/ctrlProps/ctrlProp3498.xml><?xml version="1.0" encoding="utf-8"?>
<formControlPr xmlns="http://schemas.microsoft.com/office/spreadsheetml/2009/9/main" objectType="Button" lockText="1"/>
</file>

<file path=xl/ctrlProps/ctrlProp3499.xml><?xml version="1.0" encoding="utf-8"?>
<formControlPr xmlns="http://schemas.microsoft.com/office/spreadsheetml/2009/9/main" objectType="Button" lockText="1"/>
</file>

<file path=xl/ctrlProps/ctrlProp3500.xml><?xml version="1.0" encoding="utf-8"?>
<formControlPr xmlns="http://schemas.microsoft.com/office/spreadsheetml/2009/9/main" objectType="Button" lockText="1"/>
</file>

<file path=xl/ctrlProps/ctrlProp3501.xml><?xml version="1.0" encoding="utf-8"?>
<formControlPr xmlns="http://schemas.microsoft.com/office/spreadsheetml/2009/9/main" objectType="Button" lockText="1"/>
</file>

<file path=xl/ctrlProps/ctrlProp3502.xml><?xml version="1.0" encoding="utf-8"?>
<formControlPr xmlns="http://schemas.microsoft.com/office/spreadsheetml/2009/9/main" objectType="Button" lockText="1"/>
</file>

<file path=xl/ctrlProps/ctrlProp3503.xml><?xml version="1.0" encoding="utf-8"?>
<formControlPr xmlns="http://schemas.microsoft.com/office/spreadsheetml/2009/9/main" objectType="Button" lockText="1"/>
</file>

<file path=xl/ctrlProps/ctrlProp3504.xml><?xml version="1.0" encoding="utf-8"?>
<formControlPr xmlns="http://schemas.microsoft.com/office/spreadsheetml/2009/9/main" objectType="Button" lockText="1"/>
</file>

<file path=xl/ctrlProps/ctrlProp3505.xml><?xml version="1.0" encoding="utf-8"?>
<formControlPr xmlns="http://schemas.microsoft.com/office/spreadsheetml/2009/9/main" objectType="Button" lockText="1"/>
</file>

<file path=xl/ctrlProps/ctrlProp3506.xml><?xml version="1.0" encoding="utf-8"?>
<formControlPr xmlns="http://schemas.microsoft.com/office/spreadsheetml/2009/9/main" objectType="Button" lockText="1"/>
</file>

<file path=xl/ctrlProps/ctrlProp3507.xml><?xml version="1.0" encoding="utf-8"?>
<formControlPr xmlns="http://schemas.microsoft.com/office/spreadsheetml/2009/9/main" objectType="Button" lockText="1"/>
</file>

<file path=xl/ctrlProps/ctrlProp3508.xml><?xml version="1.0" encoding="utf-8"?>
<formControlPr xmlns="http://schemas.microsoft.com/office/spreadsheetml/2009/9/main" objectType="Button" lockText="1"/>
</file>

<file path=xl/ctrlProps/ctrlProp3509.xml><?xml version="1.0" encoding="utf-8"?>
<formControlPr xmlns="http://schemas.microsoft.com/office/spreadsheetml/2009/9/main" objectType="Button" lockText="1"/>
</file>

<file path=xl/ctrlProps/ctrlProp3510.xml><?xml version="1.0" encoding="utf-8"?>
<formControlPr xmlns="http://schemas.microsoft.com/office/spreadsheetml/2009/9/main" objectType="Button" lockText="1"/>
</file>

<file path=xl/ctrlProps/ctrlProp3511.xml><?xml version="1.0" encoding="utf-8"?>
<formControlPr xmlns="http://schemas.microsoft.com/office/spreadsheetml/2009/9/main" objectType="Button" lockText="1"/>
</file>

<file path=xl/ctrlProps/ctrlProp3512.xml><?xml version="1.0" encoding="utf-8"?>
<formControlPr xmlns="http://schemas.microsoft.com/office/spreadsheetml/2009/9/main" objectType="Button" lockText="1"/>
</file>

<file path=xl/ctrlProps/ctrlProp3513.xml><?xml version="1.0" encoding="utf-8"?>
<formControlPr xmlns="http://schemas.microsoft.com/office/spreadsheetml/2009/9/main" objectType="Button" lockText="1"/>
</file>

<file path=xl/ctrlProps/ctrlProp3514.xml><?xml version="1.0" encoding="utf-8"?>
<formControlPr xmlns="http://schemas.microsoft.com/office/spreadsheetml/2009/9/main" objectType="Button" lockText="1"/>
</file>

<file path=xl/ctrlProps/ctrlProp3515.xml><?xml version="1.0" encoding="utf-8"?>
<formControlPr xmlns="http://schemas.microsoft.com/office/spreadsheetml/2009/9/main" objectType="Button" lockText="1"/>
</file>

<file path=xl/ctrlProps/ctrlProp3516.xml><?xml version="1.0" encoding="utf-8"?>
<formControlPr xmlns="http://schemas.microsoft.com/office/spreadsheetml/2009/9/main" objectType="Button" lockText="1"/>
</file>

<file path=xl/ctrlProps/ctrlProp3517.xml><?xml version="1.0" encoding="utf-8"?>
<formControlPr xmlns="http://schemas.microsoft.com/office/spreadsheetml/2009/9/main" objectType="Button" lockText="1"/>
</file>

<file path=xl/ctrlProps/ctrlProp3518.xml><?xml version="1.0" encoding="utf-8"?>
<formControlPr xmlns="http://schemas.microsoft.com/office/spreadsheetml/2009/9/main" objectType="Button" lockText="1"/>
</file>

<file path=xl/ctrlProps/ctrlProp3519.xml><?xml version="1.0" encoding="utf-8"?>
<formControlPr xmlns="http://schemas.microsoft.com/office/spreadsheetml/2009/9/main" objectType="Button" lockText="1"/>
</file>

<file path=xl/ctrlProps/ctrlProp3520.xml><?xml version="1.0" encoding="utf-8"?>
<formControlPr xmlns="http://schemas.microsoft.com/office/spreadsheetml/2009/9/main" objectType="Button" lockText="1"/>
</file>

<file path=xl/ctrlProps/ctrlProp3521.xml><?xml version="1.0" encoding="utf-8"?>
<formControlPr xmlns="http://schemas.microsoft.com/office/spreadsheetml/2009/9/main" objectType="Button" lockText="1"/>
</file>

<file path=xl/ctrlProps/ctrlProp3522.xml><?xml version="1.0" encoding="utf-8"?>
<formControlPr xmlns="http://schemas.microsoft.com/office/spreadsheetml/2009/9/main" objectType="Button" lockText="1"/>
</file>

<file path=xl/ctrlProps/ctrlProp3523.xml><?xml version="1.0" encoding="utf-8"?>
<formControlPr xmlns="http://schemas.microsoft.com/office/spreadsheetml/2009/9/main" objectType="Button" lockText="1"/>
</file>

<file path=xl/ctrlProps/ctrlProp3524.xml><?xml version="1.0" encoding="utf-8"?>
<formControlPr xmlns="http://schemas.microsoft.com/office/spreadsheetml/2009/9/main" objectType="Button" lockText="1"/>
</file>

<file path=xl/ctrlProps/ctrlProp3525.xml><?xml version="1.0" encoding="utf-8"?>
<formControlPr xmlns="http://schemas.microsoft.com/office/spreadsheetml/2009/9/main" objectType="Button" lockText="1"/>
</file>

<file path=xl/ctrlProps/ctrlProp3526.xml><?xml version="1.0" encoding="utf-8"?>
<formControlPr xmlns="http://schemas.microsoft.com/office/spreadsheetml/2009/9/main" objectType="Button" lockText="1"/>
</file>

<file path=xl/ctrlProps/ctrlProp3527.xml><?xml version="1.0" encoding="utf-8"?>
<formControlPr xmlns="http://schemas.microsoft.com/office/spreadsheetml/2009/9/main" objectType="Button" lockText="1"/>
</file>

<file path=xl/ctrlProps/ctrlProp3528.xml><?xml version="1.0" encoding="utf-8"?>
<formControlPr xmlns="http://schemas.microsoft.com/office/spreadsheetml/2009/9/main" objectType="Button" lockText="1"/>
</file>

<file path=xl/ctrlProps/ctrlProp3529.xml><?xml version="1.0" encoding="utf-8"?>
<formControlPr xmlns="http://schemas.microsoft.com/office/spreadsheetml/2009/9/main" objectType="Button" lockText="1"/>
</file>

<file path=xl/ctrlProps/ctrlProp3530.xml><?xml version="1.0" encoding="utf-8"?>
<formControlPr xmlns="http://schemas.microsoft.com/office/spreadsheetml/2009/9/main" objectType="Button" lockText="1"/>
</file>

<file path=xl/ctrlProps/ctrlProp3531.xml><?xml version="1.0" encoding="utf-8"?>
<formControlPr xmlns="http://schemas.microsoft.com/office/spreadsheetml/2009/9/main" objectType="Button" lockText="1"/>
</file>

<file path=xl/ctrlProps/ctrlProp3532.xml><?xml version="1.0" encoding="utf-8"?>
<formControlPr xmlns="http://schemas.microsoft.com/office/spreadsheetml/2009/9/main" objectType="Button" lockText="1"/>
</file>

<file path=xl/ctrlProps/ctrlProp3533.xml><?xml version="1.0" encoding="utf-8"?>
<formControlPr xmlns="http://schemas.microsoft.com/office/spreadsheetml/2009/9/main" objectType="Button" lockText="1"/>
</file>

<file path=xl/ctrlProps/ctrlProp3534.xml><?xml version="1.0" encoding="utf-8"?>
<formControlPr xmlns="http://schemas.microsoft.com/office/spreadsheetml/2009/9/main" objectType="Button" lockText="1"/>
</file>

<file path=xl/ctrlProps/ctrlProp3535.xml><?xml version="1.0" encoding="utf-8"?>
<formControlPr xmlns="http://schemas.microsoft.com/office/spreadsheetml/2009/9/main" objectType="Button" lockText="1"/>
</file>

<file path=xl/ctrlProps/ctrlProp3536.xml><?xml version="1.0" encoding="utf-8"?>
<formControlPr xmlns="http://schemas.microsoft.com/office/spreadsheetml/2009/9/main" objectType="Button" lockText="1"/>
</file>

<file path=xl/ctrlProps/ctrlProp3537.xml><?xml version="1.0" encoding="utf-8"?>
<formControlPr xmlns="http://schemas.microsoft.com/office/spreadsheetml/2009/9/main" objectType="Button" lockText="1"/>
</file>

<file path=xl/ctrlProps/ctrlProp3538.xml><?xml version="1.0" encoding="utf-8"?>
<formControlPr xmlns="http://schemas.microsoft.com/office/spreadsheetml/2009/9/main" objectType="Button" lockText="1"/>
</file>

<file path=xl/ctrlProps/ctrlProp3539.xml><?xml version="1.0" encoding="utf-8"?>
<formControlPr xmlns="http://schemas.microsoft.com/office/spreadsheetml/2009/9/main" objectType="Button" lockText="1"/>
</file>

<file path=xl/ctrlProps/ctrlProp3540.xml><?xml version="1.0" encoding="utf-8"?>
<formControlPr xmlns="http://schemas.microsoft.com/office/spreadsheetml/2009/9/main" objectType="Button" lockText="1"/>
</file>

<file path=xl/ctrlProps/ctrlProp3541.xml><?xml version="1.0" encoding="utf-8"?>
<formControlPr xmlns="http://schemas.microsoft.com/office/spreadsheetml/2009/9/main" objectType="Button" lockText="1"/>
</file>

<file path=xl/ctrlProps/ctrlProp3542.xml><?xml version="1.0" encoding="utf-8"?>
<formControlPr xmlns="http://schemas.microsoft.com/office/spreadsheetml/2009/9/main" objectType="Button" lockText="1"/>
</file>

<file path=xl/ctrlProps/ctrlProp3543.xml><?xml version="1.0" encoding="utf-8"?>
<formControlPr xmlns="http://schemas.microsoft.com/office/spreadsheetml/2009/9/main" objectType="Button" lockText="1"/>
</file>

<file path=xl/ctrlProps/ctrlProp3544.xml><?xml version="1.0" encoding="utf-8"?>
<formControlPr xmlns="http://schemas.microsoft.com/office/spreadsheetml/2009/9/main" objectType="Button" lockText="1"/>
</file>

<file path=xl/ctrlProps/ctrlProp3545.xml><?xml version="1.0" encoding="utf-8"?>
<formControlPr xmlns="http://schemas.microsoft.com/office/spreadsheetml/2009/9/main" objectType="Button" lockText="1"/>
</file>

<file path=xl/ctrlProps/ctrlProp3546.xml><?xml version="1.0" encoding="utf-8"?>
<formControlPr xmlns="http://schemas.microsoft.com/office/spreadsheetml/2009/9/main" objectType="Button" lockText="1"/>
</file>

<file path=xl/ctrlProps/ctrlProp3547.xml><?xml version="1.0" encoding="utf-8"?>
<formControlPr xmlns="http://schemas.microsoft.com/office/spreadsheetml/2009/9/main" objectType="Button" lockText="1"/>
</file>

<file path=xl/ctrlProps/ctrlProp3548.xml><?xml version="1.0" encoding="utf-8"?>
<formControlPr xmlns="http://schemas.microsoft.com/office/spreadsheetml/2009/9/main" objectType="Button" lockText="1"/>
</file>

<file path=xl/ctrlProps/ctrlProp3549.xml><?xml version="1.0" encoding="utf-8"?>
<formControlPr xmlns="http://schemas.microsoft.com/office/spreadsheetml/2009/9/main" objectType="Button" lockText="1"/>
</file>

<file path=xl/ctrlProps/ctrlProp3550.xml><?xml version="1.0" encoding="utf-8"?>
<formControlPr xmlns="http://schemas.microsoft.com/office/spreadsheetml/2009/9/main" objectType="Button" lockText="1"/>
</file>

<file path=xl/ctrlProps/ctrlProp3551.xml><?xml version="1.0" encoding="utf-8"?>
<formControlPr xmlns="http://schemas.microsoft.com/office/spreadsheetml/2009/9/main" objectType="Button" lockText="1"/>
</file>

<file path=xl/ctrlProps/ctrlProp3552.xml><?xml version="1.0" encoding="utf-8"?>
<formControlPr xmlns="http://schemas.microsoft.com/office/spreadsheetml/2009/9/main" objectType="Button" lockText="1"/>
</file>

<file path=xl/ctrlProps/ctrlProp3553.xml><?xml version="1.0" encoding="utf-8"?>
<formControlPr xmlns="http://schemas.microsoft.com/office/spreadsheetml/2009/9/main" objectType="Button" lockText="1"/>
</file>

<file path=xl/ctrlProps/ctrlProp3554.xml><?xml version="1.0" encoding="utf-8"?>
<formControlPr xmlns="http://schemas.microsoft.com/office/spreadsheetml/2009/9/main" objectType="Button" lockText="1"/>
</file>

<file path=xl/ctrlProps/ctrlProp3555.xml><?xml version="1.0" encoding="utf-8"?>
<formControlPr xmlns="http://schemas.microsoft.com/office/spreadsheetml/2009/9/main" objectType="Button" lockText="1"/>
</file>

<file path=xl/ctrlProps/ctrlProp3556.xml><?xml version="1.0" encoding="utf-8"?>
<formControlPr xmlns="http://schemas.microsoft.com/office/spreadsheetml/2009/9/main" objectType="Button" lockText="1"/>
</file>

<file path=xl/ctrlProps/ctrlProp3557.xml><?xml version="1.0" encoding="utf-8"?>
<formControlPr xmlns="http://schemas.microsoft.com/office/spreadsheetml/2009/9/main" objectType="Button" lockText="1"/>
</file>

<file path=xl/ctrlProps/ctrlProp3558.xml><?xml version="1.0" encoding="utf-8"?>
<formControlPr xmlns="http://schemas.microsoft.com/office/spreadsheetml/2009/9/main" objectType="Button" lockText="1"/>
</file>

<file path=xl/ctrlProps/ctrlProp3559.xml><?xml version="1.0" encoding="utf-8"?>
<formControlPr xmlns="http://schemas.microsoft.com/office/spreadsheetml/2009/9/main" objectType="Button" lockText="1"/>
</file>

<file path=xl/ctrlProps/ctrlProp3560.xml><?xml version="1.0" encoding="utf-8"?>
<formControlPr xmlns="http://schemas.microsoft.com/office/spreadsheetml/2009/9/main" objectType="Button" lockText="1"/>
</file>

<file path=xl/ctrlProps/ctrlProp3561.xml><?xml version="1.0" encoding="utf-8"?>
<formControlPr xmlns="http://schemas.microsoft.com/office/spreadsheetml/2009/9/main" objectType="Button" lockText="1"/>
</file>

<file path=xl/ctrlProps/ctrlProp3562.xml><?xml version="1.0" encoding="utf-8"?>
<formControlPr xmlns="http://schemas.microsoft.com/office/spreadsheetml/2009/9/main" objectType="Button" lockText="1"/>
</file>

<file path=xl/ctrlProps/ctrlProp3563.xml><?xml version="1.0" encoding="utf-8"?>
<formControlPr xmlns="http://schemas.microsoft.com/office/spreadsheetml/2009/9/main" objectType="Button" lockText="1"/>
</file>

<file path=xl/ctrlProps/ctrlProp3564.xml><?xml version="1.0" encoding="utf-8"?>
<formControlPr xmlns="http://schemas.microsoft.com/office/spreadsheetml/2009/9/main" objectType="Button" lockText="1"/>
</file>

<file path=xl/ctrlProps/ctrlProp3565.xml><?xml version="1.0" encoding="utf-8"?>
<formControlPr xmlns="http://schemas.microsoft.com/office/spreadsheetml/2009/9/main" objectType="Button" lockText="1"/>
</file>

<file path=xl/ctrlProps/ctrlProp3566.xml><?xml version="1.0" encoding="utf-8"?>
<formControlPr xmlns="http://schemas.microsoft.com/office/spreadsheetml/2009/9/main" objectType="Button" lockText="1"/>
</file>

<file path=xl/ctrlProps/ctrlProp3567.xml><?xml version="1.0" encoding="utf-8"?>
<formControlPr xmlns="http://schemas.microsoft.com/office/spreadsheetml/2009/9/main" objectType="Button" lockText="1"/>
</file>

<file path=xl/ctrlProps/ctrlProp3568.xml><?xml version="1.0" encoding="utf-8"?>
<formControlPr xmlns="http://schemas.microsoft.com/office/spreadsheetml/2009/9/main" objectType="Button" lockText="1"/>
</file>

<file path=xl/ctrlProps/ctrlProp3569.xml><?xml version="1.0" encoding="utf-8"?>
<formControlPr xmlns="http://schemas.microsoft.com/office/spreadsheetml/2009/9/main" objectType="Button" lockText="1"/>
</file>

<file path=xl/ctrlProps/ctrlProp3570.xml><?xml version="1.0" encoding="utf-8"?>
<formControlPr xmlns="http://schemas.microsoft.com/office/spreadsheetml/2009/9/main" objectType="Button" lockText="1"/>
</file>

<file path=xl/ctrlProps/ctrlProp3571.xml><?xml version="1.0" encoding="utf-8"?>
<formControlPr xmlns="http://schemas.microsoft.com/office/spreadsheetml/2009/9/main" objectType="Button" lockText="1"/>
</file>

<file path=xl/ctrlProps/ctrlProp3572.xml><?xml version="1.0" encoding="utf-8"?>
<formControlPr xmlns="http://schemas.microsoft.com/office/spreadsheetml/2009/9/main" objectType="Button" lockText="1"/>
</file>

<file path=xl/ctrlProps/ctrlProp3573.xml><?xml version="1.0" encoding="utf-8"?>
<formControlPr xmlns="http://schemas.microsoft.com/office/spreadsheetml/2009/9/main" objectType="Button" lockText="1"/>
</file>

<file path=xl/ctrlProps/ctrlProp3574.xml><?xml version="1.0" encoding="utf-8"?>
<formControlPr xmlns="http://schemas.microsoft.com/office/spreadsheetml/2009/9/main" objectType="Button" lockText="1"/>
</file>

<file path=xl/ctrlProps/ctrlProp3575.xml><?xml version="1.0" encoding="utf-8"?>
<formControlPr xmlns="http://schemas.microsoft.com/office/spreadsheetml/2009/9/main" objectType="Button" lockText="1"/>
</file>

<file path=xl/ctrlProps/ctrlProp3576.xml><?xml version="1.0" encoding="utf-8"?>
<formControlPr xmlns="http://schemas.microsoft.com/office/spreadsheetml/2009/9/main" objectType="Button" lockText="1"/>
</file>

<file path=xl/ctrlProps/ctrlProp3577.xml><?xml version="1.0" encoding="utf-8"?>
<formControlPr xmlns="http://schemas.microsoft.com/office/spreadsheetml/2009/9/main" objectType="Button" lockText="1"/>
</file>

<file path=xl/ctrlProps/ctrlProp3578.xml><?xml version="1.0" encoding="utf-8"?>
<formControlPr xmlns="http://schemas.microsoft.com/office/spreadsheetml/2009/9/main" objectType="Button" lockText="1"/>
</file>

<file path=xl/ctrlProps/ctrlProp3579.xml><?xml version="1.0" encoding="utf-8"?>
<formControlPr xmlns="http://schemas.microsoft.com/office/spreadsheetml/2009/9/main" objectType="Button" lockText="1"/>
</file>

<file path=xl/ctrlProps/ctrlProp3580.xml><?xml version="1.0" encoding="utf-8"?>
<formControlPr xmlns="http://schemas.microsoft.com/office/spreadsheetml/2009/9/main" objectType="Button" lockText="1"/>
</file>

<file path=xl/ctrlProps/ctrlProp3581.xml><?xml version="1.0" encoding="utf-8"?>
<formControlPr xmlns="http://schemas.microsoft.com/office/spreadsheetml/2009/9/main" objectType="Button" lockText="1"/>
</file>

<file path=xl/ctrlProps/ctrlProp3582.xml><?xml version="1.0" encoding="utf-8"?>
<formControlPr xmlns="http://schemas.microsoft.com/office/spreadsheetml/2009/9/main" objectType="Button" lockText="1"/>
</file>

<file path=xl/ctrlProps/ctrlProp3583.xml><?xml version="1.0" encoding="utf-8"?>
<formControlPr xmlns="http://schemas.microsoft.com/office/spreadsheetml/2009/9/main" objectType="Button" lockText="1"/>
</file>

<file path=xl/ctrlProps/ctrlProp3584.xml><?xml version="1.0" encoding="utf-8"?>
<formControlPr xmlns="http://schemas.microsoft.com/office/spreadsheetml/2009/9/main" objectType="Button" lockText="1"/>
</file>

<file path=xl/ctrlProps/ctrlProp3585.xml><?xml version="1.0" encoding="utf-8"?>
<formControlPr xmlns="http://schemas.microsoft.com/office/spreadsheetml/2009/9/main" objectType="Button" lockText="1"/>
</file>

<file path=xl/ctrlProps/ctrlProp3586.xml><?xml version="1.0" encoding="utf-8"?>
<formControlPr xmlns="http://schemas.microsoft.com/office/spreadsheetml/2009/9/main" objectType="Button" lockText="1"/>
</file>

<file path=xl/ctrlProps/ctrlProp3587.xml><?xml version="1.0" encoding="utf-8"?>
<formControlPr xmlns="http://schemas.microsoft.com/office/spreadsheetml/2009/9/main" objectType="Button" lockText="1"/>
</file>

<file path=xl/ctrlProps/ctrlProp3588.xml><?xml version="1.0" encoding="utf-8"?>
<formControlPr xmlns="http://schemas.microsoft.com/office/spreadsheetml/2009/9/main" objectType="Button" lockText="1"/>
</file>

<file path=xl/ctrlProps/ctrlProp3589.xml><?xml version="1.0" encoding="utf-8"?>
<formControlPr xmlns="http://schemas.microsoft.com/office/spreadsheetml/2009/9/main" objectType="Button" lockText="1"/>
</file>

<file path=xl/ctrlProps/ctrlProp3590.xml><?xml version="1.0" encoding="utf-8"?>
<formControlPr xmlns="http://schemas.microsoft.com/office/spreadsheetml/2009/9/main" objectType="Button" lockText="1"/>
</file>

<file path=xl/ctrlProps/ctrlProp3591.xml><?xml version="1.0" encoding="utf-8"?>
<formControlPr xmlns="http://schemas.microsoft.com/office/spreadsheetml/2009/9/main" objectType="Button" lockText="1"/>
</file>

<file path=xl/ctrlProps/ctrlProp3592.xml><?xml version="1.0" encoding="utf-8"?>
<formControlPr xmlns="http://schemas.microsoft.com/office/spreadsheetml/2009/9/main" objectType="Button" lockText="1"/>
</file>

<file path=xl/ctrlProps/ctrlProp3593.xml><?xml version="1.0" encoding="utf-8"?>
<formControlPr xmlns="http://schemas.microsoft.com/office/spreadsheetml/2009/9/main" objectType="Button" lockText="1"/>
</file>

<file path=xl/ctrlProps/ctrlProp3594.xml><?xml version="1.0" encoding="utf-8"?>
<formControlPr xmlns="http://schemas.microsoft.com/office/spreadsheetml/2009/9/main" objectType="Button" lockText="1"/>
</file>

<file path=xl/ctrlProps/ctrlProp3595.xml><?xml version="1.0" encoding="utf-8"?>
<formControlPr xmlns="http://schemas.microsoft.com/office/spreadsheetml/2009/9/main" objectType="Button" lockText="1"/>
</file>

<file path=xl/ctrlProps/ctrlProp3596.xml><?xml version="1.0" encoding="utf-8"?>
<formControlPr xmlns="http://schemas.microsoft.com/office/spreadsheetml/2009/9/main" objectType="Button" lockText="1"/>
</file>

<file path=xl/ctrlProps/ctrlProp3597.xml><?xml version="1.0" encoding="utf-8"?>
<formControlPr xmlns="http://schemas.microsoft.com/office/spreadsheetml/2009/9/main" objectType="Button" lockText="1"/>
</file>

<file path=xl/ctrlProps/ctrlProp3598.xml><?xml version="1.0" encoding="utf-8"?>
<formControlPr xmlns="http://schemas.microsoft.com/office/spreadsheetml/2009/9/main" objectType="Button" lockText="1"/>
</file>

<file path=xl/ctrlProps/ctrlProp3599.xml><?xml version="1.0" encoding="utf-8"?>
<formControlPr xmlns="http://schemas.microsoft.com/office/spreadsheetml/2009/9/main" objectType="Button" lockText="1"/>
</file>

<file path=xl/ctrlProps/ctrlProp3600.xml><?xml version="1.0" encoding="utf-8"?>
<formControlPr xmlns="http://schemas.microsoft.com/office/spreadsheetml/2009/9/main" objectType="Button" lockText="1"/>
</file>

<file path=xl/ctrlProps/ctrlProp3601.xml><?xml version="1.0" encoding="utf-8"?>
<formControlPr xmlns="http://schemas.microsoft.com/office/spreadsheetml/2009/9/main" objectType="Button" lockText="1"/>
</file>

<file path=xl/ctrlProps/ctrlProp3602.xml><?xml version="1.0" encoding="utf-8"?>
<formControlPr xmlns="http://schemas.microsoft.com/office/spreadsheetml/2009/9/main" objectType="Button" lockText="1"/>
</file>

<file path=xl/ctrlProps/ctrlProp3603.xml><?xml version="1.0" encoding="utf-8"?>
<formControlPr xmlns="http://schemas.microsoft.com/office/spreadsheetml/2009/9/main" objectType="Button" lockText="1"/>
</file>

<file path=xl/ctrlProps/ctrlProp3604.xml><?xml version="1.0" encoding="utf-8"?>
<formControlPr xmlns="http://schemas.microsoft.com/office/spreadsheetml/2009/9/main" objectType="Button" lockText="1"/>
</file>

<file path=xl/ctrlProps/ctrlProp3605.xml><?xml version="1.0" encoding="utf-8"?>
<formControlPr xmlns="http://schemas.microsoft.com/office/spreadsheetml/2009/9/main" objectType="Button" lockText="1"/>
</file>

<file path=xl/ctrlProps/ctrlProp3606.xml><?xml version="1.0" encoding="utf-8"?>
<formControlPr xmlns="http://schemas.microsoft.com/office/spreadsheetml/2009/9/main" objectType="Button" lockText="1"/>
</file>

<file path=xl/ctrlProps/ctrlProp3607.xml><?xml version="1.0" encoding="utf-8"?>
<formControlPr xmlns="http://schemas.microsoft.com/office/spreadsheetml/2009/9/main" objectType="Button" lockText="1"/>
</file>

<file path=xl/ctrlProps/ctrlProp3608.xml><?xml version="1.0" encoding="utf-8"?>
<formControlPr xmlns="http://schemas.microsoft.com/office/spreadsheetml/2009/9/main" objectType="Button" lockText="1"/>
</file>

<file path=xl/ctrlProps/ctrlProp3609.xml><?xml version="1.0" encoding="utf-8"?>
<formControlPr xmlns="http://schemas.microsoft.com/office/spreadsheetml/2009/9/main" objectType="Button" lockText="1"/>
</file>

<file path=xl/ctrlProps/ctrlProp3610.xml><?xml version="1.0" encoding="utf-8"?>
<formControlPr xmlns="http://schemas.microsoft.com/office/spreadsheetml/2009/9/main" objectType="Button" lockText="1"/>
</file>

<file path=xl/ctrlProps/ctrlProp3611.xml><?xml version="1.0" encoding="utf-8"?>
<formControlPr xmlns="http://schemas.microsoft.com/office/spreadsheetml/2009/9/main" objectType="Button" lockText="1"/>
</file>

<file path=xl/ctrlProps/ctrlProp3612.xml><?xml version="1.0" encoding="utf-8"?>
<formControlPr xmlns="http://schemas.microsoft.com/office/spreadsheetml/2009/9/main" objectType="Button" lockText="1"/>
</file>

<file path=xl/ctrlProps/ctrlProp3613.xml><?xml version="1.0" encoding="utf-8"?>
<formControlPr xmlns="http://schemas.microsoft.com/office/spreadsheetml/2009/9/main" objectType="Button" lockText="1"/>
</file>

<file path=xl/ctrlProps/ctrlProp3614.xml><?xml version="1.0" encoding="utf-8"?>
<formControlPr xmlns="http://schemas.microsoft.com/office/spreadsheetml/2009/9/main" objectType="Button" lockText="1"/>
</file>

<file path=xl/ctrlProps/ctrlProp3615.xml><?xml version="1.0" encoding="utf-8"?>
<formControlPr xmlns="http://schemas.microsoft.com/office/spreadsheetml/2009/9/main" objectType="Button" lockText="1"/>
</file>

<file path=xl/ctrlProps/ctrlProp3616.xml><?xml version="1.0" encoding="utf-8"?>
<formControlPr xmlns="http://schemas.microsoft.com/office/spreadsheetml/2009/9/main" objectType="Button" lockText="1"/>
</file>

<file path=xl/ctrlProps/ctrlProp3617.xml><?xml version="1.0" encoding="utf-8"?>
<formControlPr xmlns="http://schemas.microsoft.com/office/spreadsheetml/2009/9/main" objectType="Button" lockText="1"/>
</file>

<file path=xl/ctrlProps/ctrlProp3618.xml><?xml version="1.0" encoding="utf-8"?>
<formControlPr xmlns="http://schemas.microsoft.com/office/spreadsheetml/2009/9/main" objectType="Button" lockText="1"/>
</file>

<file path=xl/ctrlProps/ctrlProp3619.xml><?xml version="1.0" encoding="utf-8"?>
<formControlPr xmlns="http://schemas.microsoft.com/office/spreadsheetml/2009/9/main" objectType="Button" lockText="1"/>
</file>

<file path=xl/ctrlProps/ctrlProp3620.xml><?xml version="1.0" encoding="utf-8"?>
<formControlPr xmlns="http://schemas.microsoft.com/office/spreadsheetml/2009/9/main" objectType="Button" lockText="1"/>
</file>

<file path=xl/ctrlProps/ctrlProp3621.xml><?xml version="1.0" encoding="utf-8"?>
<formControlPr xmlns="http://schemas.microsoft.com/office/spreadsheetml/2009/9/main" objectType="Button" lockText="1"/>
</file>

<file path=xl/ctrlProps/ctrlProp3622.xml><?xml version="1.0" encoding="utf-8"?>
<formControlPr xmlns="http://schemas.microsoft.com/office/spreadsheetml/2009/9/main" objectType="Button" lockText="1"/>
</file>

<file path=xl/ctrlProps/ctrlProp3623.xml><?xml version="1.0" encoding="utf-8"?>
<formControlPr xmlns="http://schemas.microsoft.com/office/spreadsheetml/2009/9/main" objectType="Button" lockText="1"/>
</file>

<file path=xl/ctrlProps/ctrlProp3624.xml><?xml version="1.0" encoding="utf-8"?>
<formControlPr xmlns="http://schemas.microsoft.com/office/spreadsheetml/2009/9/main" objectType="Button" lockText="1"/>
</file>

<file path=xl/ctrlProps/ctrlProp3625.xml><?xml version="1.0" encoding="utf-8"?>
<formControlPr xmlns="http://schemas.microsoft.com/office/spreadsheetml/2009/9/main" objectType="Button" lockText="1"/>
</file>

<file path=xl/ctrlProps/ctrlProp3626.xml><?xml version="1.0" encoding="utf-8"?>
<formControlPr xmlns="http://schemas.microsoft.com/office/spreadsheetml/2009/9/main" objectType="Button" lockText="1"/>
</file>

<file path=xl/ctrlProps/ctrlProp3627.xml><?xml version="1.0" encoding="utf-8"?>
<formControlPr xmlns="http://schemas.microsoft.com/office/spreadsheetml/2009/9/main" objectType="Button" lockText="1"/>
</file>

<file path=xl/ctrlProps/ctrlProp3628.xml><?xml version="1.0" encoding="utf-8"?>
<formControlPr xmlns="http://schemas.microsoft.com/office/spreadsheetml/2009/9/main" objectType="Button" lockText="1"/>
</file>

<file path=xl/ctrlProps/ctrlProp3629.xml><?xml version="1.0" encoding="utf-8"?>
<formControlPr xmlns="http://schemas.microsoft.com/office/spreadsheetml/2009/9/main" objectType="Button" lockText="1"/>
</file>

<file path=xl/ctrlProps/ctrlProp3630.xml><?xml version="1.0" encoding="utf-8"?>
<formControlPr xmlns="http://schemas.microsoft.com/office/spreadsheetml/2009/9/main" objectType="Button" lockText="1"/>
</file>

<file path=xl/ctrlProps/ctrlProp3631.xml><?xml version="1.0" encoding="utf-8"?>
<formControlPr xmlns="http://schemas.microsoft.com/office/spreadsheetml/2009/9/main" objectType="Button" lockText="1"/>
</file>

<file path=xl/ctrlProps/ctrlProp3632.xml><?xml version="1.0" encoding="utf-8"?>
<formControlPr xmlns="http://schemas.microsoft.com/office/spreadsheetml/2009/9/main" objectType="Button" lockText="1"/>
</file>

<file path=xl/ctrlProps/ctrlProp3633.xml><?xml version="1.0" encoding="utf-8"?>
<formControlPr xmlns="http://schemas.microsoft.com/office/spreadsheetml/2009/9/main" objectType="Button" lockText="1"/>
</file>

<file path=xl/ctrlProps/ctrlProp3634.xml><?xml version="1.0" encoding="utf-8"?>
<formControlPr xmlns="http://schemas.microsoft.com/office/spreadsheetml/2009/9/main" objectType="Button" lockText="1"/>
</file>

<file path=xl/ctrlProps/ctrlProp3635.xml><?xml version="1.0" encoding="utf-8"?>
<formControlPr xmlns="http://schemas.microsoft.com/office/spreadsheetml/2009/9/main" objectType="Button" lockText="1"/>
</file>

<file path=xl/ctrlProps/ctrlProp3636.xml><?xml version="1.0" encoding="utf-8"?>
<formControlPr xmlns="http://schemas.microsoft.com/office/spreadsheetml/2009/9/main" objectType="Button" lockText="1"/>
</file>

<file path=xl/ctrlProps/ctrlProp3637.xml><?xml version="1.0" encoding="utf-8"?>
<formControlPr xmlns="http://schemas.microsoft.com/office/spreadsheetml/2009/9/main" objectType="Button" lockText="1"/>
</file>

<file path=xl/ctrlProps/ctrlProp3638.xml><?xml version="1.0" encoding="utf-8"?>
<formControlPr xmlns="http://schemas.microsoft.com/office/spreadsheetml/2009/9/main" objectType="Button" lockText="1"/>
</file>

<file path=xl/ctrlProps/ctrlProp3639.xml><?xml version="1.0" encoding="utf-8"?>
<formControlPr xmlns="http://schemas.microsoft.com/office/spreadsheetml/2009/9/main" objectType="Button" lockText="1"/>
</file>

<file path=xl/ctrlProps/ctrlProp3640.xml><?xml version="1.0" encoding="utf-8"?>
<formControlPr xmlns="http://schemas.microsoft.com/office/spreadsheetml/2009/9/main" objectType="Button" lockText="1"/>
</file>

<file path=xl/ctrlProps/ctrlProp3641.xml><?xml version="1.0" encoding="utf-8"?>
<formControlPr xmlns="http://schemas.microsoft.com/office/spreadsheetml/2009/9/main" objectType="Button" lockText="1"/>
</file>

<file path=xl/ctrlProps/ctrlProp3642.xml><?xml version="1.0" encoding="utf-8"?>
<formControlPr xmlns="http://schemas.microsoft.com/office/spreadsheetml/2009/9/main" objectType="Button" lockText="1"/>
</file>

<file path=xl/ctrlProps/ctrlProp3643.xml><?xml version="1.0" encoding="utf-8"?>
<formControlPr xmlns="http://schemas.microsoft.com/office/spreadsheetml/2009/9/main" objectType="Button" lockText="1"/>
</file>

<file path=xl/ctrlProps/ctrlProp3644.xml><?xml version="1.0" encoding="utf-8"?>
<formControlPr xmlns="http://schemas.microsoft.com/office/spreadsheetml/2009/9/main" objectType="Button" lockText="1"/>
</file>

<file path=xl/ctrlProps/ctrlProp3645.xml><?xml version="1.0" encoding="utf-8"?>
<formControlPr xmlns="http://schemas.microsoft.com/office/spreadsheetml/2009/9/main" objectType="Button" lockText="1"/>
</file>

<file path=xl/ctrlProps/ctrlProp3646.xml><?xml version="1.0" encoding="utf-8"?>
<formControlPr xmlns="http://schemas.microsoft.com/office/spreadsheetml/2009/9/main" objectType="Button" lockText="1"/>
</file>

<file path=xl/ctrlProps/ctrlProp3647.xml><?xml version="1.0" encoding="utf-8"?>
<formControlPr xmlns="http://schemas.microsoft.com/office/spreadsheetml/2009/9/main" objectType="Button" lockText="1"/>
</file>

<file path=xl/ctrlProps/ctrlProp3648.xml><?xml version="1.0" encoding="utf-8"?>
<formControlPr xmlns="http://schemas.microsoft.com/office/spreadsheetml/2009/9/main" objectType="Button" lockText="1"/>
</file>

<file path=xl/ctrlProps/ctrlProp3649.xml><?xml version="1.0" encoding="utf-8"?>
<formControlPr xmlns="http://schemas.microsoft.com/office/spreadsheetml/2009/9/main" objectType="Button" lockText="1"/>
</file>

<file path=xl/ctrlProps/ctrlProp3650.xml><?xml version="1.0" encoding="utf-8"?>
<formControlPr xmlns="http://schemas.microsoft.com/office/spreadsheetml/2009/9/main" objectType="Button" lockText="1"/>
</file>

<file path=xl/ctrlProps/ctrlProp3651.xml><?xml version="1.0" encoding="utf-8"?>
<formControlPr xmlns="http://schemas.microsoft.com/office/spreadsheetml/2009/9/main" objectType="Button" lockText="1"/>
</file>

<file path=xl/ctrlProps/ctrlProp3652.xml><?xml version="1.0" encoding="utf-8"?>
<formControlPr xmlns="http://schemas.microsoft.com/office/spreadsheetml/2009/9/main" objectType="Button" lockText="1"/>
</file>

<file path=xl/ctrlProps/ctrlProp3653.xml><?xml version="1.0" encoding="utf-8"?>
<formControlPr xmlns="http://schemas.microsoft.com/office/spreadsheetml/2009/9/main" objectType="Button" lockText="1"/>
</file>

<file path=xl/ctrlProps/ctrlProp3654.xml><?xml version="1.0" encoding="utf-8"?>
<formControlPr xmlns="http://schemas.microsoft.com/office/spreadsheetml/2009/9/main" objectType="Button" lockText="1"/>
</file>

<file path=xl/ctrlProps/ctrlProp3655.xml><?xml version="1.0" encoding="utf-8"?>
<formControlPr xmlns="http://schemas.microsoft.com/office/spreadsheetml/2009/9/main" objectType="Button" lockText="1"/>
</file>

<file path=xl/ctrlProps/ctrlProp3656.xml><?xml version="1.0" encoding="utf-8"?>
<formControlPr xmlns="http://schemas.microsoft.com/office/spreadsheetml/2009/9/main" objectType="Button" lockText="1"/>
</file>

<file path=xl/ctrlProps/ctrlProp3657.xml><?xml version="1.0" encoding="utf-8"?>
<formControlPr xmlns="http://schemas.microsoft.com/office/spreadsheetml/2009/9/main" objectType="Button" lockText="1"/>
</file>

<file path=xl/ctrlProps/ctrlProp3658.xml><?xml version="1.0" encoding="utf-8"?>
<formControlPr xmlns="http://schemas.microsoft.com/office/spreadsheetml/2009/9/main" objectType="Button" lockText="1"/>
</file>

<file path=xl/ctrlProps/ctrlProp3659.xml><?xml version="1.0" encoding="utf-8"?>
<formControlPr xmlns="http://schemas.microsoft.com/office/spreadsheetml/2009/9/main" objectType="Button" lockText="1"/>
</file>

<file path=xl/ctrlProps/ctrlProp3660.xml><?xml version="1.0" encoding="utf-8"?>
<formControlPr xmlns="http://schemas.microsoft.com/office/spreadsheetml/2009/9/main" objectType="Button" lockText="1"/>
</file>

<file path=xl/ctrlProps/ctrlProp3661.xml><?xml version="1.0" encoding="utf-8"?>
<formControlPr xmlns="http://schemas.microsoft.com/office/spreadsheetml/2009/9/main" objectType="Button" lockText="1"/>
</file>

<file path=xl/ctrlProps/ctrlProp3662.xml><?xml version="1.0" encoding="utf-8"?>
<formControlPr xmlns="http://schemas.microsoft.com/office/spreadsheetml/2009/9/main" objectType="Button" lockText="1"/>
</file>

<file path=xl/ctrlProps/ctrlProp3663.xml><?xml version="1.0" encoding="utf-8"?>
<formControlPr xmlns="http://schemas.microsoft.com/office/spreadsheetml/2009/9/main" objectType="Button" lockText="1"/>
</file>

<file path=xl/ctrlProps/ctrlProp3664.xml><?xml version="1.0" encoding="utf-8"?>
<formControlPr xmlns="http://schemas.microsoft.com/office/spreadsheetml/2009/9/main" objectType="Button" lockText="1"/>
</file>

<file path=xl/ctrlProps/ctrlProp3665.xml><?xml version="1.0" encoding="utf-8"?>
<formControlPr xmlns="http://schemas.microsoft.com/office/spreadsheetml/2009/9/main" objectType="Button" lockText="1"/>
</file>

<file path=xl/ctrlProps/ctrlProp3666.xml><?xml version="1.0" encoding="utf-8"?>
<formControlPr xmlns="http://schemas.microsoft.com/office/spreadsheetml/2009/9/main" objectType="Button" lockText="1"/>
</file>

<file path=xl/ctrlProps/ctrlProp3667.xml><?xml version="1.0" encoding="utf-8"?>
<formControlPr xmlns="http://schemas.microsoft.com/office/spreadsheetml/2009/9/main" objectType="Button" lockText="1"/>
</file>

<file path=xl/ctrlProps/ctrlProp3668.xml><?xml version="1.0" encoding="utf-8"?>
<formControlPr xmlns="http://schemas.microsoft.com/office/spreadsheetml/2009/9/main" objectType="Button" lockText="1"/>
</file>

<file path=xl/ctrlProps/ctrlProp3669.xml><?xml version="1.0" encoding="utf-8"?>
<formControlPr xmlns="http://schemas.microsoft.com/office/spreadsheetml/2009/9/main" objectType="Button" lockText="1"/>
</file>

<file path=xl/ctrlProps/ctrlProp3670.xml><?xml version="1.0" encoding="utf-8"?>
<formControlPr xmlns="http://schemas.microsoft.com/office/spreadsheetml/2009/9/main" objectType="Button" lockText="1"/>
</file>

<file path=xl/ctrlProps/ctrlProp3671.xml><?xml version="1.0" encoding="utf-8"?>
<formControlPr xmlns="http://schemas.microsoft.com/office/spreadsheetml/2009/9/main" objectType="Button" lockText="1"/>
</file>

<file path=xl/ctrlProps/ctrlProp3672.xml><?xml version="1.0" encoding="utf-8"?>
<formControlPr xmlns="http://schemas.microsoft.com/office/spreadsheetml/2009/9/main" objectType="Button" lockText="1"/>
</file>

<file path=xl/ctrlProps/ctrlProp3673.xml><?xml version="1.0" encoding="utf-8"?>
<formControlPr xmlns="http://schemas.microsoft.com/office/spreadsheetml/2009/9/main" objectType="Button" lockText="1"/>
</file>

<file path=xl/ctrlProps/ctrlProp3674.xml><?xml version="1.0" encoding="utf-8"?>
<formControlPr xmlns="http://schemas.microsoft.com/office/spreadsheetml/2009/9/main" objectType="Button" lockText="1"/>
</file>

<file path=xl/ctrlProps/ctrlProp3675.xml><?xml version="1.0" encoding="utf-8"?>
<formControlPr xmlns="http://schemas.microsoft.com/office/spreadsheetml/2009/9/main" objectType="Button" lockText="1"/>
</file>

<file path=xl/ctrlProps/ctrlProp3676.xml><?xml version="1.0" encoding="utf-8"?>
<formControlPr xmlns="http://schemas.microsoft.com/office/spreadsheetml/2009/9/main" objectType="Button" lockText="1"/>
</file>

<file path=xl/ctrlProps/ctrlProp3677.xml><?xml version="1.0" encoding="utf-8"?>
<formControlPr xmlns="http://schemas.microsoft.com/office/spreadsheetml/2009/9/main" objectType="Button" lockText="1"/>
</file>

<file path=xl/ctrlProps/ctrlProp3678.xml><?xml version="1.0" encoding="utf-8"?>
<formControlPr xmlns="http://schemas.microsoft.com/office/spreadsheetml/2009/9/main" objectType="Button" lockText="1"/>
</file>

<file path=xl/ctrlProps/ctrlProp3679.xml><?xml version="1.0" encoding="utf-8"?>
<formControlPr xmlns="http://schemas.microsoft.com/office/spreadsheetml/2009/9/main" objectType="Button" lockText="1"/>
</file>

<file path=xl/ctrlProps/ctrlProp3680.xml><?xml version="1.0" encoding="utf-8"?>
<formControlPr xmlns="http://schemas.microsoft.com/office/spreadsheetml/2009/9/main" objectType="Button" lockText="1"/>
</file>

<file path=xl/ctrlProps/ctrlProp3681.xml><?xml version="1.0" encoding="utf-8"?>
<formControlPr xmlns="http://schemas.microsoft.com/office/spreadsheetml/2009/9/main" objectType="Button" lockText="1"/>
</file>

<file path=xl/ctrlProps/ctrlProp3682.xml><?xml version="1.0" encoding="utf-8"?>
<formControlPr xmlns="http://schemas.microsoft.com/office/spreadsheetml/2009/9/main" objectType="Button" lockText="1"/>
</file>

<file path=xl/ctrlProps/ctrlProp3683.xml><?xml version="1.0" encoding="utf-8"?>
<formControlPr xmlns="http://schemas.microsoft.com/office/spreadsheetml/2009/9/main" objectType="Button" lockText="1"/>
</file>

<file path=xl/ctrlProps/ctrlProp3684.xml><?xml version="1.0" encoding="utf-8"?>
<formControlPr xmlns="http://schemas.microsoft.com/office/spreadsheetml/2009/9/main" objectType="Button" lockText="1"/>
</file>

<file path=xl/ctrlProps/ctrlProp3685.xml><?xml version="1.0" encoding="utf-8"?>
<formControlPr xmlns="http://schemas.microsoft.com/office/spreadsheetml/2009/9/main" objectType="Button" lockText="1"/>
</file>

<file path=xl/ctrlProps/ctrlProp3686.xml><?xml version="1.0" encoding="utf-8"?>
<formControlPr xmlns="http://schemas.microsoft.com/office/spreadsheetml/2009/9/main" objectType="Button" lockText="1"/>
</file>

<file path=xl/ctrlProps/ctrlProp3687.xml><?xml version="1.0" encoding="utf-8"?>
<formControlPr xmlns="http://schemas.microsoft.com/office/spreadsheetml/2009/9/main" objectType="Button" lockText="1"/>
</file>

<file path=xl/ctrlProps/ctrlProp3688.xml><?xml version="1.0" encoding="utf-8"?>
<formControlPr xmlns="http://schemas.microsoft.com/office/spreadsheetml/2009/9/main" objectType="Button" lockText="1"/>
</file>

<file path=xl/ctrlProps/ctrlProp3689.xml><?xml version="1.0" encoding="utf-8"?>
<formControlPr xmlns="http://schemas.microsoft.com/office/spreadsheetml/2009/9/main" objectType="Button" lockText="1"/>
</file>

<file path=xl/ctrlProps/ctrlProp3690.xml><?xml version="1.0" encoding="utf-8"?>
<formControlPr xmlns="http://schemas.microsoft.com/office/spreadsheetml/2009/9/main" objectType="Button" lockText="1"/>
</file>

<file path=xl/ctrlProps/ctrlProp3691.xml><?xml version="1.0" encoding="utf-8"?>
<formControlPr xmlns="http://schemas.microsoft.com/office/spreadsheetml/2009/9/main" objectType="Button" lockText="1"/>
</file>

<file path=xl/ctrlProps/ctrlProp3692.xml><?xml version="1.0" encoding="utf-8"?>
<formControlPr xmlns="http://schemas.microsoft.com/office/spreadsheetml/2009/9/main" objectType="Button" lockText="1"/>
</file>

<file path=xl/ctrlProps/ctrlProp3693.xml><?xml version="1.0" encoding="utf-8"?>
<formControlPr xmlns="http://schemas.microsoft.com/office/spreadsheetml/2009/9/main" objectType="Button" lockText="1"/>
</file>

<file path=xl/ctrlProps/ctrlProp3694.xml><?xml version="1.0" encoding="utf-8"?>
<formControlPr xmlns="http://schemas.microsoft.com/office/spreadsheetml/2009/9/main" objectType="Button" lockText="1"/>
</file>

<file path=xl/ctrlProps/ctrlProp3695.xml><?xml version="1.0" encoding="utf-8"?>
<formControlPr xmlns="http://schemas.microsoft.com/office/spreadsheetml/2009/9/main" objectType="Button" lockText="1"/>
</file>

<file path=xl/ctrlProps/ctrlProp3696.xml><?xml version="1.0" encoding="utf-8"?>
<formControlPr xmlns="http://schemas.microsoft.com/office/spreadsheetml/2009/9/main" objectType="Button" lockText="1"/>
</file>

<file path=xl/ctrlProps/ctrlProp3697.xml><?xml version="1.0" encoding="utf-8"?>
<formControlPr xmlns="http://schemas.microsoft.com/office/spreadsheetml/2009/9/main" objectType="Button" lockText="1"/>
</file>

<file path=xl/ctrlProps/ctrlProp3698.xml><?xml version="1.0" encoding="utf-8"?>
<formControlPr xmlns="http://schemas.microsoft.com/office/spreadsheetml/2009/9/main" objectType="Button" lockText="1"/>
</file>

<file path=xl/ctrlProps/ctrlProp3699.xml><?xml version="1.0" encoding="utf-8"?>
<formControlPr xmlns="http://schemas.microsoft.com/office/spreadsheetml/2009/9/main" objectType="Button" lockText="1"/>
</file>

<file path=xl/ctrlProps/ctrlProp3700.xml><?xml version="1.0" encoding="utf-8"?>
<formControlPr xmlns="http://schemas.microsoft.com/office/spreadsheetml/2009/9/main" objectType="Button" lockText="1"/>
</file>

<file path=xl/ctrlProps/ctrlProp3701.xml><?xml version="1.0" encoding="utf-8"?>
<formControlPr xmlns="http://schemas.microsoft.com/office/spreadsheetml/2009/9/main" objectType="Button" lockText="1"/>
</file>

<file path=xl/ctrlProps/ctrlProp3702.xml><?xml version="1.0" encoding="utf-8"?>
<formControlPr xmlns="http://schemas.microsoft.com/office/spreadsheetml/2009/9/main" objectType="Button" lockText="1"/>
</file>

<file path=xl/ctrlProps/ctrlProp3703.xml><?xml version="1.0" encoding="utf-8"?>
<formControlPr xmlns="http://schemas.microsoft.com/office/spreadsheetml/2009/9/main" objectType="Button" lockText="1"/>
</file>

<file path=xl/ctrlProps/ctrlProp3704.xml><?xml version="1.0" encoding="utf-8"?>
<formControlPr xmlns="http://schemas.microsoft.com/office/spreadsheetml/2009/9/main" objectType="Button" lockText="1"/>
</file>

<file path=xl/ctrlProps/ctrlProp3705.xml><?xml version="1.0" encoding="utf-8"?>
<formControlPr xmlns="http://schemas.microsoft.com/office/spreadsheetml/2009/9/main" objectType="Button" lockText="1"/>
</file>

<file path=xl/ctrlProps/ctrlProp3706.xml><?xml version="1.0" encoding="utf-8"?>
<formControlPr xmlns="http://schemas.microsoft.com/office/spreadsheetml/2009/9/main" objectType="Button" lockText="1"/>
</file>

<file path=xl/ctrlProps/ctrlProp3707.xml><?xml version="1.0" encoding="utf-8"?>
<formControlPr xmlns="http://schemas.microsoft.com/office/spreadsheetml/2009/9/main" objectType="Button" lockText="1"/>
</file>

<file path=xl/ctrlProps/ctrlProp3708.xml><?xml version="1.0" encoding="utf-8"?>
<formControlPr xmlns="http://schemas.microsoft.com/office/spreadsheetml/2009/9/main" objectType="Button" lockText="1"/>
</file>

<file path=xl/ctrlProps/ctrlProp3709.xml><?xml version="1.0" encoding="utf-8"?>
<formControlPr xmlns="http://schemas.microsoft.com/office/spreadsheetml/2009/9/main" objectType="Button" lockText="1"/>
</file>

<file path=xl/ctrlProps/ctrlProp3710.xml><?xml version="1.0" encoding="utf-8"?>
<formControlPr xmlns="http://schemas.microsoft.com/office/spreadsheetml/2009/9/main" objectType="Button" lockText="1"/>
</file>

<file path=xl/ctrlProps/ctrlProp3711.xml><?xml version="1.0" encoding="utf-8"?>
<formControlPr xmlns="http://schemas.microsoft.com/office/spreadsheetml/2009/9/main" objectType="Button" lockText="1"/>
</file>

<file path=xl/ctrlProps/ctrlProp3712.xml><?xml version="1.0" encoding="utf-8"?>
<formControlPr xmlns="http://schemas.microsoft.com/office/spreadsheetml/2009/9/main" objectType="Button" lockText="1"/>
</file>

<file path=xl/ctrlProps/ctrlProp3713.xml><?xml version="1.0" encoding="utf-8"?>
<formControlPr xmlns="http://schemas.microsoft.com/office/spreadsheetml/2009/9/main" objectType="Button" lockText="1"/>
</file>

<file path=xl/ctrlProps/ctrlProp3714.xml><?xml version="1.0" encoding="utf-8"?>
<formControlPr xmlns="http://schemas.microsoft.com/office/spreadsheetml/2009/9/main" objectType="Button" lockText="1"/>
</file>

<file path=xl/ctrlProps/ctrlProp3715.xml><?xml version="1.0" encoding="utf-8"?>
<formControlPr xmlns="http://schemas.microsoft.com/office/spreadsheetml/2009/9/main" objectType="Button" lockText="1"/>
</file>

<file path=xl/ctrlProps/ctrlProp3716.xml><?xml version="1.0" encoding="utf-8"?>
<formControlPr xmlns="http://schemas.microsoft.com/office/spreadsheetml/2009/9/main" objectType="Button" lockText="1"/>
</file>

<file path=xl/ctrlProps/ctrlProp3717.xml><?xml version="1.0" encoding="utf-8"?>
<formControlPr xmlns="http://schemas.microsoft.com/office/spreadsheetml/2009/9/main" objectType="Button" lockText="1"/>
</file>

<file path=xl/ctrlProps/ctrlProp3718.xml><?xml version="1.0" encoding="utf-8"?>
<formControlPr xmlns="http://schemas.microsoft.com/office/spreadsheetml/2009/9/main" objectType="Button" lockText="1"/>
</file>

<file path=xl/ctrlProps/ctrlProp3719.xml><?xml version="1.0" encoding="utf-8"?>
<formControlPr xmlns="http://schemas.microsoft.com/office/spreadsheetml/2009/9/main" objectType="Button" lockText="1"/>
</file>

<file path=xl/ctrlProps/ctrlProp3720.xml><?xml version="1.0" encoding="utf-8"?>
<formControlPr xmlns="http://schemas.microsoft.com/office/spreadsheetml/2009/9/main" objectType="Button" lockText="1"/>
</file>

<file path=xl/ctrlProps/ctrlProp3721.xml><?xml version="1.0" encoding="utf-8"?>
<formControlPr xmlns="http://schemas.microsoft.com/office/spreadsheetml/2009/9/main" objectType="Button" lockText="1"/>
</file>

<file path=xl/ctrlProps/ctrlProp3722.xml><?xml version="1.0" encoding="utf-8"?>
<formControlPr xmlns="http://schemas.microsoft.com/office/spreadsheetml/2009/9/main" objectType="Button" lockText="1"/>
</file>

<file path=xl/ctrlProps/ctrlProp3723.xml><?xml version="1.0" encoding="utf-8"?>
<formControlPr xmlns="http://schemas.microsoft.com/office/spreadsheetml/2009/9/main" objectType="Button" lockText="1"/>
</file>

<file path=xl/ctrlProps/ctrlProp3724.xml><?xml version="1.0" encoding="utf-8"?>
<formControlPr xmlns="http://schemas.microsoft.com/office/spreadsheetml/2009/9/main" objectType="Button" lockText="1"/>
</file>

<file path=xl/ctrlProps/ctrlProp3725.xml><?xml version="1.0" encoding="utf-8"?>
<formControlPr xmlns="http://schemas.microsoft.com/office/spreadsheetml/2009/9/main" objectType="Button" lockText="1"/>
</file>

<file path=xl/ctrlProps/ctrlProp3726.xml><?xml version="1.0" encoding="utf-8"?>
<formControlPr xmlns="http://schemas.microsoft.com/office/spreadsheetml/2009/9/main" objectType="Button" lockText="1"/>
</file>

<file path=xl/ctrlProps/ctrlProp3727.xml><?xml version="1.0" encoding="utf-8"?>
<formControlPr xmlns="http://schemas.microsoft.com/office/spreadsheetml/2009/9/main" objectType="Button" lockText="1"/>
</file>

<file path=xl/ctrlProps/ctrlProp3728.xml><?xml version="1.0" encoding="utf-8"?>
<formControlPr xmlns="http://schemas.microsoft.com/office/spreadsheetml/2009/9/main" objectType="Button" lockText="1"/>
</file>

<file path=xl/ctrlProps/ctrlProp3729.xml><?xml version="1.0" encoding="utf-8"?>
<formControlPr xmlns="http://schemas.microsoft.com/office/spreadsheetml/2009/9/main" objectType="Button" lockText="1"/>
</file>

<file path=xl/ctrlProps/ctrlProp3730.xml><?xml version="1.0" encoding="utf-8"?>
<formControlPr xmlns="http://schemas.microsoft.com/office/spreadsheetml/2009/9/main" objectType="Button" lockText="1"/>
</file>

<file path=xl/ctrlProps/ctrlProp3731.xml><?xml version="1.0" encoding="utf-8"?>
<formControlPr xmlns="http://schemas.microsoft.com/office/spreadsheetml/2009/9/main" objectType="Button" lockText="1"/>
</file>

<file path=xl/ctrlProps/ctrlProp3732.xml><?xml version="1.0" encoding="utf-8"?>
<formControlPr xmlns="http://schemas.microsoft.com/office/spreadsheetml/2009/9/main" objectType="Button" lockText="1"/>
</file>

<file path=xl/ctrlProps/ctrlProp3733.xml><?xml version="1.0" encoding="utf-8"?>
<formControlPr xmlns="http://schemas.microsoft.com/office/spreadsheetml/2009/9/main" objectType="Button" lockText="1"/>
</file>

<file path=xl/ctrlProps/ctrlProp3734.xml><?xml version="1.0" encoding="utf-8"?>
<formControlPr xmlns="http://schemas.microsoft.com/office/spreadsheetml/2009/9/main" objectType="Button" lockText="1"/>
</file>

<file path=xl/ctrlProps/ctrlProp3735.xml><?xml version="1.0" encoding="utf-8"?>
<formControlPr xmlns="http://schemas.microsoft.com/office/spreadsheetml/2009/9/main" objectType="Button" lockText="1"/>
</file>

<file path=xl/ctrlProps/ctrlProp3736.xml><?xml version="1.0" encoding="utf-8"?>
<formControlPr xmlns="http://schemas.microsoft.com/office/spreadsheetml/2009/9/main" objectType="Button" lockText="1"/>
</file>

<file path=xl/ctrlProps/ctrlProp3737.xml><?xml version="1.0" encoding="utf-8"?>
<formControlPr xmlns="http://schemas.microsoft.com/office/spreadsheetml/2009/9/main" objectType="Button" lockText="1"/>
</file>

<file path=xl/ctrlProps/ctrlProp3738.xml><?xml version="1.0" encoding="utf-8"?>
<formControlPr xmlns="http://schemas.microsoft.com/office/spreadsheetml/2009/9/main" objectType="Button" lockText="1"/>
</file>

<file path=xl/ctrlProps/ctrlProp3739.xml><?xml version="1.0" encoding="utf-8"?>
<formControlPr xmlns="http://schemas.microsoft.com/office/spreadsheetml/2009/9/main" objectType="Button" lockText="1"/>
</file>

<file path=xl/ctrlProps/ctrlProp3740.xml><?xml version="1.0" encoding="utf-8"?>
<formControlPr xmlns="http://schemas.microsoft.com/office/spreadsheetml/2009/9/main" objectType="Button" lockText="1"/>
</file>

<file path=xl/ctrlProps/ctrlProp3741.xml><?xml version="1.0" encoding="utf-8"?>
<formControlPr xmlns="http://schemas.microsoft.com/office/spreadsheetml/2009/9/main" objectType="Button" lockText="1"/>
</file>

<file path=xl/ctrlProps/ctrlProp3742.xml><?xml version="1.0" encoding="utf-8"?>
<formControlPr xmlns="http://schemas.microsoft.com/office/spreadsheetml/2009/9/main" objectType="Button" lockText="1"/>
</file>

<file path=xl/ctrlProps/ctrlProp3743.xml><?xml version="1.0" encoding="utf-8"?>
<formControlPr xmlns="http://schemas.microsoft.com/office/spreadsheetml/2009/9/main" objectType="Button" lockText="1"/>
</file>

<file path=xl/ctrlProps/ctrlProp3744.xml><?xml version="1.0" encoding="utf-8"?>
<formControlPr xmlns="http://schemas.microsoft.com/office/spreadsheetml/2009/9/main" objectType="Button" lockText="1"/>
</file>

<file path=xl/ctrlProps/ctrlProp374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F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F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F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F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F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F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F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0F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F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F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F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F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F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F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F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F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F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F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F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0F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0F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0F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0F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00000000-0008-0000-0F00-00001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F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0F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0F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F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F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F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F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F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F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0F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000000-0008-0000-0F00-00002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00000000-0008-0000-0F00-00002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00000000-0008-0000-0F00-00002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0000000-0008-0000-0F00-00002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00000000-0008-0000-0F00-00002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0000000-0008-0000-0F00-00002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00000000-0008-0000-0F00-00002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0000000-0008-0000-0F00-00002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00000000-0008-0000-0F00-00002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00000000-0008-0000-0F00-00002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0000000-0008-0000-0F00-00002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00000000-0008-0000-0F00-00002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F00-00002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F00-00003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0000000-0008-0000-0F00-00003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0000000-0008-0000-0F00-00003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00000000-0008-0000-0F00-00003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00000000-0008-0000-0F00-00003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00000000-0008-0000-0F00-00003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00000000-0008-0000-0F00-00003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00000000-0008-0000-0F00-00003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00000000-0008-0000-0F00-00003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0000000-0008-0000-0F00-00003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F00-00003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0000000-0008-0000-0F00-00003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0000000-0008-0000-0F00-00003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0000000-0008-0000-0F00-00003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00000000-0008-0000-0F00-00003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00000000-0008-0000-0F00-00003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00000000-0008-0000-0F00-00004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0000000-0008-0000-0F00-00004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0000000-0008-0000-0F00-00004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00000000-0008-0000-0F00-00004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00000000-0008-0000-0F00-00004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0F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0F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0F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0000000-0008-0000-0F00-00004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00000000-0008-0000-0F00-00004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00000000-0008-0000-0F00-00004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00000000-0008-0000-0F00-00004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00000000-0008-0000-0F00-00004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000000-0008-0000-0F00-00004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00000000-0008-0000-0F00-00004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0000000-0008-0000-0F00-00004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00000000-0008-0000-0F00-00005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00000000-0008-0000-0F00-00005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00000000-0008-0000-0F00-00005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00000000-0008-0000-0F00-00005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00000000-0008-0000-0F00-00005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00000000-0008-0000-0F00-00005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00000000-0008-0000-0F00-00005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00000000-0008-0000-0F00-00005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00000000-0008-0000-0F00-00005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00000000-0008-0000-0F00-00005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00000000-0008-0000-0F00-00005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00000000-0008-0000-0F00-00005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00000000-0008-0000-0F00-00005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00000000-0008-0000-0F00-00005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00000000-0008-0000-0F00-00005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00000000-0008-0000-0F00-00005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00000000-0008-0000-0F00-00006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00000000-0008-0000-0F00-00006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00000000-0008-0000-0F00-00006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00000000-0008-0000-0F00-00006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00000000-0008-0000-0F00-00006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00000000-0008-0000-0F00-00006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00000000-0008-0000-0F00-00006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00000000-0008-0000-0F00-00006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00000000-0008-0000-0F00-00006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00000000-0008-0000-0F00-00006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00000000-0008-0000-0F00-00006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00000000-0008-0000-0F00-00006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00000000-0008-0000-0F00-00006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00000000-0008-0000-0F00-00006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00000000-0008-0000-0F00-00006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00000000-0008-0000-0F00-00006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00000000-0008-0000-0F00-00007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00000000-0008-0000-0F00-00007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00000000-0008-0000-0F00-00007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00000000-0008-0000-0F00-00007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00000000-0008-0000-0F00-00007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00000000-0008-0000-0F00-00007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00000000-0008-0000-0F00-00007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00000000-0008-0000-0F00-00007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00000000-0008-0000-0F00-00007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00000000-0008-0000-0F00-00007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00000000-0008-0000-0F00-00007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00000000-0008-0000-0F00-00007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00000000-0008-0000-0F00-00007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00000000-0008-0000-0F00-00007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00000000-0008-0000-0F00-00007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00000000-0008-0000-0F00-00007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00000000-0008-0000-0F00-00008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00000000-0008-0000-0F00-00008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00000000-0008-0000-0F00-00008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00000000-0008-0000-0F00-00008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00000000-0008-0000-0F00-00008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00000000-0008-0000-0F00-00008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00000000-0008-0000-0F00-00008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00000000-0008-0000-0F00-00008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00000000-0008-0000-0F00-00008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00000000-0008-0000-0F00-00008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00000000-0008-0000-0F00-00008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00000000-0008-0000-0F00-00008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00000000-0008-0000-0F00-00008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0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0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10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10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10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10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10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10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10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10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10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10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10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10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10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10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10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10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10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10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10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10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10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10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10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10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10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10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10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10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10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10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10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10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10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10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8165" name="Button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00000000-0008-0000-1000-00002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8166" name="Button 38" hidden="1">
              <a:extLst>
                <a:ext uri="{63B3BB69-23CF-44E3-9099-C40C66FF867C}">
                  <a14:compatExt spid="_x0000_s48166"/>
                </a:ext>
                <a:ext uri="{FF2B5EF4-FFF2-40B4-BE49-F238E27FC236}">
                  <a16:creationId xmlns:a16="http://schemas.microsoft.com/office/drawing/2014/main" id="{00000000-0008-0000-1000-00002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8167" name="Button 39" hidden="1">
              <a:extLst>
                <a:ext uri="{63B3BB69-23CF-44E3-9099-C40C66FF867C}">
                  <a14:compatExt spid="_x0000_s48167"/>
                </a:ext>
                <a:ext uri="{FF2B5EF4-FFF2-40B4-BE49-F238E27FC236}">
                  <a16:creationId xmlns:a16="http://schemas.microsoft.com/office/drawing/2014/main" id="{00000000-0008-0000-1000-00002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8168" name="Button 40" hidden="1">
              <a:extLst>
                <a:ext uri="{63B3BB69-23CF-44E3-9099-C40C66FF867C}">
                  <a14:compatExt spid="_x0000_s48168"/>
                </a:ext>
                <a:ext uri="{FF2B5EF4-FFF2-40B4-BE49-F238E27FC236}">
                  <a16:creationId xmlns:a16="http://schemas.microsoft.com/office/drawing/2014/main" id="{00000000-0008-0000-1000-00002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8169" name="Button 41" hidden="1">
              <a:extLst>
                <a:ext uri="{63B3BB69-23CF-44E3-9099-C40C66FF867C}">
                  <a14:compatExt spid="_x0000_s48169"/>
                </a:ext>
                <a:ext uri="{FF2B5EF4-FFF2-40B4-BE49-F238E27FC236}">
                  <a16:creationId xmlns:a16="http://schemas.microsoft.com/office/drawing/2014/main" id="{00000000-0008-0000-1000-00002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8170" name="Button 42" hidden="1">
              <a:extLst>
                <a:ext uri="{63B3BB69-23CF-44E3-9099-C40C66FF867C}">
                  <a14:compatExt spid="_x0000_s48170"/>
                </a:ext>
                <a:ext uri="{FF2B5EF4-FFF2-40B4-BE49-F238E27FC236}">
                  <a16:creationId xmlns:a16="http://schemas.microsoft.com/office/drawing/2014/main" id="{00000000-0008-0000-1000-00002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8171" name="Button 43" hidden="1">
              <a:extLst>
                <a:ext uri="{63B3BB69-23CF-44E3-9099-C40C66FF867C}">
                  <a14:compatExt spid="_x0000_s48171"/>
                </a:ext>
                <a:ext uri="{FF2B5EF4-FFF2-40B4-BE49-F238E27FC236}">
                  <a16:creationId xmlns:a16="http://schemas.microsoft.com/office/drawing/2014/main" id="{00000000-0008-0000-1000-00002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8172" name="Button 44" hidden="1">
              <a:extLst>
                <a:ext uri="{63B3BB69-23CF-44E3-9099-C40C66FF867C}">
                  <a14:compatExt spid="_x0000_s48172"/>
                </a:ext>
                <a:ext uri="{FF2B5EF4-FFF2-40B4-BE49-F238E27FC236}">
                  <a16:creationId xmlns:a16="http://schemas.microsoft.com/office/drawing/2014/main" id="{00000000-0008-0000-1000-00002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8173" name="Button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00000000-0008-0000-1000-00002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8174" name="Button 46" hidden="1">
              <a:extLst>
                <a:ext uri="{63B3BB69-23CF-44E3-9099-C40C66FF867C}">
                  <a14:compatExt spid="_x0000_s48174"/>
                </a:ext>
                <a:ext uri="{FF2B5EF4-FFF2-40B4-BE49-F238E27FC236}">
                  <a16:creationId xmlns:a16="http://schemas.microsoft.com/office/drawing/2014/main" id="{00000000-0008-0000-1000-00002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8175" name="Button 47" hidden="1">
              <a:extLst>
                <a:ext uri="{63B3BB69-23CF-44E3-9099-C40C66FF867C}">
                  <a14:compatExt spid="_x0000_s48175"/>
                </a:ext>
                <a:ext uri="{FF2B5EF4-FFF2-40B4-BE49-F238E27FC236}">
                  <a16:creationId xmlns:a16="http://schemas.microsoft.com/office/drawing/2014/main" id="{00000000-0008-0000-1000-00002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8176" name="Button 48" hidden="1">
              <a:extLst>
                <a:ext uri="{63B3BB69-23CF-44E3-9099-C40C66FF867C}">
                  <a14:compatExt spid="_x0000_s48176"/>
                </a:ext>
                <a:ext uri="{FF2B5EF4-FFF2-40B4-BE49-F238E27FC236}">
                  <a16:creationId xmlns:a16="http://schemas.microsoft.com/office/drawing/2014/main" id="{00000000-0008-0000-1000-00003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8177" name="Button 49" hidden="1">
              <a:extLst>
                <a:ext uri="{63B3BB69-23CF-44E3-9099-C40C66FF867C}">
                  <a14:compatExt spid="_x0000_s48177"/>
                </a:ext>
                <a:ext uri="{FF2B5EF4-FFF2-40B4-BE49-F238E27FC236}">
                  <a16:creationId xmlns:a16="http://schemas.microsoft.com/office/drawing/2014/main" id="{00000000-0008-0000-1000-00003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8178" name="Button 50" hidden="1">
              <a:extLst>
                <a:ext uri="{63B3BB69-23CF-44E3-9099-C40C66FF867C}">
                  <a14:compatExt spid="_x0000_s48178"/>
                </a:ext>
                <a:ext uri="{FF2B5EF4-FFF2-40B4-BE49-F238E27FC236}">
                  <a16:creationId xmlns:a16="http://schemas.microsoft.com/office/drawing/2014/main" id="{00000000-0008-0000-1000-00003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8179" name="Button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00000000-0008-0000-1000-00003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8180" name="Button 52" hidden="1">
              <a:extLst>
                <a:ext uri="{63B3BB69-23CF-44E3-9099-C40C66FF867C}">
                  <a14:compatExt spid="_x0000_s48180"/>
                </a:ext>
                <a:ext uri="{FF2B5EF4-FFF2-40B4-BE49-F238E27FC236}">
                  <a16:creationId xmlns:a16="http://schemas.microsoft.com/office/drawing/2014/main" id="{00000000-0008-0000-1000-00003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8181" name="Button 53" hidden="1">
              <a:extLst>
                <a:ext uri="{63B3BB69-23CF-44E3-9099-C40C66FF867C}">
                  <a14:compatExt spid="_x0000_s48181"/>
                </a:ext>
                <a:ext uri="{FF2B5EF4-FFF2-40B4-BE49-F238E27FC236}">
                  <a16:creationId xmlns:a16="http://schemas.microsoft.com/office/drawing/2014/main" id="{00000000-0008-0000-1000-00003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8182" name="Button 54" hidden="1">
              <a:extLst>
                <a:ext uri="{63B3BB69-23CF-44E3-9099-C40C66FF867C}">
                  <a14:compatExt spid="_x0000_s48182"/>
                </a:ext>
                <a:ext uri="{FF2B5EF4-FFF2-40B4-BE49-F238E27FC236}">
                  <a16:creationId xmlns:a16="http://schemas.microsoft.com/office/drawing/2014/main" id="{00000000-0008-0000-1000-00003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8183" name="Button 55" hidden="1">
              <a:extLst>
                <a:ext uri="{63B3BB69-23CF-44E3-9099-C40C66FF867C}">
                  <a14:compatExt spid="_x0000_s48183"/>
                </a:ext>
                <a:ext uri="{FF2B5EF4-FFF2-40B4-BE49-F238E27FC236}">
                  <a16:creationId xmlns:a16="http://schemas.microsoft.com/office/drawing/2014/main" id="{00000000-0008-0000-1000-00003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8184" name="Button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00000000-0008-0000-1000-00003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8185" name="Button 57" hidden="1">
              <a:extLst>
                <a:ext uri="{63B3BB69-23CF-44E3-9099-C40C66FF867C}">
                  <a14:compatExt spid="_x0000_s48185"/>
                </a:ext>
                <a:ext uri="{FF2B5EF4-FFF2-40B4-BE49-F238E27FC236}">
                  <a16:creationId xmlns:a16="http://schemas.microsoft.com/office/drawing/2014/main" id="{00000000-0008-0000-1000-00003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8186" name="Button 58" hidden="1">
              <a:extLst>
                <a:ext uri="{63B3BB69-23CF-44E3-9099-C40C66FF867C}">
                  <a14:compatExt spid="_x0000_s48186"/>
                </a:ext>
                <a:ext uri="{FF2B5EF4-FFF2-40B4-BE49-F238E27FC236}">
                  <a16:creationId xmlns:a16="http://schemas.microsoft.com/office/drawing/2014/main" id="{00000000-0008-0000-1000-00003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8187" name="Button 59" hidden="1">
              <a:extLst>
                <a:ext uri="{63B3BB69-23CF-44E3-9099-C40C66FF867C}">
                  <a14:compatExt spid="_x0000_s48187"/>
                </a:ext>
                <a:ext uri="{FF2B5EF4-FFF2-40B4-BE49-F238E27FC236}">
                  <a16:creationId xmlns:a16="http://schemas.microsoft.com/office/drawing/2014/main" id="{00000000-0008-0000-1000-00003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8188" name="Button 60" hidden="1">
              <a:extLst>
                <a:ext uri="{63B3BB69-23CF-44E3-9099-C40C66FF867C}">
                  <a14:compatExt spid="_x0000_s48188"/>
                </a:ext>
                <a:ext uri="{FF2B5EF4-FFF2-40B4-BE49-F238E27FC236}">
                  <a16:creationId xmlns:a16="http://schemas.microsoft.com/office/drawing/2014/main" id="{00000000-0008-0000-1000-00003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8189" name="Button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00000000-0008-0000-1000-00003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8190" name="Button 62" hidden="1">
              <a:extLst>
                <a:ext uri="{63B3BB69-23CF-44E3-9099-C40C66FF867C}">
                  <a14:compatExt spid="_x0000_s48190"/>
                </a:ext>
                <a:ext uri="{FF2B5EF4-FFF2-40B4-BE49-F238E27FC236}">
                  <a16:creationId xmlns:a16="http://schemas.microsoft.com/office/drawing/2014/main" id="{00000000-0008-0000-1000-00003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8191" name="Button 63" hidden="1">
              <a:extLst>
                <a:ext uri="{63B3BB69-23CF-44E3-9099-C40C66FF867C}">
                  <a14:compatExt spid="_x0000_s48191"/>
                </a:ext>
                <a:ext uri="{FF2B5EF4-FFF2-40B4-BE49-F238E27FC236}">
                  <a16:creationId xmlns:a16="http://schemas.microsoft.com/office/drawing/2014/main" id="{00000000-0008-0000-1000-00003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8192" name="Button 64" hidden="1">
              <a:extLst>
                <a:ext uri="{63B3BB69-23CF-44E3-9099-C40C66FF867C}">
                  <a14:compatExt spid="_x0000_s48192"/>
                </a:ext>
                <a:ext uri="{FF2B5EF4-FFF2-40B4-BE49-F238E27FC236}">
                  <a16:creationId xmlns:a16="http://schemas.microsoft.com/office/drawing/2014/main" id="{00000000-0008-0000-1000-00004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8193" name="Button 65" hidden="1">
              <a:extLst>
                <a:ext uri="{63B3BB69-23CF-44E3-9099-C40C66FF867C}">
                  <a14:compatExt spid="_x0000_s48193"/>
                </a:ext>
                <a:ext uri="{FF2B5EF4-FFF2-40B4-BE49-F238E27FC236}">
                  <a16:creationId xmlns:a16="http://schemas.microsoft.com/office/drawing/2014/main" id="{00000000-0008-0000-1000-00004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8194" name="Button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00000000-0008-0000-1000-00004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8195" name="Button 67" hidden="1">
              <a:extLst>
                <a:ext uri="{63B3BB69-23CF-44E3-9099-C40C66FF867C}">
                  <a14:compatExt spid="_x0000_s48195"/>
                </a:ext>
                <a:ext uri="{FF2B5EF4-FFF2-40B4-BE49-F238E27FC236}">
                  <a16:creationId xmlns:a16="http://schemas.microsoft.com/office/drawing/2014/main" id="{00000000-0008-0000-1000-00004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8196" name="Button 68" hidden="1">
              <a:extLst>
                <a:ext uri="{63B3BB69-23CF-44E3-9099-C40C66FF867C}">
                  <a14:compatExt spid="_x0000_s48196"/>
                </a:ext>
                <a:ext uri="{FF2B5EF4-FFF2-40B4-BE49-F238E27FC236}">
                  <a16:creationId xmlns:a16="http://schemas.microsoft.com/office/drawing/2014/main" id="{00000000-0008-0000-1000-00004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8197" name="Button 69" hidden="1">
              <a:extLst>
                <a:ext uri="{63B3BB69-23CF-44E3-9099-C40C66FF867C}">
                  <a14:compatExt spid="_x0000_s48197"/>
                </a:ext>
                <a:ext uri="{FF2B5EF4-FFF2-40B4-BE49-F238E27FC236}">
                  <a16:creationId xmlns:a16="http://schemas.microsoft.com/office/drawing/2014/main" id="{00000000-0008-0000-1000-00004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8198" name="Button 70" hidden="1">
              <a:extLst>
                <a:ext uri="{63B3BB69-23CF-44E3-9099-C40C66FF867C}">
                  <a14:compatExt spid="_x0000_s48198"/>
                </a:ext>
                <a:ext uri="{FF2B5EF4-FFF2-40B4-BE49-F238E27FC236}">
                  <a16:creationId xmlns:a16="http://schemas.microsoft.com/office/drawing/2014/main" id="{00000000-0008-0000-1000-00004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8199" name="Button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00000000-0008-0000-1000-00004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8200" name="Button 72" hidden="1">
              <a:extLst>
                <a:ext uri="{63B3BB69-23CF-44E3-9099-C40C66FF867C}">
                  <a14:compatExt spid="_x0000_s48200"/>
                </a:ext>
                <a:ext uri="{FF2B5EF4-FFF2-40B4-BE49-F238E27FC236}">
                  <a16:creationId xmlns:a16="http://schemas.microsoft.com/office/drawing/2014/main" id="{00000000-0008-0000-1000-00004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201" name="Button 73" hidden="1">
              <a:extLst>
                <a:ext uri="{63B3BB69-23CF-44E3-9099-C40C66FF867C}">
                  <a14:compatExt spid="_x0000_s48201"/>
                </a:ext>
                <a:ext uri="{FF2B5EF4-FFF2-40B4-BE49-F238E27FC236}">
                  <a16:creationId xmlns:a16="http://schemas.microsoft.com/office/drawing/2014/main" id="{00000000-0008-0000-1000-00004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202" name="Button 74" hidden="1">
              <a:extLst>
                <a:ext uri="{63B3BB69-23CF-44E3-9099-C40C66FF867C}">
                  <a14:compatExt spid="_x0000_s48202"/>
                </a:ext>
                <a:ext uri="{FF2B5EF4-FFF2-40B4-BE49-F238E27FC236}">
                  <a16:creationId xmlns:a16="http://schemas.microsoft.com/office/drawing/2014/main" id="{00000000-0008-0000-1000-00004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8203" name="Button 75" hidden="1">
              <a:extLst>
                <a:ext uri="{63B3BB69-23CF-44E3-9099-C40C66FF867C}">
                  <a14:compatExt spid="_x0000_s48203"/>
                </a:ext>
                <a:ext uri="{FF2B5EF4-FFF2-40B4-BE49-F238E27FC236}">
                  <a16:creationId xmlns:a16="http://schemas.microsoft.com/office/drawing/2014/main" id="{00000000-0008-0000-1000-00004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8204" name="Button 76" hidden="1">
              <a:extLst>
                <a:ext uri="{63B3BB69-23CF-44E3-9099-C40C66FF867C}">
                  <a14:compatExt spid="_x0000_s48204"/>
                </a:ext>
                <a:ext uri="{FF2B5EF4-FFF2-40B4-BE49-F238E27FC236}">
                  <a16:creationId xmlns:a16="http://schemas.microsoft.com/office/drawing/2014/main" id="{00000000-0008-0000-1000-00004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205" name="Button 77" hidden="1">
              <a:extLst>
                <a:ext uri="{63B3BB69-23CF-44E3-9099-C40C66FF867C}">
                  <a14:compatExt spid="_x0000_s48205"/>
                </a:ext>
                <a:ext uri="{FF2B5EF4-FFF2-40B4-BE49-F238E27FC236}">
                  <a16:creationId xmlns:a16="http://schemas.microsoft.com/office/drawing/2014/main" id="{00000000-0008-0000-1000-00004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8206" name="Button 78" hidden="1">
              <a:extLst>
                <a:ext uri="{63B3BB69-23CF-44E3-9099-C40C66FF867C}">
                  <a14:compatExt spid="_x0000_s48206"/>
                </a:ext>
                <a:ext uri="{FF2B5EF4-FFF2-40B4-BE49-F238E27FC236}">
                  <a16:creationId xmlns:a16="http://schemas.microsoft.com/office/drawing/2014/main" id="{00000000-0008-0000-1000-00004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8207" name="Button 79" hidden="1">
              <a:extLst>
                <a:ext uri="{63B3BB69-23CF-44E3-9099-C40C66FF867C}">
                  <a14:compatExt spid="_x0000_s48207"/>
                </a:ext>
                <a:ext uri="{FF2B5EF4-FFF2-40B4-BE49-F238E27FC236}">
                  <a16:creationId xmlns:a16="http://schemas.microsoft.com/office/drawing/2014/main" id="{00000000-0008-0000-1000-00004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8208" name="Button 80" hidden="1">
              <a:extLst>
                <a:ext uri="{63B3BB69-23CF-44E3-9099-C40C66FF867C}">
                  <a14:compatExt spid="_x0000_s48208"/>
                </a:ext>
                <a:ext uri="{FF2B5EF4-FFF2-40B4-BE49-F238E27FC236}">
                  <a16:creationId xmlns:a16="http://schemas.microsoft.com/office/drawing/2014/main" id="{00000000-0008-0000-1000-00005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8209" name="Button 81" hidden="1">
              <a:extLst>
                <a:ext uri="{63B3BB69-23CF-44E3-9099-C40C66FF867C}">
                  <a14:compatExt spid="_x0000_s48209"/>
                </a:ext>
                <a:ext uri="{FF2B5EF4-FFF2-40B4-BE49-F238E27FC236}">
                  <a16:creationId xmlns:a16="http://schemas.microsoft.com/office/drawing/2014/main" id="{00000000-0008-0000-1000-00005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8210" name="Button 82" hidden="1">
              <a:extLst>
                <a:ext uri="{63B3BB69-23CF-44E3-9099-C40C66FF867C}">
                  <a14:compatExt spid="_x0000_s48210"/>
                </a:ext>
                <a:ext uri="{FF2B5EF4-FFF2-40B4-BE49-F238E27FC236}">
                  <a16:creationId xmlns:a16="http://schemas.microsoft.com/office/drawing/2014/main" id="{00000000-0008-0000-1000-00005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8211" name="Button 83" hidden="1">
              <a:extLst>
                <a:ext uri="{63B3BB69-23CF-44E3-9099-C40C66FF867C}">
                  <a14:compatExt spid="_x0000_s48211"/>
                </a:ext>
                <a:ext uri="{FF2B5EF4-FFF2-40B4-BE49-F238E27FC236}">
                  <a16:creationId xmlns:a16="http://schemas.microsoft.com/office/drawing/2014/main" id="{00000000-0008-0000-1000-00005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8212" name="Button 84" hidden="1">
              <a:extLst>
                <a:ext uri="{63B3BB69-23CF-44E3-9099-C40C66FF867C}">
                  <a14:compatExt spid="_x0000_s48212"/>
                </a:ext>
                <a:ext uri="{FF2B5EF4-FFF2-40B4-BE49-F238E27FC236}">
                  <a16:creationId xmlns:a16="http://schemas.microsoft.com/office/drawing/2014/main" id="{00000000-0008-0000-1000-00005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8213" name="Button 85" hidden="1">
              <a:extLst>
                <a:ext uri="{63B3BB69-23CF-44E3-9099-C40C66FF867C}">
                  <a14:compatExt spid="_x0000_s48213"/>
                </a:ext>
                <a:ext uri="{FF2B5EF4-FFF2-40B4-BE49-F238E27FC236}">
                  <a16:creationId xmlns:a16="http://schemas.microsoft.com/office/drawing/2014/main" id="{00000000-0008-0000-1000-00005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8214" name="Button 86" hidden="1">
              <a:extLst>
                <a:ext uri="{63B3BB69-23CF-44E3-9099-C40C66FF867C}">
                  <a14:compatExt spid="_x0000_s48214"/>
                </a:ext>
                <a:ext uri="{FF2B5EF4-FFF2-40B4-BE49-F238E27FC236}">
                  <a16:creationId xmlns:a16="http://schemas.microsoft.com/office/drawing/2014/main" id="{00000000-0008-0000-1000-00005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8215" name="Button 87" hidden="1">
              <a:extLst>
                <a:ext uri="{63B3BB69-23CF-44E3-9099-C40C66FF867C}">
                  <a14:compatExt spid="_x0000_s48215"/>
                </a:ext>
                <a:ext uri="{FF2B5EF4-FFF2-40B4-BE49-F238E27FC236}">
                  <a16:creationId xmlns:a16="http://schemas.microsoft.com/office/drawing/2014/main" id="{00000000-0008-0000-1000-00005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8216" name="Button 88" hidden="1">
              <a:extLst>
                <a:ext uri="{63B3BB69-23CF-44E3-9099-C40C66FF867C}">
                  <a14:compatExt spid="_x0000_s48216"/>
                </a:ext>
                <a:ext uri="{FF2B5EF4-FFF2-40B4-BE49-F238E27FC236}">
                  <a16:creationId xmlns:a16="http://schemas.microsoft.com/office/drawing/2014/main" id="{00000000-0008-0000-1000-00005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8217" name="Button 89" hidden="1">
              <a:extLst>
                <a:ext uri="{63B3BB69-23CF-44E3-9099-C40C66FF867C}">
                  <a14:compatExt spid="_x0000_s48217"/>
                </a:ext>
                <a:ext uri="{FF2B5EF4-FFF2-40B4-BE49-F238E27FC236}">
                  <a16:creationId xmlns:a16="http://schemas.microsoft.com/office/drawing/2014/main" id="{00000000-0008-0000-1000-00005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218" name="Button 90" hidden="1">
              <a:extLst>
                <a:ext uri="{63B3BB69-23CF-44E3-9099-C40C66FF867C}">
                  <a14:compatExt spid="_x0000_s48218"/>
                </a:ext>
                <a:ext uri="{FF2B5EF4-FFF2-40B4-BE49-F238E27FC236}">
                  <a16:creationId xmlns:a16="http://schemas.microsoft.com/office/drawing/2014/main" id="{00000000-0008-0000-1000-00005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219" name="Button 91" hidden="1">
              <a:extLst>
                <a:ext uri="{63B3BB69-23CF-44E3-9099-C40C66FF867C}">
                  <a14:compatExt spid="_x0000_s48219"/>
                </a:ext>
                <a:ext uri="{FF2B5EF4-FFF2-40B4-BE49-F238E27FC236}">
                  <a16:creationId xmlns:a16="http://schemas.microsoft.com/office/drawing/2014/main" id="{00000000-0008-0000-1000-00005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8220" name="Button 92" hidden="1">
              <a:extLst>
                <a:ext uri="{63B3BB69-23CF-44E3-9099-C40C66FF867C}">
                  <a14:compatExt spid="_x0000_s48220"/>
                </a:ext>
                <a:ext uri="{FF2B5EF4-FFF2-40B4-BE49-F238E27FC236}">
                  <a16:creationId xmlns:a16="http://schemas.microsoft.com/office/drawing/2014/main" id="{00000000-0008-0000-1000-00005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8221" name="Button 93" hidden="1">
              <a:extLst>
                <a:ext uri="{63B3BB69-23CF-44E3-9099-C40C66FF867C}">
                  <a14:compatExt spid="_x0000_s48221"/>
                </a:ext>
                <a:ext uri="{FF2B5EF4-FFF2-40B4-BE49-F238E27FC236}">
                  <a16:creationId xmlns:a16="http://schemas.microsoft.com/office/drawing/2014/main" id="{00000000-0008-0000-1000-00005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8222" name="Button 94" hidden="1">
              <a:extLst>
                <a:ext uri="{63B3BB69-23CF-44E3-9099-C40C66FF867C}">
                  <a14:compatExt spid="_x0000_s48222"/>
                </a:ext>
                <a:ext uri="{FF2B5EF4-FFF2-40B4-BE49-F238E27FC236}">
                  <a16:creationId xmlns:a16="http://schemas.microsoft.com/office/drawing/2014/main" id="{00000000-0008-0000-1000-00005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8223" name="Button 95" hidden="1">
              <a:extLst>
                <a:ext uri="{63B3BB69-23CF-44E3-9099-C40C66FF867C}">
                  <a14:compatExt spid="_x0000_s48223"/>
                </a:ext>
                <a:ext uri="{FF2B5EF4-FFF2-40B4-BE49-F238E27FC236}">
                  <a16:creationId xmlns:a16="http://schemas.microsoft.com/office/drawing/2014/main" id="{00000000-0008-0000-1000-00005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8224" name="Button 96" hidden="1">
              <a:extLst>
                <a:ext uri="{63B3BB69-23CF-44E3-9099-C40C66FF867C}">
                  <a14:compatExt spid="_x0000_s48224"/>
                </a:ext>
                <a:ext uri="{FF2B5EF4-FFF2-40B4-BE49-F238E27FC236}">
                  <a16:creationId xmlns:a16="http://schemas.microsoft.com/office/drawing/2014/main" id="{00000000-0008-0000-1000-00006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8225" name="Button 97" hidden="1">
              <a:extLst>
                <a:ext uri="{63B3BB69-23CF-44E3-9099-C40C66FF867C}">
                  <a14:compatExt spid="_x0000_s48225"/>
                </a:ext>
                <a:ext uri="{FF2B5EF4-FFF2-40B4-BE49-F238E27FC236}">
                  <a16:creationId xmlns:a16="http://schemas.microsoft.com/office/drawing/2014/main" id="{00000000-0008-0000-1000-00006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8226" name="Button 98" hidden="1">
              <a:extLst>
                <a:ext uri="{63B3BB69-23CF-44E3-9099-C40C66FF867C}">
                  <a14:compatExt spid="_x0000_s48226"/>
                </a:ext>
                <a:ext uri="{FF2B5EF4-FFF2-40B4-BE49-F238E27FC236}">
                  <a16:creationId xmlns:a16="http://schemas.microsoft.com/office/drawing/2014/main" id="{00000000-0008-0000-1000-00006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8227" name="Button 99" hidden="1">
              <a:extLst>
                <a:ext uri="{63B3BB69-23CF-44E3-9099-C40C66FF867C}">
                  <a14:compatExt spid="_x0000_s48227"/>
                </a:ext>
                <a:ext uri="{FF2B5EF4-FFF2-40B4-BE49-F238E27FC236}">
                  <a16:creationId xmlns:a16="http://schemas.microsoft.com/office/drawing/2014/main" id="{00000000-0008-0000-1000-00006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8228" name="Button 100" hidden="1">
              <a:extLst>
                <a:ext uri="{63B3BB69-23CF-44E3-9099-C40C66FF867C}">
                  <a14:compatExt spid="_x0000_s48228"/>
                </a:ext>
                <a:ext uri="{FF2B5EF4-FFF2-40B4-BE49-F238E27FC236}">
                  <a16:creationId xmlns:a16="http://schemas.microsoft.com/office/drawing/2014/main" id="{00000000-0008-0000-1000-00006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8229" name="Button 101" hidden="1">
              <a:extLst>
                <a:ext uri="{63B3BB69-23CF-44E3-9099-C40C66FF867C}">
                  <a14:compatExt spid="_x0000_s48229"/>
                </a:ext>
                <a:ext uri="{FF2B5EF4-FFF2-40B4-BE49-F238E27FC236}">
                  <a16:creationId xmlns:a16="http://schemas.microsoft.com/office/drawing/2014/main" id="{00000000-0008-0000-1000-00006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8230" name="Button 102" hidden="1">
              <a:extLst>
                <a:ext uri="{63B3BB69-23CF-44E3-9099-C40C66FF867C}">
                  <a14:compatExt spid="_x0000_s48230"/>
                </a:ext>
                <a:ext uri="{FF2B5EF4-FFF2-40B4-BE49-F238E27FC236}">
                  <a16:creationId xmlns:a16="http://schemas.microsoft.com/office/drawing/2014/main" id="{00000000-0008-0000-1000-00006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8231" name="Button 103" hidden="1">
              <a:extLst>
                <a:ext uri="{63B3BB69-23CF-44E3-9099-C40C66FF867C}">
                  <a14:compatExt spid="_x0000_s48231"/>
                </a:ext>
                <a:ext uri="{FF2B5EF4-FFF2-40B4-BE49-F238E27FC236}">
                  <a16:creationId xmlns:a16="http://schemas.microsoft.com/office/drawing/2014/main" id="{00000000-0008-0000-1000-00006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8232" name="Button 104" hidden="1">
              <a:extLst>
                <a:ext uri="{63B3BB69-23CF-44E3-9099-C40C66FF867C}">
                  <a14:compatExt spid="_x0000_s48232"/>
                </a:ext>
                <a:ext uri="{FF2B5EF4-FFF2-40B4-BE49-F238E27FC236}">
                  <a16:creationId xmlns:a16="http://schemas.microsoft.com/office/drawing/2014/main" id="{00000000-0008-0000-1000-00006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8233" name="Button 105" hidden="1">
              <a:extLst>
                <a:ext uri="{63B3BB69-23CF-44E3-9099-C40C66FF867C}">
                  <a14:compatExt spid="_x0000_s48233"/>
                </a:ext>
                <a:ext uri="{FF2B5EF4-FFF2-40B4-BE49-F238E27FC236}">
                  <a16:creationId xmlns:a16="http://schemas.microsoft.com/office/drawing/2014/main" id="{00000000-0008-0000-1000-00006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8234" name="Button 106" hidden="1">
              <a:extLst>
                <a:ext uri="{63B3BB69-23CF-44E3-9099-C40C66FF867C}">
                  <a14:compatExt spid="_x0000_s48234"/>
                </a:ext>
                <a:ext uri="{FF2B5EF4-FFF2-40B4-BE49-F238E27FC236}">
                  <a16:creationId xmlns:a16="http://schemas.microsoft.com/office/drawing/2014/main" id="{00000000-0008-0000-1000-00006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8235" name="Button 107" hidden="1">
              <a:extLst>
                <a:ext uri="{63B3BB69-23CF-44E3-9099-C40C66FF867C}">
                  <a14:compatExt spid="_x0000_s48235"/>
                </a:ext>
                <a:ext uri="{FF2B5EF4-FFF2-40B4-BE49-F238E27FC236}">
                  <a16:creationId xmlns:a16="http://schemas.microsoft.com/office/drawing/2014/main" id="{00000000-0008-0000-1000-00006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8236" name="Button 108" hidden="1">
              <a:extLst>
                <a:ext uri="{63B3BB69-23CF-44E3-9099-C40C66FF867C}">
                  <a14:compatExt spid="_x0000_s48236"/>
                </a:ext>
                <a:ext uri="{FF2B5EF4-FFF2-40B4-BE49-F238E27FC236}">
                  <a16:creationId xmlns:a16="http://schemas.microsoft.com/office/drawing/2014/main" id="{00000000-0008-0000-1000-00006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8237" name="Button 109" hidden="1">
              <a:extLst>
                <a:ext uri="{63B3BB69-23CF-44E3-9099-C40C66FF867C}">
                  <a14:compatExt spid="_x0000_s48237"/>
                </a:ext>
                <a:ext uri="{FF2B5EF4-FFF2-40B4-BE49-F238E27FC236}">
                  <a16:creationId xmlns:a16="http://schemas.microsoft.com/office/drawing/2014/main" id="{00000000-0008-0000-1000-00006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8238" name="Button 110" hidden="1">
              <a:extLst>
                <a:ext uri="{63B3BB69-23CF-44E3-9099-C40C66FF867C}">
                  <a14:compatExt spid="_x0000_s48238"/>
                </a:ext>
                <a:ext uri="{FF2B5EF4-FFF2-40B4-BE49-F238E27FC236}">
                  <a16:creationId xmlns:a16="http://schemas.microsoft.com/office/drawing/2014/main" id="{00000000-0008-0000-1000-00006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8239" name="Button 111" hidden="1">
              <a:extLst>
                <a:ext uri="{63B3BB69-23CF-44E3-9099-C40C66FF867C}">
                  <a14:compatExt spid="_x0000_s48239"/>
                </a:ext>
                <a:ext uri="{FF2B5EF4-FFF2-40B4-BE49-F238E27FC236}">
                  <a16:creationId xmlns:a16="http://schemas.microsoft.com/office/drawing/2014/main" id="{00000000-0008-0000-1000-00006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8240" name="Button 112" hidden="1">
              <a:extLst>
                <a:ext uri="{63B3BB69-23CF-44E3-9099-C40C66FF867C}">
                  <a14:compatExt spid="_x0000_s48240"/>
                </a:ext>
                <a:ext uri="{FF2B5EF4-FFF2-40B4-BE49-F238E27FC236}">
                  <a16:creationId xmlns:a16="http://schemas.microsoft.com/office/drawing/2014/main" id="{00000000-0008-0000-1000-00007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8241" name="Button 113" hidden="1">
              <a:extLst>
                <a:ext uri="{63B3BB69-23CF-44E3-9099-C40C66FF867C}">
                  <a14:compatExt spid="_x0000_s48241"/>
                </a:ext>
                <a:ext uri="{FF2B5EF4-FFF2-40B4-BE49-F238E27FC236}">
                  <a16:creationId xmlns:a16="http://schemas.microsoft.com/office/drawing/2014/main" id="{00000000-0008-0000-1000-00007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8242" name="Button 114" hidden="1">
              <a:extLst>
                <a:ext uri="{63B3BB69-23CF-44E3-9099-C40C66FF867C}">
                  <a14:compatExt spid="_x0000_s48242"/>
                </a:ext>
                <a:ext uri="{FF2B5EF4-FFF2-40B4-BE49-F238E27FC236}">
                  <a16:creationId xmlns:a16="http://schemas.microsoft.com/office/drawing/2014/main" id="{00000000-0008-0000-1000-00007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8243" name="Button 115" hidden="1">
              <a:extLst>
                <a:ext uri="{63B3BB69-23CF-44E3-9099-C40C66FF867C}">
                  <a14:compatExt spid="_x0000_s48243"/>
                </a:ext>
                <a:ext uri="{FF2B5EF4-FFF2-40B4-BE49-F238E27FC236}">
                  <a16:creationId xmlns:a16="http://schemas.microsoft.com/office/drawing/2014/main" id="{00000000-0008-0000-1000-00007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8244" name="Button 116" hidden="1">
              <a:extLst>
                <a:ext uri="{63B3BB69-23CF-44E3-9099-C40C66FF867C}">
                  <a14:compatExt spid="_x0000_s48244"/>
                </a:ext>
                <a:ext uri="{FF2B5EF4-FFF2-40B4-BE49-F238E27FC236}">
                  <a16:creationId xmlns:a16="http://schemas.microsoft.com/office/drawing/2014/main" id="{00000000-0008-0000-1000-00007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8245" name="Button 117" hidden="1">
              <a:extLst>
                <a:ext uri="{63B3BB69-23CF-44E3-9099-C40C66FF867C}">
                  <a14:compatExt spid="_x0000_s48245"/>
                </a:ext>
                <a:ext uri="{FF2B5EF4-FFF2-40B4-BE49-F238E27FC236}">
                  <a16:creationId xmlns:a16="http://schemas.microsoft.com/office/drawing/2014/main" id="{00000000-0008-0000-1000-00007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8246" name="Button 118" hidden="1">
              <a:extLst>
                <a:ext uri="{63B3BB69-23CF-44E3-9099-C40C66FF867C}">
                  <a14:compatExt spid="_x0000_s48246"/>
                </a:ext>
                <a:ext uri="{FF2B5EF4-FFF2-40B4-BE49-F238E27FC236}">
                  <a16:creationId xmlns:a16="http://schemas.microsoft.com/office/drawing/2014/main" id="{00000000-0008-0000-1000-00007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8247" name="Button 119" hidden="1">
              <a:extLst>
                <a:ext uri="{63B3BB69-23CF-44E3-9099-C40C66FF867C}">
                  <a14:compatExt spid="_x0000_s48247"/>
                </a:ext>
                <a:ext uri="{FF2B5EF4-FFF2-40B4-BE49-F238E27FC236}">
                  <a16:creationId xmlns:a16="http://schemas.microsoft.com/office/drawing/2014/main" id="{00000000-0008-0000-1000-00007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8248" name="Button 120" hidden="1">
              <a:extLst>
                <a:ext uri="{63B3BB69-23CF-44E3-9099-C40C66FF867C}">
                  <a14:compatExt spid="_x0000_s48248"/>
                </a:ext>
                <a:ext uri="{FF2B5EF4-FFF2-40B4-BE49-F238E27FC236}">
                  <a16:creationId xmlns:a16="http://schemas.microsoft.com/office/drawing/2014/main" id="{00000000-0008-0000-1000-00007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8249" name="Button 121" hidden="1">
              <a:extLst>
                <a:ext uri="{63B3BB69-23CF-44E3-9099-C40C66FF867C}">
                  <a14:compatExt spid="_x0000_s48249"/>
                </a:ext>
                <a:ext uri="{FF2B5EF4-FFF2-40B4-BE49-F238E27FC236}">
                  <a16:creationId xmlns:a16="http://schemas.microsoft.com/office/drawing/2014/main" id="{00000000-0008-0000-1000-00007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8250" name="Button 122" hidden="1">
              <a:extLst>
                <a:ext uri="{63B3BB69-23CF-44E3-9099-C40C66FF867C}">
                  <a14:compatExt spid="_x0000_s48250"/>
                </a:ext>
                <a:ext uri="{FF2B5EF4-FFF2-40B4-BE49-F238E27FC236}">
                  <a16:creationId xmlns:a16="http://schemas.microsoft.com/office/drawing/2014/main" id="{00000000-0008-0000-1000-00007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8251" name="Button 123" hidden="1">
              <a:extLst>
                <a:ext uri="{63B3BB69-23CF-44E3-9099-C40C66FF867C}">
                  <a14:compatExt spid="_x0000_s48251"/>
                </a:ext>
                <a:ext uri="{FF2B5EF4-FFF2-40B4-BE49-F238E27FC236}">
                  <a16:creationId xmlns:a16="http://schemas.microsoft.com/office/drawing/2014/main" id="{00000000-0008-0000-1000-00007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8252" name="Button 124" hidden="1">
              <a:extLst>
                <a:ext uri="{63B3BB69-23CF-44E3-9099-C40C66FF867C}">
                  <a14:compatExt spid="_x0000_s48252"/>
                </a:ext>
                <a:ext uri="{FF2B5EF4-FFF2-40B4-BE49-F238E27FC236}">
                  <a16:creationId xmlns:a16="http://schemas.microsoft.com/office/drawing/2014/main" id="{00000000-0008-0000-1000-00007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8253" name="Button 125" hidden="1">
              <a:extLst>
                <a:ext uri="{63B3BB69-23CF-44E3-9099-C40C66FF867C}">
                  <a14:compatExt spid="_x0000_s48253"/>
                </a:ext>
                <a:ext uri="{FF2B5EF4-FFF2-40B4-BE49-F238E27FC236}">
                  <a16:creationId xmlns:a16="http://schemas.microsoft.com/office/drawing/2014/main" id="{00000000-0008-0000-1000-00007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8254" name="Button 126" hidden="1">
              <a:extLst>
                <a:ext uri="{63B3BB69-23CF-44E3-9099-C40C66FF867C}">
                  <a14:compatExt spid="_x0000_s48254"/>
                </a:ext>
                <a:ext uri="{FF2B5EF4-FFF2-40B4-BE49-F238E27FC236}">
                  <a16:creationId xmlns:a16="http://schemas.microsoft.com/office/drawing/2014/main" id="{00000000-0008-0000-1000-00007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8255" name="Button 127" hidden="1">
              <a:extLst>
                <a:ext uri="{63B3BB69-23CF-44E3-9099-C40C66FF867C}">
                  <a14:compatExt spid="_x0000_s48255"/>
                </a:ext>
                <a:ext uri="{FF2B5EF4-FFF2-40B4-BE49-F238E27FC236}">
                  <a16:creationId xmlns:a16="http://schemas.microsoft.com/office/drawing/2014/main" id="{00000000-0008-0000-1000-00007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8256" name="Button 128" hidden="1">
              <a:extLst>
                <a:ext uri="{63B3BB69-23CF-44E3-9099-C40C66FF867C}">
                  <a14:compatExt spid="_x0000_s48256"/>
                </a:ext>
                <a:ext uri="{FF2B5EF4-FFF2-40B4-BE49-F238E27FC236}">
                  <a16:creationId xmlns:a16="http://schemas.microsoft.com/office/drawing/2014/main" id="{00000000-0008-0000-1000-00008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8257" name="Button 129" hidden="1">
              <a:extLst>
                <a:ext uri="{63B3BB69-23CF-44E3-9099-C40C66FF867C}">
                  <a14:compatExt spid="_x0000_s48257"/>
                </a:ext>
                <a:ext uri="{FF2B5EF4-FFF2-40B4-BE49-F238E27FC236}">
                  <a16:creationId xmlns:a16="http://schemas.microsoft.com/office/drawing/2014/main" id="{00000000-0008-0000-1000-00008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8258" name="Button 130" hidden="1">
              <a:extLst>
                <a:ext uri="{63B3BB69-23CF-44E3-9099-C40C66FF867C}">
                  <a14:compatExt spid="_x0000_s48258"/>
                </a:ext>
                <a:ext uri="{FF2B5EF4-FFF2-40B4-BE49-F238E27FC236}">
                  <a16:creationId xmlns:a16="http://schemas.microsoft.com/office/drawing/2014/main" id="{00000000-0008-0000-1000-00008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8259" name="Button 131" hidden="1">
              <a:extLst>
                <a:ext uri="{63B3BB69-23CF-44E3-9099-C40C66FF867C}">
                  <a14:compatExt spid="_x0000_s48259"/>
                </a:ext>
                <a:ext uri="{FF2B5EF4-FFF2-40B4-BE49-F238E27FC236}">
                  <a16:creationId xmlns:a16="http://schemas.microsoft.com/office/drawing/2014/main" id="{00000000-0008-0000-1000-00008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8260" name="Button 132" hidden="1">
              <a:extLst>
                <a:ext uri="{63B3BB69-23CF-44E3-9099-C40C66FF867C}">
                  <a14:compatExt spid="_x0000_s48260"/>
                </a:ext>
                <a:ext uri="{FF2B5EF4-FFF2-40B4-BE49-F238E27FC236}">
                  <a16:creationId xmlns:a16="http://schemas.microsoft.com/office/drawing/2014/main" id="{00000000-0008-0000-1000-00008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8261" name="Button 133" hidden="1">
              <a:extLst>
                <a:ext uri="{63B3BB69-23CF-44E3-9099-C40C66FF867C}">
                  <a14:compatExt spid="_x0000_s48261"/>
                </a:ext>
                <a:ext uri="{FF2B5EF4-FFF2-40B4-BE49-F238E27FC236}">
                  <a16:creationId xmlns:a16="http://schemas.microsoft.com/office/drawing/2014/main" id="{00000000-0008-0000-1000-00008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8262" name="Button 134" hidden="1">
              <a:extLst>
                <a:ext uri="{63B3BB69-23CF-44E3-9099-C40C66FF867C}">
                  <a14:compatExt spid="_x0000_s48262"/>
                </a:ext>
                <a:ext uri="{FF2B5EF4-FFF2-40B4-BE49-F238E27FC236}">
                  <a16:creationId xmlns:a16="http://schemas.microsoft.com/office/drawing/2014/main" id="{00000000-0008-0000-1000-00008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8263" name="Button 135" hidden="1">
              <a:extLst>
                <a:ext uri="{63B3BB69-23CF-44E3-9099-C40C66FF867C}">
                  <a14:compatExt spid="_x0000_s48263"/>
                </a:ext>
                <a:ext uri="{FF2B5EF4-FFF2-40B4-BE49-F238E27FC236}">
                  <a16:creationId xmlns:a16="http://schemas.microsoft.com/office/drawing/2014/main" id="{00000000-0008-0000-1000-00008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8264" name="Button 136" hidden="1">
              <a:extLst>
                <a:ext uri="{63B3BB69-23CF-44E3-9099-C40C66FF867C}">
                  <a14:compatExt spid="_x0000_s48264"/>
                </a:ext>
                <a:ext uri="{FF2B5EF4-FFF2-40B4-BE49-F238E27FC236}">
                  <a16:creationId xmlns:a16="http://schemas.microsoft.com/office/drawing/2014/main" id="{00000000-0008-0000-1000-00008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8265" name="Button 137" hidden="1">
              <a:extLst>
                <a:ext uri="{63B3BB69-23CF-44E3-9099-C40C66FF867C}">
                  <a14:compatExt spid="_x0000_s48265"/>
                </a:ext>
                <a:ext uri="{FF2B5EF4-FFF2-40B4-BE49-F238E27FC236}">
                  <a16:creationId xmlns:a16="http://schemas.microsoft.com/office/drawing/2014/main" id="{00000000-0008-0000-1000-00008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8266" name="Button 138" hidden="1">
              <a:extLst>
                <a:ext uri="{63B3BB69-23CF-44E3-9099-C40C66FF867C}">
                  <a14:compatExt spid="_x0000_s48266"/>
                </a:ext>
                <a:ext uri="{FF2B5EF4-FFF2-40B4-BE49-F238E27FC236}">
                  <a16:creationId xmlns:a16="http://schemas.microsoft.com/office/drawing/2014/main" id="{00000000-0008-0000-1000-00008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8267" name="Button 139" hidden="1">
              <a:extLst>
                <a:ext uri="{63B3BB69-23CF-44E3-9099-C40C66FF867C}">
                  <a14:compatExt spid="_x0000_s48267"/>
                </a:ext>
                <a:ext uri="{FF2B5EF4-FFF2-40B4-BE49-F238E27FC236}">
                  <a16:creationId xmlns:a16="http://schemas.microsoft.com/office/drawing/2014/main" id="{00000000-0008-0000-1000-00008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8268" name="Button 140" hidden="1">
              <a:extLst>
                <a:ext uri="{63B3BB69-23CF-44E3-9099-C40C66FF867C}">
                  <a14:compatExt spid="_x0000_s48268"/>
                </a:ext>
                <a:ext uri="{FF2B5EF4-FFF2-40B4-BE49-F238E27FC236}">
                  <a16:creationId xmlns:a16="http://schemas.microsoft.com/office/drawing/2014/main" id="{00000000-0008-0000-1000-00008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1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1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11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11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11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11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11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11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11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11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11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11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11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11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11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11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11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11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11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11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11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11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11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11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11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11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11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11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11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11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11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11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11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11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11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11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9189" name="Button 37" hidden="1">
              <a:extLst>
                <a:ext uri="{63B3BB69-23CF-44E3-9099-C40C66FF867C}">
                  <a14:compatExt spid="_x0000_s49189"/>
                </a:ext>
                <a:ext uri="{FF2B5EF4-FFF2-40B4-BE49-F238E27FC236}">
                  <a16:creationId xmlns:a16="http://schemas.microsoft.com/office/drawing/2014/main" id="{00000000-0008-0000-1100-00002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9190" name="Button 38" hidden="1">
              <a:extLst>
                <a:ext uri="{63B3BB69-23CF-44E3-9099-C40C66FF867C}">
                  <a14:compatExt spid="_x0000_s49190"/>
                </a:ext>
                <a:ext uri="{FF2B5EF4-FFF2-40B4-BE49-F238E27FC236}">
                  <a16:creationId xmlns:a16="http://schemas.microsoft.com/office/drawing/2014/main" id="{00000000-0008-0000-1100-00002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9191" name="Button 39" hidden="1">
              <a:extLst>
                <a:ext uri="{63B3BB69-23CF-44E3-9099-C40C66FF867C}">
                  <a14:compatExt spid="_x0000_s49191"/>
                </a:ext>
                <a:ext uri="{FF2B5EF4-FFF2-40B4-BE49-F238E27FC236}">
                  <a16:creationId xmlns:a16="http://schemas.microsoft.com/office/drawing/2014/main" id="{00000000-0008-0000-1100-00002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9192" name="Button 40" hidden="1">
              <a:extLst>
                <a:ext uri="{63B3BB69-23CF-44E3-9099-C40C66FF867C}">
                  <a14:compatExt spid="_x0000_s49192"/>
                </a:ext>
                <a:ext uri="{FF2B5EF4-FFF2-40B4-BE49-F238E27FC236}">
                  <a16:creationId xmlns:a16="http://schemas.microsoft.com/office/drawing/2014/main" id="{00000000-0008-0000-1100-00002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9193" name="Button 41" hidden="1">
              <a:extLst>
                <a:ext uri="{63B3BB69-23CF-44E3-9099-C40C66FF867C}">
                  <a14:compatExt spid="_x0000_s49193"/>
                </a:ext>
                <a:ext uri="{FF2B5EF4-FFF2-40B4-BE49-F238E27FC236}">
                  <a16:creationId xmlns:a16="http://schemas.microsoft.com/office/drawing/2014/main" id="{00000000-0008-0000-1100-00002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9194" name="Button 42" hidden="1">
              <a:extLst>
                <a:ext uri="{63B3BB69-23CF-44E3-9099-C40C66FF867C}">
                  <a14:compatExt spid="_x0000_s49194"/>
                </a:ext>
                <a:ext uri="{FF2B5EF4-FFF2-40B4-BE49-F238E27FC236}">
                  <a16:creationId xmlns:a16="http://schemas.microsoft.com/office/drawing/2014/main" id="{00000000-0008-0000-1100-00002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9195" name="Button 43" hidden="1">
              <a:extLst>
                <a:ext uri="{63B3BB69-23CF-44E3-9099-C40C66FF867C}">
                  <a14:compatExt spid="_x0000_s49195"/>
                </a:ext>
                <a:ext uri="{FF2B5EF4-FFF2-40B4-BE49-F238E27FC236}">
                  <a16:creationId xmlns:a16="http://schemas.microsoft.com/office/drawing/2014/main" id="{00000000-0008-0000-1100-00002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9196" name="Button 44" hidden="1">
              <a:extLst>
                <a:ext uri="{63B3BB69-23CF-44E3-9099-C40C66FF867C}">
                  <a14:compatExt spid="_x0000_s49196"/>
                </a:ext>
                <a:ext uri="{FF2B5EF4-FFF2-40B4-BE49-F238E27FC236}">
                  <a16:creationId xmlns:a16="http://schemas.microsoft.com/office/drawing/2014/main" id="{00000000-0008-0000-1100-00002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9197" name="Button 45" hidden="1">
              <a:extLst>
                <a:ext uri="{63B3BB69-23CF-44E3-9099-C40C66FF867C}">
                  <a14:compatExt spid="_x0000_s49197"/>
                </a:ext>
                <a:ext uri="{FF2B5EF4-FFF2-40B4-BE49-F238E27FC236}">
                  <a16:creationId xmlns:a16="http://schemas.microsoft.com/office/drawing/2014/main" id="{00000000-0008-0000-1100-00002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9198" name="Button 46" hidden="1">
              <a:extLst>
                <a:ext uri="{63B3BB69-23CF-44E3-9099-C40C66FF867C}">
                  <a14:compatExt spid="_x0000_s49198"/>
                </a:ext>
                <a:ext uri="{FF2B5EF4-FFF2-40B4-BE49-F238E27FC236}">
                  <a16:creationId xmlns:a16="http://schemas.microsoft.com/office/drawing/2014/main" id="{00000000-0008-0000-1100-00002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9199" name="Button 47" hidden="1">
              <a:extLst>
                <a:ext uri="{63B3BB69-23CF-44E3-9099-C40C66FF867C}">
                  <a14:compatExt spid="_x0000_s49199"/>
                </a:ext>
                <a:ext uri="{FF2B5EF4-FFF2-40B4-BE49-F238E27FC236}">
                  <a16:creationId xmlns:a16="http://schemas.microsoft.com/office/drawing/2014/main" id="{00000000-0008-0000-1100-00002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9200" name="Button 48" hidden="1">
              <a:extLst>
                <a:ext uri="{63B3BB69-23CF-44E3-9099-C40C66FF867C}">
                  <a14:compatExt spid="_x0000_s49200"/>
                </a:ext>
                <a:ext uri="{FF2B5EF4-FFF2-40B4-BE49-F238E27FC236}">
                  <a16:creationId xmlns:a16="http://schemas.microsoft.com/office/drawing/2014/main" id="{00000000-0008-0000-1100-00003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9201" name="Button 49" hidden="1">
              <a:extLst>
                <a:ext uri="{63B3BB69-23CF-44E3-9099-C40C66FF867C}">
                  <a14:compatExt spid="_x0000_s49201"/>
                </a:ext>
                <a:ext uri="{FF2B5EF4-FFF2-40B4-BE49-F238E27FC236}">
                  <a16:creationId xmlns:a16="http://schemas.microsoft.com/office/drawing/2014/main" id="{00000000-0008-0000-1100-00003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9202" name="Button 50" hidden="1">
              <a:extLst>
                <a:ext uri="{63B3BB69-23CF-44E3-9099-C40C66FF867C}">
                  <a14:compatExt spid="_x0000_s49202"/>
                </a:ext>
                <a:ext uri="{FF2B5EF4-FFF2-40B4-BE49-F238E27FC236}">
                  <a16:creationId xmlns:a16="http://schemas.microsoft.com/office/drawing/2014/main" id="{00000000-0008-0000-1100-00003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9203" name="Button 51" hidden="1">
              <a:extLst>
                <a:ext uri="{63B3BB69-23CF-44E3-9099-C40C66FF867C}">
                  <a14:compatExt spid="_x0000_s49203"/>
                </a:ext>
                <a:ext uri="{FF2B5EF4-FFF2-40B4-BE49-F238E27FC236}">
                  <a16:creationId xmlns:a16="http://schemas.microsoft.com/office/drawing/2014/main" id="{00000000-0008-0000-1100-00003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9204" name="Button 52" hidden="1">
              <a:extLst>
                <a:ext uri="{63B3BB69-23CF-44E3-9099-C40C66FF867C}">
                  <a14:compatExt spid="_x0000_s49204"/>
                </a:ext>
                <a:ext uri="{FF2B5EF4-FFF2-40B4-BE49-F238E27FC236}">
                  <a16:creationId xmlns:a16="http://schemas.microsoft.com/office/drawing/2014/main" id="{00000000-0008-0000-1100-00003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9205" name="Button 53" hidden="1">
              <a:extLst>
                <a:ext uri="{63B3BB69-23CF-44E3-9099-C40C66FF867C}">
                  <a14:compatExt spid="_x0000_s49205"/>
                </a:ext>
                <a:ext uri="{FF2B5EF4-FFF2-40B4-BE49-F238E27FC236}">
                  <a16:creationId xmlns:a16="http://schemas.microsoft.com/office/drawing/2014/main" id="{00000000-0008-0000-1100-00003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9206" name="Button 54" hidden="1">
              <a:extLst>
                <a:ext uri="{63B3BB69-23CF-44E3-9099-C40C66FF867C}">
                  <a14:compatExt spid="_x0000_s49206"/>
                </a:ext>
                <a:ext uri="{FF2B5EF4-FFF2-40B4-BE49-F238E27FC236}">
                  <a16:creationId xmlns:a16="http://schemas.microsoft.com/office/drawing/2014/main" id="{00000000-0008-0000-1100-00003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9207" name="Button 55" hidden="1">
              <a:extLst>
                <a:ext uri="{63B3BB69-23CF-44E3-9099-C40C66FF867C}">
                  <a14:compatExt spid="_x0000_s49207"/>
                </a:ext>
                <a:ext uri="{FF2B5EF4-FFF2-40B4-BE49-F238E27FC236}">
                  <a16:creationId xmlns:a16="http://schemas.microsoft.com/office/drawing/2014/main" id="{00000000-0008-0000-1100-00003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9208" name="Button 56" hidden="1">
              <a:extLst>
                <a:ext uri="{63B3BB69-23CF-44E3-9099-C40C66FF867C}">
                  <a14:compatExt spid="_x0000_s49208"/>
                </a:ext>
                <a:ext uri="{FF2B5EF4-FFF2-40B4-BE49-F238E27FC236}">
                  <a16:creationId xmlns:a16="http://schemas.microsoft.com/office/drawing/2014/main" id="{00000000-0008-0000-1100-00003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9209" name="Button 57" hidden="1">
              <a:extLst>
                <a:ext uri="{63B3BB69-23CF-44E3-9099-C40C66FF867C}">
                  <a14:compatExt spid="_x0000_s49209"/>
                </a:ext>
                <a:ext uri="{FF2B5EF4-FFF2-40B4-BE49-F238E27FC236}">
                  <a16:creationId xmlns:a16="http://schemas.microsoft.com/office/drawing/2014/main" id="{00000000-0008-0000-1100-00003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9210" name="Button 58" hidden="1">
              <a:extLst>
                <a:ext uri="{63B3BB69-23CF-44E3-9099-C40C66FF867C}">
                  <a14:compatExt spid="_x0000_s49210"/>
                </a:ext>
                <a:ext uri="{FF2B5EF4-FFF2-40B4-BE49-F238E27FC236}">
                  <a16:creationId xmlns:a16="http://schemas.microsoft.com/office/drawing/2014/main" id="{00000000-0008-0000-1100-00003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9211" name="Button 59" hidden="1">
              <a:extLst>
                <a:ext uri="{63B3BB69-23CF-44E3-9099-C40C66FF867C}">
                  <a14:compatExt spid="_x0000_s49211"/>
                </a:ext>
                <a:ext uri="{FF2B5EF4-FFF2-40B4-BE49-F238E27FC236}">
                  <a16:creationId xmlns:a16="http://schemas.microsoft.com/office/drawing/2014/main" id="{00000000-0008-0000-1100-00003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9212" name="Button 60" hidden="1">
              <a:extLst>
                <a:ext uri="{63B3BB69-23CF-44E3-9099-C40C66FF867C}">
                  <a14:compatExt spid="_x0000_s49212"/>
                </a:ext>
                <a:ext uri="{FF2B5EF4-FFF2-40B4-BE49-F238E27FC236}">
                  <a16:creationId xmlns:a16="http://schemas.microsoft.com/office/drawing/2014/main" id="{00000000-0008-0000-1100-00003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9213" name="Button 61" hidden="1">
              <a:extLst>
                <a:ext uri="{63B3BB69-23CF-44E3-9099-C40C66FF867C}">
                  <a14:compatExt spid="_x0000_s49213"/>
                </a:ext>
                <a:ext uri="{FF2B5EF4-FFF2-40B4-BE49-F238E27FC236}">
                  <a16:creationId xmlns:a16="http://schemas.microsoft.com/office/drawing/2014/main" id="{00000000-0008-0000-1100-00003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9214" name="Button 62" hidden="1">
              <a:extLst>
                <a:ext uri="{63B3BB69-23CF-44E3-9099-C40C66FF867C}">
                  <a14:compatExt spid="_x0000_s49214"/>
                </a:ext>
                <a:ext uri="{FF2B5EF4-FFF2-40B4-BE49-F238E27FC236}">
                  <a16:creationId xmlns:a16="http://schemas.microsoft.com/office/drawing/2014/main" id="{00000000-0008-0000-1100-00003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9215" name="Button 63" hidden="1">
              <a:extLst>
                <a:ext uri="{63B3BB69-23CF-44E3-9099-C40C66FF867C}">
                  <a14:compatExt spid="_x0000_s49215"/>
                </a:ext>
                <a:ext uri="{FF2B5EF4-FFF2-40B4-BE49-F238E27FC236}">
                  <a16:creationId xmlns:a16="http://schemas.microsoft.com/office/drawing/2014/main" id="{00000000-0008-0000-1100-00003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9216" name="Button 64" hidden="1">
              <a:extLst>
                <a:ext uri="{63B3BB69-23CF-44E3-9099-C40C66FF867C}">
                  <a14:compatExt spid="_x0000_s49216"/>
                </a:ext>
                <a:ext uri="{FF2B5EF4-FFF2-40B4-BE49-F238E27FC236}">
                  <a16:creationId xmlns:a16="http://schemas.microsoft.com/office/drawing/2014/main" id="{00000000-0008-0000-1100-00004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9217" name="Button 65" hidden="1">
              <a:extLst>
                <a:ext uri="{63B3BB69-23CF-44E3-9099-C40C66FF867C}">
                  <a14:compatExt spid="_x0000_s49217"/>
                </a:ext>
                <a:ext uri="{FF2B5EF4-FFF2-40B4-BE49-F238E27FC236}">
                  <a16:creationId xmlns:a16="http://schemas.microsoft.com/office/drawing/2014/main" id="{00000000-0008-0000-1100-00004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9218" name="Button 66" hidden="1">
              <a:extLst>
                <a:ext uri="{63B3BB69-23CF-44E3-9099-C40C66FF867C}">
                  <a14:compatExt spid="_x0000_s49218"/>
                </a:ext>
                <a:ext uri="{FF2B5EF4-FFF2-40B4-BE49-F238E27FC236}">
                  <a16:creationId xmlns:a16="http://schemas.microsoft.com/office/drawing/2014/main" id="{00000000-0008-0000-1100-00004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9219" name="Button 67" hidden="1">
              <a:extLst>
                <a:ext uri="{63B3BB69-23CF-44E3-9099-C40C66FF867C}">
                  <a14:compatExt spid="_x0000_s49219"/>
                </a:ext>
                <a:ext uri="{FF2B5EF4-FFF2-40B4-BE49-F238E27FC236}">
                  <a16:creationId xmlns:a16="http://schemas.microsoft.com/office/drawing/2014/main" id="{00000000-0008-0000-1100-00004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9220" name="Button 68" hidden="1">
              <a:extLst>
                <a:ext uri="{63B3BB69-23CF-44E3-9099-C40C66FF867C}">
                  <a14:compatExt spid="_x0000_s49220"/>
                </a:ext>
                <a:ext uri="{FF2B5EF4-FFF2-40B4-BE49-F238E27FC236}">
                  <a16:creationId xmlns:a16="http://schemas.microsoft.com/office/drawing/2014/main" id="{00000000-0008-0000-1100-00004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9221" name="Button 69" hidden="1">
              <a:extLst>
                <a:ext uri="{63B3BB69-23CF-44E3-9099-C40C66FF867C}">
                  <a14:compatExt spid="_x0000_s49221"/>
                </a:ext>
                <a:ext uri="{FF2B5EF4-FFF2-40B4-BE49-F238E27FC236}">
                  <a16:creationId xmlns:a16="http://schemas.microsoft.com/office/drawing/2014/main" id="{00000000-0008-0000-1100-00004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9222" name="Button 70" hidden="1">
              <a:extLst>
                <a:ext uri="{63B3BB69-23CF-44E3-9099-C40C66FF867C}">
                  <a14:compatExt spid="_x0000_s49222"/>
                </a:ext>
                <a:ext uri="{FF2B5EF4-FFF2-40B4-BE49-F238E27FC236}">
                  <a16:creationId xmlns:a16="http://schemas.microsoft.com/office/drawing/2014/main" id="{00000000-0008-0000-1100-00004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9223" name="Button 71" hidden="1">
              <a:extLst>
                <a:ext uri="{63B3BB69-23CF-44E3-9099-C40C66FF867C}">
                  <a14:compatExt spid="_x0000_s49223"/>
                </a:ext>
                <a:ext uri="{FF2B5EF4-FFF2-40B4-BE49-F238E27FC236}">
                  <a16:creationId xmlns:a16="http://schemas.microsoft.com/office/drawing/2014/main" id="{00000000-0008-0000-1100-00004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9224" name="Button 72" hidden="1">
              <a:extLst>
                <a:ext uri="{63B3BB69-23CF-44E3-9099-C40C66FF867C}">
                  <a14:compatExt spid="_x0000_s49224"/>
                </a:ext>
                <a:ext uri="{FF2B5EF4-FFF2-40B4-BE49-F238E27FC236}">
                  <a16:creationId xmlns:a16="http://schemas.microsoft.com/office/drawing/2014/main" id="{00000000-0008-0000-1100-00004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225" name="Button 73" hidden="1">
              <a:extLst>
                <a:ext uri="{63B3BB69-23CF-44E3-9099-C40C66FF867C}">
                  <a14:compatExt spid="_x0000_s49225"/>
                </a:ext>
                <a:ext uri="{FF2B5EF4-FFF2-40B4-BE49-F238E27FC236}">
                  <a16:creationId xmlns:a16="http://schemas.microsoft.com/office/drawing/2014/main" id="{00000000-0008-0000-1100-00004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226" name="Button 74" hidden="1">
              <a:extLst>
                <a:ext uri="{63B3BB69-23CF-44E3-9099-C40C66FF867C}">
                  <a14:compatExt spid="_x0000_s49226"/>
                </a:ext>
                <a:ext uri="{FF2B5EF4-FFF2-40B4-BE49-F238E27FC236}">
                  <a16:creationId xmlns:a16="http://schemas.microsoft.com/office/drawing/2014/main" id="{00000000-0008-0000-1100-00004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9227" name="Button 75" hidden="1">
              <a:extLst>
                <a:ext uri="{63B3BB69-23CF-44E3-9099-C40C66FF867C}">
                  <a14:compatExt spid="_x0000_s49227"/>
                </a:ext>
                <a:ext uri="{FF2B5EF4-FFF2-40B4-BE49-F238E27FC236}">
                  <a16:creationId xmlns:a16="http://schemas.microsoft.com/office/drawing/2014/main" id="{00000000-0008-0000-1100-00004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9228" name="Button 76" hidden="1">
              <a:extLst>
                <a:ext uri="{63B3BB69-23CF-44E3-9099-C40C66FF867C}">
                  <a14:compatExt spid="_x0000_s49228"/>
                </a:ext>
                <a:ext uri="{FF2B5EF4-FFF2-40B4-BE49-F238E27FC236}">
                  <a16:creationId xmlns:a16="http://schemas.microsoft.com/office/drawing/2014/main" id="{00000000-0008-0000-1100-00004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229" name="Button 77" hidden="1">
              <a:extLst>
                <a:ext uri="{63B3BB69-23CF-44E3-9099-C40C66FF867C}">
                  <a14:compatExt spid="_x0000_s49229"/>
                </a:ext>
                <a:ext uri="{FF2B5EF4-FFF2-40B4-BE49-F238E27FC236}">
                  <a16:creationId xmlns:a16="http://schemas.microsoft.com/office/drawing/2014/main" id="{00000000-0008-0000-1100-00004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9230" name="Button 78" hidden="1">
              <a:extLst>
                <a:ext uri="{63B3BB69-23CF-44E3-9099-C40C66FF867C}">
                  <a14:compatExt spid="_x0000_s49230"/>
                </a:ext>
                <a:ext uri="{FF2B5EF4-FFF2-40B4-BE49-F238E27FC236}">
                  <a16:creationId xmlns:a16="http://schemas.microsoft.com/office/drawing/2014/main" id="{00000000-0008-0000-1100-00004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9231" name="Button 79" hidden="1">
              <a:extLst>
                <a:ext uri="{63B3BB69-23CF-44E3-9099-C40C66FF867C}">
                  <a14:compatExt spid="_x0000_s49231"/>
                </a:ext>
                <a:ext uri="{FF2B5EF4-FFF2-40B4-BE49-F238E27FC236}">
                  <a16:creationId xmlns:a16="http://schemas.microsoft.com/office/drawing/2014/main" id="{00000000-0008-0000-1100-00004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9232" name="Button 80" hidden="1">
              <a:extLst>
                <a:ext uri="{63B3BB69-23CF-44E3-9099-C40C66FF867C}">
                  <a14:compatExt spid="_x0000_s49232"/>
                </a:ext>
                <a:ext uri="{FF2B5EF4-FFF2-40B4-BE49-F238E27FC236}">
                  <a16:creationId xmlns:a16="http://schemas.microsoft.com/office/drawing/2014/main" id="{00000000-0008-0000-1100-00005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9233" name="Button 81" hidden="1">
              <a:extLst>
                <a:ext uri="{63B3BB69-23CF-44E3-9099-C40C66FF867C}">
                  <a14:compatExt spid="_x0000_s49233"/>
                </a:ext>
                <a:ext uri="{FF2B5EF4-FFF2-40B4-BE49-F238E27FC236}">
                  <a16:creationId xmlns:a16="http://schemas.microsoft.com/office/drawing/2014/main" id="{00000000-0008-0000-1100-00005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9234" name="Button 82" hidden="1">
              <a:extLst>
                <a:ext uri="{63B3BB69-23CF-44E3-9099-C40C66FF867C}">
                  <a14:compatExt spid="_x0000_s49234"/>
                </a:ext>
                <a:ext uri="{FF2B5EF4-FFF2-40B4-BE49-F238E27FC236}">
                  <a16:creationId xmlns:a16="http://schemas.microsoft.com/office/drawing/2014/main" id="{00000000-0008-0000-1100-00005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9235" name="Button 83" hidden="1">
              <a:extLst>
                <a:ext uri="{63B3BB69-23CF-44E3-9099-C40C66FF867C}">
                  <a14:compatExt spid="_x0000_s49235"/>
                </a:ext>
                <a:ext uri="{FF2B5EF4-FFF2-40B4-BE49-F238E27FC236}">
                  <a16:creationId xmlns:a16="http://schemas.microsoft.com/office/drawing/2014/main" id="{00000000-0008-0000-1100-00005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9236" name="Button 84" hidden="1">
              <a:extLst>
                <a:ext uri="{63B3BB69-23CF-44E3-9099-C40C66FF867C}">
                  <a14:compatExt spid="_x0000_s49236"/>
                </a:ext>
                <a:ext uri="{FF2B5EF4-FFF2-40B4-BE49-F238E27FC236}">
                  <a16:creationId xmlns:a16="http://schemas.microsoft.com/office/drawing/2014/main" id="{00000000-0008-0000-1100-00005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9237" name="Button 85" hidden="1">
              <a:extLst>
                <a:ext uri="{63B3BB69-23CF-44E3-9099-C40C66FF867C}">
                  <a14:compatExt spid="_x0000_s49237"/>
                </a:ext>
                <a:ext uri="{FF2B5EF4-FFF2-40B4-BE49-F238E27FC236}">
                  <a16:creationId xmlns:a16="http://schemas.microsoft.com/office/drawing/2014/main" id="{00000000-0008-0000-1100-00005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9238" name="Button 86" hidden="1">
              <a:extLst>
                <a:ext uri="{63B3BB69-23CF-44E3-9099-C40C66FF867C}">
                  <a14:compatExt spid="_x0000_s49238"/>
                </a:ext>
                <a:ext uri="{FF2B5EF4-FFF2-40B4-BE49-F238E27FC236}">
                  <a16:creationId xmlns:a16="http://schemas.microsoft.com/office/drawing/2014/main" id="{00000000-0008-0000-1100-00005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9239" name="Button 87" hidden="1">
              <a:extLst>
                <a:ext uri="{63B3BB69-23CF-44E3-9099-C40C66FF867C}">
                  <a14:compatExt spid="_x0000_s49239"/>
                </a:ext>
                <a:ext uri="{FF2B5EF4-FFF2-40B4-BE49-F238E27FC236}">
                  <a16:creationId xmlns:a16="http://schemas.microsoft.com/office/drawing/2014/main" id="{00000000-0008-0000-1100-00005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9240" name="Button 88" hidden="1">
              <a:extLst>
                <a:ext uri="{63B3BB69-23CF-44E3-9099-C40C66FF867C}">
                  <a14:compatExt spid="_x0000_s49240"/>
                </a:ext>
                <a:ext uri="{FF2B5EF4-FFF2-40B4-BE49-F238E27FC236}">
                  <a16:creationId xmlns:a16="http://schemas.microsoft.com/office/drawing/2014/main" id="{00000000-0008-0000-1100-00005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9241" name="Button 89" hidden="1">
              <a:extLst>
                <a:ext uri="{63B3BB69-23CF-44E3-9099-C40C66FF867C}">
                  <a14:compatExt spid="_x0000_s49241"/>
                </a:ext>
                <a:ext uri="{FF2B5EF4-FFF2-40B4-BE49-F238E27FC236}">
                  <a16:creationId xmlns:a16="http://schemas.microsoft.com/office/drawing/2014/main" id="{00000000-0008-0000-1100-00005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242" name="Button 90" hidden="1">
              <a:extLst>
                <a:ext uri="{63B3BB69-23CF-44E3-9099-C40C66FF867C}">
                  <a14:compatExt spid="_x0000_s49242"/>
                </a:ext>
                <a:ext uri="{FF2B5EF4-FFF2-40B4-BE49-F238E27FC236}">
                  <a16:creationId xmlns:a16="http://schemas.microsoft.com/office/drawing/2014/main" id="{00000000-0008-0000-1100-00005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243" name="Button 91" hidden="1">
              <a:extLst>
                <a:ext uri="{63B3BB69-23CF-44E3-9099-C40C66FF867C}">
                  <a14:compatExt spid="_x0000_s49243"/>
                </a:ext>
                <a:ext uri="{FF2B5EF4-FFF2-40B4-BE49-F238E27FC236}">
                  <a16:creationId xmlns:a16="http://schemas.microsoft.com/office/drawing/2014/main" id="{00000000-0008-0000-1100-00005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9244" name="Button 92" hidden="1">
              <a:extLst>
                <a:ext uri="{63B3BB69-23CF-44E3-9099-C40C66FF867C}">
                  <a14:compatExt spid="_x0000_s49244"/>
                </a:ext>
                <a:ext uri="{FF2B5EF4-FFF2-40B4-BE49-F238E27FC236}">
                  <a16:creationId xmlns:a16="http://schemas.microsoft.com/office/drawing/2014/main" id="{00000000-0008-0000-1100-00005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9245" name="Button 93" hidden="1">
              <a:extLst>
                <a:ext uri="{63B3BB69-23CF-44E3-9099-C40C66FF867C}">
                  <a14:compatExt spid="_x0000_s49245"/>
                </a:ext>
                <a:ext uri="{FF2B5EF4-FFF2-40B4-BE49-F238E27FC236}">
                  <a16:creationId xmlns:a16="http://schemas.microsoft.com/office/drawing/2014/main" id="{00000000-0008-0000-1100-00005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9246" name="Button 94" hidden="1">
              <a:extLst>
                <a:ext uri="{63B3BB69-23CF-44E3-9099-C40C66FF867C}">
                  <a14:compatExt spid="_x0000_s49246"/>
                </a:ext>
                <a:ext uri="{FF2B5EF4-FFF2-40B4-BE49-F238E27FC236}">
                  <a16:creationId xmlns:a16="http://schemas.microsoft.com/office/drawing/2014/main" id="{00000000-0008-0000-1100-00005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9247" name="Button 95" hidden="1">
              <a:extLst>
                <a:ext uri="{63B3BB69-23CF-44E3-9099-C40C66FF867C}">
                  <a14:compatExt spid="_x0000_s49247"/>
                </a:ext>
                <a:ext uri="{FF2B5EF4-FFF2-40B4-BE49-F238E27FC236}">
                  <a16:creationId xmlns:a16="http://schemas.microsoft.com/office/drawing/2014/main" id="{00000000-0008-0000-1100-00005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9248" name="Button 96" hidden="1">
              <a:extLst>
                <a:ext uri="{63B3BB69-23CF-44E3-9099-C40C66FF867C}">
                  <a14:compatExt spid="_x0000_s49248"/>
                </a:ext>
                <a:ext uri="{FF2B5EF4-FFF2-40B4-BE49-F238E27FC236}">
                  <a16:creationId xmlns:a16="http://schemas.microsoft.com/office/drawing/2014/main" id="{00000000-0008-0000-1100-00006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9249" name="Button 97" hidden="1">
              <a:extLst>
                <a:ext uri="{63B3BB69-23CF-44E3-9099-C40C66FF867C}">
                  <a14:compatExt spid="_x0000_s49249"/>
                </a:ext>
                <a:ext uri="{FF2B5EF4-FFF2-40B4-BE49-F238E27FC236}">
                  <a16:creationId xmlns:a16="http://schemas.microsoft.com/office/drawing/2014/main" id="{00000000-0008-0000-1100-00006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9250" name="Button 98" hidden="1">
              <a:extLst>
                <a:ext uri="{63B3BB69-23CF-44E3-9099-C40C66FF867C}">
                  <a14:compatExt spid="_x0000_s49250"/>
                </a:ext>
                <a:ext uri="{FF2B5EF4-FFF2-40B4-BE49-F238E27FC236}">
                  <a16:creationId xmlns:a16="http://schemas.microsoft.com/office/drawing/2014/main" id="{00000000-0008-0000-1100-00006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9251" name="Button 99" hidden="1">
              <a:extLst>
                <a:ext uri="{63B3BB69-23CF-44E3-9099-C40C66FF867C}">
                  <a14:compatExt spid="_x0000_s49251"/>
                </a:ext>
                <a:ext uri="{FF2B5EF4-FFF2-40B4-BE49-F238E27FC236}">
                  <a16:creationId xmlns:a16="http://schemas.microsoft.com/office/drawing/2014/main" id="{00000000-0008-0000-1100-00006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9252" name="Button 100" hidden="1">
              <a:extLst>
                <a:ext uri="{63B3BB69-23CF-44E3-9099-C40C66FF867C}">
                  <a14:compatExt spid="_x0000_s49252"/>
                </a:ext>
                <a:ext uri="{FF2B5EF4-FFF2-40B4-BE49-F238E27FC236}">
                  <a16:creationId xmlns:a16="http://schemas.microsoft.com/office/drawing/2014/main" id="{00000000-0008-0000-1100-00006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9253" name="Button 101" hidden="1">
              <a:extLst>
                <a:ext uri="{63B3BB69-23CF-44E3-9099-C40C66FF867C}">
                  <a14:compatExt spid="_x0000_s49253"/>
                </a:ext>
                <a:ext uri="{FF2B5EF4-FFF2-40B4-BE49-F238E27FC236}">
                  <a16:creationId xmlns:a16="http://schemas.microsoft.com/office/drawing/2014/main" id="{00000000-0008-0000-1100-00006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9254" name="Button 102" hidden="1">
              <a:extLst>
                <a:ext uri="{63B3BB69-23CF-44E3-9099-C40C66FF867C}">
                  <a14:compatExt spid="_x0000_s49254"/>
                </a:ext>
                <a:ext uri="{FF2B5EF4-FFF2-40B4-BE49-F238E27FC236}">
                  <a16:creationId xmlns:a16="http://schemas.microsoft.com/office/drawing/2014/main" id="{00000000-0008-0000-1100-00006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9255" name="Button 103" hidden="1">
              <a:extLst>
                <a:ext uri="{63B3BB69-23CF-44E3-9099-C40C66FF867C}">
                  <a14:compatExt spid="_x0000_s49255"/>
                </a:ext>
                <a:ext uri="{FF2B5EF4-FFF2-40B4-BE49-F238E27FC236}">
                  <a16:creationId xmlns:a16="http://schemas.microsoft.com/office/drawing/2014/main" id="{00000000-0008-0000-1100-00006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9256" name="Button 104" hidden="1">
              <a:extLst>
                <a:ext uri="{63B3BB69-23CF-44E3-9099-C40C66FF867C}">
                  <a14:compatExt spid="_x0000_s49256"/>
                </a:ext>
                <a:ext uri="{FF2B5EF4-FFF2-40B4-BE49-F238E27FC236}">
                  <a16:creationId xmlns:a16="http://schemas.microsoft.com/office/drawing/2014/main" id="{00000000-0008-0000-1100-00006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9257" name="Button 105" hidden="1">
              <a:extLst>
                <a:ext uri="{63B3BB69-23CF-44E3-9099-C40C66FF867C}">
                  <a14:compatExt spid="_x0000_s49257"/>
                </a:ext>
                <a:ext uri="{FF2B5EF4-FFF2-40B4-BE49-F238E27FC236}">
                  <a16:creationId xmlns:a16="http://schemas.microsoft.com/office/drawing/2014/main" id="{00000000-0008-0000-1100-00006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9258" name="Button 106" hidden="1">
              <a:extLst>
                <a:ext uri="{63B3BB69-23CF-44E3-9099-C40C66FF867C}">
                  <a14:compatExt spid="_x0000_s49258"/>
                </a:ext>
                <a:ext uri="{FF2B5EF4-FFF2-40B4-BE49-F238E27FC236}">
                  <a16:creationId xmlns:a16="http://schemas.microsoft.com/office/drawing/2014/main" id="{00000000-0008-0000-1100-00006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9259" name="Button 107" hidden="1">
              <a:extLst>
                <a:ext uri="{63B3BB69-23CF-44E3-9099-C40C66FF867C}">
                  <a14:compatExt spid="_x0000_s49259"/>
                </a:ext>
                <a:ext uri="{FF2B5EF4-FFF2-40B4-BE49-F238E27FC236}">
                  <a16:creationId xmlns:a16="http://schemas.microsoft.com/office/drawing/2014/main" id="{00000000-0008-0000-1100-00006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9260" name="Button 108" hidden="1">
              <a:extLst>
                <a:ext uri="{63B3BB69-23CF-44E3-9099-C40C66FF867C}">
                  <a14:compatExt spid="_x0000_s49260"/>
                </a:ext>
                <a:ext uri="{FF2B5EF4-FFF2-40B4-BE49-F238E27FC236}">
                  <a16:creationId xmlns:a16="http://schemas.microsoft.com/office/drawing/2014/main" id="{00000000-0008-0000-1100-00006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9261" name="Button 109" hidden="1">
              <a:extLst>
                <a:ext uri="{63B3BB69-23CF-44E3-9099-C40C66FF867C}">
                  <a14:compatExt spid="_x0000_s49261"/>
                </a:ext>
                <a:ext uri="{FF2B5EF4-FFF2-40B4-BE49-F238E27FC236}">
                  <a16:creationId xmlns:a16="http://schemas.microsoft.com/office/drawing/2014/main" id="{00000000-0008-0000-1100-00006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9262" name="Button 110" hidden="1">
              <a:extLst>
                <a:ext uri="{63B3BB69-23CF-44E3-9099-C40C66FF867C}">
                  <a14:compatExt spid="_x0000_s49262"/>
                </a:ext>
                <a:ext uri="{FF2B5EF4-FFF2-40B4-BE49-F238E27FC236}">
                  <a16:creationId xmlns:a16="http://schemas.microsoft.com/office/drawing/2014/main" id="{00000000-0008-0000-1100-00006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9263" name="Button 111" hidden="1">
              <a:extLst>
                <a:ext uri="{63B3BB69-23CF-44E3-9099-C40C66FF867C}">
                  <a14:compatExt spid="_x0000_s49263"/>
                </a:ext>
                <a:ext uri="{FF2B5EF4-FFF2-40B4-BE49-F238E27FC236}">
                  <a16:creationId xmlns:a16="http://schemas.microsoft.com/office/drawing/2014/main" id="{00000000-0008-0000-1100-00006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9264" name="Button 112" hidden="1">
              <a:extLst>
                <a:ext uri="{63B3BB69-23CF-44E3-9099-C40C66FF867C}">
                  <a14:compatExt spid="_x0000_s49264"/>
                </a:ext>
                <a:ext uri="{FF2B5EF4-FFF2-40B4-BE49-F238E27FC236}">
                  <a16:creationId xmlns:a16="http://schemas.microsoft.com/office/drawing/2014/main" id="{00000000-0008-0000-1100-00007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9265" name="Button 113" hidden="1">
              <a:extLst>
                <a:ext uri="{63B3BB69-23CF-44E3-9099-C40C66FF867C}">
                  <a14:compatExt spid="_x0000_s49265"/>
                </a:ext>
                <a:ext uri="{FF2B5EF4-FFF2-40B4-BE49-F238E27FC236}">
                  <a16:creationId xmlns:a16="http://schemas.microsoft.com/office/drawing/2014/main" id="{00000000-0008-0000-1100-00007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9266" name="Button 114" hidden="1">
              <a:extLst>
                <a:ext uri="{63B3BB69-23CF-44E3-9099-C40C66FF867C}">
                  <a14:compatExt spid="_x0000_s49266"/>
                </a:ext>
                <a:ext uri="{FF2B5EF4-FFF2-40B4-BE49-F238E27FC236}">
                  <a16:creationId xmlns:a16="http://schemas.microsoft.com/office/drawing/2014/main" id="{00000000-0008-0000-1100-00007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9267" name="Button 115" hidden="1">
              <a:extLst>
                <a:ext uri="{63B3BB69-23CF-44E3-9099-C40C66FF867C}">
                  <a14:compatExt spid="_x0000_s49267"/>
                </a:ext>
                <a:ext uri="{FF2B5EF4-FFF2-40B4-BE49-F238E27FC236}">
                  <a16:creationId xmlns:a16="http://schemas.microsoft.com/office/drawing/2014/main" id="{00000000-0008-0000-1100-00007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9268" name="Button 116" hidden="1">
              <a:extLst>
                <a:ext uri="{63B3BB69-23CF-44E3-9099-C40C66FF867C}">
                  <a14:compatExt spid="_x0000_s49268"/>
                </a:ext>
                <a:ext uri="{FF2B5EF4-FFF2-40B4-BE49-F238E27FC236}">
                  <a16:creationId xmlns:a16="http://schemas.microsoft.com/office/drawing/2014/main" id="{00000000-0008-0000-1100-00007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9269" name="Button 117" hidden="1">
              <a:extLst>
                <a:ext uri="{63B3BB69-23CF-44E3-9099-C40C66FF867C}">
                  <a14:compatExt spid="_x0000_s49269"/>
                </a:ext>
                <a:ext uri="{FF2B5EF4-FFF2-40B4-BE49-F238E27FC236}">
                  <a16:creationId xmlns:a16="http://schemas.microsoft.com/office/drawing/2014/main" id="{00000000-0008-0000-1100-00007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9270" name="Button 118" hidden="1">
              <a:extLst>
                <a:ext uri="{63B3BB69-23CF-44E3-9099-C40C66FF867C}">
                  <a14:compatExt spid="_x0000_s49270"/>
                </a:ext>
                <a:ext uri="{FF2B5EF4-FFF2-40B4-BE49-F238E27FC236}">
                  <a16:creationId xmlns:a16="http://schemas.microsoft.com/office/drawing/2014/main" id="{00000000-0008-0000-1100-00007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9271" name="Button 119" hidden="1">
              <a:extLst>
                <a:ext uri="{63B3BB69-23CF-44E3-9099-C40C66FF867C}">
                  <a14:compatExt spid="_x0000_s49271"/>
                </a:ext>
                <a:ext uri="{FF2B5EF4-FFF2-40B4-BE49-F238E27FC236}">
                  <a16:creationId xmlns:a16="http://schemas.microsoft.com/office/drawing/2014/main" id="{00000000-0008-0000-1100-00007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9272" name="Button 120" hidden="1">
              <a:extLst>
                <a:ext uri="{63B3BB69-23CF-44E3-9099-C40C66FF867C}">
                  <a14:compatExt spid="_x0000_s49272"/>
                </a:ext>
                <a:ext uri="{FF2B5EF4-FFF2-40B4-BE49-F238E27FC236}">
                  <a16:creationId xmlns:a16="http://schemas.microsoft.com/office/drawing/2014/main" id="{00000000-0008-0000-1100-00007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9273" name="Button 121" hidden="1">
              <a:extLst>
                <a:ext uri="{63B3BB69-23CF-44E3-9099-C40C66FF867C}">
                  <a14:compatExt spid="_x0000_s49273"/>
                </a:ext>
                <a:ext uri="{FF2B5EF4-FFF2-40B4-BE49-F238E27FC236}">
                  <a16:creationId xmlns:a16="http://schemas.microsoft.com/office/drawing/2014/main" id="{00000000-0008-0000-1100-00007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9274" name="Button 122" hidden="1">
              <a:extLst>
                <a:ext uri="{63B3BB69-23CF-44E3-9099-C40C66FF867C}">
                  <a14:compatExt spid="_x0000_s49274"/>
                </a:ext>
                <a:ext uri="{FF2B5EF4-FFF2-40B4-BE49-F238E27FC236}">
                  <a16:creationId xmlns:a16="http://schemas.microsoft.com/office/drawing/2014/main" id="{00000000-0008-0000-1100-00007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9275" name="Button 123" hidden="1">
              <a:extLst>
                <a:ext uri="{63B3BB69-23CF-44E3-9099-C40C66FF867C}">
                  <a14:compatExt spid="_x0000_s49275"/>
                </a:ext>
                <a:ext uri="{FF2B5EF4-FFF2-40B4-BE49-F238E27FC236}">
                  <a16:creationId xmlns:a16="http://schemas.microsoft.com/office/drawing/2014/main" id="{00000000-0008-0000-1100-00007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9276" name="Button 124" hidden="1">
              <a:extLst>
                <a:ext uri="{63B3BB69-23CF-44E3-9099-C40C66FF867C}">
                  <a14:compatExt spid="_x0000_s49276"/>
                </a:ext>
                <a:ext uri="{FF2B5EF4-FFF2-40B4-BE49-F238E27FC236}">
                  <a16:creationId xmlns:a16="http://schemas.microsoft.com/office/drawing/2014/main" id="{00000000-0008-0000-1100-00007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9277" name="Button 125" hidden="1">
              <a:extLst>
                <a:ext uri="{63B3BB69-23CF-44E3-9099-C40C66FF867C}">
                  <a14:compatExt spid="_x0000_s49277"/>
                </a:ext>
                <a:ext uri="{FF2B5EF4-FFF2-40B4-BE49-F238E27FC236}">
                  <a16:creationId xmlns:a16="http://schemas.microsoft.com/office/drawing/2014/main" id="{00000000-0008-0000-1100-00007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9278" name="Button 126" hidden="1">
              <a:extLst>
                <a:ext uri="{63B3BB69-23CF-44E3-9099-C40C66FF867C}">
                  <a14:compatExt spid="_x0000_s49278"/>
                </a:ext>
                <a:ext uri="{FF2B5EF4-FFF2-40B4-BE49-F238E27FC236}">
                  <a16:creationId xmlns:a16="http://schemas.microsoft.com/office/drawing/2014/main" id="{00000000-0008-0000-1100-00007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9279" name="Button 127" hidden="1">
              <a:extLst>
                <a:ext uri="{63B3BB69-23CF-44E3-9099-C40C66FF867C}">
                  <a14:compatExt spid="_x0000_s49279"/>
                </a:ext>
                <a:ext uri="{FF2B5EF4-FFF2-40B4-BE49-F238E27FC236}">
                  <a16:creationId xmlns:a16="http://schemas.microsoft.com/office/drawing/2014/main" id="{00000000-0008-0000-1100-00007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9280" name="Button 128" hidden="1">
              <a:extLst>
                <a:ext uri="{63B3BB69-23CF-44E3-9099-C40C66FF867C}">
                  <a14:compatExt spid="_x0000_s49280"/>
                </a:ext>
                <a:ext uri="{FF2B5EF4-FFF2-40B4-BE49-F238E27FC236}">
                  <a16:creationId xmlns:a16="http://schemas.microsoft.com/office/drawing/2014/main" id="{00000000-0008-0000-1100-00008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9281" name="Button 129" hidden="1">
              <a:extLst>
                <a:ext uri="{63B3BB69-23CF-44E3-9099-C40C66FF867C}">
                  <a14:compatExt spid="_x0000_s49281"/>
                </a:ext>
                <a:ext uri="{FF2B5EF4-FFF2-40B4-BE49-F238E27FC236}">
                  <a16:creationId xmlns:a16="http://schemas.microsoft.com/office/drawing/2014/main" id="{00000000-0008-0000-1100-00008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9282" name="Button 130" hidden="1">
              <a:extLst>
                <a:ext uri="{63B3BB69-23CF-44E3-9099-C40C66FF867C}">
                  <a14:compatExt spid="_x0000_s49282"/>
                </a:ext>
                <a:ext uri="{FF2B5EF4-FFF2-40B4-BE49-F238E27FC236}">
                  <a16:creationId xmlns:a16="http://schemas.microsoft.com/office/drawing/2014/main" id="{00000000-0008-0000-1100-00008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9283" name="Button 131" hidden="1">
              <a:extLst>
                <a:ext uri="{63B3BB69-23CF-44E3-9099-C40C66FF867C}">
                  <a14:compatExt spid="_x0000_s49283"/>
                </a:ext>
                <a:ext uri="{FF2B5EF4-FFF2-40B4-BE49-F238E27FC236}">
                  <a16:creationId xmlns:a16="http://schemas.microsoft.com/office/drawing/2014/main" id="{00000000-0008-0000-1100-00008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9284" name="Button 132" hidden="1">
              <a:extLst>
                <a:ext uri="{63B3BB69-23CF-44E3-9099-C40C66FF867C}">
                  <a14:compatExt spid="_x0000_s49284"/>
                </a:ext>
                <a:ext uri="{FF2B5EF4-FFF2-40B4-BE49-F238E27FC236}">
                  <a16:creationId xmlns:a16="http://schemas.microsoft.com/office/drawing/2014/main" id="{00000000-0008-0000-1100-00008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9285" name="Button 133" hidden="1">
              <a:extLst>
                <a:ext uri="{63B3BB69-23CF-44E3-9099-C40C66FF867C}">
                  <a14:compatExt spid="_x0000_s49285"/>
                </a:ext>
                <a:ext uri="{FF2B5EF4-FFF2-40B4-BE49-F238E27FC236}">
                  <a16:creationId xmlns:a16="http://schemas.microsoft.com/office/drawing/2014/main" id="{00000000-0008-0000-1100-00008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9286" name="Button 134" hidden="1">
              <a:extLst>
                <a:ext uri="{63B3BB69-23CF-44E3-9099-C40C66FF867C}">
                  <a14:compatExt spid="_x0000_s49286"/>
                </a:ext>
                <a:ext uri="{FF2B5EF4-FFF2-40B4-BE49-F238E27FC236}">
                  <a16:creationId xmlns:a16="http://schemas.microsoft.com/office/drawing/2014/main" id="{00000000-0008-0000-1100-00008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9287" name="Button 135" hidden="1">
              <a:extLst>
                <a:ext uri="{63B3BB69-23CF-44E3-9099-C40C66FF867C}">
                  <a14:compatExt spid="_x0000_s49287"/>
                </a:ext>
                <a:ext uri="{FF2B5EF4-FFF2-40B4-BE49-F238E27FC236}">
                  <a16:creationId xmlns:a16="http://schemas.microsoft.com/office/drawing/2014/main" id="{00000000-0008-0000-1100-00008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9288" name="Button 136" hidden="1">
              <a:extLst>
                <a:ext uri="{63B3BB69-23CF-44E3-9099-C40C66FF867C}">
                  <a14:compatExt spid="_x0000_s49288"/>
                </a:ext>
                <a:ext uri="{FF2B5EF4-FFF2-40B4-BE49-F238E27FC236}">
                  <a16:creationId xmlns:a16="http://schemas.microsoft.com/office/drawing/2014/main" id="{00000000-0008-0000-1100-00008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9289" name="Button 137" hidden="1">
              <a:extLst>
                <a:ext uri="{63B3BB69-23CF-44E3-9099-C40C66FF867C}">
                  <a14:compatExt spid="_x0000_s49289"/>
                </a:ext>
                <a:ext uri="{FF2B5EF4-FFF2-40B4-BE49-F238E27FC236}">
                  <a16:creationId xmlns:a16="http://schemas.microsoft.com/office/drawing/2014/main" id="{00000000-0008-0000-1100-00008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9290" name="Button 138" hidden="1">
              <a:extLst>
                <a:ext uri="{63B3BB69-23CF-44E3-9099-C40C66FF867C}">
                  <a14:compatExt spid="_x0000_s49290"/>
                </a:ext>
                <a:ext uri="{FF2B5EF4-FFF2-40B4-BE49-F238E27FC236}">
                  <a16:creationId xmlns:a16="http://schemas.microsoft.com/office/drawing/2014/main" id="{00000000-0008-0000-1100-00008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9291" name="Button 139" hidden="1">
              <a:extLst>
                <a:ext uri="{63B3BB69-23CF-44E3-9099-C40C66FF867C}">
                  <a14:compatExt spid="_x0000_s49291"/>
                </a:ext>
                <a:ext uri="{FF2B5EF4-FFF2-40B4-BE49-F238E27FC236}">
                  <a16:creationId xmlns:a16="http://schemas.microsoft.com/office/drawing/2014/main" id="{00000000-0008-0000-1100-00008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9292" name="Button 140" hidden="1">
              <a:extLst>
                <a:ext uri="{63B3BB69-23CF-44E3-9099-C40C66FF867C}">
                  <a14:compatExt spid="_x0000_s49292"/>
                </a:ext>
                <a:ext uri="{FF2B5EF4-FFF2-40B4-BE49-F238E27FC236}">
                  <a16:creationId xmlns:a16="http://schemas.microsoft.com/office/drawing/2014/main" id="{00000000-0008-0000-1100-00008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12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12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12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12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1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12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12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12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12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12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12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12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12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1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12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1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1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12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1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1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1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1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0000000-0008-0000-1200-00001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00000000-0008-0000-1200-00001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0000000-0008-0000-1200-00001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00000000-0008-0000-1200-00001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0000000-0008-0000-1200-00001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00000000-0008-0000-1200-00001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00000000-0008-0000-1200-00001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00000000-0008-0000-1200-00001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0207" name="Button 31" hidden="1">
              <a:extLst>
                <a:ext uri="{63B3BB69-23CF-44E3-9099-C40C66FF867C}">
                  <a14:compatExt spid="_x0000_s50207"/>
                </a:ext>
                <a:ext uri="{FF2B5EF4-FFF2-40B4-BE49-F238E27FC236}">
                  <a16:creationId xmlns:a16="http://schemas.microsoft.com/office/drawing/2014/main" id="{00000000-0008-0000-1200-00001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0208" name="Button 32" hidden="1">
              <a:extLst>
                <a:ext uri="{63B3BB69-23CF-44E3-9099-C40C66FF867C}">
                  <a14:compatExt spid="_x0000_s50208"/>
                </a:ext>
                <a:ext uri="{FF2B5EF4-FFF2-40B4-BE49-F238E27FC236}">
                  <a16:creationId xmlns:a16="http://schemas.microsoft.com/office/drawing/2014/main" id="{00000000-0008-0000-1200-00002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0209" name="Button 33" hidden="1">
              <a:extLst>
                <a:ext uri="{63B3BB69-23CF-44E3-9099-C40C66FF867C}">
                  <a14:compatExt spid="_x0000_s50209"/>
                </a:ext>
                <a:ext uri="{FF2B5EF4-FFF2-40B4-BE49-F238E27FC236}">
                  <a16:creationId xmlns:a16="http://schemas.microsoft.com/office/drawing/2014/main" id="{00000000-0008-0000-1200-00002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0210" name="Button 34" hidden="1">
              <a:extLst>
                <a:ext uri="{63B3BB69-23CF-44E3-9099-C40C66FF867C}">
                  <a14:compatExt spid="_x0000_s50210"/>
                </a:ext>
                <a:ext uri="{FF2B5EF4-FFF2-40B4-BE49-F238E27FC236}">
                  <a16:creationId xmlns:a16="http://schemas.microsoft.com/office/drawing/2014/main" id="{00000000-0008-0000-1200-00002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0211" name="Button 35" hidden="1">
              <a:extLst>
                <a:ext uri="{63B3BB69-23CF-44E3-9099-C40C66FF867C}">
                  <a14:compatExt spid="_x0000_s50211"/>
                </a:ext>
                <a:ext uri="{FF2B5EF4-FFF2-40B4-BE49-F238E27FC236}">
                  <a16:creationId xmlns:a16="http://schemas.microsoft.com/office/drawing/2014/main" id="{00000000-0008-0000-1200-00002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0212" name="Button 36" hidden="1">
              <a:extLst>
                <a:ext uri="{63B3BB69-23CF-44E3-9099-C40C66FF867C}">
                  <a14:compatExt spid="_x0000_s50212"/>
                </a:ext>
                <a:ext uri="{FF2B5EF4-FFF2-40B4-BE49-F238E27FC236}">
                  <a16:creationId xmlns:a16="http://schemas.microsoft.com/office/drawing/2014/main" id="{00000000-0008-0000-1200-00002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0213" name="Button 37" hidden="1">
              <a:extLst>
                <a:ext uri="{63B3BB69-23CF-44E3-9099-C40C66FF867C}">
                  <a14:compatExt spid="_x0000_s50213"/>
                </a:ext>
                <a:ext uri="{FF2B5EF4-FFF2-40B4-BE49-F238E27FC236}">
                  <a16:creationId xmlns:a16="http://schemas.microsoft.com/office/drawing/2014/main" id="{00000000-0008-0000-1200-00002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0214" name="Button 38" hidden="1">
              <a:extLst>
                <a:ext uri="{63B3BB69-23CF-44E3-9099-C40C66FF867C}">
                  <a14:compatExt spid="_x0000_s50214"/>
                </a:ext>
                <a:ext uri="{FF2B5EF4-FFF2-40B4-BE49-F238E27FC236}">
                  <a16:creationId xmlns:a16="http://schemas.microsoft.com/office/drawing/2014/main" id="{00000000-0008-0000-1200-00002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0215" name="Button 39" hidden="1">
              <a:extLst>
                <a:ext uri="{63B3BB69-23CF-44E3-9099-C40C66FF867C}">
                  <a14:compatExt spid="_x0000_s50215"/>
                </a:ext>
                <a:ext uri="{FF2B5EF4-FFF2-40B4-BE49-F238E27FC236}">
                  <a16:creationId xmlns:a16="http://schemas.microsoft.com/office/drawing/2014/main" id="{00000000-0008-0000-1200-00002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0216" name="Button 40" hidden="1">
              <a:extLst>
                <a:ext uri="{63B3BB69-23CF-44E3-9099-C40C66FF867C}">
                  <a14:compatExt spid="_x0000_s50216"/>
                </a:ext>
                <a:ext uri="{FF2B5EF4-FFF2-40B4-BE49-F238E27FC236}">
                  <a16:creationId xmlns:a16="http://schemas.microsoft.com/office/drawing/2014/main" id="{00000000-0008-0000-1200-00002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0217" name="Button 41" hidden="1">
              <a:extLst>
                <a:ext uri="{63B3BB69-23CF-44E3-9099-C40C66FF867C}">
                  <a14:compatExt spid="_x0000_s50217"/>
                </a:ext>
                <a:ext uri="{FF2B5EF4-FFF2-40B4-BE49-F238E27FC236}">
                  <a16:creationId xmlns:a16="http://schemas.microsoft.com/office/drawing/2014/main" id="{00000000-0008-0000-1200-00002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0218" name="Button 42" hidden="1">
              <a:extLst>
                <a:ext uri="{63B3BB69-23CF-44E3-9099-C40C66FF867C}">
                  <a14:compatExt spid="_x0000_s50218"/>
                </a:ext>
                <a:ext uri="{FF2B5EF4-FFF2-40B4-BE49-F238E27FC236}">
                  <a16:creationId xmlns:a16="http://schemas.microsoft.com/office/drawing/2014/main" id="{00000000-0008-0000-1200-00002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0219" name="Button 43" hidden="1">
              <a:extLst>
                <a:ext uri="{63B3BB69-23CF-44E3-9099-C40C66FF867C}">
                  <a14:compatExt spid="_x0000_s50219"/>
                </a:ext>
                <a:ext uri="{FF2B5EF4-FFF2-40B4-BE49-F238E27FC236}">
                  <a16:creationId xmlns:a16="http://schemas.microsoft.com/office/drawing/2014/main" id="{00000000-0008-0000-1200-00002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0220" name="Button 44" hidden="1">
              <a:extLst>
                <a:ext uri="{63B3BB69-23CF-44E3-9099-C40C66FF867C}">
                  <a14:compatExt spid="_x0000_s50220"/>
                </a:ext>
                <a:ext uri="{FF2B5EF4-FFF2-40B4-BE49-F238E27FC236}">
                  <a16:creationId xmlns:a16="http://schemas.microsoft.com/office/drawing/2014/main" id="{00000000-0008-0000-1200-00002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0221" name="Button 45" hidden="1">
              <a:extLst>
                <a:ext uri="{63B3BB69-23CF-44E3-9099-C40C66FF867C}">
                  <a14:compatExt spid="_x0000_s50221"/>
                </a:ext>
                <a:ext uri="{FF2B5EF4-FFF2-40B4-BE49-F238E27FC236}">
                  <a16:creationId xmlns:a16="http://schemas.microsoft.com/office/drawing/2014/main" id="{00000000-0008-0000-1200-00002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0222" name="Button 46" hidden="1">
              <a:extLst>
                <a:ext uri="{63B3BB69-23CF-44E3-9099-C40C66FF867C}">
                  <a14:compatExt spid="_x0000_s50222"/>
                </a:ext>
                <a:ext uri="{FF2B5EF4-FFF2-40B4-BE49-F238E27FC236}">
                  <a16:creationId xmlns:a16="http://schemas.microsoft.com/office/drawing/2014/main" id="{00000000-0008-0000-1200-00002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0223" name="Button 47" hidden="1">
              <a:extLst>
                <a:ext uri="{63B3BB69-23CF-44E3-9099-C40C66FF867C}">
                  <a14:compatExt spid="_x0000_s50223"/>
                </a:ext>
                <a:ext uri="{FF2B5EF4-FFF2-40B4-BE49-F238E27FC236}">
                  <a16:creationId xmlns:a16="http://schemas.microsoft.com/office/drawing/2014/main" id="{00000000-0008-0000-1200-00002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0224" name="Button 48" hidden="1">
              <a:extLst>
                <a:ext uri="{63B3BB69-23CF-44E3-9099-C40C66FF867C}">
                  <a14:compatExt spid="_x0000_s50224"/>
                </a:ext>
                <a:ext uri="{FF2B5EF4-FFF2-40B4-BE49-F238E27FC236}">
                  <a16:creationId xmlns:a16="http://schemas.microsoft.com/office/drawing/2014/main" id="{00000000-0008-0000-1200-00003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0225" name="Button 49" hidden="1">
              <a:extLst>
                <a:ext uri="{63B3BB69-23CF-44E3-9099-C40C66FF867C}">
                  <a14:compatExt spid="_x0000_s50225"/>
                </a:ext>
                <a:ext uri="{FF2B5EF4-FFF2-40B4-BE49-F238E27FC236}">
                  <a16:creationId xmlns:a16="http://schemas.microsoft.com/office/drawing/2014/main" id="{00000000-0008-0000-1200-00003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0226" name="Button 50" hidden="1">
              <a:extLst>
                <a:ext uri="{63B3BB69-23CF-44E3-9099-C40C66FF867C}">
                  <a14:compatExt spid="_x0000_s50226"/>
                </a:ext>
                <a:ext uri="{FF2B5EF4-FFF2-40B4-BE49-F238E27FC236}">
                  <a16:creationId xmlns:a16="http://schemas.microsoft.com/office/drawing/2014/main" id="{00000000-0008-0000-1200-00003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0227" name="Button 51" hidden="1">
              <a:extLst>
                <a:ext uri="{63B3BB69-23CF-44E3-9099-C40C66FF867C}">
                  <a14:compatExt spid="_x0000_s50227"/>
                </a:ext>
                <a:ext uri="{FF2B5EF4-FFF2-40B4-BE49-F238E27FC236}">
                  <a16:creationId xmlns:a16="http://schemas.microsoft.com/office/drawing/2014/main" id="{00000000-0008-0000-1200-00003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0228" name="Button 52" hidden="1">
              <a:extLst>
                <a:ext uri="{63B3BB69-23CF-44E3-9099-C40C66FF867C}">
                  <a14:compatExt spid="_x0000_s50228"/>
                </a:ext>
                <a:ext uri="{FF2B5EF4-FFF2-40B4-BE49-F238E27FC236}">
                  <a16:creationId xmlns:a16="http://schemas.microsoft.com/office/drawing/2014/main" id="{00000000-0008-0000-1200-00003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0229" name="Button 53" hidden="1">
              <a:extLst>
                <a:ext uri="{63B3BB69-23CF-44E3-9099-C40C66FF867C}">
                  <a14:compatExt spid="_x0000_s50229"/>
                </a:ext>
                <a:ext uri="{FF2B5EF4-FFF2-40B4-BE49-F238E27FC236}">
                  <a16:creationId xmlns:a16="http://schemas.microsoft.com/office/drawing/2014/main" id="{00000000-0008-0000-1200-00003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0230" name="Button 54" hidden="1">
              <a:extLst>
                <a:ext uri="{63B3BB69-23CF-44E3-9099-C40C66FF867C}">
                  <a14:compatExt spid="_x0000_s50230"/>
                </a:ext>
                <a:ext uri="{FF2B5EF4-FFF2-40B4-BE49-F238E27FC236}">
                  <a16:creationId xmlns:a16="http://schemas.microsoft.com/office/drawing/2014/main" id="{00000000-0008-0000-1200-00003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0231" name="Button 55" hidden="1">
              <a:extLst>
                <a:ext uri="{63B3BB69-23CF-44E3-9099-C40C66FF867C}">
                  <a14:compatExt spid="_x0000_s50231"/>
                </a:ext>
                <a:ext uri="{FF2B5EF4-FFF2-40B4-BE49-F238E27FC236}">
                  <a16:creationId xmlns:a16="http://schemas.microsoft.com/office/drawing/2014/main" id="{00000000-0008-0000-1200-00003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0232" name="Button 56" hidden="1">
              <a:extLst>
                <a:ext uri="{63B3BB69-23CF-44E3-9099-C40C66FF867C}">
                  <a14:compatExt spid="_x0000_s50232"/>
                </a:ext>
                <a:ext uri="{FF2B5EF4-FFF2-40B4-BE49-F238E27FC236}">
                  <a16:creationId xmlns:a16="http://schemas.microsoft.com/office/drawing/2014/main" id="{00000000-0008-0000-1200-00003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0233" name="Button 57" hidden="1">
              <a:extLst>
                <a:ext uri="{63B3BB69-23CF-44E3-9099-C40C66FF867C}">
                  <a14:compatExt spid="_x0000_s50233"/>
                </a:ext>
                <a:ext uri="{FF2B5EF4-FFF2-40B4-BE49-F238E27FC236}">
                  <a16:creationId xmlns:a16="http://schemas.microsoft.com/office/drawing/2014/main" id="{00000000-0008-0000-1200-00003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0234" name="Button 58" hidden="1">
              <a:extLst>
                <a:ext uri="{63B3BB69-23CF-44E3-9099-C40C66FF867C}">
                  <a14:compatExt spid="_x0000_s50234"/>
                </a:ext>
                <a:ext uri="{FF2B5EF4-FFF2-40B4-BE49-F238E27FC236}">
                  <a16:creationId xmlns:a16="http://schemas.microsoft.com/office/drawing/2014/main" id="{00000000-0008-0000-1200-00003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0235" name="Button 59" hidden="1">
              <a:extLst>
                <a:ext uri="{63B3BB69-23CF-44E3-9099-C40C66FF867C}">
                  <a14:compatExt spid="_x0000_s50235"/>
                </a:ext>
                <a:ext uri="{FF2B5EF4-FFF2-40B4-BE49-F238E27FC236}">
                  <a16:creationId xmlns:a16="http://schemas.microsoft.com/office/drawing/2014/main" id="{00000000-0008-0000-1200-00003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0236" name="Button 60" hidden="1">
              <a:extLst>
                <a:ext uri="{63B3BB69-23CF-44E3-9099-C40C66FF867C}">
                  <a14:compatExt spid="_x0000_s50236"/>
                </a:ext>
                <a:ext uri="{FF2B5EF4-FFF2-40B4-BE49-F238E27FC236}">
                  <a16:creationId xmlns:a16="http://schemas.microsoft.com/office/drawing/2014/main" id="{00000000-0008-0000-1200-00003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0237" name="Button 61" hidden="1">
              <a:extLst>
                <a:ext uri="{63B3BB69-23CF-44E3-9099-C40C66FF867C}">
                  <a14:compatExt spid="_x0000_s50237"/>
                </a:ext>
                <a:ext uri="{FF2B5EF4-FFF2-40B4-BE49-F238E27FC236}">
                  <a16:creationId xmlns:a16="http://schemas.microsoft.com/office/drawing/2014/main" id="{00000000-0008-0000-1200-00003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0238" name="Button 62" hidden="1">
              <a:extLst>
                <a:ext uri="{63B3BB69-23CF-44E3-9099-C40C66FF867C}">
                  <a14:compatExt spid="_x0000_s50238"/>
                </a:ext>
                <a:ext uri="{FF2B5EF4-FFF2-40B4-BE49-F238E27FC236}">
                  <a16:creationId xmlns:a16="http://schemas.microsoft.com/office/drawing/2014/main" id="{00000000-0008-0000-1200-00003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0239" name="Button 63" hidden="1">
              <a:extLst>
                <a:ext uri="{63B3BB69-23CF-44E3-9099-C40C66FF867C}">
                  <a14:compatExt spid="_x0000_s50239"/>
                </a:ext>
                <a:ext uri="{FF2B5EF4-FFF2-40B4-BE49-F238E27FC236}">
                  <a16:creationId xmlns:a16="http://schemas.microsoft.com/office/drawing/2014/main" id="{00000000-0008-0000-1200-00003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0240" name="Button 64" hidden="1">
              <a:extLst>
                <a:ext uri="{63B3BB69-23CF-44E3-9099-C40C66FF867C}">
                  <a14:compatExt spid="_x0000_s50240"/>
                </a:ext>
                <a:ext uri="{FF2B5EF4-FFF2-40B4-BE49-F238E27FC236}">
                  <a16:creationId xmlns:a16="http://schemas.microsoft.com/office/drawing/2014/main" id="{00000000-0008-0000-1200-00004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0241" name="Button 65" hidden="1">
              <a:extLst>
                <a:ext uri="{63B3BB69-23CF-44E3-9099-C40C66FF867C}">
                  <a14:compatExt spid="_x0000_s50241"/>
                </a:ext>
                <a:ext uri="{FF2B5EF4-FFF2-40B4-BE49-F238E27FC236}">
                  <a16:creationId xmlns:a16="http://schemas.microsoft.com/office/drawing/2014/main" id="{00000000-0008-0000-1200-00004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0242" name="Button 66" hidden="1">
              <a:extLst>
                <a:ext uri="{63B3BB69-23CF-44E3-9099-C40C66FF867C}">
                  <a14:compatExt spid="_x0000_s50242"/>
                </a:ext>
                <a:ext uri="{FF2B5EF4-FFF2-40B4-BE49-F238E27FC236}">
                  <a16:creationId xmlns:a16="http://schemas.microsoft.com/office/drawing/2014/main" id="{00000000-0008-0000-1200-00004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0243" name="Button 67" hidden="1">
              <a:extLst>
                <a:ext uri="{63B3BB69-23CF-44E3-9099-C40C66FF867C}">
                  <a14:compatExt spid="_x0000_s50243"/>
                </a:ext>
                <a:ext uri="{FF2B5EF4-FFF2-40B4-BE49-F238E27FC236}">
                  <a16:creationId xmlns:a16="http://schemas.microsoft.com/office/drawing/2014/main" id="{00000000-0008-0000-1200-00004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0244" name="Button 68" hidden="1">
              <a:extLst>
                <a:ext uri="{63B3BB69-23CF-44E3-9099-C40C66FF867C}">
                  <a14:compatExt spid="_x0000_s50244"/>
                </a:ext>
                <a:ext uri="{FF2B5EF4-FFF2-40B4-BE49-F238E27FC236}">
                  <a16:creationId xmlns:a16="http://schemas.microsoft.com/office/drawing/2014/main" id="{00000000-0008-0000-1200-00004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0245" name="Button 69" hidden="1">
              <a:extLst>
                <a:ext uri="{63B3BB69-23CF-44E3-9099-C40C66FF867C}">
                  <a14:compatExt spid="_x0000_s50245"/>
                </a:ext>
                <a:ext uri="{FF2B5EF4-FFF2-40B4-BE49-F238E27FC236}">
                  <a16:creationId xmlns:a16="http://schemas.microsoft.com/office/drawing/2014/main" id="{00000000-0008-0000-1200-00004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0246" name="Button 70" hidden="1">
              <a:extLst>
                <a:ext uri="{63B3BB69-23CF-44E3-9099-C40C66FF867C}">
                  <a14:compatExt spid="_x0000_s50246"/>
                </a:ext>
                <a:ext uri="{FF2B5EF4-FFF2-40B4-BE49-F238E27FC236}">
                  <a16:creationId xmlns:a16="http://schemas.microsoft.com/office/drawing/2014/main" id="{00000000-0008-0000-1200-00004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0247" name="Button 71" hidden="1">
              <a:extLst>
                <a:ext uri="{63B3BB69-23CF-44E3-9099-C40C66FF867C}">
                  <a14:compatExt spid="_x0000_s50247"/>
                </a:ext>
                <a:ext uri="{FF2B5EF4-FFF2-40B4-BE49-F238E27FC236}">
                  <a16:creationId xmlns:a16="http://schemas.microsoft.com/office/drawing/2014/main" id="{00000000-0008-0000-1200-00004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0248" name="Button 72" hidden="1">
              <a:extLst>
                <a:ext uri="{63B3BB69-23CF-44E3-9099-C40C66FF867C}">
                  <a14:compatExt spid="_x0000_s50248"/>
                </a:ext>
                <a:ext uri="{FF2B5EF4-FFF2-40B4-BE49-F238E27FC236}">
                  <a16:creationId xmlns:a16="http://schemas.microsoft.com/office/drawing/2014/main" id="{00000000-0008-0000-1200-00004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0249" name="Button 73" hidden="1">
              <a:extLst>
                <a:ext uri="{63B3BB69-23CF-44E3-9099-C40C66FF867C}">
                  <a14:compatExt spid="_x0000_s50249"/>
                </a:ext>
                <a:ext uri="{FF2B5EF4-FFF2-40B4-BE49-F238E27FC236}">
                  <a16:creationId xmlns:a16="http://schemas.microsoft.com/office/drawing/2014/main" id="{00000000-0008-0000-1200-00004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0250" name="Button 74" hidden="1">
              <a:extLst>
                <a:ext uri="{63B3BB69-23CF-44E3-9099-C40C66FF867C}">
                  <a14:compatExt spid="_x0000_s50250"/>
                </a:ext>
                <a:ext uri="{FF2B5EF4-FFF2-40B4-BE49-F238E27FC236}">
                  <a16:creationId xmlns:a16="http://schemas.microsoft.com/office/drawing/2014/main" id="{00000000-0008-0000-1200-00004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0251" name="Button 75" hidden="1">
              <a:extLst>
                <a:ext uri="{63B3BB69-23CF-44E3-9099-C40C66FF867C}">
                  <a14:compatExt spid="_x0000_s50251"/>
                </a:ext>
                <a:ext uri="{FF2B5EF4-FFF2-40B4-BE49-F238E27FC236}">
                  <a16:creationId xmlns:a16="http://schemas.microsoft.com/office/drawing/2014/main" id="{00000000-0008-0000-1200-00004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0252" name="Button 76" hidden="1">
              <a:extLst>
                <a:ext uri="{63B3BB69-23CF-44E3-9099-C40C66FF867C}">
                  <a14:compatExt spid="_x0000_s50252"/>
                </a:ext>
                <a:ext uri="{FF2B5EF4-FFF2-40B4-BE49-F238E27FC236}">
                  <a16:creationId xmlns:a16="http://schemas.microsoft.com/office/drawing/2014/main" id="{00000000-0008-0000-1200-00004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0253" name="Button 77" hidden="1">
              <a:extLst>
                <a:ext uri="{63B3BB69-23CF-44E3-9099-C40C66FF867C}">
                  <a14:compatExt spid="_x0000_s50253"/>
                </a:ext>
                <a:ext uri="{FF2B5EF4-FFF2-40B4-BE49-F238E27FC236}">
                  <a16:creationId xmlns:a16="http://schemas.microsoft.com/office/drawing/2014/main" id="{00000000-0008-0000-1200-00004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0254" name="Button 78" hidden="1">
              <a:extLst>
                <a:ext uri="{63B3BB69-23CF-44E3-9099-C40C66FF867C}">
                  <a14:compatExt spid="_x0000_s50254"/>
                </a:ext>
                <a:ext uri="{FF2B5EF4-FFF2-40B4-BE49-F238E27FC236}">
                  <a16:creationId xmlns:a16="http://schemas.microsoft.com/office/drawing/2014/main" id="{00000000-0008-0000-1200-00004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0255" name="Button 79" hidden="1">
              <a:extLst>
                <a:ext uri="{63B3BB69-23CF-44E3-9099-C40C66FF867C}">
                  <a14:compatExt spid="_x0000_s50255"/>
                </a:ext>
                <a:ext uri="{FF2B5EF4-FFF2-40B4-BE49-F238E27FC236}">
                  <a16:creationId xmlns:a16="http://schemas.microsoft.com/office/drawing/2014/main" id="{00000000-0008-0000-1200-00004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0256" name="Button 80" hidden="1">
              <a:extLst>
                <a:ext uri="{63B3BB69-23CF-44E3-9099-C40C66FF867C}">
                  <a14:compatExt spid="_x0000_s50256"/>
                </a:ext>
                <a:ext uri="{FF2B5EF4-FFF2-40B4-BE49-F238E27FC236}">
                  <a16:creationId xmlns:a16="http://schemas.microsoft.com/office/drawing/2014/main" id="{00000000-0008-0000-1200-00005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0257" name="Button 81" hidden="1">
              <a:extLst>
                <a:ext uri="{63B3BB69-23CF-44E3-9099-C40C66FF867C}">
                  <a14:compatExt spid="_x0000_s50257"/>
                </a:ext>
                <a:ext uri="{FF2B5EF4-FFF2-40B4-BE49-F238E27FC236}">
                  <a16:creationId xmlns:a16="http://schemas.microsoft.com/office/drawing/2014/main" id="{00000000-0008-0000-1200-00005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0258" name="Button 82" hidden="1">
              <a:extLst>
                <a:ext uri="{63B3BB69-23CF-44E3-9099-C40C66FF867C}">
                  <a14:compatExt spid="_x0000_s50258"/>
                </a:ext>
                <a:ext uri="{FF2B5EF4-FFF2-40B4-BE49-F238E27FC236}">
                  <a16:creationId xmlns:a16="http://schemas.microsoft.com/office/drawing/2014/main" id="{00000000-0008-0000-1200-00005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0259" name="Button 83" hidden="1">
              <a:extLst>
                <a:ext uri="{63B3BB69-23CF-44E3-9099-C40C66FF867C}">
                  <a14:compatExt spid="_x0000_s50259"/>
                </a:ext>
                <a:ext uri="{FF2B5EF4-FFF2-40B4-BE49-F238E27FC236}">
                  <a16:creationId xmlns:a16="http://schemas.microsoft.com/office/drawing/2014/main" id="{00000000-0008-0000-1200-00005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0260" name="Button 84" hidden="1">
              <a:extLst>
                <a:ext uri="{63B3BB69-23CF-44E3-9099-C40C66FF867C}">
                  <a14:compatExt spid="_x0000_s50260"/>
                </a:ext>
                <a:ext uri="{FF2B5EF4-FFF2-40B4-BE49-F238E27FC236}">
                  <a16:creationId xmlns:a16="http://schemas.microsoft.com/office/drawing/2014/main" id="{00000000-0008-0000-1200-00005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0261" name="Button 85" hidden="1">
              <a:extLst>
                <a:ext uri="{63B3BB69-23CF-44E3-9099-C40C66FF867C}">
                  <a14:compatExt spid="_x0000_s50261"/>
                </a:ext>
                <a:ext uri="{FF2B5EF4-FFF2-40B4-BE49-F238E27FC236}">
                  <a16:creationId xmlns:a16="http://schemas.microsoft.com/office/drawing/2014/main" id="{00000000-0008-0000-1200-00005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0262" name="Button 86" hidden="1">
              <a:extLst>
                <a:ext uri="{63B3BB69-23CF-44E3-9099-C40C66FF867C}">
                  <a14:compatExt spid="_x0000_s50262"/>
                </a:ext>
                <a:ext uri="{FF2B5EF4-FFF2-40B4-BE49-F238E27FC236}">
                  <a16:creationId xmlns:a16="http://schemas.microsoft.com/office/drawing/2014/main" id="{00000000-0008-0000-1200-00005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0263" name="Button 87" hidden="1">
              <a:extLst>
                <a:ext uri="{63B3BB69-23CF-44E3-9099-C40C66FF867C}">
                  <a14:compatExt spid="_x0000_s50263"/>
                </a:ext>
                <a:ext uri="{FF2B5EF4-FFF2-40B4-BE49-F238E27FC236}">
                  <a16:creationId xmlns:a16="http://schemas.microsoft.com/office/drawing/2014/main" id="{00000000-0008-0000-1200-00005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0264" name="Button 88" hidden="1">
              <a:extLst>
                <a:ext uri="{63B3BB69-23CF-44E3-9099-C40C66FF867C}">
                  <a14:compatExt spid="_x0000_s50264"/>
                </a:ext>
                <a:ext uri="{FF2B5EF4-FFF2-40B4-BE49-F238E27FC236}">
                  <a16:creationId xmlns:a16="http://schemas.microsoft.com/office/drawing/2014/main" id="{00000000-0008-0000-1200-00005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0265" name="Button 89" hidden="1">
              <a:extLst>
                <a:ext uri="{63B3BB69-23CF-44E3-9099-C40C66FF867C}">
                  <a14:compatExt spid="_x0000_s50265"/>
                </a:ext>
                <a:ext uri="{FF2B5EF4-FFF2-40B4-BE49-F238E27FC236}">
                  <a16:creationId xmlns:a16="http://schemas.microsoft.com/office/drawing/2014/main" id="{00000000-0008-0000-1200-00005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0266" name="Button 90" hidden="1">
              <a:extLst>
                <a:ext uri="{63B3BB69-23CF-44E3-9099-C40C66FF867C}">
                  <a14:compatExt spid="_x0000_s50266"/>
                </a:ext>
                <a:ext uri="{FF2B5EF4-FFF2-40B4-BE49-F238E27FC236}">
                  <a16:creationId xmlns:a16="http://schemas.microsoft.com/office/drawing/2014/main" id="{00000000-0008-0000-1200-00005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0267" name="Button 91" hidden="1">
              <a:extLst>
                <a:ext uri="{63B3BB69-23CF-44E3-9099-C40C66FF867C}">
                  <a14:compatExt spid="_x0000_s50267"/>
                </a:ext>
                <a:ext uri="{FF2B5EF4-FFF2-40B4-BE49-F238E27FC236}">
                  <a16:creationId xmlns:a16="http://schemas.microsoft.com/office/drawing/2014/main" id="{00000000-0008-0000-1200-00005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0268" name="Button 92" hidden="1">
              <a:extLst>
                <a:ext uri="{63B3BB69-23CF-44E3-9099-C40C66FF867C}">
                  <a14:compatExt spid="_x0000_s50268"/>
                </a:ext>
                <a:ext uri="{FF2B5EF4-FFF2-40B4-BE49-F238E27FC236}">
                  <a16:creationId xmlns:a16="http://schemas.microsoft.com/office/drawing/2014/main" id="{00000000-0008-0000-1200-00005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0269" name="Button 93" hidden="1">
              <a:extLst>
                <a:ext uri="{63B3BB69-23CF-44E3-9099-C40C66FF867C}">
                  <a14:compatExt spid="_x0000_s50269"/>
                </a:ext>
                <a:ext uri="{FF2B5EF4-FFF2-40B4-BE49-F238E27FC236}">
                  <a16:creationId xmlns:a16="http://schemas.microsoft.com/office/drawing/2014/main" id="{00000000-0008-0000-1200-00005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0270" name="Button 94" hidden="1">
              <a:extLst>
                <a:ext uri="{63B3BB69-23CF-44E3-9099-C40C66FF867C}">
                  <a14:compatExt spid="_x0000_s50270"/>
                </a:ext>
                <a:ext uri="{FF2B5EF4-FFF2-40B4-BE49-F238E27FC236}">
                  <a16:creationId xmlns:a16="http://schemas.microsoft.com/office/drawing/2014/main" id="{00000000-0008-0000-1200-00005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0271" name="Button 95" hidden="1">
              <a:extLst>
                <a:ext uri="{63B3BB69-23CF-44E3-9099-C40C66FF867C}">
                  <a14:compatExt spid="_x0000_s50271"/>
                </a:ext>
                <a:ext uri="{FF2B5EF4-FFF2-40B4-BE49-F238E27FC236}">
                  <a16:creationId xmlns:a16="http://schemas.microsoft.com/office/drawing/2014/main" id="{00000000-0008-0000-1200-00005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0272" name="Button 96" hidden="1">
              <a:extLst>
                <a:ext uri="{63B3BB69-23CF-44E3-9099-C40C66FF867C}">
                  <a14:compatExt spid="_x0000_s50272"/>
                </a:ext>
                <a:ext uri="{FF2B5EF4-FFF2-40B4-BE49-F238E27FC236}">
                  <a16:creationId xmlns:a16="http://schemas.microsoft.com/office/drawing/2014/main" id="{00000000-0008-0000-1200-00006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0273" name="Button 97" hidden="1">
              <a:extLst>
                <a:ext uri="{63B3BB69-23CF-44E3-9099-C40C66FF867C}">
                  <a14:compatExt spid="_x0000_s50273"/>
                </a:ext>
                <a:ext uri="{FF2B5EF4-FFF2-40B4-BE49-F238E27FC236}">
                  <a16:creationId xmlns:a16="http://schemas.microsoft.com/office/drawing/2014/main" id="{00000000-0008-0000-1200-00006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0274" name="Button 98" hidden="1">
              <a:extLst>
                <a:ext uri="{63B3BB69-23CF-44E3-9099-C40C66FF867C}">
                  <a14:compatExt spid="_x0000_s50274"/>
                </a:ext>
                <a:ext uri="{FF2B5EF4-FFF2-40B4-BE49-F238E27FC236}">
                  <a16:creationId xmlns:a16="http://schemas.microsoft.com/office/drawing/2014/main" id="{00000000-0008-0000-1200-00006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0275" name="Button 99" hidden="1">
              <a:extLst>
                <a:ext uri="{63B3BB69-23CF-44E3-9099-C40C66FF867C}">
                  <a14:compatExt spid="_x0000_s50275"/>
                </a:ext>
                <a:ext uri="{FF2B5EF4-FFF2-40B4-BE49-F238E27FC236}">
                  <a16:creationId xmlns:a16="http://schemas.microsoft.com/office/drawing/2014/main" id="{00000000-0008-0000-1200-00006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0276" name="Button 100" hidden="1">
              <a:extLst>
                <a:ext uri="{63B3BB69-23CF-44E3-9099-C40C66FF867C}">
                  <a14:compatExt spid="_x0000_s50276"/>
                </a:ext>
                <a:ext uri="{FF2B5EF4-FFF2-40B4-BE49-F238E27FC236}">
                  <a16:creationId xmlns:a16="http://schemas.microsoft.com/office/drawing/2014/main" id="{00000000-0008-0000-1200-00006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0277" name="Button 101" hidden="1">
              <a:extLst>
                <a:ext uri="{63B3BB69-23CF-44E3-9099-C40C66FF867C}">
                  <a14:compatExt spid="_x0000_s50277"/>
                </a:ext>
                <a:ext uri="{FF2B5EF4-FFF2-40B4-BE49-F238E27FC236}">
                  <a16:creationId xmlns:a16="http://schemas.microsoft.com/office/drawing/2014/main" id="{00000000-0008-0000-1200-00006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0278" name="Button 102" hidden="1">
              <a:extLst>
                <a:ext uri="{63B3BB69-23CF-44E3-9099-C40C66FF867C}">
                  <a14:compatExt spid="_x0000_s50278"/>
                </a:ext>
                <a:ext uri="{FF2B5EF4-FFF2-40B4-BE49-F238E27FC236}">
                  <a16:creationId xmlns:a16="http://schemas.microsoft.com/office/drawing/2014/main" id="{00000000-0008-0000-1200-00006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0279" name="Button 103" hidden="1">
              <a:extLst>
                <a:ext uri="{63B3BB69-23CF-44E3-9099-C40C66FF867C}">
                  <a14:compatExt spid="_x0000_s50279"/>
                </a:ext>
                <a:ext uri="{FF2B5EF4-FFF2-40B4-BE49-F238E27FC236}">
                  <a16:creationId xmlns:a16="http://schemas.microsoft.com/office/drawing/2014/main" id="{00000000-0008-0000-1200-00006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0280" name="Button 104" hidden="1">
              <a:extLst>
                <a:ext uri="{63B3BB69-23CF-44E3-9099-C40C66FF867C}">
                  <a14:compatExt spid="_x0000_s50280"/>
                </a:ext>
                <a:ext uri="{FF2B5EF4-FFF2-40B4-BE49-F238E27FC236}">
                  <a16:creationId xmlns:a16="http://schemas.microsoft.com/office/drawing/2014/main" id="{00000000-0008-0000-1200-00006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0281" name="Button 105" hidden="1">
              <a:extLst>
                <a:ext uri="{63B3BB69-23CF-44E3-9099-C40C66FF867C}">
                  <a14:compatExt spid="_x0000_s50281"/>
                </a:ext>
                <a:ext uri="{FF2B5EF4-FFF2-40B4-BE49-F238E27FC236}">
                  <a16:creationId xmlns:a16="http://schemas.microsoft.com/office/drawing/2014/main" id="{00000000-0008-0000-1200-00006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0282" name="Button 106" hidden="1">
              <a:extLst>
                <a:ext uri="{63B3BB69-23CF-44E3-9099-C40C66FF867C}">
                  <a14:compatExt spid="_x0000_s50282"/>
                </a:ext>
                <a:ext uri="{FF2B5EF4-FFF2-40B4-BE49-F238E27FC236}">
                  <a16:creationId xmlns:a16="http://schemas.microsoft.com/office/drawing/2014/main" id="{00000000-0008-0000-1200-00006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0283" name="Button 107" hidden="1">
              <a:extLst>
                <a:ext uri="{63B3BB69-23CF-44E3-9099-C40C66FF867C}">
                  <a14:compatExt spid="_x0000_s50283"/>
                </a:ext>
                <a:ext uri="{FF2B5EF4-FFF2-40B4-BE49-F238E27FC236}">
                  <a16:creationId xmlns:a16="http://schemas.microsoft.com/office/drawing/2014/main" id="{00000000-0008-0000-1200-00006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0284" name="Button 108" hidden="1">
              <a:extLst>
                <a:ext uri="{63B3BB69-23CF-44E3-9099-C40C66FF867C}">
                  <a14:compatExt spid="_x0000_s50284"/>
                </a:ext>
                <a:ext uri="{FF2B5EF4-FFF2-40B4-BE49-F238E27FC236}">
                  <a16:creationId xmlns:a16="http://schemas.microsoft.com/office/drawing/2014/main" id="{00000000-0008-0000-1200-00006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0285" name="Button 109" hidden="1">
              <a:extLst>
                <a:ext uri="{63B3BB69-23CF-44E3-9099-C40C66FF867C}">
                  <a14:compatExt spid="_x0000_s50285"/>
                </a:ext>
                <a:ext uri="{FF2B5EF4-FFF2-40B4-BE49-F238E27FC236}">
                  <a16:creationId xmlns:a16="http://schemas.microsoft.com/office/drawing/2014/main" id="{00000000-0008-0000-1200-00006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0286" name="Button 110" hidden="1">
              <a:extLst>
                <a:ext uri="{63B3BB69-23CF-44E3-9099-C40C66FF867C}">
                  <a14:compatExt spid="_x0000_s50286"/>
                </a:ext>
                <a:ext uri="{FF2B5EF4-FFF2-40B4-BE49-F238E27FC236}">
                  <a16:creationId xmlns:a16="http://schemas.microsoft.com/office/drawing/2014/main" id="{00000000-0008-0000-1200-00006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0287" name="Button 111" hidden="1">
              <a:extLst>
                <a:ext uri="{63B3BB69-23CF-44E3-9099-C40C66FF867C}">
                  <a14:compatExt spid="_x0000_s50287"/>
                </a:ext>
                <a:ext uri="{FF2B5EF4-FFF2-40B4-BE49-F238E27FC236}">
                  <a16:creationId xmlns:a16="http://schemas.microsoft.com/office/drawing/2014/main" id="{00000000-0008-0000-1200-00006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0288" name="Button 112" hidden="1">
              <a:extLst>
                <a:ext uri="{63B3BB69-23CF-44E3-9099-C40C66FF867C}">
                  <a14:compatExt spid="_x0000_s50288"/>
                </a:ext>
                <a:ext uri="{FF2B5EF4-FFF2-40B4-BE49-F238E27FC236}">
                  <a16:creationId xmlns:a16="http://schemas.microsoft.com/office/drawing/2014/main" id="{00000000-0008-0000-1200-00007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0289" name="Button 113" hidden="1">
              <a:extLst>
                <a:ext uri="{63B3BB69-23CF-44E3-9099-C40C66FF867C}">
                  <a14:compatExt spid="_x0000_s50289"/>
                </a:ext>
                <a:ext uri="{FF2B5EF4-FFF2-40B4-BE49-F238E27FC236}">
                  <a16:creationId xmlns:a16="http://schemas.microsoft.com/office/drawing/2014/main" id="{00000000-0008-0000-1200-00007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0290" name="Button 114" hidden="1">
              <a:extLst>
                <a:ext uri="{63B3BB69-23CF-44E3-9099-C40C66FF867C}">
                  <a14:compatExt spid="_x0000_s50290"/>
                </a:ext>
                <a:ext uri="{FF2B5EF4-FFF2-40B4-BE49-F238E27FC236}">
                  <a16:creationId xmlns:a16="http://schemas.microsoft.com/office/drawing/2014/main" id="{00000000-0008-0000-1200-00007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0291" name="Button 115" hidden="1">
              <a:extLst>
                <a:ext uri="{63B3BB69-23CF-44E3-9099-C40C66FF867C}">
                  <a14:compatExt spid="_x0000_s50291"/>
                </a:ext>
                <a:ext uri="{FF2B5EF4-FFF2-40B4-BE49-F238E27FC236}">
                  <a16:creationId xmlns:a16="http://schemas.microsoft.com/office/drawing/2014/main" id="{00000000-0008-0000-1200-00007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0292" name="Button 116" hidden="1">
              <a:extLst>
                <a:ext uri="{63B3BB69-23CF-44E3-9099-C40C66FF867C}">
                  <a14:compatExt spid="_x0000_s50292"/>
                </a:ext>
                <a:ext uri="{FF2B5EF4-FFF2-40B4-BE49-F238E27FC236}">
                  <a16:creationId xmlns:a16="http://schemas.microsoft.com/office/drawing/2014/main" id="{00000000-0008-0000-1200-00007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0293" name="Button 117" hidden="1">
              <a:extLst>
                <a:ext uri="{63B3BB69-23CF-44E3-9099-C40C66FF867C}">
                  <a14:compatExt spid="_x0000_s50293"/>
                </a:ext>
                <a:ext uri="{FF2B5EF4-FFF2-40B4-BE49-F238E27FC236}">
                  <a16:creationId xmlns:a16="http://schemas.microsoft.com/office/drawing/2014/main" id="{00000000-0008-0000-1200-00007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0294" name="Button 118" hidden="1">
              <a:extLst>
                <a:ext uri="{63B3BB69-23CF-44E3-9099-C40C66FF867C}">
                  <a14:compatExt spid="_x0000_s50294"/>
                </a:ext>
                <a:ext uri="{FF2B5EF4-FFF2-40B4-BE49-F238E27FC236}">
                  <a16:creationId xmlns:a16="http://schemas.microsoft.com/office/drawing/2014/main" id="{00000000-0008-0000-1200-00007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0295" name="Button 119" hidden="1">
              <a:extLst>
                <a:ext uri="{63B3BB69-23CF-44E3-9099-C40C66FF867C}">
                  <a14:compatExt spid="_x0000_s50295"/>
                </a:ext>
                <a:ext uri="{FF2B5EF4-FFF2-40B4-BE49-F238E27FC236}">
                  <a16:creationId xmlns:a16="http://schemas.microsoft.com/office/drawing/2014/main" id="{00000000-0008-0000-1200-00007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0296" name="Button 120" hidden="1">
              <a:extLst>
                <a:ext uri="{63B3BB69-23CF-44E3-9099-C40C66FF867C}">
                  <a14:compatExt spid="_x0000_s50296"/>
                </a:ext>
                <a:ext uri="{FF2B5EF4-FFF2-40B4-BE49-F238E27FC236}">
                  <a16:creationId xmlns:a16="http://schemas.microsoft.com/office/drawing/2014/main" id="{00000000-0008-0000-1200-00007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0297" name="Button 121" hidden="1">
              <a:extLst>
                <a:ext uri="{63B3BB69-23CF-44E3-9099-C40C66FF867C}">
                  <a14:compatExt spid="_x0000_s50297"/>
                </a:ext>
                <a:ext uri="{FF2B5EF4-FFF2-40B4-BE49-F238E27FC236}">
                  <a16:creationId xmlns:a16="http://schemas.microsoft.com/office/drawing/2014/main" id="{00000000-0008-0000-1200-00007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0298" name="Button 122" hidden="1">
              <a:extLst>
                <a:ext uri="{63B3BB69-23CF-44E3-9099-C40C66FF867C}">
                  <a14:compatExt spid="_x0000_s50298"/>
                </a:ext>
                <a:ext uri="{FF2B5EF4-FFF2-40B4-BE49-F238E27FC236}">
                  <a16:creationId xmlns:a16="http://schemas.microsoft.com/office/drawing/2014/main" id="{00000000-0008-0000-1200-00007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0299" name="Button 123" hidden="1">
              <a:extLst>
                <a:ext uri="{63B3BB69-23CF-44E3-9099-C40C66FF867C}">
                  <a14:compatExt spid="_x0000_s50299"/>
                </a:ext>
                <a:ext uri="{FF2B5EF4-FFF2-40B4-BE49-F238E27FC236}">
                  <a16:creationId xmlns:a16="http://schemas.microsoft.com/office/drawing/2014/main" id="{00000000-0008-0000-1200-00007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0300" name="Button 124" hidden="1">
              <a:extLst>
                <a:ext uri="{63B3BB69-23CF-44E3-9099-C40C66FF867C}">
                  <a14:compatExt spid="_x0000_s50300"/>
                </a:ext>
                <a:ext uri="{FF2B5EF4-FFF2-40B4-BE49-F238E27FC236}">
                  <a16:creationId xmlns:a16="http://schemas.microsoft.com/office/drawing/2014/main" id="{00000000-0008-0000-1200-00007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0301" name="Button 125" hidden="1">
              <a:extLst>
                <a:ext uri="{63B3BB69-23CF-44E3-9099-C40C66FF867C}">
                  <a14:compatExt spid="_x0000_s50301"/>
                </a:ext>
                <a:ext uri="{FF2B5EF4-FFF2-40B4-BE49-F238E27FC236}">
                  <a16:creationId xmlns:a16="http://schemas.microsoft.com/office/drawing/2014/main" id="{00000000-0008-0000-1200-00007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0302" name="Button 126" hidden="1">
              <a:extLst>
                <a:ext uri="{63B3BB69-23CF-44E3-9099-C40C66FF867C}">
                  <a14:compatExt spid="_x0000_s50302"/>
                </a:ext>
                <a:ext uri="{FF2B5EF4-FFF2-40B4-BE49-F238E27FC236}">
                  <a16:creationId xmlns:a16="http://schemas.microsoft.com/office/drawing/2014/main" id="{00000000-0008-0000-1200-00007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0303" name="Button 127" hidden="1">
              <a:extLst>
                <a:ext uri="{63B3BB69-23CF-44E3-9099-C40C66FF867C}">
                  <a14:compatExt spid="_x0000_s50303"/>
                </a:ext>
                <a:ext uri="{FF2B5EF4-FFF2-40B4-BE49-F238E27FC236}">
                  <a16:creationId xmlns:a16="http://schemas.microsoft.com/office/drawing/2014/main" id="{00000000-0008-0000-1200-00007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0304" name="Button 128" hidden="1">
              <a:extLst>
                <a:ext uri="{63B3BB69-23CF-44E3-9099-C40C66FF867C}">
                  <a14:compatExt spid="_x0000_s50304"/>
                </a:ext>
                <a:ext uri="{FF2B5EF4-FFF2-40B4-BE49-F238E27FC236}">
                  <a16:creationId xmlns:a16="http://schemas.microsoft.com/office/drawing/2014/main" id="{00000000-0008-0000-1200-00008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0305" name="Button 129" hidden="1">
              <a:extLst>
                <a:ext uri="{63B3BB69-23CF-44E3-9099-C40C66FF867C}">
                  <a14:compatExt spid="_x0000_s50305"/>
                </a:ext>
                <a:ext uri="{FF2B5EF4-FFF2-40B4-BE49-F238E27FC236}">
                  <a16:creationId xmlns:a16="http://schemas.microsoft.com/office/drawing/2014/main" id="{00000000-0008-0000-1200-00008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0306" name="Button 130" hidden="1">
              <a:extLst>
                <a:ext uri="{63B3BB69-23CF-44E3-9099-C40C66FF867C}">
                  <a14:compatExt spid="_x0000_s50306"/>
                </a:ext>
                <a:ext uri="{FF2B5EF4-FFF2-40B4-BE49-F238E27FC236}">
                  <a16:creationId xmlns:a16="http://schemas.microsoft.com/office/drawing/2014/main" id="{00000000-0008-0000-1200-00008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0307" name="Button 131" hidden="1">
              <a:extLst>
                <a:ext uri="{63B3BB69-23CF-44E3-9099-C40C66FF867C}">
                  <a14:compatExt spid="_x0000_s50307"/>
                </a:ext>
                <a:ext uri="{FF2B5EF4-FFF2-40B4-BE49-F238E27FC236}">
                  <a16:creationId xmlns:a16="http://schemas.microsoft.com/office/drawing/2014/main" id="{00000000-0008-0000-1200-00008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0308" name="Button 132" hidden="1">
              <a:extLst>
                <a:ext uri="{63B3BB69-23CF-44E3-9099-C40C66FF867C}">
                  <a14:compatExt spid="_x0000_s50308"/>
                </a:ext>
                <a:ext uri="{FF2B5EF4-FFF2-40B4-BE49-F238E27FC236}">
                  <a16:creationId xmlns:a16="http://schemas.microsoft.com/office/drawing/2014/main" id="{00000000-0008-0000-1200-00008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0309" name="Button 133" hidden="1">
              <a:extLst>
                <a:ext uri="{63B3BB69-23CF-44E3-9099-C40C66FF867C}">
                  <a14:compatExt spid="_x0000_s50309"/>
                </a:ext>
                <a:ext uri="{FF2B5EF4-FFF2-40B4-BE49-F238E27FC236}">
                  <a16:creationId xmlns:a16="http://schemas.microsoft.com/office/drawing/2014/main" id="{00000000-0008-0000-1200-00008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0310" name="Button 134" hidden="1">
              <a:extLst>
                <a:ext uri="{63B3BB69-23CF-44E3-9099-C40C66FF867C}">
                  <a14:compatExt spid="_x0000_s50310"/>
                </a:ext>
                <a:ext uri="{FF2B5EF4-FFF2-40B4-BE49-F238E27FC236}">
                  <a16:creationId xmlns:a16="http://schemas.microsoft.com/office/drawing/2014/main" id="{00000000-0008-0000-1200-00008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0311" name="Button 135" hidden="1">
              <a:extLst>
                <a:ext uri="{63B3BB69-23CF-44E3-9099-C40C66FF867C}">
                  <a14:compatExt spid="_x0000_s50311"/>
                </a:ext>
                <a:ext uri="{FF2B5EF4-FFF2-40B4-BE49-F238E27FC236}">
                  <a16:creationId xmlns:a16="http://schemas.microsoft.com/office/drawing/2014/main" id="{00000000-0008-0000-1200-00008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0312" name="Button 136" hidden="1">
              <a:extLst>
                <a:ext uri="{63B3BB69-23CF-44E3-9099-C40C66FF867C}">
                  <a14:compatExt spid="_x0000_s50312"/>
                </a:ext>
                <a:ext uri="{FF2B5EF4-FFF2-40B4-BE49-F238E27FC236}">
                  <a16:creationId xmlns:a16="http://schemas.microsoft.com/office/drawing/2014/main" id="{00000000-0008-0000-1200-00008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0313" name="Button 137" hidden="1">
              <a:extLst>
                <a:ext uri="{63B3BB69-23CF-44E3-9099-C40C66FF867C}">
                  <a14:compatExt spid="_x0000_s50313"/>
                </a:ext>
                <a:ext uri="{FF2B5EF4-FFF2-40B4-BE49-F238E27FC236}">
                  <a16:creationId xmlns:a16="http://schemas.microsoft.com/office/drawing/2014/main" id="{00000000-0008-0000-1200-00008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0314" name="Button 138" hidden="1">
              <a:extLst>
                <a:ext uri="{63B3BB69-23CF-44E3-9099-C40C66FF867C}">
                  <a14:compatExt spid="_x0000_s50314"/>
                </a:ext>
                <a:ext uri="{FF2B5EF4-FFF2-40B4-BE49-F238E27FC236}">
                  <a16:creationId xmlns:a16="http://schemas.microsoft.com/office/drawing/2014/main" id="{00000000-0008-0000-1200-00008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0315" name="Button 139" hidden="1">
              <a:extLst>
                <a:ext uri="{63B3BB69-23CF-44E3-9099-C40C66FF867C}">
                  <a14:compatExt spid="_x0000_s50315"/>
                </a:ext>
                <a:ext uri="{FF2B5EF4-FFF2-40B4-BE49-F238E27FC236}">
                  <a16:creationId xmlns:a16="http://schemas.microsoft.com/office/drawing/2014/main" id="{00000000-0008-0000-1200-00008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0316" name="Button 140" hidden="1">
              <a:extLst>
                <a:ext uri="{63B3BB69-23CF-44E3-9099-C40C66FF867C}">
                  <a14:compatExt spid="_x0000_s50316"/>
                </a:ext>
                <a:ext uri="{FF2B5EF4-FFF2-40B4-BE49-F238E27FC236}">
                  <a16:creationId xmlns:a16="http://schemas.microsoft.com/office/drawing/2014/main" id="{00000000-0008-0000-1200-00008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13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13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13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04" name="Button 4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13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13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06" name="Button 6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13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07" name="Button 7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13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08" name="Button 8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13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209" name="Button 9" hidden="1">
              <a:extLst>
                <a:ext uri="{63B3BB69-23CF-44E3-9099-C40C66FF867C}">
                  <a14:compatExt spid="_x0000_s51209"/>
                </a:ext>
                <a:ext uri="{FF2B5EF4-FFF2-40B4-BE49-F238E27FC236}">
                  <a16:creationId xmlns:a16="http://schemas.microsoft.com/office/drawing/2014/main" id="{00000000-0008-0000-1300-00000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210" name="Button 10" hidden="1">
              <a:extLst>
                <a:ext uri="{63B3BB69-23CF-44E3-9099-C40C66FF867C}">
                  <a14:compatExt spid="_x0000_s51210"/>
                </a:ext>
                <a:ext uri="{FF2B5EF4-FFF2-40B4-BE49-F238E27FC236}">
                  <a16:creationId xmlns:a16="http://schemas.microsoft.com/office/drawing/2014/main" id="{00000000-0008-0000-1300-00000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211" name="Button 11" hidden="1">
              <a:extLst>
                <a:ext uri="{63B3BB69-23CF-44E3-9099-C40C66FF867C}">
                  <a14:compatExt spid="_x0000_s51211"/>
                </a:ext>
                <a:ext uri="{FF2B5EF4-FFF2-40B4-BE49-F238E27FC236}">
                  <a16:creationId xmlns:a16="http://schemas.microsoft.com/office/drawing/2014/main" id="{00000000-0008-0000-1300-00000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212" name="Button 12" hidden="1">
              <a:extLst>
                <a:ext uri="{63B3BB69-23CF-44E3-9099-C40C66FF867C}">
                  <a14:compatExt spid="_x0000_s51212"/>
                </a:ext>
                <a:ext uri="{FF2B5EF4-FFF2-40B4-BE49-F238E27FC236}">
                  <a16:creationId xmlns:a16="http://schemas.microsoft.com/office/drawing/2014/main" id="{00000000-0008-0000-1300-00000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213" name="Button 13" hidden="1">
              <a:extLst>
                <a:ext uri="{63B3BB69-23CF-44E3-9099-C40C66FF867C}">
                  <a14:compatExt spid="_x0000_s51213"/>
                </a:ext>
                <a:ext uri="{FF2B5EF4-FFF2-40B4-BE49-F238E27FC236}">
                  <a16:creationId xmlns:a16="http://schemas.microsoft.com/office/drawing/2014/main" id="{00000000-0008-0000-1300-00000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214" name="Button 14" hidden="1">
              <a:extLst>
                <a:ext uri="{63B3BB69-23CF-44E3-9099-C40C66FF867C}">
                  <a14:compatExt spid="_x0000_s51214"/>
                </a:ext>
                <a:ext uri="{FF2B5EF4-FFF2-40B4-BE49-F238E27FC236}">
                  <a16:creationId xmlns:a16="http://schemas.microsoft.com/office/drawing/2014/main" id="{00000000-0008-0000-1300-00000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1215" name="Button 15" hidden="1">
              <a:extLst>
                <a:ext uri="{63B3BB69-23CF-44E3-9099-C40C66FF867C}">
                  <a14:compatExt spid="_x0000_s51215"/>
                </a:ext>
                <a:ext uri="{FF2B5EF4-FFF2-40B4-BE49-F238E27FC236}">
                  <a16:creationId xmlns:a16="http://schemas.microsoft.com/office/drawing/2014/main" id="{00000000-0008-0000-1300-00000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1216" name="Button 16" hidden="1">
              <a:extLst>
                <a:ext uri="{63B3BB69-23CF-44E3-9099-C40C66FF867C}">
                  <a14:compatExt spid="_x0000_s51216"/>
                </a:ext>
                <a:ext uri="{FF2B5EF4-FFF2-40B4-BE49-F238E27FC236}">
                  <a16:creationId xmlns:a16="http://schemas.microsoft.com/office/drawing/2014/main" id="{00000000-0008-0000-1300-00001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1217" name="Button 17" hidden="1">
              <a:extLst>
                <a:ext uri="{63B3BB69-23CF-44E3-9099-C40C66FF867C}">
                  <a14:compatExt spid="_x0000_s51217"/>
                </a:ext>
                <a:ext uri="{FF2B5EF4-FFF2-40B4-BE49-F238E27FC236}">
                  <a16:creationId xmlns:a16="http://schemas.microsoft.com/office/drawing/2014/main" id="{00000000-0008-0000-1300-00001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218" name="Button 18" hidden="1">
              <a:extLst>
                <a:ext uri="{63B3BB69-23CF-44E3-9099-C40C66FF867C}">
                  <a14:compatExt spid="_x0000_s51218"/>
                </a:ext>
                <a:ext uri="{FF2B5EF4-FFF2-40B4-BE49-F238E27FC236}">
                  <a16:creationId xmlns:a16="http://schemas.microsoft.com/office/drawing/2014/main" id="{00000000-0008-0000-1300-00001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1219" name="Button 19" hidden="1">
              <a:extLst>
                <a:ext uri="{63B3BB69-23CF-44E3-9099-C40C66FF867C}">
                  <a14:compatExt spid="_x0000_s51219"/>
                </a:ext>
                <a:ext uri="{FF2B5EF4-FFF2-40B4-BE49-F238E27FC236}">
                  <a16:creationId xmlns:a16="http://schemas.microsoft.com/office/drawing/2014/main" id="{00000000-0008-0000-1300-00001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220" name="Button 20" hidden="1">
              <a:extLst>
                <a:ext uri="{63B3BB69-23CF-44E3-9099-C40C66FF867C}">
                  <a14:compatExt spid="_x0000_s51220"/>
                </a:ext>
                <a:ext uri="{FF2B5EF4-FFF2-40B4-BE49-F238E27FC236}">
                  <a16:creationId xmlns:a16="http://schemas.microsoft.com/office/drawing/2014/main" id="{00000000-0008-0000-1300-00001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1221" name="Button 21" hidden="1">
              <a:extLst>
                <a:ext uri="{63B3BB69-23CF-44E3-9099-C40C66FF867C}">
                  <a14:compatExt spid="_x0000_s51221"/>
                </a:ext>
                <a:ext uri="{FF2B5EF4-FFF2-40B4-BE49-F238E27FC236}">
                  <a16:creationId xmlns:a16="http://schemas.microsoft.com/office/drawing/2014/main" id="{00000000-0008-0000-1300-00001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1222" name="Button 22" hidden="1">
              <a:extLst>
                <a:ext uri="{63B3BB69-23CF-44E3-9099-C40C66FF867C}">
                  <a14:compatExt spid="_x0000_s51222"/>
                </a:ext>
                <a:ext uri="{FF2B5EF4-FFF2-40B4-BE49-F238E27FC236}">
                  <a16:creationId xmlns:a16="http://schemas.microsoft.com/office/drawing/2014/main" id="{00000000-0008-0000-1300-00001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1223" name="Button 23" hidden="1">
              <a:extLst>
                <a:ext uri="{63B3BB69-23CF-44E3-9099-C40C66FF867C}">
                  <a14:compatExt spid="_x0000_s51223"/>
                </a:ext>
                <a:ext uri="{FF2B5EF4-FFF2-40B4-BE49-F238E27FC236}">
                  <a16:creationId xmlns:a16="http://schemas.microsoft.com/office/drawing/2014/main" id="{00000000-0008-0000-1300-00001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1224" name="Button 24" hidden="1">
              <a:extLst>
                <a:ext uri="{63B3BB69-23CF-44E3-9099-C40C66FF867C}">
                  <a14:compatExt spid="_x0000_s51224"/>
                </a:ext>
                <a:ext uri="{FF2B5EF4-FFF2-40B4-BE49-F238E27FC236}">
                  <a16:creationId xmlns:a16="http://schemas.microsoft.com/office/drawing/2014/main" id="{00000000-0008-0000-1300-00001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1225" name="Button 25" hidden="1">
              <a:extLst>
                <a:ext uri="{63B3BB69-23CF-44E3-9099-C40C66FF867C}">
                  <a14:compatExt spid="_x0000_s51225"/>
                </a:ext>
                <a:ext uri="{FF2B5EF4-FFF2-40B4-BE49-F238E27FC236}">
                  <a16:creationId xmlns:a16="http://schemas.microsoft.com/office/drawing/2014/main" id="{00000000-0008-0000-1300-00001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1226" name="Button 26" hidden="1">
              <a:extLst>
                <a:ext uri="{63B3BB69-23CF-44E3-9099-C40C66FF867C}">
                  <a14:compatExt spid="_x0000_s51226"/>
                </a:ext>
                <a:ext uri="{FF2B5EF4-FFF2-40B4-BE49-F238E27FC236}">
                  <a16:creationId xmlns:a16="http://schemas.microsoft.com/office/drawing/2014/main" id="{00000000-0008-0000-1300-00001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1227" name="Button 27" hidden="1">
              <a:extLst>
                <a:ext uri="{63B3BB69-23CF-44E3-9099-C40C66FF867C}">
                  <a14:compatExt spid="_x0000_s51227"/>
                </a:ext>
                <a:ext uri="{FF2B5EF4-FFF2-40B4-BE49-F238E27FC236}">
                  <a16:creationId xmlns:a16="http://schemas.microsoft.com/office/drawing/2014/main" id="{00000000-0008-0000-1300-00001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1228" name="Button 28" hidden="1">
              <a:extLst>
                <a:ext uri="{63B3BB69-23CF-44E3-9099-C40C66FF867C}">
                  <a14:compatExt spid="_x0000_s51228"/>
                </a:ext>
                <a:ext uri="{FF2B5EF4-FFF2-40B4-BE49-F238E27FC236}">
                  <a16:creationId xmlns:a16="http://schemas.microsoft.com/office/drawing/2014/main" id="{00000000-0008-0000-1300-00001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1229" name="Button 29" hidden="1">
              <a:extLst>
                <a:ext uri="{63B3BB69-23CF-44E3-9099-C40C66FF867C}">
                  <a14:compatExt spid="_x0000_s51229"/>
                </a:ext>
                <a:ext uri="{FF2B5EF4-FFF2-40B4-BE49-F238E27FC236}">
                  <a16:creationId xmlns:a16="http://schemas.microsoft.com/office/drawing/2014/main" id="{00000000-0008-0000-1300-00001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1230" name="Button 30" hidden="1">
              <a:extLst>
                <a:ext uri="{63B3BB69-23CF-44E3-9099-C40C66FF867C}">
                  <a14:compatExt spid="_x0000_s51230"/>
                </a:ext>
                <a:ext uri="{FF2B5EF4-FFF2-40B4-BE49-F238E27FC236}">
                  <a16:creationId xmlns:a16="http://schemas.microsoft.com/office/drawing/2014/main" id="{00000000-0008-0000-1300-00001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1231" name="Button 31" hidden="1">
              <a:extLst>
                <a:ext uri="{63B3BB69-23CF-44E3-9099-C40C66FF867C}">
                  <a14:compatExt spid="_x0000_s51231"/>
                </a:ext>
                <a:ext uri="{FF2B5EF4-FFF2-40B4-BE49-F238E27FC236}">
                  <a16:creationId xmlns:a16="http://schemas.microsoft.com/office/drawing/2014/main" id="{00000000-0008-0000-1300-00001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1232" name="Button 32" hidden="1">
              <a:extLst>
                <a:ext uri="{63B3BB69-23CF-44E3-9099-C40C66FF867C}">
                  <a14:compatExt spid="_x0000_s51232"/>
                </a:ext>
                <a:ext uri="{FF2B5EF4-FFF2-40B4-BE49-F238E27FC236}">
                  <a16:creationId xmlns:a16="http://schemas.microsoft.com/office/drawing/2014/main" id="{00000000-0008-0000-1300-00002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1233" name="Button 33" hidden="1">
              <a:extLst>
                <a:ext uri="{63B3BB69-23CF-44E3-9099-C40C66FF867C}">
                  <a14:compatExt spid="_x0000_s51233"/>
                </a:ext>
                <a:ext uri="{FF2B5EF4-FFF2-40B4-BE49-F238E27FC236}">
                  <a16:creationId xmlns:a16="http://schemas.microsoft.com/office/drawing/2014/main" id="{00000000-0008-0000-1300-00002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1234" name="Button 34" hidden="1">
              <a:extLst>
                <a:ext uri="{63B3BB69-23CF-44E3-9099-C40C66FF867C}">
                  <a14:compatExt spid="_x0000_s51234"/>
                </a:ext>
                <a:ext uri="{FF2B5EF4-FFF2-40B4-BE49-F238E27FC236}">
                  <a16:creationId xmlns:a16="http://schemas.microsoft.com/office/drawing/2014/main" id="{00000000-0008-0000-1300-00002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1235" name="Button 35" hidden="1">
              <a:extLst>
                <a:ext uri="{63B3BB69-23CF-44E3-9099-C40C66FF867C}">
                  <a14:compatExt spid="_x0000_s51235"/>
                </a:ext>
                <a:ext uri="{FF2B5EF4-FFF2-40B4-BE49-F238E27FC236}">
                  <a16:creationId xmlns:a16="http://schemas.microsoft.com/office/drawing/2014/main" id="{00000000-0008-0000-1300-00002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1236" name="Button 36" hidden="1">
              <a:extLst>
                <a:ext uri="{63B3BB69-23CF-44E3-9099-C40C66FF867C}">
                  <a14:compatExt spid="_x0000_s51236"/>
                </a:ext>
                <a:ext uri="{FF2B5EF4-FFF2-40B4-BE49-F238E27FC236}">
                  <a16:creationId xmlns:a16="http://schemas.microsoft.com/office/drawing/2014/main" id="{00000000-0008-0000-1300-00002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1237" name="Button 37" hidden="1">
              <a:extLst>
                <a:ext uri="{63B3BB69-23CF-44E3-9099-C40C66FF867C}">
                  <a14:compatExt spid="_x0000_s51237"/>
                </a:ext>
                <a:ext uri="{FF2B5EF4-FFF2-40B4-BE49-F238E27FC236}">
                  <a16:creationId xmlns:a16="http://schemas.microsoft.com/office/drawing/2014/main" id="{00000000-0008-0000-1300-00002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1238" name="Button 38" hidden="1">
              <a:extLst>
                <a:ext uri="{63B3BB69-23CF-44E3-9099-C40C66FF867C}">
                  <a14:compatExt spid="_x0000_s51238"/>
                </a:ext>
                <a:ext uri="{FF2B5EF4-FFF2-40B4-BE49-F238E27FC236}">
                  <a16:creationId xmlns:a16="http://schemas.microsoft.com/office/drawing/2014/main" id="{00000000-0008-0000-1300-00002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1239" name="Button 39" hidden="1">
              <a:extLst>
                <a:ext uri="{63B3BB69-23CF-44E3-9099-C40C66FF867C}">
                  <a14:compatExt spid="_x0000_s51239"/>
                </a:ext>
                <a:ext uri="{FF2B5EF4-FFF2-40B4-BE49-F238E27FC236}">
                  <a16:creationId xmlns:a16="http://schemas.microsoft.com/office/drawing/2014/main" id="{00000000-0008-0000-1300-00002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1240" name="Button 40" hidden="1">
              <a:extLst>
                <a:ext uri="{63B3BB69-23CF-44E3-9099-C40C66FF867C}">
                  <a14:compatExt spid="_x0000_s51240"/>
                </a:ext>
                <a:ext uri="{FF2B5EF4-FFF2-40B4-BE49-F238E27FC236}">
                  <a16:creationId xmlns:a16="http://schemas.microsoft.com/office/drawing/2014/main" id="{00000000-0008-0000-1300-00002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1241" name="Button 41" hidden="1">
              <a:extLst>
                <a:ext uri="{63B3BB69-23CF-44E3-9099-C40C66FF867C}">
                  <a14:compatExt spid="_x0000_s51241"/>
                </a:ext>
                <a:ext uri="{FF2B5EF4-FFF2-40B4-BE49-F238E27FC236}">
                  <a16:creationId xmlns:a16="http://schemas.microsoft.com/office/drawing/2014/main" id="{00000000-0008-0000-1300-00002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1242" name="Button 42" hidden="1">
              <a:extLst>
                <a:ext uri="{63B3BB69-23CF-44E3-9099-C40C66FF867C}">
                  <a14:compatExt spid="_x0000_s51242"/>
                </a:ext>
                <a:ext uri="{FF2B5EF4-FFF2-40B4-BE49-F238E27FC236}">
                  <a16:creationId xmlns:a16="http://schemas.microsoft.com/office/drawing/2014/main" id="{00000000-0008-0000-1300-00002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1243" name="Button 43" hidden="1">
              <a:extLst>
                <a:ext uri="{63B3BB69-23CF-44E3-9099-C40C66FF867C}">
                  <a14:compatExt spid="_x0000_s51243"/>
                </a:ext>
                <a:ext uri="{FF2B5EF4-FFF2-40B4-BE49-F238E27FC236}">
                  <a16:creationId xmlns:a16="http://schemas.microsoft.com/office/drawing/2014/main" id="{00000000-0008-0000-1300-00002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1244" name="Button 44" hidden="1">
              <a:extLst>
                <a:ext uri="{63B3BB69-23CF-44E3-9099-C40C66FF867C}">
                  <a14:compatExt spid="_x0000_s51244"/>
                </a:ext>
                <a:ext uri="{FF2B5EF4-FFF2-40B4-BE49-F238E27FC236}">
                  <a16:creationId xmlns:a16="http://schemas.microsoft.com/office/drawing/2014/main" id="{00000000-0008-0000-1300-00002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1245" name="Button 45" hidden="1">
              <a:extLst>
                <a:ext uri="{63B3BB69-23CF-44E3-9099-C40C66FF867C}">
                  <a14:compatExt spid="_x0000_s51245"/>
                </a:ext>
                <a:ext uri="{FF2B5EF4-FFF2-40B4-BE49-F238E27FC236}">
                  <a16:creationId xmlns:a16="http://schemas.microsoft.com/office/drawing/2014/main" id="{00000000-0008-0000-1300-00002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1246" name="Button 46" hidden="1">
              <a:extLst>
                <a:ext uri="{63B3BB69-23CF-44E3-9099-C40C66FF867C}">
                  <a14:compatExt spid="_x0000_s51246"/>
                </a:ext>
                <a:ext uri="{FF2B5EF4-FFF2-40B4-BE49-F238E27FC236}">
                  <a16:creationId xmlns:a16="http://schemas.microsoft.com/office/drawing/2014/main" id="{00000000-0008-0000-1300-00002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1247" name="Button 47" hidden="1">
              <a:extLst>
                <a:ext uri="{63B3BB69-23CF-44E3-9099-C40C66FF867C}">
                  <a14:compatExt spid="_x0000_s51247"/>
                </a:ext>
                <a:ext uri="{FF2B5EF4-FFF2-40B4-BE49-F238E27FC236}">
                  <a16:creationId xmlns:a16="http://schemas.microsoft.com/office/drawing/2014/main" id="{00000000-0008-0000-1300-00002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1248" name="Button 48" hidden="1">
              <a:extLst>
                <a:ext uri="{63B3BB69-23CF-44E3-9099-C40C66FF867C}">
                  <a14:compatExt spid="_x0000_s51248"/>
                </a:ext>
                <a:ext uri="{FF2B5EF4-FFF2-40B4-BE49-F238E27FC236}">
                  <a16:creationId xmlns:a16="http://schemas.microsoft.com/office/drawing/2014/main" id="{00000000-0008-0000-1300-00003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1249" name="Button 49" hidden="1">
              <a:extLst>
                <a:ext uri="{63B3BB69-23CF-44E3-9099-C40C66FF867C}">
                  <a14:compatExt spid="_x0000_s51249"/>
                </a:ext>
                <a:ext uri="{FF2B5EF4-FFF2-40B4-BE49-F238E27FC236}">
                  <a16:creationId xmlns:a16="http://schemas.microsoft.com/office/drawing/2014/main" id="{00000000-0008-0000-1300-00003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1250" name="Button 50" hidden="1">
              <a:extLst>
                <a:ext uri="{63B3BB69-23CF-44E3-9099-C40C66FF867C}">
                  <a14:compatExt spid="_x0000_s51250"/>
                </a:ext>
                <a:ext uri="{FF2B5EF4-FFF2-40B4-BE49-F238E27FC236}">
                  <a16:creationId xmlns:a16="http://schemas.microsoft.com/office/drawing/2014/main" id="{00000000-0008-0000-1300-00003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1251" name="Button 51" hidden="1">
              <a:extLst>
                <a:ext uri="{63B3BB69-23CF-44E3-9099-C40C66FF867C}">
                  <a14:compatExt spid="_x0000_s51251"/>
                </a:ext>
                <a:ext uri="{FF2B5EF4-FFF2-40B4-BE49-F238E27FC236}">
                  <a16:creationId xmlns:a16="http://schemas.microsoft.com/office/drawing/2014/main" id="{00000000-0008-0000-1300-00003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1252" name="Button 52" hidden="1">
              <a:extLst>
                <a:ext uri="{63B3BB69-23CF-44E3-9099-C40C66FF867C}">
                  <a14:compatExt spid="_x0000_s51252"/>
                </a:ext>
                <a:ext uri="{FF2B5EF4-FFF2-40B4-BE49-F238E27FC236}">
                  <a16:creationId xmlns:a16="http://schemas.microsoft.com/office/drawing/2014/main" id="{00000000-0008-0000-1300-00003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1253" name="Button 53" hidden="1">
              <a:extLst>
                <a:ext uri="{63B3BB69-23CF-44E3-9099-C40C66FF867C}">
                  <a14:compatExt spid="_x0000_s51253"/>
                </a:ext>
                <a:ext uri="{FF2B5EF4-FFF2-40B4-BE49-F238E27FC236}">
                  <a16:creationId xmlns:a16="http://schemas.microsoft.com/office/drawing/2014/main" id="{00000000-0008-0000-1300-00003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1254" name="Button 54" hidden="1">
              <a:extLst>
                <a:ext uri="{63B3BB69-23CF-44E3-9099-C40C66FF867C}">
                  <a14:compatExt spid="_x0000_s51254"/>
                </a:ext>
                <a:ext uri="{FF2B5EF4-FFF2-40B4-BE49-F238E27FC236}">
                  <a16:creationId xmlns:a16="http://schemas.microsoft.com/office/drawing/2014/main" id="{00000000-0008-0000-1300-00003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1255" name="Button 55" hidden="1">
              <a:extLst>
                <a:ext uri="{63B3BB69-23CF-44E3-9099-C40C66FF867C}">
                  <a14:compatExt spid="_x0000_s51255"/>
                </a:ext>
                <a:ext uri="{FF2B5EF4-FFF2-40B4-BE49-F238E27FC236}">
                  <a16:creationId xmlns:a16="http://schemas.microsoft.com/office/drawing/2014/main" id="{00000000-0008-0000-1300-00003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1256" name="Button 56" hidden="1">
              <a:extLst>
                <a:ext uri="{63B3BB69-23CF-44E3-9099-C40C66FF867C}">
                  <a14:compatExt spid="_x0000_s51256"/>
                </a:ext>
                <a:ext uri="{FF2B5EF4-FFF2-40B4-BE49-F238E27FC236}">
                  <a16:creationId xmlns:a16="http://schemas.microsoft.com/office/drawing/2014/main" id="{00000000-0008-0000-1300-00003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1257" name="Button 57" hidden="1">
              <a:extLst>
                <a:ext uri="{63B3BB69-23CF-44E3-9099-C40C66FF867C}">
                  <a14:compatExt spid="_x0000_s51257"/>
                </a:ext>
                <a:ext uri="{FF2B5EF4-FFF2-40B4-BE49-F238E27FC236}">
                  <a16:creationId xmlns:a16="http://schemas.microsoft.com/office/drawing/2014/main" id="{00000000-0008-0000-1300-00003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1258" name="Button 58" hidden="1">
              <a:extLst>
                <a:ext uri="{63B3BB69-23CF-44E3-9099-C40C66FF867C}">
                  <a14:compatExt spid="_x0000_s51258"/>
                </a:ext>
                <a:ext uri="{FF2B5EF4-FFF2-40B4-BE49-F238E27FC236}">
                  <a16:creationId xmlns:a16="http://schemas.microsoft.com/office/drawing/2014/main" id="{00000000-0008-0000-1300-00003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1259" name="Button 59" hidden="1">
              <a:extLst>
                <a:ext uri="{63B3BB69-23CF-44E3-9099-C40C66FF867C}">
                  <a14:compatExt spid="_x0000_s51259"/>
                </a:ext>
                <a:ext uri="{FF2B5EF4-FFF2-40B4-BE49-F238E27FC236}">
                  <a16:creationId xmlns:a16="http://schemas.microsoft.com/office/drawing/2014/main" id="{00000000-0008-0000-1300-00003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1260" name="Button 60" hidden="1">
              <a:extLst>
                <a:ext uri="{63B3BB69-23CF-44E3-9099-C40C66FF867C}">
                  <a14:compatExt spid="_x0000_s51260"/>
                </a:ext>
                <a:ext uri="{FF2B5EF4-FFF2-40B4-BE49-F238E27FC236}">
                  <a16:creationId xmlns:a16="http://schemas.microsoft.com/office/drawing/2014/main" id="{00000000-0008-0000-1300-00003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1261" name="Button 61" hidden="1">
              <a:extLst>
                <a:ext uri="{63B3BB69-23CF-44E3-9099-C40C66FF867C}">
                  <a14:compatExt spid="_x0000_s51261"/>
                </a:ext>
                <a:ext uri="{FF2B5EF4-FFF2-40B4-BE49-F238E27FC236}">
                  <a16:creationId xmlns:a16="http://schemas.microsoft.com/office/drawing/2014/main" id="{00000000-0008-0000-1300-00003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1262" name="Button 62" hidden="1">
              <a:extLst>
                <a:ext uri="{63B3BB69-23CF-44E3-9099-C40C66FF867C}">
                  <a14:compatExt spid="_x0000_s51262"/>
                </a:ext>
                <a:ext uri="{FF2B5EF4-FFF2-40B4-BE49-F238E27FC236}">
                  <a16:creationId xmlns:a16="http://schemas.microsoft.com/office/drawing/2014/main" id="{00000000-0008-0000-1300-00003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1263" name="Button 63" hidden="1">
              <a:extLst>
                <a:ext uri="{63B3BB69-23CF-44E3-9099-C40C66FF867C}">
                  <a14:compatExt spid="_x0000_s51263"/>
                </a:ext>
                <a:ext uri="{FF2B5EF4-FFF2-40B4-BE49-F238E27FC236}">
                  <a16:creationId xmlns:a16="http://schemas.microsoft.com/office/drawing/2014/main" id="{00000000-0008-0000-1300-00003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1264" name="Button 64" hidden="1">
              <a:extLst>
                <a:ext uri="{63B3BB69-23CF-44E3-9099-C40C66FF867C}">
                  <a14:compatExt spid="_x0000_s51264"/>
                </a:ext>
                <a:ext uri="{FF2B5EF4-FFF2-40B4-BE49-F238E27FC236}">
                  <a16:creationId xmlns:a16="http://schemas.microsoft.com/office/drawing/2014/main" id="{00000000-0008-0000-1300-00004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1265" name="Button 65" hidden="1">
              <a:extLst>
                <a:ext uri="{63B3BB69-23CF-44E3-9099-C40C66FF867C}">
                  <a14:compatExt spid="_x0000_s51265"/>
                </a:ext>
                <a:ext uri="{FF2B5EF4-FFF2-40B4-BE49-F238E27FC236}">
                  <a16:creationId xmlns:a16="http://schemas.microsoft.com/office/drawing/2014/main" id="{00000000-0008-0000-1300-00004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1266" name="Button 66" hidden="1">
              <a:extLst>
                <a:ext uri="{63B3BB69-23CF-44E3-9099-C40C66FF867C}">
                  <a14:compatExt spid="_x0000_s51266"/>
                </a:ext>
                <a:ext uri="{FF2B5EF4-FFF2-40B4-BE49-F238E27FC236}">
                  <a16:creationId xmlns:a16="http://schemas.microsoft.com/office/drawing/2014/main" id="{00000000-0008-0000-1300-00004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1267" name="Button 67" hidden="1">
              <a:extLst>
                <a:ext uri="{63B3BB69-23CF-44E3-9099-C40C66FF867C}">
                  <a14:compatExt spid="_x0000_s51267"/>
                </a:ext>
                <a:ext uri="{FF2B5EF4-FFF2-40B4-BE49-F238E27FC236}">
                  <a16:creationId xmlns:a16="http://schemas.microsoft.com/office/drawing/2014/main" id="{00000000-0008-0000-1300-00004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1268" name="Button 68" hidden="1">
              <a:extLst>
                <a:ext uri="{63B3BB69-23CF-44E3-9099-C40C66FF867C}">
                  <a14:compatExt spid="_x0000_s51268"/>
                </a:ext>
                <a:ext uri="{FF2B5EF4-FFF2-40B4-BE49-F238E27FC236}">
                  <a16:creationId xmlns:a16="http://schemas.microsoft.com/office/drawing/2014/main" id="{00000000-0008-0000-1300-00004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1269" name="Button 69" hidden="1">
              <a:extLst>
                <a:ext uri="{63B3BB69-23CF-44E3-9099-C40C66FF867C}">
                  <a14:compatExt spid="_x0000_s51269"/>
                </a:ext>
                <a:ext uri="{FF2B5EF4-FFF2-40B4-BE49-F238E27FC236}">
                  <a16:creationId xmlns:a16="http://schemas.microsoft.com/office/drawing/2014/main" id="{00000000-0008-0000-1300-00004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1270" name="Button 70" hidden="1">
              <a:extLst>
                <a:ext uri="{63B3BB69-23CF-44E3-9099-C40C66FF867C}">
                  <a14:compatExt spid="_x0000_s51270"/>
                </a:ext>
                <a:ext uri="{FF2B5EF4-FFF2-40B4-BE49-F238E27FC236}">
                  <a16:creationId xmlns:a16="http://schemas.microsoft.com/office/drawing/2014/main" id="{00000000-0008-0000-1300-00004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1271" name="Button 71" hidden="1">
              <a:extLst>
                <a:ext uri="{63B3BB69-23CF-44E3-9099-C40C66FF867C}">
                  <a14:compatExt spid="_x0000_s51271"/>
                </a:ext>
                <a:ext uri="{FF2B5EF4-FFF2-40B4-BE49-F238E27FC236}">
                  <a16:creationId xmlns:a16="http://schemas.microsoft.com/office/drawing/2014/main" id="{00000000-0008-0000-1300-00004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1272" name="Button 72" hidden="1">
              <a:extLst>
                <a:ext uri="{63B3BB69-23CF-44E3-9099-C40C66FF867C}">
                  <a14:compatExt spid="_x0000_s51272"/>
                </a:ext>
                <a:ext uri="{FF2B5EF4-FFF2-40B4-BE49-F238E27FC236}">
                  <a16:creationId xmlns:a16="http://schemas.microsoft.com/office/drawing/2014/main" id="{00000000-0008-0000-1300-00004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1273" name="Button 73" hidden="1">
              <a:extLst>
                <a:ext uri="{63B3BB69-23CF-44E3-9099-C40C66FF867C}">
                  <a14:compatExt spid="_x0000_s51273"/>
                </a:ext>
                <a:ext uri="{FF2B5EF4-FFF2-40B4-BE49-F238E27FC236}">
                  <a16:creationId xmlns:a16="http://schemas.microsoft.com/office/drawing/2014/main" id="{00000000-0008-0000-1300-00004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1274" name="Button 74" hidden="1">
              <a:extLst>
                <a:ext uri="{63B3BB69-23CF-44E3-9099-C40C66FF867C}">
                  <a14:compatExt spid="_x0000_s51274"/>
                </a:ext>
                <a:ext uri="{FF2B5EF4-FFF2-40B4-BE49-F238E27FC236}">
                  <a16:creationId xmlns:a16="http://schemas.microsoft.com/office/drawing/2014/main" id="{00000000-0008-0000-1300-00004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1275" name="Button 75" hidden="1">
              <a:extLst>
                <a:ext uri="{63B3BB69-23CF-44E3-9099-C40C66FF867C}">
                  <a14:compatExt spid="_x0000_s51275"/>
                </a:ext>
                <a:ext uri="{FF2B5EF4-FFF2-40B4-BE49-F238E27FC236}">
                  <a16:creationId xmlns:a16="http://schemas.microsoft.com/office/drawing/2014/main" id="{00000000-0008-0000-1300-00004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1276" name="Button 76" hidden="1">
              <a:extLst>
                <a:ext uri="{63B3BB69-23CF-44E3-9099-C40C66FF867C}">
                  <a14:compatExt spid="_x0000_s51276"/>
                </a:ext>
                <a:ext uri="{FF2B5EF4-FFF2-40B4-BE49-F238E27FC236}">
                  <a16:creationId xmlns:a16="http://schemas.microsoft.com/office/drawing/2014/main" id="{00000000-0008-0000-1300-00004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1277" name="Button 77" hidden="1">
              <a:extLst>
                <a:ext uri="{63B3BB69-23CF-44E3-9099-C40C66FF867C}">
                  <a14:compatExt spid="_x0000_s51277"/>
                </a:ext>
                <a:ext uri="{FF2B5EF4-FFF2-40B4-BE49-F238E27FC236}">
                  <a16:creationId xmlns:a16="http://schemas.microsoft.com/office/drawing/2014/main" id="{00000000-0008-0000-1300-00004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1278" name="Button 78" hidden="1">
              <a:extLst>
                <a:ext uri="{63B3BB69-23CF-44E3-9099-C40C66FF867C}">
                  <a14:compatExt spid="_x0000_s51278"/>
                </a:ext>
                <a:ext uri="{FF2B5EF4-FFF2-40B4-BE49-F238E27FC236}">
                  <a16:creationId xmlns:a16="http://schemas.microsoft.com/office/drawing/2014/main" id="{00000000-0008-0000-1300-00004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1279" name="Button 79" hidden="1">
              <a:extLst>
                <a:ext uri="{63B3BB69-23CF-44E3-9099-C40C66FF867C}">
                  <a14:compatExt spid="_x0000_s51279"/>
                </a:ext>
                <a:ext uri="{FF2B5EF4-FFF2-40B4-BE49-F238E27FC236}">
                  <a16:creationId xmlns:a16="http://schemas.microsoft.com/office/drawing/2014/main" id="{00000000-0008-0000-1300-00004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1280" name="Button 80" hidden="1">
              <a:extLst>
                <a:ext uri="{63B3BB69-23CF-44E3-9099-C40C66FF867C}">
                  <a14:compatExt spid="_x0000_s51280"/>
                </a:ext>
                <a:ext uri="{FF2B5EF4-FFF2-40B4-BE49-F238E27FC236}">
                  <a16:creationId xmlns:a16="http://schemas.microsoft.com/office/drawing/2014/main" id="{00000000-0008-0000-1300-00005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1281" name="Button 81" hidden="1">
              <a:extLst>
                <a:ext uri="{63B3BB69-23CF-44E3-9099-C40C66FF867C}">
                  <a14:compatExt spid="_x0000_s51281"/>
                </a:ext>
                <a:ext uri="{FF2B5EF4-FFF2-40B4-BE49-F238E27FC236}">
                  <a16:creationId xmlns:a16="http://schemas.microsoft.com/office/drawing/2014/main" id="{00000000-0008-0000-1300-00005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1282" name="Button 82" hidden="1">
              <a:extLst>
                <a:ext uri="{63B3BB69-23CF-44E3-9099-C40C66FF867C}">
                  <a14:compatExt spid="_x0000_s51282"/>
                </a:ext>
                <a:ext uri="{FF2B5EF4-FFF2-40B4-BE49-F238E27FC236}">
                  <a16:creationId xmlns:a16="http://schemas.microsoft.com/office/drawing/2014/main" id="{00000000-0008-0000-1300-00005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1283" name="Button 83" hidden="1">
              <a:extLst>
                <a:ext uri="{63B3BB69-23CF-44E3-9099-C40C66FF867C}">
                  <a14:compatExt spid="_x0000_s51283"/>
                </a:ext>
                <a:ext uri="{FF2B5EF4-FFF2-40B4-BE49-F238E27FC236}">
                  <a16:creationId xmlns:a16="http://schemas.microsoft.com/office/drawing/2014/main" id="{00000000-0008-0000-1300-00005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1284" name="Button 84" hidden="1">
              <a:extLst>
                <a:ext uri="{63B3BB69-23CF-44E3-9099-C40C66FF867C}">
                  <a14:compatExt spid="_x0000_s51284"/>
                </a:ext>
                <a:ext uri="{FF2B5EF4-FFF2-40B4-BE49-F238E27FC236}">
                  <a16:creationId xmlns:a16="http://schemas.microsoft.com/office/drawing/2014/main" id="{00000000-0008-0000-1300-00005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1285" name="Button 85" hidden="1">
              <a:extLst>
                <a:ext uri="{63B3BB69-23CF-44E3-9099-C40C66FF867C}">
                  <a14:compatExt spid="_x0000_s51285"/>
                </a:ext>
                <a:ext uri="{FF2B5EF4-FFF2-40B4-BE49-F238E27FC236}">
                  <a16:creationId xmlns:a16="http://schemas.microsoft.com/office/drawing/2014/main" id="{00000000-0008-0000-1300-00005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1286" name="Button 86" hidden="1">
              <a:extLst>
                <a:ext uri="{63B3BB69-23CF-44E3-9099-C40C66FF867C}">
                  <a14:compatExt spid="_x0000_s51286"/>
                </a:ext>
                <a:ext uri="{FF2B5EF4-FFF2-40B4-BE49-F238E27FC236}">
                  <a16:creationId xmlns:a16="http://schemas.microsoft.com/office/drawing/2014/main" id="{00000000-0008-0000-1300-00005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1287" name="Button 87" hidden="1">
              <a:extLst>
                <a:ext uri="{63B3BB69-23CF-44E3-9099-C40C66FF867C}">
                  <a14:compatExt spid="_x0000_s51287"/>
                </a:ext>
                <a:ext uri="{FF2B5EF4-FFF2-40B4-BE49-F238E27FC236}">
                  <a16:creationId xmlns:a16="http://schemas.microsoft.com/office/drawing/2014/main" id="{00000000-0008-0000-1300-00005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1288" name="Button 88" hidden="1">
              <a:extLst>
                <a:ext uri="{63B3BB69-23CF-44E3-9099-C40C66FF867C}">
                  <a14:compatExt spid="_x0000_s51288"/>
                </a:ext>
                <a:ext uri="{FF2B5EF4-FFF2-40B4-BE49-F238E27FC236}">
                  <a16:creationId xmlns:a16="http://schemas.microsoft.com/office/drawing/2014/main" id="{00000000-0008-0000-1300-00005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1289" name="Button 89" hidden="1">
              <a:extLst>
                <a:ext uri="{63B3BB69-23CF-44E3-9099-C40C66FF867C}">
                  <a14:compatExt spid="_x0000_s51289"/>
                </a:ext>
                <a:ext uri="{FF2B5EF4-FFF2-40B4-BE49-F238E27FC236}">
                  <a16:creationId xmlns:a16="http://schemas.microsoft.com/office/drawing/2014/main" id="{00000000-0008-0000-1300-00005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1290" name="Button 90" hidden="1">
              <a:extLst>
                <a:ext uri="{63B3BB69-23CF-44E3-9099-C40C66FF867C}">
                  <a14:compatExt spid="_x0000_s51290"/>
                </a:ext>
                <a:ext uri="{FF2B5EF4-FFF2-40B4-BE49-F238E27FC236}">
                  <a16:creationId xmlns:a16="http://schemas.microsoft.com/office/drawing/2014/main" id="{00000000-0008-0000-1300-00005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1291" name="Button 91" hidden="1">
              <a:extLst>
                <a:ext uri="{63B3BB69-23CF-44E3-9099-C40C66FF867C}">
                  <a14:compatExt spid="_x0000_s51291"/>
                </a:ext>
                <a:ext uri="{FF2B5EF4-FFF2-40B4-BE49-F238E27FC236}">
                  <a16:creationId xmlns:a16="http://schemas.microsoft.com/office/drawing/2014/main" id="{00000000-0008-0000-1300-00005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1292" name="Button 92" hidden="1">
              <a:extLst>
                <a:ext uri="{63B3BB69-23CF-44E3-9099-C40C66FF867C}">
                  <a14:compatExt spid="_x0000_s51292"/>
                </a:ext>
                <a:ext uri="{FF2B5EF4-FFF2-40B4-BE49-F238E27FC236}">
                  <a16:creationId xmlns:a16="http://schemas.microsoft.com/office/drawing/2014/main" id="{00000000-0008-0000-1300-00005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1293" name="Button 93" hidden="1">
              <a:extLst>
                <a:ext uri="{63B3BB69-23CF-44E3-9099-C40C66FF867C}">
                  <a14:compatExt spid="_x0000_s51293"/>
                </a:ext>
                <a:ext uri="{FF2B5EF4-FFF2-40B4-BE49-F238E27FC236}">
                  <a16:creationId xmlns:a16="http://schemas.microsoft.com/office/drawing/2014/main" id="{00000000-0008-0000-1300-00005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1294" name="Button 94" hidden="1">
              <a:extLst>
                <a:ext uri="{63B3BB69-23CF-44E3-9099-C40C66FF867C}">
                  <a14:compatExt spid="_x0000_s51294"/>
                </a:ext>
                <a:ext uri="{FF2B5EF4-FFF2-40B4-BE49-F238E27FC236}">
                  <a16:creationId xmlns:a16="http://schemas.microsoft.com/office/drawing/2014/main" id="{00000000-0008-0000-1300-00005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1295" name="Button 95" hidden="1">
              <a:extLst>
                <a:ext uri="{63B3BB69-23CF-44E3-9099-C40C66FF867C}">
                  <a14:compatExt spid="_x0000_s51295"/>
                </a:ext>
                <a:ext uri="{FF2B5EF4-FFF2-40B4-BE49-F238E27FC236}">
                  <a16:creationId xmlns:a16="http://schemas.microsoft.com/office/drawing/2014/main" id="{00000000-0008-0000-1300-00005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1296" name="Button 96" hidden="1">
              <a:extLst>
                <a:ext uri="{63B3BB69-23CF-44E3-9099-C40C66FF867C}">
                  <a14:compatExt spid="_x0000_s51296"/>
                </a:ext>
                <a:ext uri="{FF2B5EF4-FFF2-40B4-BE49-F238E27FC236}">
                  <a16:creationId xmlns:a16="http://schemas.microsoft.com/office/drawing/2014/main" id="{00000000-0008-0000-1300-00006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1297" name="Button 97" hidden="1">
              <a:extLst>
                <a:ext uri="{63B3BB69-23CF-44E3-9099-C40C66FF867C}">
                  <a14:compatExt spid="_x0000_s51297"/>
                </a:ext>
                <a:ext uri="{FF2B5EF4-FFF2-40B4-BE49-F238E27FC236}">
                  <a16:creationId xmlns:a16="http://schemas.microsoft.com/office/drawing/2014/main" id="{00000000-0008-0000-1300-00006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1298" name="Button 98" hidden="1">
              <a:extLst>
                <a:ext uri="{63B3BB69-23CF-44E3-9099-C40C66FF867C}">
                  <a14:compatExt spid="_x0000_s51298"/>
                </a:ext>
                <a:ext uri="{FF2B5EF4-FFF2-40B4-BE49-F238E27FC236}">
                  <a16:creationId xmlns:a16="http://schemas.microsoft.com/office/drawing/2014/main" id="{00000000-0008-0000-1300-00006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1299" name="Button 99" hidden="1">
              <a:extLst>
                <a:ext uri="{63B3BB69-23CF-44E3-9099-C40C66FF867C}">
                  <a14:compatExt spid="_x0000_s51299"/>
                </a:ext>
                <a:ext uri="{FF2B5EF4-FFF2-40B4-BE49-F238E27FC236}">
                  <a16:creationId xmlns:a16="http://schemas.microsoft.com/office/drawing/2014/main" id="{00000000-0008-0000-1300-00006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1300" name="Button 100" hidden="1">
              <a:extLst>
                <a:ext uri="{63B3BB69-23CF-44E3-9099-C40C66FF867C}">
                  <a14:compatExt spid="_x0000_s51300"/>
                </a:ext>
                <a:ext uri="{FF2B5EF4-FFF2-40B4-BE49-F238E27FC236}">
                  <a16:creationId xmlns:a16="http://schemas.microsoft.com/office/drawing/2014/main" id="{00000000-0008-0000-1300-00006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1301" name="Button 101" hidden="1">
              <a:extLst>
                <a:ext uri="{63B3BB69-23CF-44E3-9099-C40C66FF867C}">
                  <a14:compatExt spid="_x0000_s51301"/>
                </a:ext>
                <a:ext uri="{FF2B5EF4-FFF2-40B4-BE49-F238E27FC236}">
                  <a16:creationId xmlns:a16="http://schemas.microsoft.com/office/drawing/2014/main" id="{00000000-0008-0000-1300-00006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1302" name="Button 102" hidden="1">
              <a:extLst>
                <a:ext uri="{63B3BB69-23CF-44E3-9099-C40C66FF867C}">
                  <a14:compatExt spid="_x0000_s51302"/>
                </a:ext>
                <a:ext uri="{FF2B5EF4-FFF2-40B4-BE49-F238E27FC236}">
                  <a16:creationId xmlns:a16="http://schemas.microsoft.com/office/drawing/2014/main" id="{00000000-0008-0000-1300-00006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1303" name="Button 103" hidden="1">
              <a:extLst>
                <a:ext uri="{63B3BB69-23CF-44E3-9099-C40C66FF867C}">
                  <a14:compatExt spid="_x0000_s51303"/>
                </a:ext>
                <a:ext uri="{FF2B5EF4-FFF2-40B4-BE49-F238E27FC236}">
                  <a16:creationId xmlns:a16="http://schemas.microsoft.com/office/drawing/2014/main" id="{00000000-0008-0000-1300-00006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1304" name="Button 104" hidden="1">
              <a:extLst>
                <a:ext uri="{63B3BB69-23CF-44E3-9099-C40C66FF867C}">
                  <a14:compatExt spid="_x0000_s51304"/>
                </a:ext>
                <a:ext uri="{FF2B5EF4-FFF2-40B4-BE49-F238E27FC236}">
                  <a16:creationId xmlns:a16="http://schemas.microsoft.com/office/drawing/2014/main" id="{00000000-0008-0000-1300-00006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1305" name="Button 105" hidden="1">
              <a:extLst>
                <a:ext uri="{63B3BB69-23CF-44E3-9099-C40C66FF867C}">
                  <a14:compatExt spid="_x0000_s51305"/>
                </a:ext>
                <a:ext uri="{FF2B5EF4-FFF2-40B4-BE49-F238E27FC236}">
                  <a16:creationId xmlns:a16="http://schemas.microsoft.com/office/drawing/2014/main" id="{00000000-0008-0000-1300-00006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1306" name="Button 106" hidden="1">
              <a:extLst>
                <a:ext uri="{63B3BB69-23CF-44E3-9099-C40C66FF867C}">
                  <a14:compatExt spid="_x0000_s51306"/>
                </a:ext>
                <a:ext uri="{FF2B5EF4-FFF2-40B4-BE49-F238E27FC236}">
                  <a16:creationId xmlns:a16="http://schemas.microsoft.com/office/drawing/2014/main" id="{00000000-0008-0000-1300-00006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1307" name="Button 107" hidden="1">
              <a:extLst>
                <a:ext uri="{63B3BB69-23CF-44E3-9099-C40C66FF867C}">
                  <a14:compatExt spid="_x0000_s51307"/>
                </a:ext>
                <a:ext uri="{FF2B5EF4-FFF2-40B4-BE49-F238E27FC236}">
                  <a16:creationId xmlns:a16="http://schemas.microsoft.com/office/drawing/2014/main" id="{00000000-0008-0000-1300-00006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1308" name="Button 108" hidden="1">
              <a:extLst>
                <a:ext uri="{63B3BB69-23CF-44E3-9099-C40C66FF867C}">
                  <a14:compatExt spid="_x0000_s51308"/>
                </a:ext>
                <a:ext uri="{FF2B5EF4-FFF2-40B4-BE49-F238E27FC236}">
                  <a16:creationId xmlns:a16="http://schemas.microsoft.com/office/drawing/2014/main" id="{00000000-0008-0000-1300-00006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1309" name="Button 109" hidden="1">
              <a:extLst>
                <a:ext uri="{63B3BB69-23CF-44E3-9099-C40C66FF867C}">
                  <a14:compatExt spid="_x0000_s51309"/>
                </a:ext>
                <a:ext uri="{FF2B5EF4-FFF2-40B4-BE49-F238E27FC236}">
                  <a16:creationId xmlns:a16="http://schemas.microsoft.com/office/drawing/2014/main" id="{00000000-0008-0000-1300-00006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1310" name="Button 110" hidden="1">
              <a:extLst>
                <a:ext uri="{63B3BB69-23CF-44E3-9099-C40C66FF867C}">
                  <a14:compatExt spid="_x0000_s51310"/>
                </a:ext>
                <a:ext uri="{FF2B5EF4-FFF2-40B4-BE49-F238E27FC236}">
                  <a16:creationId xmlns:a16="http://schemas.microsoft.com/office/drawing/2014/main" id="{00000000-0008-0000-1300-00006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1311" name="Button 111" hidden="1">
              <a:extLst>
                <a:ext uri="{63B3BB69-23CF-44E3-9099-C40C66FF867C}">
                  <a14:compatExt spid="_x0000_s51311"/>
                </a:ext>
                <a:ext uri="{FF2B5EF4-FFF2-40B4-BE49-F238E27FC236}">
                  <a16:creationId xmlns:a16="http://schemas.microsoft.com/office/drawing/2014/main" id="{00000000-0008-0000-1300-00006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1312" name="Button 112" hidden="1">
              <a:extLst>
                <a:ext uri="{63B3BB69-23CF-44E3-9099-C40C66FF867C}">
                  <a14:compatExt spid="_x0000_s51312"/>
                </a:ext>
                <a:ext uri="{FF2B5EF4-FFF2-40B4-BE49-F238E27FC236}">
                  <a16:creationId xmlns:a16="http://schemas.microsoft.com/office/drawing/2014/main" id="{00000000-0008-0000-1300-00007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1313" name="Button 113" hidden="1">
              <a:extLst>
                <a:ext uri="{63B3BB69-23CF-44E3-9099-C40C66FF867C}">
                  <a14:compatExt spid="_x0000_s51313"/>
                </a:ext>
                <a:ext uri="{FF2B5EF4-FFF2-40B4-BE49-F238E27FC236}">
                  <a16:creationId xmlns:a16="http://schemas.microsoft.com/office/drawing/2014/main" id="{00000000-0008-0000-1300-00007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1314" name="Button 114" hidden="1">
              <a:extLst>
                <a:ext uri="{63B3BB69-23CF-44E3-9099-C40C66FF867C}">
                  <a14:compatExt spid="_x0000_s51314"/>
                </a:ext>
                <a:ext uri="{FF2B5EF4-FFF2-40B4-BE49-F238E27FC236}">
                  <a16:creationId xmlns:a16="http://schemas.microsoft.com/office/drawing/2014/main" id="{00000000-0008-0000-1300-00007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1315" name="Button 115" hidden="1">
              <a:extLst>
                <a:ext uri="{63B3BB69-23CF-44E3-9099-C40C66FF867C}">
                  <a14:compatExt spid="_x0000_s51315"/>
                </a:ext>
                <a:ext uri="{FF2B5EF4-FFF2-40B4-BE49-F238E27FC236}">
                  <a16:creationId xmlns:a16="http://schemas.microsoft.com/office/drawing/2014/main" id="{00000000-0008-0000-1300-00007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1316" name="Button 116" hidden="1">
              <a:extLst>
                <a:ext uri="{63B3BB69-23CF-44E3-9099-C40C66FF867C}">
                  <a14:compatExt spid="_x0000_s51316"/>
                </a:ext>
                <a:ext uri="{FF2B5EF4-FFF2-40B4-BE49-F238E27FC236}">
                  <a16:creationId xmlns:a16="http://schemas.microsoft.com/office/drawing/2014/main" id="{00000000-0008-0000-1300-00007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1317" name="Button 117" hidden="1">
              <a:extLst>
                <a:ext uri="{63B3BB69-23CF-44E3-9099-C40C66FF867C}">
                  <a14:compatExt spid="_x0000_s51317"/>
                </a:ext>
                <a:ext uri="{FF2B5EF4-FFF2-40B4-BE49-F238E27FC236}">
                  <a16:creationId xmlns:a16="http://schemas.microsoft.com/office/drawing/2014/main" id="{00000000-0008-0000-1300-00007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1318" name="Button 118" hidden="1">
              <a:extLst>
                <a:ext uri="{63B3BB69-23CF-44E3-9099-C40C66FF867C}">
                  <a14:compatExt spid="_x0000_s51318"/>
                </a:ext>
                <a:ext uri="{FF2B5EF4-FFF2-40B4-BE49-F238E27FC236}">
                  <a16:creationId xmlns:a16="http://schemas.microsoft.com/office/drawing/2014/main" id="{00000000-0008-0000-1300-00007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1319" name="Button 119" hidden="1">
              <a:extLst>
                <a:ext uri="{63B3BB69-23CF-44E3-9099-C40C66FF867C}">
                  <a14:compatExt spid="_x0000_s51319"/>
                </a:ext>
                <a:ext uri="{FF2B5EF4-FFF2-40B4-BE49-F238E27FC236}">
                  <a16:creationId xmlns:a16="http://schemas.microsoft.com/office/drawing/2014/main" id="{00000000-0008-0000-1300-00007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1320" name="Button 120" hidden="1">
              <a:extLst>
                <a:ext uri="{63B3BB69-23CF-44E3-9099-C40C66FF867C}">
                  <a14:compatExt spid="_x0000_s51320"/>
                </a:ext>
                <a:ext uri="{FF2B5EF4-FFF2-40B4-BE49-F238E27FC236}">
                  <a16:creationId xmlns:a16="http://schemas.microsoft.com/office/drawing/2014/main" id="{00000000-0008-0000-1300-00007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1321" name="Button 121" hidden="1">
              <a:extLst>
                <a:ext uri="{63B3BB69-23CF-44E3-9099-C40C66FF867C}">
                  <a14:compatExt spid="_x0000_s51321"/>
                </a:ext>
                <a:ext uri="{FF2B5EF4-FFF2-40B4-BE49-F238E27FC236}">
                  <a16:creationId xmlns:a16="http://schemas.microsoft.com/office/drawing/2014/main" id="{00000000-0008-0000-1300-00007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1322" name="Button 122" hidden="1">
              <a:extLst>
                <a:ext uri="{63B3BB69-23CF-44E3-9099-C40C66FF867C}">
                  <a14:compatExt spid="_x0000_s51322"/>
                </a:ext>
                <a:ext uri="{FF2B5EF4-FFF2-40B4-BE49-F238E27FC236}">
                  <a16:creationId xmlns:a16="http://schemas.microsoft.com/office/drawing/2014/main" id="{00000000-0008-0000-1300-00007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1323" name="Button 123" hidden="1">
              <a:extLst>
                <a:ext uri="{63B3BB69-23CF-44E3-9099-C40C66FF867C}">
                  <a14:compatExt spid="_x0000_s51323"/>
                </a:ext>
                <a:ext uri="{FF2B5EF4-FFF2-40B4-BE49-F238E27FC236}">
                  <a16:creationId xmlns:a16="http://schemas.microsoft.com/office/drawing/2014/main" id="{00000000-0008-0000-1300-00007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1324" name="Button 124" hidden="1">
              <a:extLst>
                <a:ext uri="{63B3BB69-23CF-44E3-9099-C40C66FF867C}">
                  <a14:compatExt spid="_x0000_s51324"/>
                </a:ext>
                <a:ext uri="{FF2B5EF4-FFF2-40B4-BE49-F238E27FC236}">
                  <a16:creationId xmlns:a16="http://schemas.microsoft.com/office/drawing/2014/main" id="{00000000-0008-0000-1300-00007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1325" name="Button 125" hidden="1">
              <a:extLst>
                <a:ext uri="{63B3BB69-23CF-44E3-9099-C40C66FF867C}">
                  <a14:compatExt spid="_x0000_s51325"/>
                </a:ext>
                <a:ext uri="{FF2B5EF4-FFF2-40B4-BE49-F238E27FC236}">
                  <a16:creationId xmlns:a16="http://schemas.microsoft.com/office/drawing/2014/main" id="{00000000-0008-0000-1300-00007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1326" name="Button 126" hidden="1">
              <a:extLst>
                <a:ext uri="{63B3BB69-23CF-44E3-9099-C40C66FF867C}">
                  <a14:compatExt spid="_x0000_s51326"/>
                </a:ext>
                <a:ext uri="{FF2B5EF4-FFF2-40B4-BE49-F238E27FC236}">
                  <a16:creationId xmlns:a16="http://schemas.microsoft.com/office/drawing/2014/main" id="{00000000-0008-0000-1300-00007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1327" name="Button 127" hidden="1">
              <a:extLst>
                <a:ext uri="{63B3BB69-23CF-44E3-9099-C40C66FF867C}">
                  <a14:compatExt spid="_x0000_s51327"/>
                </a:ext>
                <a:ext uri="{FF2B5EF4-FFF2-40B4-BE49-F238E27FC236}">
                  <a16:creationId xmlns:a16="http://schemas.microsoft.com/office/drawing/2014/main" id="{00000000-0008-0000-1300-00007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1328" name="Button 128" hidden="1">
              <a:extLst>
                <a:ext uri="{63B3BB69-23CF-44E3-9099-C40C66FF867C}">
                  <a14:compatExt spid="_x0000_s51328"/>
                </a:ext>
                <a:ext uri="{FF2B5EF4-FFF2-40B4-BE49-F238E27FC236}">
                  <a16:creationId xmlns:a16="http://schemas.microsoft.com/office/drawing/2014/main" id="{00000000-0008-0000-1300-00008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1329" name="Button 129" hidden="1">
              <a:extLst>
                <a:ext uri="{63B3BB69-23CF-44E3-9099-C40C66FF867C}">
                  <a14:compatExt spid="_x0000_s51329"/>
                </a:ext>
                <a:ext uri="{FF2B5EF4-FFF2-40B4-BE49-F238E27FC236}">
                  <a16:creationId xmlns:a16="http://schemas.microsoft.com/office/drawing/2014/main" id="{00000000-0008-0000-1300-00008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1330" name="Button 130" hidden="1">
              <a:extLst>
                <a:ext uri="{63B3BB69-23CF-44E3-9099-C40C66FF867C}">
                  <a14:compatExt spid="_x0000_s51330"/>
                </a:ext>
                <a:ext uri="{FF2B5EF4-FFF2-40B4-BE49-F238E27FC236}">
                  <a16:creationId xmlns:a16="http://schemas.microsoft.com/office/drawing/2014/main" id="{00000000-0008-0000-1300-00008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1331" name="Button 131" hidden="1">
              <a:extLst>
                <a:ext uri="{63B3BB69-23CF-44E3-9099-C40C66FF867C}">
                  <a14:compatExt spid="_x0000_s51331"/>
                </a:ext>
                <a:ext uri="{FF2B5EF4-FFF2-40B4-BE49-F238E27FC236}">
                  <a16:creationId xmlns:a16="http://schemas.microsoft.com/office/drawing/2014/main" id="{00000000-0008-0000-1300-00008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1332" name="Button 132" hidden="1">
              <a:extLst>
                <a:ext uri="{63B3BB69-23CF-44E3-9099-C40C66FF867C}">
                  <a14:compatExt spid="_x0000_s51332"/>
                </a:ext>
                <a:ext uri="{FF2B5EF4-FFF2-40B4-BE49-F238E27FC236}">
                  <a16:creationId xmlns:a16="http://schemas.microsoft.com/office/drawing/2014/main" id="{00000000-0008-0000-1300-00008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1333" name="Button 133" hidden="1">
              <a:extLst>
                <a:ext uri="{63B3BB69-23CF-44E3-9099-C40C66FF867C}">
                  <a14:compatExt spid="_x0000_s51333"/>
                </a:ext>
                <a:ext uri="{FF2B5EF4-FFF2-40B4-BE49-F238E27FC236}">
                  <a16:creationId xmlns:a16="http://schemas.microsoft.com/office/drawing/2014/main" id="{00000000-0008-0000-1300-00008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1334" name="Button 134" hidden="1">
              <a:extLst>
                <a:ext uri="{63B3BB69-23CF-44E3-9099-C40C66FF867C}">
                  <a14:compatExt spid="_x0000_s51334"/>
                </a:ext>
                <a:ext uri="{FF2B5EF4-FFF2-40B4-BE49-F238E27FC236}">
                  <a16:creationId xmlns:a16="http://schemas.microsoft.com/office/drawing/2014/main" id="{00000000-0008-0000-1300-00008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1335" name="Button 135" hidden="1">
              <a:extLst>
                <a:ext uri="{63B3BB69-23CF-44E3-9099-C40C66FF867C}">
                  <a14:compatExt spid="_x0000_s51335"/>
                </a:ext>
                <a:ext uri="{FF2B5EF4-FFF2-40B4-BE49-F238E27FC236}">
                  <a16:creationId xmlns:a16="http://schemas.microsoft.com/office/drawing/2014/main" id="{00000000-0008-0000-1300-00008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1336" name="Button 136" hidden="1">
              <a:extLst>
                <a:ext uri="{63B3BB69-23CF-44E3-9099-C40C66FF867C}">
                  <a14:compatExt spid="_x0000_s51336"/>
                </a:ext>
                <a:ext uri="{FF2B5EF4-FFF2-40B4-BE49-F238E27FC236}">
                  <a16:creationId xmlns:a16="http://schemas.microsoft.com/office/drawing/2014/main" id="{00000000-0008-0000-1300-00008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1337" name="Button 137" hidden="1">
              <a:extLst>
                <a:ext uri="{63B3BB69-23CF-44E3-9099-C40C66FF867C}">
                  <a14:compatExt spid="_x0000_s51337"/>
                </a:ext>
                <a:ext uri="{FF2B5EF4-FFF2-40B4-BE49-F238E27FC236}">
                  <a16:creationId xmlns:a16="http://schemas.microsoft.com/office/drawing/2014/main" id="{00000000-0008-0000-1300-00008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1338" name="Button 138" hidden="1">
              <a:extLst>
                <a:ext uri="{63B3BB69-23CF-44E3-9099-C40C66FF867C}">
                  <a14:compatExt spid="_x0000_s51338"/>
                </a:ext>
                <a:ext uri="{FF2B5EF4-FFF2-40B4-BE49-F238E27FC236}">
                  <a16:creationId xmlns:a16="http://schemas.microsoft.com/office/drawing/2014/main" id="{00000000-0008-0000-1300-00008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1339" name="Button 139" hidden="1">
              <a:extLst>
                <a:ext uri="{63B3BB69-23CF-44E3-9099-C40C66FF867C}">
                  <a14:compatExt spid="_x0000_s51339"/>
                </a:ext>
                <a:ext uri="{FF2B5EF4-FFF2-40B4-BE49-F238E27FC236}">
                  <a16:creationId xmlns:a16="http://schemas.microsoft.com/office/drawing/2014/main" id="{00000000-0008-0000-1300-00008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1340" name="Button 140" hidden="1">
              <a:extLst>
                <a:ext uri="{63B3BB69-23CF-44E3-9099-C40C66FF867C}">
                  <a14:compatExt spid="_x0000_s51340"/>
                </a:ext>
                <a:ext uri="{FF2B5EF4-FFF2-40B4-BE49-F238E27FC236}">
                  <a16:creationId xmlns:a16="http://schemas.microsoft.com/office/drawing/2014/main" id="{00000000-0008-0000-1300-00008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14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2226" name="Button 2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14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00000000-0008-0000-1400-00000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2228" name="Button 4" hidden="1">
              <a:extLst>
                <a:ext uri="{63B3BB69-23CF-44E3-9099-C40C66FF867C}">
                  <a14:compatExt spid="_x0000_s52228"/>
                </a:ext>
                <a:ext uri="{FF2B5EF4-FFF2-40B4-BE49-F238E27FC236}">
                  <a16:creationId xmlns:a16="http://schemas.microsoft.com/office/drawing/2014/main" id="{00000000-0008-0000-1400-00000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2229" name="Button 5" hidden="1">
              <a:extLst>
                <a:ext uri="{63B3BB69-23CF-44E3-9099-C40C66FF867C}">
                  <a14:compatExt spid="_x0000_s52229"/>
                </a:ext>
                <a:ext uri="{FF2B5EF4-FFF2-40B4-BE49-F238E27FC236}">
                  <a16:creationId xmlns:a16="http://schemas.microsoft.com/office/drawing/2014/main" id="{00000000-0008-0000-1400-00000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2230" name="Button 6" hidden="1">
              <a:extLst>
                <a:ext uri="{63B3BB69-23CF-44E3-9099-C40C66FF867C}">
                  <a14:compatExt spid="_x0000_s52230"/>
                </a:ext>
                <a:ext uri="{FF2B5EF4-FFF2-40B4-BE49-F238E27FC236}">
                  <a16:creationId xmlns:a16="http://schemas.microsoft.com/office/drawing/2014/main" id="{00000000-0008-0000-1400-00000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2231" name="Button 7" hidden="1">
              <a:extLst>
                <a:ext uri="{63B3BB69-23CF-44E3-9099-C40C66FF867C}">
                  <a14:compatExt spid="_x0000_s52231"/>
                </a:ext>
                <a:ext uri="{FF2B5EF4-FFF2-40B4-BE49-F238E27FC236}">
                  <a16:creationId xmlns:a16="http://schemas.microsoft.com/office/drawing/2014/main" id="{00000000-0008-0000-1400-00000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2232" name="Button 8" hidden="1">
              <a:extLst>
                <a:ext uri="{63B3BB69-23CF-44E3-9099-C40C66FF867C}">
                  <a14:compatExt spid="_x0000_s52232"/>
                </a:ext>
                <a:ext uri="{FF2B5EF4-FFF2-40B4-BE49-F238E27FC236}">
                  <a16:creationId xmlns:a16="http://schemas.microsoft.com/office/drawing/2014/main" id="{00000000-0008-0000-1400-00000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2233" name="Button 9" hidden="1">
              <a:extLst>
                <a:ext uri="{63B3BB69-23CF-44E3-9099-C40C66FF867C}">
                  <a14:compatExt spid="_x0000_s52233"/>
                </a:ext>
                <a:ext uri="{FF2B5EF4-FFF2-40B4-BE49-F238E27FC236}">
                  <a16:creationId xmlns:a16="http://schemas.microsoft.com/office/drawing/2014/main" id="{00000000-0008-0000-1400-00000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2234" name="Button 10" hidden="1">
              <a:extLst>
                <a:ext uri="{63B3BB69-23CF-44E3-9099-C40C66FF867C}">
                  <a14:compatExt spid="_x0000_s52234"/>
                </a:ext>
                <a:ext uri="{FF2B5EF4-FFF2-40B4-BE49-F238E27FC236}">
                  <a16:creationId xmlns:a16="http://schemas.microsoft.com/office/drawing/2014/main" id="{00000000-0008-0000-1400-00000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2235" name="Button 11" hidden="1">
              <a:extLst>
                <a:ext uri="{63B3BB69-23CF-44E3-9099-C40C66FF867C}">
                  <a14:compatExt spid="_x0000_s52235"/>
                </a:ext>
                <a:ext uri="{FF2B5EF4-FFF2-40B4-BE49-F238E27FC236}">
                  <a16:creationId xmlns:a16="http://schemas.microsoft.com/office/drawing/2014/main" id="{00000000-0008-0000-1400-00000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2236" name="Button 12" hidden="1">
              <a:extLst>
                <a:ext uri="{63B3BB69-23CF-44E3-9099-C40C66FF867C}">
                  <a14:compatExt spid="_x0000_s52236"/>
                </a:ext>
                <a:ext uri="{FF2B5EF4-FFF2-40B4-BE49-F238E27FC236}">
                  <a16:creationId xmlns:a16="http://schemas.microsoft.com/office/drawing/2014/main" id="{00000000-0008-0000-1400-00000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2237" name="Button 13" hidden="1">
              <a:extLst>
                <a:ext uri="{63B3BB69-23CF-44E3-9099-C40C66FF867C}">
                  <a14:compatExt spid="_x0000_s52237"/>
                </a:ext>
                <a:ext uri="{FF2B5EF4-FFF2-40B4-BE49-F238E27FC236}">
                  <a16:creationId xmlns:a16="http://schemas.microsoft.com/office/drawing/2014/main" id="{00000000-0008-0000-1400-00000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2238" name="Button 14" hidden="1">
              <a:extLst>
                <a:ext uri="{63B3BB69-23CF-44E3-9099-C40C66FF867C}">
                  <a14:compatExt spid="_x0000_s52238"/>
                </a:ext>
                <a:ext uri="{FF2B5EF4-FFF2-40B4-BE49-F238E27FC236}">
                  <a16:creationId xmlns:a16="http://schemas.microsoft.com/office/drawing/2014/main" id="{00000000-0008-0000-1400-00000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239" name="Button 15" hidden="1">
              <a:extLst>
                <a:ext uri="{63B3BB69-23CF-44E3-9099-C40C66FF867C}">
                  <a14:compatExt spid="_x0000_s52239"/>
                </a:ext>
                <a:ext uri="{FF2B5EF4-FFF2-40B4-BE49-F238E27FC236}">
                  <a16:creationId xmlns:a16="http://schemas.microsoft.com/office/drawing/2014/main" id="{00000000-0008-0000-1400-00000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240" name="Button 16" hidden="1">
              <a:extLst>
                <a:ext uri="{63B3BB69-23CF-44E3-9099-C40C66FF867C}">
                  <a14:compatExt spid="_x0000_s52240"/>
                </a:ext>
                <a:ext uri="{FF2B5EF4-FFF2-40B4-BE49-F238E27FC236}">
                  <a16:creationId xmlns:a16="http://schemas.microsoft.com/office/drawing/2014/main" id="{00000000-0008-0000-1400-00001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241" name="Button 17" hidden="1">
              <a:extLst>
                <a:ext uri="{63B3BB69-23CF-44E3-9099-C40C66FF867C}">
                  <a14:compatExt spid="_x0000_s52241"/>
                </a:ext>
                <a:ext uri="{FF2B5EF4-FFF2-40B4-BE49-F238E27FC236}">
                  <a16:creationId xmlns:a16="http://schemas.microsoft.com/office/drawing/2014/main" id="{00000000-0008-0000-1400-00001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2242" name="Button 18" hidden="1">
              <a:extLst>
                <a:ext uri="{63B3BB69-23CF-44E3-9099-C40C66FF867C}">
                  <a14:compatExt spid="_x0000_s52242"/>
                </a:ext>
                <a:ext uri="{FF2B5EF4-FFF2-40B4-BE49-F238E27FC236}">
                  <a16:creationId xmlns:a16="http://schemas.microsoft.com/office/drawing/2014/main" id="{00000000-0008-0000-1400-00001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243" name="Button 19" hidden="1">
              <a:extLst>
                <a:ext uri="{63B3BB69-23CF-44E3-9099-C40C66FF867C}">
                  <a14:compatExt spid="_x0000_s52243"/>
                </a:ext>
                <a:ext uri="{FF2B5EF4-FFF2-40B4-BE49-F238E27FC236}">
                  <a16:creationId xmlns:a16="http://schemas.microsoft.com/office/drawing/2014/main" id="{00000000-0008-0000-1400-00001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2244" name="Button 20" hidden="1">
              <a:extLst>
                <a:ext uri="{63B3BB69-23CF-44E3-9099-C40C66FF867C}">
                  <a14:compatExt spid="_x0000_s52244"/>
                </a:ext>
                <a:ext uri="{FF2B5EF4-FFF2-40B4-BE49-F238E27FC236}">
                  <a16:creationId xmlns:a16="http://schemas.microsoft.com/office/drawing/2014/main" id="{00000000-0008-0000-1400-00001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2245" name="Button 21" hidden="1">
              <a:extLst>
                <a:ext uri="{63B3BB69-23CF-44E3-9099-C40C66FF867C}">
                  <a14:compatExt spid="_x0000_s52245"/>
                </a:ext>
                <a:ext uri="{FF2B5EF4-FFF2-40B4-BE49-F238E27FC236}">
                  <a16:creationId xmlns:a16="http://schemas.microsoft.com/office/drawing/2014/main" id="{00000000-0008-0000-1400-00001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2246" name="Button 22" hidden="1">
              <a:extLst>
                <a:ext uri="{63B3BB69-23CF-44E3-9099-C40C66FF867C}">
                  <a14:compatExt spid="_x0000_s52246"/>
                </a:ext>
                <a:ext uri="{FF2B5EF4-FFF2-40B4-BE49-F238E27FC236}">
                  <a16:creationId xmlns:a16="http://schemas.microsoft.com/office/drawing/2014/main" id="{00000000-0008-0000-1400-00001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2247" name="Button 23" hidden="1">
              <a:extLst>
                <a:ext uri="{63B3BB69-23CF-44E3-9099-C40C66FF867C}">
                  <a14:compatExt spid="_x0000_s52247"/>
                </a:ext>
                <a:ext uri="{FF2B5EF4-FFF2-40B4-BE49-F238E27FC236}">
                  <a16:creationId xmlns:a16="http://schemas.microsoft.com/office/drawing/2014/main" id="{00000000-0008-0000-1400-00001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2248" name="Button 24" hidden="1">
              <a:extLst>
                <a:ext uri="{63B3BB69-23CF-44E3-9099-C40C66FF867C}">
                  <a14:compatExt spid="_x0000_s52248"/>
                </a:ext>
                <a:ext uri="{FF2B5EF4-FFF2-40B4-BE49-F238E27FC236}">
                  <a16:creationId xmlns:a16="http://schemas.microsoft.com/office/drawing/2014/main" id="{00000000-0008-0000-1400-00001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2249" name="Button 25" hidden="1">
              <a:extLst>
                <a:ext uri="{63B3BB69-23CF-44E3-9099-C40C66FF867C}">
                  <a14:compatExt spid="_x0000_s52249"/>
                </a:ext>
                <a:ext uri="{FF2B5EF4-FFF2-40B4-BE49-F238E27FC236}">
                  <a16:creationId xmlns:a16="http://schemas.microsoft.com/office/drawing/2014/main" id="{00000000-0008-0000-1400-00001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2250" name="Button 26" hidden="1">
              <a:extLst>
                <a:ext uri="{63B3BB69-23CF-44E3-9099-C40C66FF867C}">
                  <a14:compatExt spid="_x0000_s52250"/>
                </a:ext>
                <a:ext uri="{FF2B5EF4-FFF2-40B4-BE49-F238E27FC236}">
                  <a16:creationId xmlns:a16="http://schemas.microsoft.com/office/drawing/2014/main" id="{00000000-0008-0000-1400-00001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2251" name="Button 27" hidden="1">
              <a:extLst>
                <a:ext uri="{63B3BB69-23CF-44E3-9099-C40C66FF867C}">
                  <a14:compatExt spid="_x0000_s52251"/>
                </a:ext>
                <a:ext uri="{FF2B5EF4-FFF2-40B4-BE49-F238E27FC236}">
                  <a16:creationId xmlns:a16="http://schemas.microsoft.com/office/drawing/2014/main" id="{00000000-0008-0000-1400-00001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2252" name="Button 28" hidden="1">
              <a:extLst>
                <a:ext uri="{63B3BB69-23CF-44E3-9099-C40C66FF867C}">
                  <a14:compatExt spid="_x0000_s52252"/>
                </a:ext>
                <a:ext uri="{FF2B5EF4-FFF2-40B4-BE49-F238E27FC236}">
                  <a16:creationId xmlns:a16="http://schemas.microsoft.com/office/drawing/2014/main" id="{00000000-0008-0000-1400-00001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2253" name="Button 29" hidden="1">
              <a:extLst>
                <a:ext uri="{63B3BB69-23CF-44E3-9099-C40C66FF867C}">
                  <a14:compatExt spid="_x0000_s52253"/>
                </a:ext>
                <a:ext uri="{FF2B5EF4-FFF2-40B4-BE49-F238E27FC236}">
                  <a16:creationId xmlns:a16="http://schemas.microsoft.com/office/drawing/2014/main" id="{00000000-0008-0000-1400-00001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2254" name="Button 30" hidden="1">
              <a:extLst>
                <a:ext uri="{63B3BB69-23CF-44E3-9099-C40C66FF867C}">
                  <a14:compatExt spid="_x0000_s52254"/>
                </a:ext>
                <a:ext uri="{FF2B5EF4-FFF2-40B4-BE49-F238E27FC236}">
                  <a16:creationId xmlns:a16="http://schemas.microsoft.com/office/drawing/2014/main" id="{00000000-0008-0000-1400-00001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2255" name="Button 31" hidden="1">
              <a:extLst>
                <a:ext uri="{63B3BB69-23CF-44E3-9099-C40C66FF867C}">
                  <a14:compatExt spid="_x0000_s52255"/>
                </a:ext>
                <a:ext uri="{FF2B5EF4-FFF2-40B4-BE49-F238E27FC236}">
                  <a16:creationId xmlns:a16="http://schemas.microsoft.com/office/drawing/2014/main" id="{00000000-0008-0000-1400-00001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2256" name="Button 32" hidden="1">
              <a:extLst>
                <a:ext uri="{63B3BB69-23CF-44E3-9099-C40C66FF867C}">
                  <a14:compatExt spid="_x0000_s52256"/>
                </a:ext>
                <a:ext uri="{FF2B5EF4-FFF2-40B4-BE49-F238E27FC236}">
                  <a16:creationId xmlns:a16="http://schemas.microsoft.com/office/drawing/2014/main" id="{00000000-0008-0000-1400-00002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2257" name="Button 33" hidden="1">
              <a:extLst>
                <a:ext uri="{63B3BB69-23CF-44E3-9099-C40C66FF867C}">
                  <a14:compatExt spid="_x0000_s52257"/>
                </a:ext>
                <a:ext uri="{FF2B5EF4-FFF2-40B4-BE49-F238E27FC236}">
                  <a16:creationId xmlns:a16="http://schemas.microsoft.com/office/drawing/2014/main" id="{00000000-0008-0000-1400-00002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2258" name="Button 34" hidden="1">
              <a:extLst>
                <a:ext uri="{63B3BB69-23CF-44E3-9099-C40C66FF867C}">
                  <a14:compatExt spid="_x0000_s52258"/>
                </a:ext>
                <a:ext uri="{FF2B5EF4-FFF2-40B4-BE49-F238E27FC236}">
                  <a16:creationId xmlns:a16="http://schemas.microsoft.com/office/drawing/2014/main" id="{00000000-0008-0000-1400-00002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2259" name="Button 35" hidden="1">
              <a:extLst>
                <a:ext uri="{63B3BB69-23CF-44E3-9099-C40C66FF867C}">
                  <a14:compatExt spid="_x0000_s52259"/>
                </a:ext>
                <a:ext uri="{FF2B5EF4-FFF2-40B4-BE49-F238E27FC236}">
                  <a16:creationId xmlns:a16="http://schemas.microsoft.com/office/drawing/2014/main" id="{00000000-0008-0000-1400-00002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2260" name="Button 36" hidden="1">
              <a:extLst>
                <a:ext uri="{63B3BB69-23CF-44E3-9099-C40C66FF867C}">
                  <a14:compatExt spid="_x0000_s52260"/>
                </a:ext>
                <a:ext uri="{FF2B5EF4-FFF2-40B4-BE49-F238E27FC236}">
                  <a16:creationId xmlns:a16="http://schemas.microsoft.com/office/drawing/2014/main" id="{00000000-0008-0000-1400-00002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2261" name="Button 37" hidden="1">
              <a:extLst>
                <a:ext uri="{63B3BB69-23CF-44E3-9099-C40C66FF867C}">
                  <a14:compatExt spid="_x0000_s52261"/>
                </a:ext>
                <a:ext uri="{FF2B5EF4-FFF2-40B4-BE49-F238E27FC236}">
                  <a16:creationId xmlns:a16="http://schemas.microsoft.com/office/drawing/2014/main" id="{00000000-0008-0000-1400-00002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2262" name="Button 38" hidden="1">
              <a:extLst>
                <a:ext uri="{63B3BB69-23CF-44E3-9099-C40C66FF867C}">
                  <a14:compatExt spid="_x0000_s52262"/>
                </a:ext>
                <a:ext uri="{FF2B5EF4-FFF2-40B4-BE49-F238E27FC236}">
                  <a16:creationId xmlns:a16="http://schemas.microsoft.com/office/drawing/2014/main" id="{00000000-0008-0000-1400-00002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2263" name="Button 39" hidden="1">
              <a:extLst>
                <a:ext uri="{63B3BB69-23CF-44E3-9099-C40C66FF867C}">
                  <a14:compatExt spid="_x0000_s52263"/>
                </a:ext>
                <a:ext uri="{FF2B5EF4-FFF2-40B4-BE49-F238E27FC236}">
                  <a16:creationId xmlns:a16="http://schemas.microsoft.com/office/drawing/2014/main" id="{00000000-0008-0000-1400-00002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2264" name="Button 40" hidden="1">
              <a:extLst>
                <a:ext uri="{63B3BB69-23CF-44E3-9099-C40C66FF867C}">
                  <a14:compatExt spid="_x0000_s52264"/>
                </a:ext>
                <a:ext uri="{FF2B5EF4-FFF2-40B4-BE49-F238E27FC236}">
                  <a16:creationId xmlns:a16="http://schemas.microsoft.com/office/drawing/2014/main" id="{00000000-0008-0000-1400-00002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2265" name="Button 41" hidden="1">
              <a:extLst>
                <a:ext uri="{63B3BB69-23CF-44E3-9099-C40C66FF867C}">
                  <a14:compatExt spid="_x0000_s52265"/>
                </a:ext>
                <a:ext uri="{FF2B5EF4-FFF2-40B4-BE49-F238E27FC236}">
                  <a16:creationId xmlns:a16="http://schemas.microsoft.com/office/drawing/2014/main" id="{00000000-0008-0000-1400-00002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2266" name="Button 42" hidden="1">
              <a:extLst>
                <a:ext uri="{63B3BB69-23CF-44E3-9099-C40C66FF867C}">
                  <a14:compatExt spid="_x0000_s52266"/>
                </a:ext>
                <a:ext uri="{FF2B5EF4-FFF2-40B4-BE49-F238E27FC236}">
                  <a16:creationId xmlns:a16="http://schemas.microsoft.com/office/drawing/2014/main" id="{00000000-0008-0000-1400-00002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2267" name="Button 43" hidden="1">
              <a:extLst>
                <a:ext uri="{63B3BB69-23CF-44E3-9099-C40C66FF867C}">
                  <a14:compatExt spid="_x0000_s52267"/>
                </a:ext>
                <a:ext uri="{FF2B5EF4-FFF2-40B4-BE49-F238E27FC236}">
                  <a16:creationId xmlns:a16="http://schemas.microsoft.com/office/drawing/2014/main" id="{00000000-0008-0000-1400-00002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2268" name="Button 44" hidden="1">
              <a:extLst>
                <a:ext uri="{63B3BB69-23CF-44E3-9099-C40C66FF867C}">
                  <a14:compatExt spid="_x0000_s52268"/>
                </a:ext>
                <a:ext uri="{FF2B5EF4-FFF2-40B4-BE49-F238E27FC236}">
                  <a16:creationId xmlns:a16="http://schemas.microsoft.com/office/drawing/2014/main" id="{00000000-0008-0000-1400-00002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2269" name="Button 45" hidden="1">
              <a:extLst>
                <a:ext uri="{63B3BB69-23CF-44E3-9099-C40C66FF867C}">
                  <a14:compatExt spid="_x0000_s52269"/>
                </a:ext>
                <a:ext uri="{FF2B5EF4-FFF2-40B4-BE49-F238E27FC236}">
                  <a16:creationId xmlns:a16="http://schemas.microsoft.com/office/drawing/2014/main" id="{00000000-0008-0000-1400-00002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2270" name="Button 46" hidden="1">
              <a:extLst>
                <a:ext uri="{63B3BB69-23CF-44E3-9099-C40C66FF867C}">
                  <a14:compatExt spid="_x0000_s52270"/>
                </a:ext>
                <a:ext uri="{FF2B5EF4-FFF2-40B4-BE49-F238E27FC236}">
                  <a16:creationId xmlns:a16="http://schemas.microsoft.com/office/drawing/2014/main" id="{00000000-0008-0000-1400-00002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2271" name="Button 47" hidden="1">
              <a:extLst>
                <a:ext uri="{63B3BB69-23CF-44E3-9099-C40C66FF867C}">
                  <a14:compatExt spid="_x0000_s52271"/>
                </a:ext>
                <a:ext uri="{FF2B5EF4-FFF2-40B4-BE49-F238E27FC236}">
                  <a16:creationId xmlns:a16="http://schemas.microsoft.com/office/drawing/2014/main" id="{00000000-0008-0000-1400-00002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2272" name="Button 48" hidden="1">
              <a:extLst>
                <a:ext uri="{63B3BB69-23CF-44E3-9099-C40C66FF867C}">
                  <a14:compatExt spid="_x0000_s52272"/>
                </a:ext>
                <a:ext uri="{FF2B5EF4-FFF2-40B4-BE49-F238E27FC236}">
                  <a16:creationId xmlns:a16="http://schemas.microsoft.com/office/drawing/2014/main" id="{00000000-0008-0000-1400-00003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2273" name="Button 49" hidden="1">
              <a:extLst>
                <a:ext uri="{63B3BB69-23CF-44E3-9099-C40C66FF867C}">
                  <a14:compatExt spid="_x0000_s52273"/>
                </a:ext>
                <a:ext uri="{FF2B5EF4-FFF2-40B4-BE49-F238E27FC236}">
                  <a16:creationId xmlns:a16="http://schemas.microsoft.com/office/drawing/2014/main" id="{00000000-0008-0000-1400-00003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2274" name="Button 50" hidden="1">
              <a:extLst>
                <a:ext uri="{63B3BB69-23CF-44E3-9099-C40C66FF867C}">
                  <a14:compatExt spid="_x0000_s52274"/>
                </a:ext>
                <a:ext uri="{FF2B5EF4-FFF2-40B4-BE49-F238E27FC236}">
                  <a16:creationId xmlns:a16="http://schemas.microsoft.com/office/drawing/2014/main" id="{00000000-0008-0000-1400-00003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2275" name="Button 51" hidden="1">
              <a:extLst>
                <a:ext uri="{63B3BB69-23CF-44E3-9099-C40C66FF867C}">
                  <a14:compatExt spid="_x0000_s52275"/>
                </a:ext>
                <a:ext uri="{FF2B5EF4-FFF2-40B4-BE49-F238E27FC236}">
                  <a16:creationId xmlns:a16="http://schemas.microsoft.com/office/drawing/2014/main" id="{00000000-0008-0000-1400-00003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2276" name="Button 52" hidden="1">
              <a:extLst>
                <a:ext uri="{63B3BB69-23CF-44E3-9099-C40C66FF867C}">
                  <a14:compatExt spid="_x0000_s52276"/>
                </a:ext>
                <a:ext uri="{FF2B5EF4-FFF2-40B4-BE49-F238E27FC236}">
                  <a16:creationId xmlns:a16="http://schemas.microsoft.com/office/drawing/2014/main" id="{00000000-0008-0000-1400-00003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2277" name="Button 53" hidden="1">
              <a:extLst>
                <a:ext uri="{63B3BB69-23CF-44E3-9099-C40C66FF867C}">
                  <a14:compatExt spid="_x0000_s52277"/>
                </a:ext>
                <a:ext uri="{FF2B5EF4-FFF2-40B4-BE49-F238E27FC236}">
                  <a16:creationId xmlns:a16="http://schemas.microsoft.com/office/drawing/2014/main" id="{00000000-0008-0000-1400-00003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2278" name="Button 54" hidden="1">
              <a:extLst>
                <a:ext uri="{63B3BB69-23CF-44E3-9099-C40C66FF867C}">
                  <a14:compatExt spid="_x0000_s52278"/>
                </a:ext>
                <a:ext uri="{FF2B5EF4-FFF2-40B4-BE49-F238E27FC236}">
                  <a16:creationId xmlns:a16="http://schemas.microsoft.com/office/drawing/2014/main" id="{00000000-0008-0000-1400-00003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2279" name="Button 55" hidden="1">
              <a:extLst>
                <a:ext uri="{63B3BB69-23CF-44E3-9099-C40C66FF867C}">
                  <a14:compatExt spid="_x0000_s52279"/>
                </a:ext>
                <a:ext uri="{FF2B5EF4-FFF2-40B4-BE49-F238E27FC236}">
                  <a16:creationId xmlns:a16="http://schemas.microsoft.com/office/drawing/2014/main" id="{00000000-0008-0000-1400-00003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2280" name="Button 56" hidden="1">
              <a:extLst>
                <a:ext uri="{63B3BB69-23CF-44E3-9099-C40C66FF867C}">
                  <a14:compatExt spid="_x0000_s52280"/>
                </a:ext>
                <a:ext uri="{FF2B5EF4-FFF2-40B4-BE49-F238E27FC236}">
                  <a16:creationId xmlns:a16="http://schemas.microsoft.com/office/drawing/2014/main" id="{00000000-0008-0000-1400-00003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2281" name="Button 57" hidden="1">
              <a:extLst>
                <a:ext uri="{63B3BB69-23CF-44E3-9099-C40C66FF867C}">
                  <a14:compatExt spid="_x0000_s52281"/>
                </a:ext>
                <a:ext uri="{FF2B5EF4-FFF2-40B4-BE49-F238E27FC236}">
                  <a16:creationId xmlns:a16="http://schemas.microsoft.com/office/drawing/2014/main" id="{00000000-0008-0000-1400-00003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2282" name="Button 58" hidden="1">
              <a:extLst>
                <a:ext uri="{63B3BB69-23CF-44E3-9099-C40C66FF867C}">
                  <a14:compatExt spid="_x0000_s52282"/>
                </a:ext>
                <a:ext uri="{FF2B5EF4-FFF2-40B4-BE49-F238E27FC236}">
                  <a16:creationId xmlns:a16="http://schemas.microsoft.com/office/drawing/2014/main" id="{00000000-0008-0000-1400-00003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2283" name="Button 59" hidden="1">
              <a:extLst>
                <a:ext uri="{63B3BB69-23CF-44E3-9099-C40C66FF867C}">
                  <a14:compatExt spid="_x0000_s52283"/>
                </a:ext>
                <a:ext uri="{FF2B5EF4-FFF2-40B4-BE49-F238E27FC236}">
                  <a16:creationId xmlns:a16="http://schemas.microsoft.com/office/drawing/2014/main" id="{00000000-0008-0000-1400-00003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2284" name="Button 60" hidden="1">
              <a:extLst>
                <a:ext uri="{63B3BB69-23CF-44E3-9099-C40C66FF867C}">
                  <a14:compatExt spid="_x0000_s52284"/>
                </a:ext>
                <a:ext uri="{FF2B5EF4-FFF2-40B4-BE49-F238E27FC236}">
                  <a16:creationId xmlns:a16="http://schemas.microsoft.com/office/drawing/2014/main" id="{00000000-0008-0000-1400-00003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2285" name="Button 61" hidden="1">
              <a:extLst>
                <a:ext uri="{63B3BB69-23CF-44E3-9099-C40C66FF867C}">
                  <a14:compatExt spid="_x0000_s52285"/>
                </a:ext>
                <a:ext uri="{FF2B5EF4-FFF2-40B4-BE49-F238E27FC236}">
                  <a16:creationId xmlns:a16="http://schemas.microsoft.com/office/drawing/2014/main" id="{00000000-0008-0000-1400-00003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2286" name="Button 62" hidden="1">
              <a:extLst>
                <a:ext uri="{63B3BB69-23CF-44E3-9099-C40C66FF867C}">
                  <a14:compatExt spid="_x0000_s52286"/>
                </a:ext>
                <a:ext uri="{FF2B5EF4-FFF2-40B4-BE49-F238E27FC236}">
                  <a16:creationId xmlns:a16="http://schemas.microsoft.com/office/drawing/2014/main" id="{00000000-0008-0000-1400-00003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2287" name="Button 63" hidden="1">
              <a:extLst>
                <a:ext uri="{63B3BB69-23CF-44E3-9099-C40C66FF867C}">
                  <a14:compatExt spid="_x0000_s52287"/>
                </a:ext>
                <a:ext uri="{FF2B5EF4-FFF2-40B4-BE49-F238E27FC236}">
                  <a16:creationId xmlns:a16="http://schemas.microsoft.com/office/drawing/2014/main" id="{00000000-0008-0000-1400-00003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2288" name="Button 64" hidden="1">
              <a:extLst>
                <a:ext uri="{63B3BB69-23CF-44E3-9099-C40C66FF867C}">
                  <a14:compatExt spid="_x0000_s52288"/>
                </a:ext>
                <a:ext uri="{FF2B5EF4-FFF2-40B4-BE49-F238E27FC236}">
                  <a16:creationId xmlns:a16="http://schemas.microsoft.com/office/drawing/2014/main" id="{00000000-0008-0000-1400-00004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2289" name="Button 65" hidden="1">
              <a:extLst>
                <a:ext uri="{63B3BB69-23CF-44E3-9099-C40C66FF867C}">
                  <a14:compatExt spid="_x0000_s52289"/>
                </a:ext>
                <a:ext uri="{FF2B5EF4-FFF2-40B4-BE49-F238E27FC236}">
                  <a16:creationId xmlns:a16="http://schemas.microsoft.com/office/drawing/2014/main" id="{00000000-0008-0000-1400-00004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2290" name="Button 66" hidden="1">
              <a:extLst>
                <a:ext uri="{63B3BB69-23CF-44E3-9099-C40C66FF867C}">
                  <a14:compatExt spid="_x0000_s52290"/>
                </a:ext>
                <a:ext uri="{FF2B5EF4-FFF2-40B4-BE49-F238E27FC236}">
                  <a16:creationId xmlns:a16="http://schemas.microsoft.com/office/drawing/2014/main" id="{00000000-0008-0000-1400-00004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2291" name="Button 67" hidden="1">
              <a:extLst>
                <a:ext uri="{63B3BB69-23CF-44E3-9099-C40C66FF867C}">
                  <a14:compatExt spid="_x0000_s52291"/>
                </a:ext>
                <a:ext uri="{FF2B5EF4-FFF2-40B4-BE49-F238E27FC236}">
                  <a16:creationId xmlns:a16="http://schemas.microsoft.com/office/drawing/2014/main" id="{00000000-0008-0000-1400-00004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2292" name="Button 68" hidden="1">
              <a:extLst>
                <a:ext uri="{63B3BB69-23CF-44E3-9099-C40C66FF867C}">
                  <a14:compatExt spid="_x0000_s52292"/>
                </a:ext>
                <a:ext uri="{FF2B5EF4-FFF2-40B4-BE49-F238E27FC236}">
                  <a16:creationId xmlns:a16="http://schemas.microsoft.com/office/drawing/2014/main" id="{00000000-0008-0000-1400-00004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2293" name="Button 69" hidden="1">
              <a:extLst>
                <a:ext uri="{63B3BB69-23CF-44E3-9099-C40C66FF867C}">
                  <a14:compatExt spid="_x0000_s52293"/>
                </a:ext>
                <a:ext uri="{FF2B5EF4-FFF2-40B4-BE49-F238E27FC236}">
                  <a16:creationId xmlns:a16="http://schemas.microsoft.com/office/drawing/2014/main" id="{00000000-0008-0000-1400-00004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2294" name="Button 70" hidden="1">
              <a:extLst>
                <a:ext uri="{63B3BB69-23CF-44E3-9099-C40C66FF867C}">
                  <a14:compatExt spid="_x0000_s52294"/>
                </a:ext>
                <a:ext uri="{FF2B5EF4-FFF2-40B4-BE49-F238E27FC236}">
                  <a16:creationId xmlns:a16="http://schemas.microsoft.com/office/drawing/2014/main" id="{00000000-0008-0000-1400-00004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2295" name="Button 71" hidden="1">
              <a:extLst>
                <a:ext uri="{63B3BB69-23CF-44E3-9099-C40C66FF867C}">
                  <a14:compatExt spid="_x0000_s52295"/>
                </a:ext>
                <a:ext uri="{FF2B5EF4-FFF2-40B4-BE49-F238E27FC236}">
                  <a16:creationId xmlns:a16="http://schemas.microsoft.com/office/drawing/2014/main" id="{00000000-0008-0000-1400-00004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2296" name="Button 72" hidden="1">
              <a:extLst>
                <a:ext uri="{63B3BB69-23CF-44E3-9099-C40C66FF867C}">
                  <a14:compatExt spid="_x0000_s52296"/>
                </a:ext>
                <a:ext uri="{FF2B5EF4-FFF2-40B4-BE49-F238E27FC236}">
                  <a16:creationId xmlns:a16="http://schemas.microsoft.com/office/drawing/2014/main" id="{00000000-0008-0000-1400-00004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2297" name="Button 73" hidden="1">
              <a:extLst>
                <a:ext uri="{63B3BB69-23CF-44E3-9099-C40C66FF867C}">
                  <a14:compatExt spid="_x0000_s52297"/>
                </a:ext>
                <a:ext uri="{FF2B5EF4-FFF2-40B4-BE49-F238E27FC236}">
                  <a16:creationId xmlns:a16="http://schemas.microsoft.com/office/drawing/2014/main" id="{00000000-0008-0000-1400-00004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2298" name="Button 74" hidden="1">
              <a:extLst>
                <a:ext uri="{63B3BB69-23CF-44E3-9099-C40C66FF867C}">
                  <a14:compatExt spid="_x0000_s52298"/>
                </a:ext>
                <a:ext uri="{FF2B5EF4-FFF2-40B4-BE49-F238E27FC236}">
                  <a16:creationId xmlns:a16="http://schemas.microsoft.com/office/drawing/2014/main" id="{00000000-0008-0000-1400-00004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2299" name="Button 75" hidden="1">
              <a:extLst>
                <a:ext uri="{63B3BB69-23CF-44E3-9099-C40C66FF867C}">
                  <a14:compatExt spid="_x0000_s52299"/>
                </a:ext>
                <a:ext uri="{FF2B5EF4-FFF2-40B4-BE49-F238E27FC236}">
                  <a16:creationId xmlns:a16="http://schemas.microsoft.com/office/drawing/2014/main" id="{00000000-0008-0000-1400-00004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2300" name="Button 76" hidden="1">
              <a:extLst>
                <a:ext uri="{63B3BB69-23CF-44E3-9099-C40C66FF867C}">
                  <a14:compatExt spid="_x0000_s52300"/>
                </a:ext>
                <a:ext uri="{FF2B5EF4-FFF2-40B4-BE49-F238E27FC236}">
                  <a16:creationId xmlns:a16="http://schemas.microsoft.com/office/drawing/2014/main" id="{00000000-0008-0000-1400-00004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2301" name="Button 77" hidden="1">
              <a:extLst>
                <a:ext uri="{63B3BB69-23CF-44E3-9099-C40C66FF867C}">
                  <a14:compatExt spid="_x0000_s52301"/>
                </a:ext>
                <a:ext uri="{FF2B5EF4-FFF2-40B4-BE49-F238E27FC236}">
                  <a16:creationId xmlns:a16="http://schemas.microsoft.com/office/drawing/2014/main" id="{00000000-0008-0000-1400-00004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2302" name="Button 78" hidden="1">
              <a:extLst>
                <a:ext uri="{63B3BB69-23CF-44E3-9099-C40C66FF867C}">
                  <a14:compatExt spid="_x0000_s52302"/>
                </a:ext>
                <a:ext uri="{FF2B5EF4-FFF2-40B4-BE49-F238E27FC236}">
                  <a16:creationId xmlns:a16="http://schemas.microsoft.com/office/drawing/2014/main" id="{00000000-0008-0000-1400-00004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2303" name="Button 79" hidden="1">
              <a:extLst>
                <a:ext uri="{63B3BB69-23CF-44E3-9099-C40C66FF867C}">
                  <a14:compatExt spid="_x0000_s52303"/>
                </a:ext>
                <a:ext uri="{FF2B5EF4-FFF2-40B4-BE49-F238E27FC236}">
                  <a16:creationId xmlns:a16="http://schemas.microsoft.com/office/drawing/2014/main" id="{00000000-0008-0000-1400-00004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2304" name="Button 80" hidden="1">
              <a:extLst>
                <a:ext uri="{63B3BB69-23CF-44E3-9099-C40C66FF867C}">
                  <a14:compatExt spid="_x0000_s52304"/>
                </a:ext>
                <a:ext uri="{FF2B5EF4-FFF2-40B4-BE49-F238E27FC236}">
                  <a16:creationId xmlns:a16="http://schemas.microsoft.com/office/drawing/2014/main" id="{00000000-0008-0000-1400-00005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2305" name="Button 81" hidden="1">
              <a:extLst>
                <a:ext uri="{63B3BB69-23CF-44E3-9099-C40C66FF867C}">
                  <a14:compatExt spid="_x0000_s52305"/>
                </a:ext>
                <a:ext uri="{FF2B5EF4-FFF2-40B4-BE49-F238E27FC236}">
                  <a16:creationId xmlns:a16="http://schemas.microsoft.com/office/drawing/2014/main" id="{00000000-0008-0000-1400-00005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2306" name="Button 82" hidden="1">
              <a:extLst>
                <a:ext uri="{63B3BB69-23CF-44E3-9099-C40C66FF867C}">
                  <a14:compatExt spid="_x0000_s52306"/>
                </a:ext>
                <a:ext uri="{FF2B5EF4-FFF2-40B4-BE49-F238E27FC236}">
                  <a16:creationId xmlns:a16="http://schemas.microsoft.com/office/drawing/2014/main" id="{00000000-0008-0000-1400-00005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2307" name="Button 83" hidden="1">
              <a:extLst>
                <a:ext uri="{63B3BB69-23CF-44E3-9099-C40C66FF867C}">
                  <a14:compatExt spid="_x0000_s52307"/>
                </a:ext>
                <a:ext uri="{FF2B5EF4-FFF2-40B4-BE49-F238E27FC236}">
                  <a16:creationId xmlns:a16="http://schemas.microsoft.com/office/drawing/2014/main" id="{00000000-0008-0000-1400-00005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2308" name="Button 84" hidden="1">
              <a:extLst>
                <a:ext uri="{63B3BB69-23CF-44E3-9099-C40C66FF867C}">
                  <a14:compatExt spid="_x0000_s52308"/>
                </a:ext>
                <a:ext uri="{FF2B5EF4-FFF2-40B4-BE49-F238E27FC236}">
                  <a16:creationId xmlns:a16="http://schemas.microsoft.com/office/drawing/2014/main" id="{00000000-0008-0000-1400-00005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2309" name="Button 85" hidden="1">
              <a:extLst>
                <a:ext uri="{63B3BB69-23CF-44E3-9099-C40C66FF867C}">
                  <a14:compatExt spid="_x0000_s52309"/>
                </a:ext>
                <a:ext uri="{FF2B5EF4-FFF2-40B4-BE49-F238E27FC236}">
                  <a16:creationId xmlns:a16="http://schemas.microsoft.com/office/drawing/2014/main" id="{00000000-0008-0000-1400-00005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2310" name="Button 86" hidden="1">
              <a:extLst>
                <a:ext uri="{63B3BB69-23CF-44E3-9099-C40C66FF867C}">
                  <a14:compatExt spid="_x0000_s52310"/>
                </a:ext>
                <a:ext uri="{FF2B5EF4-FFF2-40B4-BE49-F238E27FC236}">
                  <a16:creationId xmlns:a16="http://schemas.microsoft.com/office/drawing/2014/main" id="{00000000-0008-0000-1400-00005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2311" name="Button 87" hidden="1">
              <a:extLst>
                <a:ext uri="{63B3BB69-23CF-44E3-9099-C40C66FF867C}">
                  <a14:compatExt spid="_x0000_s52311"/>
                </a:ext>
                <a:ext uri="{FF2B5EF4-FFF2-40B4-BE49-F238E27FC236}">
                  <a16:creationId xmlns:a16="http://schemas.microsoft.com/office/drawing/2014/main" id="{00000000-0008-0000-1400-00005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2312" name="Button 88" hidden="1">
              <a:extLst>
                <a:ext uri="{63B3BB69-23CF-44E3-9099-C40C66FF867C}">
                  <a14:compatExt spid="_x0000_s52312"/>
                </a:ext>
                <a:ext uri="{FF2B5EF4-FFF2-40B4-BE49-F238E27FC236}">
                  <a16:creationId xmlns:a16="http://schemas.microsoft.com/office/drawing/2014/main" id="{00000000-0008-0000-1400-00005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2313" name="Button 89" hidden="1">
              <a:extLst>
                <a:ext uri="{63B3BB69-23CF-44E3-9099-C40C66FF867C}">
                  <a14:compatExt spid="_x0000_s52313"/>
                </a:ext>
                <a:ext uri="{FF2B5EF4-FFF2-40B4-BE49-F238E27FC236}">
                  <a16:creationId xmlns:a16="http://schemas.microsoft.com/office/drawing/2014/main" id="{00000000-0008-0000-1400-00005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2314" name="Button 90" hidden="1">
              <a:extLst>
                <a:ext uri="{63B3BB69-23CF-44E3-9099-C40C66FF867C}">
                  <a14:compatExt spid="_x0000_s52314"/>
                </a:ext>
                <a:ext uri="{FF2B5EF4-FFF2-40B4-BE49-F238E27FC236}">
                  <a16:creationId xmlns:a16="http://schemas.microsoft.com/office/drawing/2014/main" id="{00000000-0008-0000-1400-00005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2315" name="Button 91" hidden="1">
              <a:extLst>
                <a:ext uri="{63B3BB69-23CF-44E3-9099-C40C66FF867C}">
                  <a14:compatExt spid="_x0000_s52315"/>
                </a:ext>
                <a:ext uri="{FF2B5EF4-FFF2-40B4-BE49-F238E27FC236}">
                  <a16:creationId xmlns:a16="http://schemas.microsoft.com/office/drawing/2014/main" id="{00000000-0008-0000-1400-00005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2316" name="Button 92" hidden="1">
              <a:extLst>
                <a:ext uri="{63B3BB69-23CF-44E3-9099-C40C66FF867C}">
                  <a14:compatExt spid="_x0000_s52316"/>
                </a:ext>
                <a:ext uri="{FF2B5EF4-FFF2-40B4-BE49-F238E27FC236}">
                  <a16:creationId xmlns:a16="http://schemas.microsoft.com/office/drawing/2014/main" id="{00000000-0008-0000-1400-00005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2317" name="Button 93" hidden="1">
              <a:extLst>
                <a:ext uri="{63B3BB69-23CF-44E3-9099-C40C66FF867C}">
                  <a14:compatExt spid="_x0000_s52317"/>
                </a:ext>
                <a:ext uri="{FF2B5EF4-FFF2-40B4-BE49-F238E27FC236}">
                  <a16:creationId xmlns:a16="http://schemas.microsoft.com/office/drawing/2014/main" id="{00000000-0008-0000-1400-00005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2318" name="Button 94" hidden="1">
              <a:extLst>
                <a:ext uri="{63B3BB69-23CF-44E3-9099-C40C66FF867C}">
                  <a14:compatExt spid="_x0000_s52318"/>
                </a:ext>
                <a:ext uri="{FF2B5EF4-FFF2-40B4-BE49-F238E27FC236}">
                  <a16:creationId xmlns:a16="http://schemas.microsoft.com/office/drawing/2014/main" id="{00000000-0008-0000-1400-00005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2319" name="Button 95" hidden="1">
              <a:extLst>
                <a:ext uri="{63B3BB69-23CF-44E3-9099-C40C66FF867C}">
                  <a14:compatExt spid="_x0000_s52319"/>
                </a:ext>
                <a:ext uri="{FF2B5EF4-FFF2-40B4-BE49-F238E27FC236}">
                  <a16:creationId xmlns:a16="http://schemas.microsoft.com/office/drawing/2014/main" id="{00000000-0008-0000-1400-00005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2320" name="Button 96" hidden="1">
              <a:extLst>
                <a:ext uri="{63B3BB69-23CF-44E3-9099-C40C66FF867C}">
                  <a14:compatExt spid="_x0000_s52320"/>
                </a:ext>
                <a:ext uri="{FF2B5EF4-FFF2-40B4-BE49-F238E27FC236}">
                  <a16:creationId xmlns:a16="http://schemas.microsoft.com/office/drawing/2014/main" id="{00000000-0008-0000-1400-00006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2321" name="Button 97" hidden="1">
              <a:extLst>
                <a:ext uri="{63B3BB69-23CF-44E3-9099-C40C66FF867C}">
                  <a14:compatExt spid="_x0000_s52321"/>
                </a:ext>
                <a:ext uri="{FF2B5EF4-FFF2-40B4-BE49-F238E27FC236}">
                  <a16:creationId xmlns:a16="http://schemas.microsoft.com/office/drawing/2014/main" id="{00000000-0008-0000-1400-00006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2322" name="Button 98" hidden="1">
              <a:extLst>
                <a:ext uri="{63B3BB69-23CF-44E3-9099-C40C66FF867C}">
                  <a14:compatExt spid="_x0000_s52322"/>
                </a:ext>
                <a:ext uri="{FF2B5EF4-FFF2-40B4-BE49-F238E27FC236}">
                  <a16:creationId xmlns:a16="http://schemas.microsoft.com/office/drawing/2014/main" id="{00000000-0008-0000-1400-00006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2323" name="Button 99" hidden="1">
              <a:extLst>
                <a:ext uri="{63B3BB69-23CF-44E3-9099-C40C66FF867C}">
                  <a14:compatExt spid="_x0000_s52323"/>
                </a:ext>
                <a:ext uri="{FF2B5EF4-FFF2-40B4-BE49-F238E27FC236}">
                  <a16:creationId xmlns:a16="http://schemas.microsoft.com/office/drawing/2014/main" id="{00000000-0008-0000-1400-00006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2324" name="Button 100" hidden="1">
              <a:extLst>
                <a:ext uri="{63B3BB69-23CF-44E3-9099-C40C66FF867C}">
                  <a14:compatExt spid="_x0000_s52324"/>
                </a:ext>
                <a:ext uri="{FF2B5EF4-FFF2-40B4-BE49-F238E27FC236}">
                  <a16:creationId xmlns:a16="http://schemas.microsoft.com/office/drawing/2014/main" id="{00000000-0008-0000-1400-00006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2325" name="Button 101" hidden="1">
              <a:extLst>
                <a:ext uri="{63B3BB69-23CF-44E3-9099-C40C66FF867C}">
                  <a14:compatExt spid="_x0000_s52325"/>
                </a:ext>
                <a:ext uri="{FF2B5EF4-FFF2-40B4-BE49-F238E27FC236}">
                  <a16:creationId xmlns:a16="http://schemas.microsoft.com/office/drawing/2014/main" id="{00000000-0008-0000-1400-00006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2326" name="Button 102" hidden="1">
              <a:extLst>
                <a:ext uri="{63B3BB69-23CF-44E3-9099-C40C66FF867C}">
                  <a14:compatExt spid="_x0000_s52326"/>
                </a:ext>
                <a:ext uri="{FF2B5EF4-FFF2-40B4-BE49-F238E27FC236}">
                  <a16:creationId xmlns:a16="http://schemas.microsoft.com/office/drawing/2014/main" id="{00000000-0008-0000-1400-00006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2327" name="Button 103" hidden="1">
              <a:extLst>
                <a:ext uri="{63B3BB69-23CF-44E3-9099-C40C66FF867C}">
                  <a14:compatExt spid="_x0000_s52327"/>
                </a:ext>
                <a:ext uri="{FF2B5EF4-FFF2-40B4-BE49-F238E27FC236}">
                  <a16:creationId xmlns:a16="http://schemas.microsoft.com/office/drawing/2014/main" id="{00000000-0008-0000-1400-00006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2328" name="Button 104" hidden="1">
              <a:extLst>
                <a:ext uri="{63B3BB69-23CF-44E3-9099-C40C66FF867C}">
                  <a14:compatExt spid="_x0000_s52328"/>
                </a:ext>
                <a:ext uri="{FF2B5EF4-FFF2-40B4-BE49-F238E27FC236}">
                  <a16:creationId xmlns:a16="http://schemas.microsoft.com/office/drawing/2014/main" id="{00000000-0008-0000-1400-00006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2329" name="Button 105" hidden="1">
              <a:extLst>
                <a:ext uri="{63B3BB69-23CF-44E3-9099-C40C66FF867C}">
                  <a14:compatExt spid="_x0000_s52329"/>
                </a:ext>
                <a:ext uri="{FF2B5EF4-FFF2-40B4-BE49-F238E27FC236}">
                  <a16:creationId xmlns:a16="http://schemas.microsoft.com/office/drawing/2014/main" id="{00000000-0008-0000-1400-00006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2330" name="Button 106" hidden="1">
              <a:extLst>
                <a:ext uri="{63B3BB69-23CF-44E3-9099-C40C66FF867C}">
                  <a14:compatExt spid="_x0000_s52330"/>
                </a:ext>
                <a:ext uri="{FF2B5EF4-FFF2-40B4-BE49-F238E27FC236}">
                  <a16:creationId xmlns:a16="http://schemas.microsoft.com/office/drawing/2014/main" id="{00000000-0008-0000-1400-00006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2331" name="Button 107" hidden="1">
              <a:extLst>
                <a:ext uri="{63B3BB69-23CF-44E3-9099-C40C66FF867C}">
                  <a14:compatExt spid="_x0000_s52331"/>
                </a:ext>
                <a:ext uri="{FF2B5EF4-FFF2-40B4-BE49-F238E27FC236}">
                  <a16:creationId xmlns:a16="http://schemas.microsoft.com/office/drawing/2014/main" id="{00000000-0008-0000-1400-00006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2332" name="Button 108" hidden="1">
              <a:extLst>
                <a:ext uri="{63B3BB69-23CF-44E3-9099-C40C66FF867C}">
                  <a14:compatExt spid="_x0000_s52332"/>
                </a:ext>
                <a:ext uri="{FF2B5EF4-FFF2-40B4-BE49-F238E27FC236}">
                  <a16:creationId xmlns:a16="http://schemas.microsoft.com/office/drawing/2014/main" id="{00000000-0008-0000-1400-00006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2333" name="Button 109" hidden="1">
              <a:extLst>
                <a:ext uri="{63B3BB69-23CF-44E3-9099-C40C66FF867C}">
                  <a14:compatExt spid="_x0000_s52333"/>
                </a:ext>
                <a:ext uri="{FF2B5EF4-FFF2-40B4-BE49-F238E27FC236}">
                  <a16:creationId xmlns:a16="http://schemas.microsoft.com/office/drawing/2014/main" id="{00000000-0008-0000-1400-00006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2334" name="Button 110" hidden="1">
              <a:extLst>
                <a:ext uri="{63B3BB69-23CF-44E3-9099-C40C66FF867C}">
                  <a14:compatExt spid="_x0000_s52334"/>
                </a:ext>
                <a:ext uri="{FF2B5EF4-FFF2-40B4-BE49-F238E27FC236}">
                  <a16:creationId xmlns:a16="http://schemas.microsoft.com/office/drawing/2014/main" id="{00000000-0008-0000-1400-00006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2335" name="Button 111" hidden="1">
              <a:extLst>
                <a:ext uri="{63B3BB69-23CF-44E3-9099-C40C66FF867C}">
                  <a14:compatExt spid="_x0000_s52335"/>
                </a:ext>
                <a:ext uri="{FF2B5EF4-FFF2-40B4-BE49-F238E27FC236}">
                  <a16:creationId xmlns:a16="http://schemas.microsoft.com/office/drawing/2014/main" id="{00000000-0008-0000-1400-00006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2336" name="Button 112" hidden="1">
              <a:extLst>
                <a:ext uri="{63B3BB69-23CF-44E3-9099-C40C66FF867C}">
                  <a14:compatExt spid="_x0000_s52336"/>
                </a:ext>
                <a:ext uri="{FF2B5EF4-FFF2-40B4-BE49-F238E27FC236}">
                  <a16:creationId xmlns:a16="http://schemas.microsoft.com/office/drawing/2014/main" id="{00000000-0008-0000-1400-00007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2337" name="Button 113" hidden="1">
              <a:extLst>
                <a:ext uri="{63B3BB69-23CF-44E3-9099-C40C66FF867C}">
                  <a14:compatExt spid="_x0000_s52337"/>
                </a:ext>
                <a:ext uri="{FF2B5EF4-FFF2-40B4-BE49-F238E27FC236}">
                  <a16:creationId xmlns:a16="http://schemas.microsoft.com/office/drawing/2014/main" id="{00000000-0008-0000-1400-00007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2338" name="Button 114" hidden="1">
              <a:extLst>
                <a:ext uri="{63B3BB69-23CF-44E3-9099-C40C66FF867C}">
                  <a14:compatExt spid="_x0000_s52338"/>
                </a:ext>
                <a:ext uri="{FF2B5EF4-FFF2-40B4-BE49-F238E27FC236}">
                  <a16:creationId xmlns:a16="http://schemas.microsoft.com/office/drawing/2014/main" id="{00000000-0008-0000-1400-00007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2339" name="Button 115" hidden="1">
              <a:extLst>
                <a:ext uri="{63B3BB69-23CF-44E3-9099-C40C66FF867C}">
                  <a14:compatExt spid="_x0000_s52339"/>
                </a:ext>
                <a:ext uri="{FF2B5EF4-FFF2-40B4-BE49-F238E27FC236}">
                  <a16:creationId xmlns:a16="http://schemas.microsoft.com/office/drawing/2014/main" id="{00000000-0008-0000-1400-00007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2340" name="Button 116" hidden="1">
              <a:extLst>
                <a:ext uri="{63B3BB69-23CF-44E3-9099-C40C66FF867C}">
                  <a14:compatExt spid="_x0000_s52340"/>
                </a:ext>
                <a:ext uri="{FF2B5EF4-FFF2-40B4-BE49-F238E27FC236}">
                  <a16:creationId xmlns:a16="http://schemas.microsoft.com/office/drawing/2014/main" id="{00000000-0008-0000-1400-00007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2341" name="Button 117" hidden="1">
              <a:extLst>
                <a:ext uri="{63B3BB69-23CF-44E3-9099-C40C66FF867C}">
                  <a14:compatExt spid="_x0000_s52341"/>
                </a:ext>
                <a:ext uri="{FF2B5EF4-FFF2-40B4-BE49-F238E27FC236}">
                  <a16:creationId xmlns:a16="http://schemas.microsoft.com/office/drawing/2014/main" id="{00000000-0008-0000-1400-00007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2342" name="Button 118" hidden="1">
              <a:extLst>
                <a:ext uri="{63B3BB69-23CF-44E3-9099-C40C66FF867C}">
                  <a14:compatExt spid="_x0000_s52342"/>
                </a:ext>
                <a:ext uri="{FF2B5EF4-FFF2-40B4-BE49-F238E27FC236}">
                  <a16:creationId xmlns:a16="http://schemas.microsoft.com/office/drawing/2014/main" id="{00000000-0008-0000-1400-00007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2343" name="Button 119" hidden="1">
              <a:extLst>
                <a:ext uri="{63B3BB69-23CF-44E3-9099-C40C66FF867C}">
                  <a14:compatExt spid="_x0000_s52343"/>
                </a:ext>
                <a:ext uri="{FF2B5EF4-FFF2-40B4-BE49-F238E27FC236}">
                  <a16:creationId xmlns:a16="http://schemas.microsoft.com/office/drawing/2014/main" id="{00000000-0008-0000-1400-00007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2344" name="Button 120" hidden="1">
              <a:extLst>
                <a:ext uri="{63B3BB69-23CF-44E3-9099-C40C66FF867C}">
                  <a14:compatExt spid="_x0000_s52344"/>
                </a:ext>
                <a:ext uri="{FF2B5EF4-FFF2-40B4-BE49-F238E27FC236}">
                  <a16:creationId xmlns:a16="http://schemas.microsoft.com/office/drawing/2014/main" id="{00000000-0008-0000-1400-00007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2345" name="Button 121" hidden="1">
              <a:extLst>
                <a:ext uri="{63B3BB69-23CF-44E3-9099-C40C66FF867C}">
                  <a14:compatExt spid="_x0000_s52345"/>
                </a:ext>
                <a:ext uri="{FF2B5EF4-FFF2-40B4-BE49-F238E27FC236}">
                  <a16:creationId xmlns:a16="http://schemas.microsoft.com/office/drawing/2014/main" id="{00000000-0008-0000-1400-00007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2346" name="Button 122" hidden="1">
              <a:extLst>
                <a:ext uri="{63B3BB69-23CF-44E3-9099-C40C66FF867C}">
                  <a14:compatExt spid="_x0000_s52346"/>
                </a:ext>
                <a:ext uri="{FF2B5EF4-FFF2-40B4-BE49-F238E27FC236}">
                  <a16:creationId xmlns:a16="http://schemas.microsoft.com/office/drawing/2014/main" id="{00000000-0008-0000-1400-00007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2347" name="Button 123" hidden="1">
              <a:extLst>
                <a:ext uri="{63B3BB69-23CF-44E3-9099-C40C66FF867C}">
                  <a14:compatExt spid="_x0000_s52347"/>
                </a:ext>
                <a:ext uri="{FF2B5EF4-FFF2-40B4-BE49-F238E27FC236}">
                  <a16:creationId xmlns:a16="http://schemas.microsoft.com/office/drawing/2014/main" id="{00000000-0008-0000-1400-00007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2348" name="Button 124" hidden="1">
              <a:extLst>
                <a:ext uri="{63B3BB69-23CF-44E3-9099-C40C66FF867C}">
                  <a14:compatExt spid="_x0000_s52348"/>
                </a:ext>
                <a:ext uri="{FF2B5EF4-FFF2-40B4-BE49-F238E27FC236}">
                  <a16:creationId xmlns:a16="http://schemas.microsoft.com/office/drawing/2014/main" id="{00000000-0008-0000-1400-00007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2349" name="Button 125" hidden="1">
              <a:extLst>
                <a:ext uri="{63B3BB69-23CF-44E3-9099-C40C66FF867C}">
                  <a14:compatExt spid="_x0000_s52349"/>
                </a:ext>
                <a:ext uri="{FF2B5EF4-FFF2-40B4-BE49-F238E27FC236}">
                  <a16:creationId xmlns:a16="http://schemas.microsoft.com/office/drawing/2014/main" id="{00000000-0008-0000-1400-00007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2350" name="Button 126" hidden="1">
              <a:extLst>
                <a:ext uri="{63B3BB69-23CF-44E3-9099-C40C66FF867C}">
                  <a14:compatExt spid="_x0000_s52350"/>
                </a:ext>
                <a:ext uri="{FF2B5EF4-FFF2-40B4-BE49-F238E27FC236}">
                  <a16:creationId xmlns:a16="http://schemas.microsoft.com/office/drawing/2014/main" id="{00000000-0008-0000-1400-00007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2351" name="Button 127" hidden="1">
              <a:extLst>
                <a:ext uri="{63B3BB69-23CF-44E3-9099-C40C66FF867C}">
                  <a14:compatExt spid="_x0000_s52351"/>
                </a:ext>
                <a:ext uri="{FF2B5EF4-FFF2-40B4-BE49-F238E27FC236}">
                  <a16:creationId xmlns:a16="http://schemas.microsoft.com/office/drawing/2014/main" id="{00000000-0008-0000-1400-00007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2352" name="Button 128" hidden="1">
              <a:extLst>
                <a:ext uri="{63B3BB69-23CF-44E3-9099-C40C66FF867C}">
                  <a14:compatExt spid="_x0000_s52352"/>
                </a:ext>
                <a:ext uri="{FF2B5EF4-FFF2-40B4-BE49-F238E27FC236}">
                  <a16:creationId xmlns:a16="http://schemas.microsoft.com/office/drawing/2014/main" id="{00000000-0008-0000-1400-00008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2353" name="Button 129" hidden="1">
              <a:extLst>
                <a:ext uri="{63B3BB69-23CF-44E3-9099-C40C66FF867C}">
                  <a14:compatExt spid="_x0000_s52353"/>
                </a:ext>
                <a:ext uri="{FF2B5EF4-FFF2-40B4-BE49-F238E27FC236}">
                  <a16:creationId xmlns:a16="http://schemas.microsoft.com/office/drawing/2014/main" id="{00000000-0008-0000-1400-00008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2354" name="Button 130" hidden="1">
              <a:extLst>
                <a:ext uri="{63B3BB69-23CF-44E3-9099-C40C66FF867C}">
                  <a14:compatExt spid="_x0000_s52354"/>
                </a:ext>
                <a:ext uri="{FF2B5EF4-FFF2-40B4-BE49-F238E27FC236}">
                  <a16:creationId xmlns:a16="http://schemas.microsoft.com/office/drawing/2014/main" id="{00000000-0008-0000-1400-00008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2355" name="Button 131" hidden="1">
              <a:extLst>
                <a:ext uri="{63B3BB69-23CF-44E3-9099-C40C66FF867C}">
                  <a14:compatExt spid="_x0000_s52355"/>
                </a:ext>
                <a:ext uri="{FF2B5EF4-FFF2-40B4-BE49-F238E27FC236}">
                  <a16:creationId xmlns:a16="http://schemas.microsoft.com/office/drawing/2014/main" id="{00000000-0008-0000-1400-00008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2356" name="Button 132" hidden="1">
              <a:extLst>
                <a:ext uri="{63B3BB69-23CF-44E3-9099-C40C66FF867C}">
                  <a14:compatExt spid="_x0000_s52356"/>
                </a:ext>
                <a:ext uri="{FF2B5EF4-FFF2-40B4-BE49-F238E27FC236}">
                  <a16:creationId xmlns:a16="http://schemas.microsoft.com/office/drawing/2014/main" id="{00000000-0008-0000-1400-00008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2357" name="Button 133" hidden="1">
              <a:extLst>
                <a:ext uri="{63B3BB69-23CF-44E3-9099-C40C66FF867C}">
                  <a14:compatExt spid="_x0000_s52357"/>
                </a:ext>
                <a:ext uri="{FF2B5EF4-FFF2-40B4-BE49-F238E27FC236}">
                  <a16:creationId xmlns:a16="http://schemas.microsoft.com/office/drawing/2014/main" id="{00000000-0008-0000-1400-00008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2358" name="Button 134" hidden="1">
              <a:extLst>
                <a:ext uri="{63B3BB69-23CF-44E3-9099-C40C66FF867C}">
                  <a14:compatExt spid="_x0000_s52358"/>
                </a:ext>
                <a:ext uri="{FF2B5EF4-FFF2-40B4-BE49-F238E27FC236}">
                  <a16:creationId xmlns:a16="http://schemas.microsoft.com/office/drawing/2014/main" id="{00000000-0008-0000-1400-00008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2359" name="Button 135" hidden="1">
              <a:extLst>
                <a:ext uri="{63B3BB69-23CF-44E3-9099-C40C66FF867C}">
                  <a14:compatExt spid="_x0000_s52359"/>
                </a:ext>
                <a:ext uri="{FF2B5EF4-FFF2-40B4-BE49-F238E27FC236}">
                  <a16:creationId xmlns:a16="http://schemas.microsoft.com/office/drawing/2014/main" id="{00000000-0008-0000-1400-00008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2360" name="Button 136" hidden="1">
              <a:extLst>
                <a:ext uri="{63B3BB69-23CF-44E3-9099-C40C66FF867C}">
                  <a14:compatExt spid="_x0000_s52360"/>
                </a:ext>
                <a:ext uri="{FF2B5EF4-FFF2-40B4-BE49-F238E27FC236}">
                  <a16:creationId xmlns:a16="http://schemas.microsoft.com/office/drawing/2014/main" id="{00000000-0008-0000-1400-00008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2361" name="Button 137" hidden="1">
              <a:extLst>
                <a:ext uri="{63B3BB69-23CF-44E3-9099-C40C66FF867C}">
                  <a14:compatExt spid="_x0000_s52361"/>
                </a:ext>
                <a:ext uri="{FF2B5EF4-FFF2-40B4-BE49-F238E27FC236}">
                  <a16:creationId xmlns:a16="http://schemas.microsoft.com/office/drawing/2014/main" id="{00000000-0008-0000-1400-00008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2362" name="Button 138" hidden="1">
              <a:extLst>
                <a:ext uri="{63B3BB69-23CF-44E3-9099-C40C66FF867C}">
                  <a14:compatExt spid="_x0000_s52362"/>
                </a:ext>
                <a:ext uri="{FF2B5EF4-FFF2-40B4-BE49-F238E27FC236}">
                  <a16:creationId xmlns:a16="http://schemas.microsoft.com/office/drawing/2014/main" id="{00000000-0008-0000-1400-00008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2363" name="Button 139" hidden="1">
              <a:extLst>
                <a:ext uri="{63B3BB69-23CF-44E3-9099-C40C66FF867C}">
                  <a14:compatExt spid="_x0000_s52363"/>
                </a:ext>
                <a:ext uri="{FF2B5EF4-FFF2-40B4-BE49-F238E27FC236}">
                  <a16:creationId xmlns:a16="http://schemas.microsoft.com/office/drawing/2014/main" id="{00000000-0008-0000-1400-00008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2364" name="Button 140" hidden="1">
              <a:extLst>
                <a:ext uri="{63B3BB69-23CF-44E3-9099-C40C66FF867C}">
                  <a14:compatExt spid="_x0000_s52364"/>
                </a:ext>
                <a:ext uri="{FF2B5EF4-FFF2-40B4-BE49-F238E27FC236}">
                  <a16:creationId xmlns:a16="http://schemas.microsoft.com/office/drawing/2014/main" id="{00000000-0008-0000-1400-00008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15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3250" name="Button 2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15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3251" name="Button 3" hidden="1">
              <a:extLst>
                <a:ext uri="{63B3BB69-23CF-44E3-9099-C40C66FF867C}">
                  <a14:compatExt spid="_x0000_s53251"/>
                </a:ext>
                <a:ext uri="{FF2B5EF4-FFF2-40B4-BE49-F238E27FC236}">
                  <a16:creationId xmlns:a16="http://schemas.microsoft.com/office/drawing/2014/main" id="{00000000-0008-0000-1500-00000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3252" name="Button 4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00000000-0008-0000-1500-00000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3253" name="Button 5" hidden="1">
              <a:extLst>
                <a:ext uri="{63B3BB69-23CF-44E3-9099-C40C66FF867C}">
                  <a14:compatExt spid="_x0000_s53253"/>
                </a:ext>
                <a:ext uri="{FF2B5EF4-FFF2-40B4-BE49-F238E27FC236}">
                  <a16:creationId xmlns:a16="http://schemas.microsoft.com/office/drawing/2014/main" id="{00000000-0008-0000-1500-00000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3254" name="Button 6" hidden="1">
              <a:extLst>
                <a:ext uri="{63B3BB69-23CF-44E3-9099-C40C66FF867C}">
                  <a14:compatExt spid="_x0000_s53254"/>
                </a:ext>
                <a:ext uri="{FF2B5EF4-FFF2-40B4-BE49-F238E27FC236}">
                  <a16:creationId xmlns:a16="http://schemas.microsoft.com/office/drawing/2014/main" id="{00000000-0008-0000-1500-00000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3255" name="Button 7" hidden="1">
              <a:extLst>
                <a:ext uri="{63B3BB69-23CF-44E3-9099-C40C66FF867C}">
                  <a14:compatExt spid="_x0000_s53255"/>
                </a:ext>
                <a:ext uri="{FF2B5EF4-FFF2-40B4-BE49-F238E27FC236}">
                  <a16:creationId xmlns:a16="http://schemas.microsoft.com/office/drawing/2014/main" id="{00000000-0008-0000-1500-00000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3256" name="Button 8" hidden="1">
              <a:extLst>
                <a:ext uri="{63B3BB69-23CF-44E3-9099-C40C66FF867C}">
                  <a14:compatExt spid="_x0000_s53256"/>
                </a:ext>
                <a:ext uri="{FF2B5EF4-FFF2-40B4-BE49-F238E27FC236}">
                  <a16:creationId xmlns:a16="http://schemas.microsoft.com/office/drawing/2014/main" id="{00000000-0008-0000-1500-00000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3257" name="Button 9" hidden="1">
              <a:extLst>
                <a:ext uri="{63B3BB69-23CF-44E3-9099-C40C66FF867C}">
                  <a14:compatExt spid="_x0000_s53257"/>
                </a:ext>
                <a:ext uri="{FF2B5EF4-FFF2-40B4-BE49-F238E27FC236}">
                  <a16:creationId xmlns:a16="http://schemas.microsoft.com/office/drawing/2014/main" id="{00000000-0008-0000-1500-00000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3258" name="Button 10" hidden="1">
              <a:extLst>
                <a:ext uri="{63B3BB69-23CF-44E3-9099-C40C66FF867C}">
                  <a14:compatExt spid="_x0000_s53258"/>
                </a:ext>
                <a:ext uri="{FF2B5EF4-FFF2-40B4-BE49-F238E27FC236}">
                  <a16:creationId xmlns:a16="http://schemas.microsoft.com/office/drawing/2014/main" id="{00000000-0008-0000-1500-00000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3259" name="Button 11" hidden="1">
              <a:extLst>
                <a:ext uri="{63B3BB69-23CF-44E3-9099-C40C66FF867C}">
                  <a14:compatExt spid="_x0000_s53259"/>
                </a:ext>
                <a:ext uri="{FF2B5EF4-FFF2-40B4-BE49-F238E27FC236}">
                  <a16:creationId xmlns:a16="http://schemas.microsoft.com/office/drawing/2014/main" id="{00000000-0008-0000-1500-00000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3260" name="Button 12" hidden="1">
              <a:extLst>
                <a:ext uri="{63B3BB69-23CF-44E3-9099-C40C66FF867C}">
                  <a14:compatExt spid="_x0000_s53260"/>
                </a:ext>
                <a:ext uri="{FF2B5EF4-FFF2-40B4-BE49-F238E27FC236}">
                  <a16:creationId xmlns:a16="http://schemas.microsoft.com/office/drawing/2014/main" id="{00000000-0008-0000-1500-00000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3261" name="Button 13" hidden="1">
              <a:extLst>
                <a:ext uri="{63B3BB69-23CF-44E3-9099-C40C66FF867C}">
                  <a14:compatExt spid="_x0000_s53261"/>
                </a:ext>
                <a:ext uri="{FF2B5EF4-FFF2-40B4-BE49-F238E27FC236}">
                  <a16:creationId xmlns:a16="http://schemas.microsoft.com/office/drawing/2014/main" id="{00000000-0008-0000-1500-00000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3262" name="Button 14" hidden="1">
              <a:extLst>
                <a:ext uri="{63B3BB69-23CF-44E3-9099-C40C66FF867C}">
                  <a14:compatExt spid="_x0000_s53262"/>
                </a:ext>
                <a:ext uri="{FF2B5EF4-FFF2-40B4-BE49-F238E27FC236}">
                  <a16:creationId xmlns:a16="http://schemas.microsoft.com/office/drawing/2014/main" id="{00000000-0008-0000-1500-00000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3263" name="Button 15" hidden="1">
              <a:extLst>
                <a:ext uri="{63B3BB69-23CF-44E3-9099-C40C66FF867C}">
                  <a14:compatExt spid="_x0000_s53263"/>
                </a:ext>
                <a:ext uri="{FF2B5EF4-FFF2-40B4-BE49-F238E27FC236}">
                  <a16:creationId xmlns:a16="http://schemas.microsoft.com/office/drawing/2014/main" id="{00000000-0008-0000-1500-00000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3264" name="Button 16" hidden="1">
              <a:extLst>
                <a:ext uri="{63B3BB69-23CF-44E3-9099-C40C66FF867C}">
                  <a14:compatExt spid="_x0000_s53264"/>
                </a:ext>
                <a:ext uri="{FF2B5EF4-FFF2-40B4-BE49-F238E27FC236}">
                  <a16:creationId xmlns:a16="http://schemas.microsoft.com/office/drawing/2014/main" id="{00000000-0008-0000-1500-00001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3265" name="Button 17" hidden="1">
              <a:extLst>
                <a:ext uri="{63B3BB69-23CF-44E3-9099-C40C66FF867C}">
                  <a14:compatExt spid="_x0000_s53265"/>
                </a:ext>
                <a:ext uri="{FF2B5EF4-FFF2-40B4-BE49-F238E27FC236}">
                  <a16:creationId xmlns:a16="http://schemas.microsoft.com/office/drawing/2014/main" id="{00000000-0008-0000-1500-00001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3266" name="Button 18" hidden="1">
              <a:extLst>
                <a:ext uri="{63B3BB69-23CF-44E3-9099-C40C66FF867C}">
                  <a14:compatExt spid="_x0000_s53266"/>
                </a:ext>
                <a:ext uri="{FF2B5EF4-FFF2-40B4-BE49-F238E27FC236}">
                  <a16:creationId xmlns:a16="http://schemas.microsoft.com/office/drawing/2014/main" id="{00000000-0008-0000-1500-00001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3267" name="Button 19" hidden="1">
              <a:extLst>
                <a:ext uri="{63B3BB69-23CF-44E3-9099-C40C66FF867C}">
                  <a14:compatExt spid="_x0000_s53267"/>
                </a:ext>
                <a:ext uri="{FF2B5EF4-FFF2-40B4-BE49-F238E27FC236}">
                  <a16:creationId xmlns:a16="http://schemas.microsoft.com/office/drawing/2014/main" id="{00000000-0008-0000-1500-00001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3268" name="Button 20" hidden="1">
              <a:extLst>
                <a:ext uri="{63B3BB69-23CF-44E3-9099-C40C66FF867C}">
                  <a14:compatExt spid="_x0000_s53268"/>
                </a:ext>
                <a:ext uri="{FF2B5EF4-FFF2-40B4-BE49-F238E27FC236}">
                  <a16:creationId xmlns:a16="http://schemas.microsoft.com/office/drawing/2014/main" id="{00000000-0008-0000-1500-00001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269" name="Button 21" hidden="1">
              <a:extLst>
                <a:ext uri="{63B3BB69-23CF-44E3-9099-C40C66FF867C}">
                  <a14:compatExt spid="_x0000_s53269"/>
                </a:ext>
                <a:ext uri="{FF2B5EF4-FFF2-40B4-BE49-F238E27FC236}">
                  <a16:creationId xmlns:a16="http://schemas.microsoft.com/office/drawing/2014/main" id="{00000000-0008-0000-1500-00001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270" name="Button 22" hidden="1">
              <a:extLst>
                <a:ext uri="{63B3BB69-23CF-44E3-9099-C40C66FF867C}">
                  <a14:compatExt spid="_x0000_s53270"/>
                </a:ext>
                <a:ext uri="{FF2B5EF4-FFF2-40B4-BE49-F238E27FC236}">
                  <a16:creationId xmlns:a16="http://schemas.microsoft.com/office/drawing/2014/main" id="{00000000-0008-0000-1500-00001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271" name="Button 23" hidden="1">
              <a:extLst>
                <a:ext uri="{63B3BB69-23CF-44E3-9099-C40C66FF867C}">
                  <a14:compatExt spid="_x0000_s53271"/>
                </a:ext>
                <a:ext uri="{FF2B5EF4-FFF2-40B4-BE49-F238E27FC236}">
                  <a16:creationId xmlns:a16="http://schemas.microsoft.com/office/drawing/2014/main" id="{00000000-0008-0000-1500-00001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272" name="Button 24" hidden="1">
              <a:extLst>
                <a:ext uri="{63B3BB69-23CF-44E3-9099-C40C66FF867C}">
                  <a14:compatExt spid="_x0000_s53272"/>
                </a:ext>
                <a:ext uri="{FF2B5EF4-FFF2-40B4-BE49-F238E27FC236}">
                  <a16:creationId xmlns:a16="http://schemas.microsoft.com/office/drawing/2014/main" id="{00000000-0008-0000-1500-00001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273" name="Button 25" hidden="1">
              <a:extLst>
                <a:ext uri="{63B3BB69-23CF-44E3-9099-C40C66FF867C}">
                  <a14:compatExt spid="_x0000_s53273"/>
                </a:ext>
                <a:ext uri="{FF2B5EF4-FFF2-40B4-BE49-F238E27FC236}">
                  <a16:creationId xmlns:a16="http://schemas.microsoft.com/office/drawing/2014/main" id="{00000000-0008-0000-1500-00001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274" name="Button 26" hidden="1">
              <a:extLst>
                <a:ext uri="{63B3BB69-23CF-44E3-9099-C40C66FF867C}">
                  <a14:compatExt spid="_x0000_s53274"/>
                </a:ext>
                <a:ext uri="{FF2B5EF4-FFF2-40B4-BE49-F238E27FC236}">
                  <a16:creationId xmlns:a16="http://schemas.microsoft.com/office/drawing/2014/main" id="{00000000-0008-0000-1500-00001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275" name="Button 27" hidden="1">
              <a:extLst>
                <a:ext uri="{63B3BB69-23CF-44E3-9099-C40C66FF867C}">
                  <a14:compatExt spid="_x0000_s53275"/>
                </a:ext>
                <a:ext uri="{FF2B5EF4-FFF2-40B4-BE49-F238E27FC236}">
                  <a16:creationId xmlns:a16="http://schemas.microsoft.com/office/drawing/2014/main" id="{00000000-0008-0000-1500-00001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276" name="Button 28" hidden="1">
              <a:extLst>
                <a:ext uri="{63B3BB69-23CF-44E3-9099-C40C66FF867C}">
                  <a14:compatExt spid="_x0000_s53276"/>
                </a:ext>
                <a:ext uri="{FF2B5EF4-FFF2-40B4-BE49-F238E27FC236}">
                  <a16:creationId xmlns:a16="http://schemas.microsoft.com/office/drawing/2014/main" id="{00000000-0008-0000-1500-00001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277" name="Button 29" hidden="1">
              <a:extLst>
                <a:ext uri="{63B3BB69-23CF-44E3-9099-C40C66FF867C}">
                  <a14:compatExt spid="_x0000_s53277"/>
                </a:ext>
                <a:ext uri="{FF2B5EF4-FFF2-40B4-BE49-F238E27FC236}">
                  <a16:creationId xmlns:a16="http://schemas.microsoft.com/office/drawing/2014/main" id="{00000000-0008-0000-1500-00001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278" name="Button 30" hidden="1">
              <a:extLst>
                <a:ext uri="{63B3BB69-23CF-44E3-9099-C40C66FF867C}">
                  <a14:compatExt spid="_x0000_s53278"/>
                </a:ext>
                <a:ext uri="{FF2B5EF4-FFF2-40B4-BE49-F238E27FC236}">
                  <a16:creationId xmlns:a16="http://schemas.microsoft.com/office/drawing/2014/main" id="{00000000-0008-0000-1500-00001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279" name="Button 31" hidden="1">
              <a:extLst>
                <a:ext uri="{63B3BB69-23CF-44E3-9099-C40C66FF867C}">
                  <a14:compatExt spid="_x0000_s53279"/>
                </a:ext>
                <a:ext uri="{FF2B5EF4-FFF2-40B4-BE49-F238E27FC236}">
                  <a16:creationId xmlns:a16="http://schemas.microsoft.com/office/drawing/2014/main" id="{00000000-0008-0000-1500-00001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280" name="Button 32" hidden="1">
              <a:extLst>
                <a:ext uri="{63B3BB69-23CF-44E3-9099-C40C66FF867C}">
                  <a14:compatExt spid="_x0000_s53280"/>
                </a:ext>
                <a:ext uri="{FF2B5EF4-FFF2-40B4-BE49-F238E27FC236}">
                  <a16:creationId xmlns:a16="http://schemas.microsoft.com/office/drawing/2014/main" id="{00000000-0008-0000-1500-00002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281" name="Button 33" hidden="1">
              <a:extLst>
                <a:ext uri="{63B3BB69-23CF-44E3-9099-C40C66FF867C}">
                  <a14:compatExt spid="_x0000_s53281"/>
                </a:ext>
                <a:ext uri="{FF2B5EF4-FFF2-40B4-BE49-F238E27FC236}">
                  <a16:creationId xmlns:a16="http://schemas.microsoft.com/office/drawing/2014/main" id="{00000000-0008-0000-1500-00002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282" name="Button 34" hidden="1">
              <a:extLst>
                <a:ext uri="{63B3BB69-23CF-44E3-9099-C40C66FF867C}">
                  <a14:compatExt spid="_x0000_s53282"/>
                </a:ext>
                <a:ext uri="{FF2B5EF4-FFF2-40B4-BE49-F238E27FC236}">
                  <a16:creationId xmlns:a16="http://schemas.microsoft.com/office/drawing/2014/main" id="{00000000-0008-0000-1500-00002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283" name="Button 35" hidden="1">
              <a:extLst>
                <a:ext uri="{63B3BB69-23CF-44E3-9099-C40C66FF867C}">
                  <a14:compatExt spid="_x0000_s53283"/>
                </a:ext>
                <a:ext uri="{FF2B5EF4-FFF2-40B4-BE49-F238E27FC236}">
                  <a16:creationId xmlns:a16="http://schemas.microsoft.com/office/drawing/2014/main" id="{00000000-0008-0000-1500-00002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284" name="Button 36" hidden="1">
              <a:extLst>
                <a:ext uri="{63B3BB69-23CF-44E3-9099-C40C66FF867C}">
                  <a14:compatExt spid="_x0000_s53284"/>
                </a:ext>
                <a:ext uri="{FF2B5EF4-FFF2-40B4-BE49-F238E27FC236}">
                  <a16:creationId xmlns:a16="http://schemas.microsoft.com/office/drawing/2014/main" id="{00000000-0008-0000-1500-00002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285" name="Button 37" hidden="1">
              <a:extLst>
                <a:ext uri="{63B3BB69-23CF-44E3-9099-C40C66FF867C}">
                  <a14:compatExt spid="_x0000_s53285"/>
                </a:ext>
                <a:ext uri="{FF2B5EF4-FFF2-40B4-BE49-F238E27FC236}">
                  <a16:creationId xmlns:a16="http://schemas.microsoft.com/office/drawing/2014/main" id="{00000000-0008-0000-1500-00002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286" name="Button 38" hidden="1">
              <a:extLst>
                <a:ext uri="{63B3BB69-23CF-44E3-9099-C40C66FF867C}">
                  <a14:compatExt spid="_x0000_s53286"/>
                </a:ext>
                <a:ext uri="{FF2B5EF4-FFF2-40B4-BE49-F238E27FC236}">
                  <a16:creationId xmlns:a16="http://schemas.microsoft.com/office/drawing/2014/main" id="{00000000-0008-0000-1500-00002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287" name="Button 39" hidden="1">
              <a:extLst>
                <a:ext uri="{63B3BB69-23CF-44E3-9099-C40C66FF867C}">
                  <a14:compatExt spid="_x0000_s53287"/>
                </a:ext>
                <a:ext uri="{FF2B5EF4-FFF2-40B4-BE49-F238E27FC236}">
                  <a16:creationId xmlns:a16="http://schemas.microsoft.com/office/drawing/2014/main" id="{00000000-0008-0000-1500-00002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288" name="Button 40" hidden="1">
              <a:extLst>
                <a:ext uri="{63B3BB69-23CF-44E3-9099-C40C66FF867C}">
                  <a14:compatExt spid="_x0000_s53288"/>
                </a:ext>
                <a:ext uri="{FF2B5EF4-FFF2-40B4-BE49-F238E27FC236}">
                  <a16:creationId xmlns:a16="http://schemas.microsoft.com/office/drawing/2014/main" id="{00000000-0008-0000-1500-00002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289" name="Button 41" hidden="1">
              <a:extLst>
                <a:ext uri="{63B3BB69-23CF-44E3-9099-C40C66FF867C}">
                  <a14:compatExt spid="_x0000_s53289"/>
                </a:ext>
                <a:ext uri="{FF2B5EF4-FFF2-40B4-BE49-F238E27FC236}">
                  <a16:creationId xmlns:a16="http://schemas.microsoft.com/office/drawing/2014/main" id="{00000000-0008-0000-1500-00002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290" name="Button 42" hidden="1">
              <a:extLst>
                <a:ext uri="{63B3BB69-23CF-44E3-9099-C40C66FF867C}">
                  <a14:compatExt spid="_x0000_s53290"/>
                </a:ext>
                <a:ext uri="{FF2B5EF4-FFF2-40B4-BE49-F238E27FC236}">
                  <a16:creationId xmlns:a16="http://schemas.microsoft.com/office/drawing/2014/main" id="{00000000-0008-0000-1500-00002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291" name="Button 43" hidden="1">
              <a:extLst>
                <a:ext uri="{63B3BB69-23CF-44E3-9099-C40C66FF867C}">
                  <a14:compatExt spid="_x0000_s53291"/>
                </a:ext>
                <a:ext uri="{FF2B5EF4-FFF2-40B4-BE49-F238E27FC236}">
                  <a16:creationId xmlns:a16="http://schemas.microsoft.com/office/drawing/2014/main" id="{00000000-0008-0000-1500-00002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292" name="Button 44" hidden="1">
              <a:extLst>
                <a:ext uri="{63B3BB69-23CF-44E3-9099-C40C66FF867C}">
                  <a14:compatExt spid="_x0000_s53292"/>
                </a:ext>
                <a:ext uri="{FF2B5EF4-FFF2-40B4-BE49-F238E27FC236}">
                  <a16:creationId xmlns:a16="http://schemas.microsoft.com/office/drawing/2014/main" id="{00000000-0008-0000-1500-00002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293" name="Button 45" hidden="1">
              <a:extLst>
                <a:ext uri="{63B3BB69-23CF-44E3-9099-C40C66FF867C}">
                  <a14:compatExt spid="_x0000_s53293"/>
                </a:ext>
                <a:ext uri="{FF2B5EF4-FFF2-40B4-BE49-F238E27FC236}">
                  <a16:creationId xmlns:a16="http://schemas.microsoft.com/office/drawing/2014/main" id="{00000000-0008-0000-1500-00002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294" name="Button 46" hidden="1">
              <a:extLst>
                <a:ext uri="{63B3BB69-23CF-44E3-9099-C40C66FF867C}">
                  <a14:compatExt spid="_x0000_s53294"/>
                </a:ext>
                <a:ext uri="{FF2B5EF4-FFF2-40B4-BE49-F238E27FC236}">
                  <a16:creationId xmlns:a16="http://schemas.microsoft.com/office/drawing/2014/main" id="{00000000-0008-0000-1500-00002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3295" name="Button 47" hidden="1">
              <a:extLst>
                <a:ext uri="{63B3BB69-23CF-44E3-9099-C40C66FF867C}">
                  <a14:compatExt spid="_x0000_s53295"/>
                </a:ext>
                <a:ext uri="{FF2B5EF4-FFF2-40B4-BE49-F238E27FC236}">
                  <a16:creationId xmlns:a16="http://schemas.microsoft.com/office/drawing/2014/main" id="{00000000-0008-0000-1500-00002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3296" name="Button 48" hidden="1">
              <a:extLst>
                <a:ext uri="{63B3BB69-23CF-44E3-9099-C40C66FF867C}">
                  <a14:compatExt spid="_x0000_s53296"/>
                </a:ext>
                <a:ext uri="{FF2B5EF4-FFF2-40B4-BE49-F238E27FC236}">
                  <a16:creationId xmlns:a16="http://schemas.microsoft.com/office/drawing/2014/main" id="{00000000-0008-0000-1500-00003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3297" name="Button 49" hidden="1">
              <a:extLst>
                <a:ext uri="{63B3BB69-23CF-44E3-9099-C40C66FF867C}">
                  <a14:compatExt spid="_x0000_s53297"/>
                </a:ext>
                <a:ext uri="{FF2B5EF4-FFF2-40B4-BE49-F238E27FC236}">
                  <a16:creationId xmlns:a16="http://schemas.microsoft.com/office/drawing/2014/main" id="{00000000-0008-0000-1500-00003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3298" name="Button 50" hidden="1">
              <a:extLst>
                <a:ext uri="{63B3BB69-23CF-44E3-9099-C40C66FF867C}">
                  <a14:compatExt spid="_x0000_s53298"/>
                </a:ext>
                <a:ext uri="{FF2B5EF4-FFF2-40B4-BE49-F238E27FC236}">
                  <a16:creationId xmlns:a16="http://schemas.microsoft.com/office/drawing/2014/main" id="{00000000-0008-0000-1500-00003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3299" name="Button 51" hidden="1">
              <a:extLst>
                <a:ext uri="{63B3BB69-23CF-44E3-9099-C40C66FF867C}">
                  <a14:compatExt spid="_x0000_s53299"/>
                </a:ext>
                <a:ext uri="{FF2B5EF4-FFF2-40B4-BE49-F238E27FC236}">
                  <a16:creationId xmlns:a16="http://schemas.microsoft.com/office/drawing/2014/main" id="{00000000-0008-0000-1500-00003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300" name="Button 52" hidden="1">
              <a:extLst>
                <a:ext uri="{63B3BB69-23CF-44E3-9099-C40C66FF867C}">
                  <a14:compatExt spid="_x0000_s53300"/>
                </a:ext>
                <a:ext uri="{FF2B5EF4-FFF2-40B4-BE49-F238E27FC236}">
                  <a16:creationId xmlns:a16="http://schemas.microsoft.com/office/drawing/2014/main" id="{00000000-0008-0000-1500-00003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301" name="Button 53" hidden="1">
              <a:extLst>
                <a:ext uri="{63B3BB69-23CF-44E3-9099-C40C66FF867C}">
                  <a14:compatExt spid="_x0000_s53301"/>
                </a:ext>
                <a:ext uri="{FF2B5EF4-FFF2-40B4-BE49-F238E27FC236}">
                  <a16:creationId xmlns:a16="http://schemas.microsoft.com/office/drawing/2014/main" id="{00000000-0008-0000-1500-00003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302" name="Button 54" hidden="1">
              <a:extLst>
                <a:ext uri="{63B3BB69-23CF-44E3-9099-C40C66FF867C}">
                  <a14:compatExt spid="_x0000_s53302"/>
                </a:ext>
                <a:ext uri="{FF2B5EF4-FFF2-40B4-BE49-F238E27FC236}">
                  <a16:creationId xmlns:a16="http://schemas.microsoft.com/office/drawing/2014/main" id="{00000000-0008-0000-1500-00003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303" name="Button 55" hidden="1">
              <a:extLst>
                <a:ext uri="{63B3BB69-23CF-44E3-9099-C40C66FF867C}">
                  <a14:compatExt spid="_x0000_s53303"/>
                </a:ext>
                <a:ext uri="{FF2B5EF4-FFF2-40B4-BE49-F238E27FC236}">
                  <a16:creationId xmlns:a16="http://schemas.microsoft.com/office/drawing/2014/main" id="{00000000-0008-0000-1500-00003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304" name="Button 56" hidden="1">
              <a:extLst>
                <a:ext uri="{63B3BB69-23CF-44E3-9099-C40C66FF867C}">
                  <a14:compatExt spid="_x0000_s53304"/>
                </a:ext>
                <a:ext uri="{FF2B5EF4-FFF2-40B4-BE49-F238E27FC236}">
                  <a16:creationId xmlns:a16="http://schemas.microsoft.com/office/drawing/2014/main" id="{00000000-0008-0000-1500-00003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305" name="Button 57" hidden="1">
              <a:extLst>
                <a:ext uri="{63B3BB69-23CF-44E3-9099-C40C66FF867C}">
                  <a14:compatExt spid="_x0000_s53305"/>
                </a:ext>
                <a:ext uri="{FF2B5EF4-FFF2-40B4-BE49-F238E27FC236}">
                  <a16:creationId xmlns:a16="http://schemas.microsoft.com/office/drawing/2014/main" id="{00000000-0008-0000-1500-00003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306" name="Button 58" hidden="1">
              <a:extLst>
                <a:ext uri="{63B3BB69-23CF-44E3-9099-C40C66FF867C}">
                  <a14:compatExt spid="_x0000_s53306"/>
                </a:ext>
                <a:ext uri="{FF2B5EF4-FFF2-40B4-BE49-F238E27FC236}">
                  <a16:creationId xmlns:a16="http://schemas.microsoft.com/office/drawing/2014/main" id="{00000000-0008-0000-1500-00003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307" name="Button 59" hidden="1">
              <a:extLst>
                <a:ext uri="{63B3BB69-23CF-44E3-9099-C40C66FF867C}">
                  <a14:compatExt spid="_x0000_s53307"/>
                </a:ext>
                <a:ext uri="{FF2B5EF4-FFF2-40B4-BE49-F238E27FC236}">
                  <a16:creationId xmlns:a16="http://schemas.microsoft.com/office/drawing/2014/main" id="{00000000-0008-0000-1500-00003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8" name="Button 60" hidden="1">
              <a:extLst>
                <a:ext uri="{63B3BB69-23CF-44E3-9099-C40C66FF867C}">
                  <a14:compatExt spid="_x0000_s53308"/>
                </a:ext>
                <a:ext uri="{FF2B5EF4-FFF2-40B4-BE49-F238E27FC236}">
                  <a16:creationId xmlns:a16="http://schemas.microsoft.com/office/drawing/2014/main" id="{00000000-0008-0000-1500-00003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309" name="Button 61" hidden="1">
              <a:extLst>
                <a:ext uri="{63B3BB69-23CF-44E3-9099-C40C66FF867C}">
                  <a14:compatExt spid="_x0000_s53309"/>
                </a:ext>
                <a:ext uri="{FF2B5EF4-FFF2-40B4-BE49-F238E27FC236}">
                  <a16:creationId xmlns:a16="http://schemas.microsoft.com/office/drawing/2014/main" id="{00000000-0008-0000-1500-00003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0" name="Button 62" hidden="1">
              <a:extLst>
                <a:ext uri="{63B3BB69-23CF-44E3-9099-C40C66FF867C}">
                  <a14:compatExt spid="_x0000_s53310"/>
                </a:ext>
                <a:ext uri="{FF2B5EF4-FFF2-40B4-BE49-F238E27FC236}">
                  <a16:creationId xmlns:a16="http://schemas.microsoft.com/office/drawing/2014/main" id="{00000000-0008-0000-1500-00003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11" name="Button 63" hidden="1">
              <a:extLst>
                <a:ext uri="{63B3BB69-23CF-44E3-9099-C40C66FF867C}">
                  <a14:compatExt spid="_x0000_s53311"/>
                </a:ext>
                <a:ext uri="{FF2B5EF4-FFF2-40B4-BE49-F238E27FC236}">
                  <a16:creationId xmlns:a16="http://schemas.microsoft.com/office/drawing/2014/main" id="{00000000-0008-0000-1500-00003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312" name="Button 64" hidden="1">
              <a:extLst>
                <a:ext uri="{63B3BB69-23CF-44E3-9099-C40C66FF867C}">
                  <a14:compatExt spid="_x0000_s53312"/>
                </a:ext>
                <a:ext uri="{FF2B5EF4-FFF2-40B4-BE49-F238E27FC236}">
                  <a16:creationId xmlns:a16="http://schemas.microsoft.com/office/drawing/2014/main" id="{00000000-0008-0000-1500-00004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313" name="Button 65" hidden="1">
              <a:extLst>
                <a:ext uri="{63B3BB69-23CF-44E3-9099-C40C66FF867C}">
                  <a14:compatExt spid="_x0000_s53313"/>
                </a:ext>
                <a:ext uri="{FF2B5EF4-FFF2-40B4-BE49-F238E27FC236}">
                  <a16:creationId xmlns:a16="http://schemas.microsoft.com/office/drawing/2014/main" id="{00000000-0008-0000-1500-00004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314" name="Button 66" hidden="1">
              <a:extLst>
                <a:ext uri="{63B3BB69-23CF-44E3-9099-C40C66FF867C}">
                  <a14:compatExt spid="_x0000_s53314"/>
                </a:ext>
                <a:ext uri="{FF2B5EF4-FFF2-40B4-BE49-F238E27FC236}">
                  <a16:creationId xmlns:a16="http://schemas.microsoft.com/office/drawing/2014/main" id="{00000000-0008-0000-1500-00004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315" name="Button 67" hidden="1">
              <a:extLst>
                <a:ext uri="{63B3BB69-23CF-44E3-9099-C40C66FF867C}">
                  <a14:compatExt spid="_x0000_s53315"/>
                </a:ext>
                <a:ext uri="{FF2B5EF4-FFF2-40B4-BE49-F238E27FC236}">
                  <a16:creationId xmlns:a16="http://schemas.microsoft.com/office/drawing/2014/main" id="{00000000-0008-0000-1500-00004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316" name="Button 68" hidden="1">
              <a:extLst>
                <a:ext uri="{63B3BB69-23CF-44E3-9099-C40C66FF867C}">
                  <a14:compatExt spid="_x0000_s53316"/>
                </a:ext>
                <a:ext uri="{FF2B5EF4-FFF2-40B4-BE49-F238E27FC236}">
                  <a16:creationId xmlns:a16="http://schemas.microsoft.com/office/drawing/2014/main" id="{00000000-0008-0000-1500-00004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317" name="Button 69" hidden="1">
              <a:extLst>
                <a:ext uri="{63B3BB69-23CF-44E3-9099-C40C66FF867C}">
                  <a14:compatExt spid="_x0000_s53317"/>
                </a:ext>
                <a:ext uri="{FF2B5EF4-FFF2-40B4-BE49-F238E27FC236}">
                  <a16:creationId xmlns:a16="http://schemas.microsoft.com/office/drawing/2014/main" id="{00000000-0008-0000-1500-00004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318" name="Button 70" hidden="1">
              <a:extLst>
                <a:ext uri="{63B3BB69-23CF-44E3-9099-C40C66FF867C}">
                  <a14:compatExt spid="_x0000_s53318"/>
                </a:ext>
                <a:ext uri="{FF2B5EF4-FFF2-40B4-BE49-F238E27FC236}">
                  <a16:creationId xmlns:a16="http://schemas.microsoft.com/office/drawing/2014/main" id="{00000000-0008-0000-1500-00004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319" name="Button 71" hidden="1">
              <a:extLst>
                <a:ext uri="{63B3BB69-23CF-44E3-9099-C40C66FF867C}">
                  <a14:compatExt spid="_x0000_s53319"/>
                </a:ext>
                <a:ext uri="{FF2B5EF4-FFF2-40B4-BE49-F238E27FC236}">
                  <a16:creationId xmlns:a16="http://schemas.microsoft.com/office/drawing/2014/main" id="{00000000-0008-0000-1500-00004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320" name="Button 72" hidden="1">
              <a:extLst>
                <a:ext uri="{63B3BB69-23CF-44E3-9099-C40C66FF867C}">
                  <a14:compatExt spid="_x0000_s53320"/>
                </a:ext>
                <a:ext uri="{FF2B5EF4-FFF2-40B4-BE49-F238E27FC236}">
                  <a16:creationId xmlns:a16="http://schemas.microsoft.com/office/drawing/2014/main" id="{00000000-0008-0000-1500-00004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321" name="Button 73" hidden="1">
              <a:extLst>
                <a:ext uri="{63B3BB69-23CF-44E3-9099-C40C66FF867C}">
                  <a14:compatExt spid="_x0000_s53321"/>
                </a:ext>
                <a:ext uri="{FF2B5EF4-FFF2-40B4-BE49-F238E27FC236}">
                  <a16:creationId xmlns:a16="http://schemas.microsoft.com/office/drawing/2014/main" id="{00000000-0008-0000-1500-00004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322" name="Button 74" hidden="1">
              <a:extLst>
                <a:ext uri="{63B3BB69-23CF-44E3-9099-C40C66FF867C}">
                  <a14:compatExt spid="_x0000_s53322"/>
                </a:ext>
                <a:ext uri="{FF2B5EF4-FFF2-40B4-BE49-F238E27FC236}">
                  <a16:creationId xmlns:a16="http://schemas.microsoft.com/office/drawing/2014/main" id="{00000000-0008-0000-1500-00004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323" name="Button 75" hidden="1">
              <a:extLst>
                <a:ext uri="{63B3BB69-23CF-44E3-9099-C40C66FF867C}">
                  <a14:compatExt spid="_x0000_s53323"/>
                </a:ext>
                <a:ext uri="{FF2B5EF4-FFF2-40B4-BE49-F238E27FC236}">
                  <a16:creationId xmlns:a16="http://schemas.microsoft.com/office/drawing/2014/main" id="{00000000-0008-0000-1500-00004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324" name="Button 76" hidden="1">
              <a:extLst>
                <a:ext uri="{63B3BB69-23CF-44E3-9099-C40C66FF867C}">
                  <a14:compatExt spid="_x0000_s53324"/>
                </a:ext>
                <a:ext uri="{FF2B5EF4-FFF2-40B4-BE49-F238E27FC236}">
                  <a16:creationId xmlns:a16="http://schemas.microsoft.com/office/drawing/2014/main" id="{00000000-0008-0000-1500-00004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325" name="Button 77" hidden="1">
              <a:extLst>
                <a:ext uri="{63B3BB69-23CF-44E3-9099-C40C66FF867C}">
                  <a14:compatExt spid="_x0000_s53325"/>
                </a:ext>
                <a:ext uri="{FF2B5EF4-FFF2-40B4-BE49-F238E27FC236}">
                  <a16:creationId xmlns:a16="http://schemas.microsoft.com/office/drawing/2014/main" id="{00000000-0008-0000-1500-00004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326" name="Button 78" hidden="1">
              <a:extLst>
                <a:ext uri="{63B3BB69-23CF-44E3-9099-C40C66FF867C}">
                  <a14:compatExt spid="_x0000_s53326"/>
                </a:ext>
                <a:ext uri="{FF2B5EF4-FFF2-40B4-BE49-F238E27FC236}">
                  <a16:creationId xmlns:a16="http://schemas.microsoft.com/office/drawing/2014/main" id="{00000000-0008-0000-1500-00004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27" name="Button 79" hidden="1">
              <a:extLst>
                <a:ext uri="{63B3BB69-23CF-44E3-9099-C40C66FF867C}">
                  <a14:compatExt spid="_x0000_s53327"/>
                </a:ext>
                <a:ext uri="{FF2B5EF4-FFF2-40B4-BE49-F238E27FC236}">
                  <a16:creationId xmlns:a16="http://schemas.microsoft.com/office/drawing/2014/main" id="{00000000-0008-0000-1500-00004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28" name="Button 80" hidden="1">
              <a:extLst>
                <a:ext uri="{63B3BB69-23CF-44E3-9099-C40C66FF867C}">
                  <a14:compatExt spid="_x0000_s53328"/>
                </a:ext>
                <a:ext uri="{FF2B5EF4-FFF2-40B4-BE49-F238E27FC236}">
                  <a16:creationId xmlns:a16="http://schemas.microsoft.com/office/drawing/2014/main" id="{00000000-0008-0000-1500-00005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329" name="Button 81" hidden="1">
              <a:extLst>
                <a:ext uri="{63B3BB69-23CF-44E3-9099-C40C66FF867C}">
                  <a14:compatExt spid="_x0000_s53329"/>
                </a:ext>
                <a:ext uri="{FF2B5EF4-FFF2-40B4-BE49-F238E27FC236}">
                  <a16:creationId xmlns:a16="http://schemas.microsoft.com/office/drawing/2014/main" id="{00000000-0008-0000-1500-00005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330" name="Button 82" hidden="1">
              <a:extLst>
                <a:ext uri="{63B3BB69-23CF-44E3-9099-C40C66FF867C}">
                  <a14:compatExt spid="_x0000_s53330"/>
                </a:ext>
                <a:ext uri="{FF2B5EF4-FFF2-40B4-BE49-F238E27FC236}">
                  <a16:creationId xmlns:a16="http://schemas.microsoft.com/office/drawing/2014/main" id="{00000000-0008-0000-1500-00005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331" name="Button 83" hidden="1">
              <a:extLst>
                <a:ext uri="{63B3BB69-23CF-44E3-9099-C40C66FF867C}">
                  <a14:compatExt spid="_x0000_s53331"/>
                </a:ext>
                <a:ext uri="{FF2B5EF4-FFF2-40B4-BE49-F238E27FC236}">
                  <a16:creationId xmlns:a16="http://schemas.microsoft.com/office/drawing/2014/main" id="{00000000-0008-0000-1500-00005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332" name="Button 84" hidden="1">
              <a:extLst>
                <a:ext uri="{63B3BB69-23CF-44E3-9099-C40C66FF867C}">
                  <a14:compatExt spid="_x0000_s53332"/>
                </a:ext>
                <a:ext uri="{FF2B5EF4-FFF2-40B4-BE49-F238E27FC236}">
                  <a16:creationId xmlns:a16="http://schemas.microsoft.com/office/drawing/2014/main" id="{00000000-0008-0000-1500-00005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333" name="Button 85" hidden="1">
              <a:extLst>
                <a:ext uri="{63B3BB69-23CF-44E3-9099-C40C66FF867C}">
                  <a14:compatExt spid="_x0000_s53333"/>
                </a:ext>
                <a:ext uri="{FF2B5EF4-FFF2-40B4-BE49-F238E27FC236}">
                  <a16:creationId xmlns:a16="http://schemas.microsoft.com/office/drawing/2014/main" id="{00000000-0008-0000-1500-00005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334" name="Button 86" hidden="1">
              <a:extLst>
                <a:ext uri="{63B3BB69-23CF-44E3-9099-C40C66FF867C}">
                  <a14:compatExt spid="_x0000_s53334"/>
                </a:ext>
                <a:ext uri="{FF2B5EF4-FFF2-40B4-BE49-F238E27FC236}">
                  <a16:creationId xmlns:a16="http://schemas.microsoft.com/office/drawing/2014/main" id="{00000000-0008-0000-1500-00005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335" name="Button 87" hidden="1">
              <a:extLst>
                <a:ext uri="{63B3BB69-23CF-44E3-9099-C40C66FF867C}">
                  <a14:compatExt spid="_x0000_s53335"/>
                </a:ext>
                <a:ext uri="{FF2B5EF4-FFF2-40B4-BE49-F238E27FC236}">
                  <a16:creationId xmlns:a16="http://schemas.microsoft.com/office/drawing/2014/main" id="{00000000-0008-0000-1500-00005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336" name="Button 88" hidden="1">
              <a:extLst>
                <a:ext uri="{63B3BB69-23CF-44E3-9099-C40C66FF867C}">
                  <a14:compatExt spid="_x0000_s53336"/>
                </a:ext>
                <a:ext uri="{FF2B5EF4-FFF2-40B4-BE49-F238E27FC236}">
                  <a16:creationId xmlns:a16="http://schemas.microsoft.com/office/drawing/2014/main" id="{00000000-0008-0000-1500-00005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337" name="Button 89" hidden="1">
              <a:extLst>
                <a:ext uri="{63B3BB69-23CF-44E3-9099-C40C66FF867C}">
                  <a14:compatExt spid="_x0000_s53337"/>
                </a:ext>
                <a:ext uri="{FF2B5EF4-FFF2-40B4-BE49-F238E27FC236}">
                  <a16:creationId xmlns:a16="http://schemas.microsoft.com/office/drawing/2014/main" id="{00000000-0008-0000-1500-00005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338" name="Button 90" hidden="1">
              <a:extLst>
                <a:ext uri="{63B3BB69-23CF-44E3-9099-C40C66FF867C}">
                  <a14:compatExt spid="_x0000_s53338"/>
                </a:ext>
                <a:ext uri="{FF2B5EF4-FFF2-40B4-BE49-F238E27FC236}">
                  <a16:creationId xmlns:a16="http://schemas.microsoft.com/office/drawing/2014/main" id="{00000000-0008-0000-1500-00005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339" name="Button 91" hidden="1">
              <a:extLst>
                <a:ext uri="{63B3BB69-23CF-44E3-9099-C40C66FF867C}">
                  <a14:compatExt spid="_x0000_s53339"/>
                </a:ext>
                <a:ext uri="{FF2B5EF4-FFF2-40B4-BE49-F238E27FC236}">
                  <a16:creationId xmlns:a16="http://schemas.microsoft.com/office/drawing/2014/main" id="{00000000-0008-0000-1500-00005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340" name="Button 92" hidden="1">
              <a:extLst>
                <a:ext uri="{63B3BB69-23CF-44E3-9099-C40C66FF867C}">
                  <a14:compatExt spid="_x0000_s53340"/>
                </a:ext>
                <a:ext uri="{FF2B5EF4-FFF2-40B4-BE49-F238E27FC236}">
                  <a16:creationId xmlns:a16="http://schemas.microsoft.com/office/drawing/2014/main" id="{00000000-0008-0000-1500-00005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341" name="Button 93" hidden="1">
              <a:extLst>
                <a:ext uri="{63B3BB69-23CF-44E3-9099-C40C66FF867C}">
                  <a14:compatExt spid="_x0000_s53341"/>
                </a:ext>
                <a:ext uri="{FF2B5EF4-FFF2-40B4-BE49-F238E27FC236}">
                  <a16:creationId xmlns:a16="http://schemas.microsoft.com/office/drawing/2014/main" id="{00000000-0008-0000-1500-00005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342" name="Button 94" hidden="1">
              <a:extLst>
                <a:ext uri="{63B3BB69-23CF-44E3-9099-C40C66FF867C}">
                  <a14:compatExt spid="_x0000_s53342"/>
                </a:ext>
                <a:ext uri="{FF2B5EF4-FFF2-40B4-BE49-F238E27FC236}">
                  <a16:creationId xmlns:a16="http://schemas.microsoft.com/office/drawing/2014/main" id="{00000000-0008-0000-1500-00005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343" name="Button 95" hidden="1">
              <a:extLst>
                <a:ext uri="{63B3BB69-23CF-44E3-9099-C40C66FF867C}">
                  <a14:compatExt spid="_x0000_s53343"/>
                </a:ext>
                <a:ext uri="{FF2B5EF4-FFF2-40B4-BE49-F238E27FC236}">
                  <a16:creationId xmlns:a16="http://schemas.microsoft.com/office/drawing/2014/main" id="{00000000-0008-0000-1500-00005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344" name="Button 96" hidden="1">
              <a:extLst>
                <a:ext uri="{63B3BB69-23CF-44E3-9099-C40C66FF867C}">
                  <a14:compatExt spid="_x0000_s53344"/>
                </a:ext>
                <a:ext uri="{FF2B5EF4-FFF2-40B4-BE49-F238E27FC236}">
                  <a16:creationId xmlns:a16="http://schemas.microsoft.com/office/drawing/2014/main" id="{00000000-0008-0000-1500-00006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345" name="Button 97" hidden="1">
              <a:extLst>
                <a:ext uri="{63B3BB69-23CF-44E3-9099-C40C66FF867C}">
                  <a14:compatExt spid="_x0000_s53345"/>
                </a:ext>
                <a:ext uri="{FF2B5EF4-FFF2-40B4-BE49-F238E27FC236}">
                  <a16:creationId xmlns:a16="http://schemas.microsoft.com/office/drawing/2014/main" id="{00000000-0008-0000-1500-00006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346" name="Button 98" hidden="1">
              <a:extLst>
                <a:ext uri="{63B3BB69-23CF-44E3-9099-C40C66FF867C}">
                  <a14:compatExt spid="_x0000_s53346"/>
                </a:ext>
                <a:ext uri="{FF2B5EF4-FFF2-40B4-BE49-F238E27FC236}">
                  <a16:creationId xmlns:a16="http://schemas.microsoft.com/office/drawing/2014/main" id="{00000000-0008-0000-1500-00006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347" name="Button 99" hidden="1">
              <a:extLst>
                <a:ext uri="{63B3BB69-23CF-44E3-9099-C40C66FF867C}">
                  <a14:compatExt spid="_x0000_s53347"/>
                </a:ext>
                <a:ext uri="{FF2B5EF4-FFF2-40B4-BE49-F238E27FC236}">
                  <a16:creationId xmlns:a16="http://schemas.microsoft.com/office/drawing/2014/main" id="{00000000-0008-0000-1500-00006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348" name="Button 100" hidden="1">
              <a:extLst>
                <a:ext uri="{63B3BB69-23CF-44E3-9099-C40C66FF867C}">
                  <a14:compatExt spid="_x0000_s53348"/>
                </a:ext>
                <a:ext uri="{FF2B5EF4-FFF2-40B4-BE49-F238E27FC236}">
                  <a16:creationId xmlns:a16="http://schemas.microsoft.com/office/drawing/2014/main" id="{00000000-0008-0000-1500-00006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349" name="Button 101" hidden="1">
              <a:extLst>
                <a:ext uri="{63B3BB69-23CF-44E3-9099-C40C66FF867C}">
                  <a14:compatExt spid="_x0000_s53349"/>
                </a:ext>
                <a:ext uri="{FF2B5EF4-FFF2-40B4-BE49-F238E27FC236}">
                  <a16:creationId xmlns:a16="http://schemas.microsoft.com/office/drawing/2014/main" id="{00000000-0008-0000-1500-00006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350" name="Button 102" hidden="1">
              <a:extLst>
                <a:ext uri="{63B3BB69-23CF-44E3-9099-C40C66FF867C}">
                  <a14:compatExt spid="_x0000_s53350"/>
                </a:ext>
                <a:ext uri="{FF2B5EF4-FFF2-40B4-BE49-F238E27FC236}">
                  <a16:creationId xmlns:a16="http://schemas.microsoft.com/office/drawing/2014/main" id="{00000000-0008-0000-1500-00006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351" name="Button 103" hidden="1">
              <a:extLst>
                <a:ext uri="{63B3BB69-23CF-44E3-9099-C40C66FF867C}">
                  <a14:compatExt spid="_x0000_s53351"/>
                </a:ext>
                <a:ext uri="{FF2B5EF4-FFF2-40B4-BE49-F238E27FC236}">
                  <a16:creationId xmlns:a16="http://schemas.microsoft.com/office/drawing/2014/main" id="{00000000-0008-0000-1500-00006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352" name="Button 104" hidden="1">
              <a:extLst>
                <a:ext uri="{63B3BB69-23CF-44E3-9099-C40C66FF867C}">
                  <a14:compatExt spid="_x0000_s53352"/>
                </a:ext>
                <a:ext uri="{FF2B5EF4-FFF2-40B4-BE49-F238E27FC236}">
                  <a16:creationId xmlns:a16="http://schemas.microsoft.com/office/drawing/2014/main" id="{00000000-0008-0000-1500-00006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353" name="Button 105" hidden="1">
              <a:extLst>
                <a:ext uri="{63B3BB69-23CF-44E3-9099-C40C66FF867C}">
                  <a14:compatExt spid="_x0000_s53353"/>
                </a:ext>
                <a:ext uri="{FF2B5EF4-FFF2-40B4-BE49-F238E27FC236}">
                  <a16:creationId xmlns:a16="http://schemas.microsoft.com/office/drawing/2014/main" id="{00000000-0008-0000-1500-00006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354" name="Button 106" hidden="1">
              <a:extLst>
                <a:ext uri="{63B3BB69-23CF-44E3-9099-C40C66FF867C}">
                  <a14:compatExt spid="_x0000_s53354"/>
                </a:ext>
                <a:ext uri="{FF2B5EF4-FFF2-40B4-BE49-F238E27FC236}">
                  <a16:creationId xmlns:a16="http://schemas.microsoft.com/office/drawing/2014/main" id="{00000000-0008-0000-1500-00006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355" name="Button 107" hidden="1">
              <a:extLst>
                <a:ext uri="{63B3BB69-23CF-44E3-9099-C40C66FF867C}">
                  <a14:compatExt spid="_x0000_s53355"/>
                </a:ext>
                <a:ext uri="{FF2B5EF4-FFF2-40B4-BE49-F238E27FC236}">
                  <a16:creationId xmlns:a16="http://schemas.microsoft.com/office/drawing/2014/main" id="{00000000-0008-0000-1500-00006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356" name="Button 108" hidden="1">
              <a:extLst>
                <a:ext uri="{63B3BB69-23CF-44E3-9099-C40C66FF867C}">
                  <a14:compatExt spid="_x0000_s53356"/>
                </a:ext>
                <a:ext uri="{FF2B5EF4-FFF2-40B4-BE49-F238E27FC236}">
                  <a16:creationId xmlns:a16="http://schemas.microsoft.com/office/drawing/2014/main" id="{00000000-0008-0000-1500-00006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357" name="Button 109" hidden="1">
              <a:extLst>
                <a:ext uri="{63B3BB69-23CF-44E3-9099-C40C66FF867C}">
                  <a14:compatExt spid="_x0000_s53357"/>
                </a:ext>
                <a:ext uri="{FF2B5EF4-FFF2-40B4-BE49-F238E27FC236}">
                  <a16:creationId xmlns:a16="http://schemas.microsoft.com/office/drawing/2014/main" id="{00000000-0008-0000-1500-00006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358" name="Button 110" hidden="1">
              <a:extLst>
                <a:ext uri="{63B3BB69-23CF-44E3-9099-C40C66FF867C}">
                  <a14:compatExt spid="_x0000_s53358"/>
                </a:ext>
                <a:ext uri="{FF2B5EF4-FFF2-40B4-BE49-F238E27FC236}">
                  <a16:creationId xmlns:a16="http://schemas.microsoft.com/office/drawing/2014/main" id="{00000000-0008-0000-1500-00006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3359" name="Button 111" hidden="1">
              <a:extLst>
                <a:ext uri="{63B3BB69-23CF-44E3-9099-C40C66FF867C}">
                  <a14:compatExt spid="_x0000_s53359"/>
                </a:ext>
                <a:ext uri="{FF2B5EF4-FFF2-40B4-BE49-F238E27FC236}">
                  <a16:creationId xmlns:a16="http://schemas.microsoft.com/office/drawing/2014/main" id="{00000000-0008-0000-1500-00006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3360" name="Button 112" hidden="1">
              <a:extLst>
                <a:ext uri="{63B3BB69-23CF-44E3-9099-C40C66FF867C}">
                  <a14:compatExt spid="_x0000_s53360"/>
                </a:ext>
                <a:ext uri="{FF2B5EF4-FFF2-40B4-BE49-F238E27FC236}">
                  <a16:creationId xmlns:a16="http://schemas.microsoft.com/office/drawing/2014/main" id="{00000000-0008-0000-1500-00007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3361" name="Button 113" hidden="1">
              <a:extLst>
                <a:ext uri="{63B3BB69-23CF-44E3-9099-C40C66FF867C}">
                  <a14:compatExt spid="_x0000_s53361"/>
                </a:ext>
                <a:ext uri="{FF2B5EF4-FFF2-40B4-BE49-F238E27FC236}">
                  <a16:creationId xmlns:a16="http://schemas.microsoft.com/office/drawing/2014/main" id="{00000000-0008-0000-1500-00007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3362" name="Button 114" hidden="1">
              <a:extLst>
                <a:ext uri="{63B3BB69-23CF-44E3-9099-C40C66FF867C}">
                  <a14:compatExt spid="_x0000_s53362"/>
                </a:ext>
                <a:ext uri="{FF2B5EF4-FFF2-40B4-BE49-F238E27FC236}">
                  <a16:creationId xmlns:a16="http://schemas.microsoft.com/office/drawing/2014/main" id="{00000000-0008-0000-1500-00007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3363" name="Button 115" hidden="1">
              <a:extLst>
                <a:ext uri="{63B3BB69-23CF-44E3-9099-C40C66FF867C}">
                  <a14:compatExt spid="_x0000_s53363"/>
                </a:ext>
                <a:ext uri="{FF2B5EF4-FFF2-40B4-BE49-F238E27FC236}">
                  <a16:creationId xmlns:a16="http://schemas.microsoft.com/office/drawing/2014/main" id="{00000000-0008-0000-1500-00007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3364" name="Button 116" hidden="1">
              <a:extLst>
                <a:ext uri="{63B3BB69-23CF-44E3-9099-C40C66FF867C}">
                  <a14:compatExt spid="_x0000_s53364"/>
                </a:ext>
                <a:ext uri="{FF2B5EF4-FFF2-40B4-BE49-F238E27FC236}">
                  <a16:creationId xmlns:a16="http://schemas.microsoft.com/office/drawing/2014/main" id="{00000000-0008-0000-1500-00007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3365" name="Button 117" hidden="1">
              <a:extLst>
                <a:ext uri="{63B3BB69-23CF-44E3-9099-C40C66FF867C}">
                  <a14:compatExt spid="_x0000_s53365"/>
                </a:ext>
                <a:ext uri="{FF2B5EF4-FFF2-40B4-BE49-F238E27FC236}">
                  <a16:creationId xmlns:a16="http://schemas.microsoft.com/office/drawing/2014/main" id="{00000000-0008-0000-1500-00007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3366" name="Button 118" hidden="1">
              <a:extLst>
                <a:ext uri="{63B3BB69-23CF-44E3-9099-C40C66FF867C}">
                  <a14:compatExt spid="_x0000_s53366"/>
                </a:ext>
                <a:ext uri="{FF2B5EF4-FFF2-40B4-BE49-F238E27FC236}">
                  <a16:creationId xmlns:a16="http://schemas.microsoft.com/office/drawing/2014/main" id="{00000000-0008-0000-1500-00007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3367" name="Button 119" hidden="1">
              <a:extLst>
                <a:ext uri="{63B3BB69-23CF-44E3-9099-C40C66FF867C}">
                  <a14:compatExt spid="_x0000_s53367"/>
                </a:ext>
                <a:ext uri="{FF2B5EF4-FFF2-40B4-BE49-F238E27FC236}">
                  <a16:creationId xmlns:a16="http://schemas.microsoft.com/office/drawing/2014/main" id="{00000000-0008-0000-1500-00007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3368" name="Button 120" hidden="1">
              <a:extLst>
                <a:ext uri="{63B3BB69-23CF-44E3-9099-C40C66FF867C}">
                  <a14:compatExt spid="_x0000_s53368"/>
                </a:ext>
                <a:ext uri="{FF2B5EF4-FFF2-40B4-BE49-F238E27FC236}">
                  <a16:creationId xmlns:a16="http://schemas.microsoft.com/office/drawing/2014/main" id="{00000000-0008-0000-1500-00007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3369" name="Button 121" hidden="1">
              <a:extLst>
                <a:ext uri="{63B3BB69-23CF-44E3-9099-C40C66FF867C}">
                  <a14:compatExt spid="_x0000_s53369"/>
                </a:ext>
                <a:ext uri="{FF2B5EF4-FFF2-40B4-BE49-F238E27FC236}">
                  <a16:creationId xmlns:a16="http://schemas.microsoft.com/office/drawing/2014/main" id="{00000000-0008-0000-1500-00007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3370" name="Button 122" hidden="1">
              <a:extLst>
                <a:ext uri="{63B3BB69-23CF-44E3-9099-C40C66FF867C}">
                  <a14:compatExt spid="_x0000_s53370"/>
                </a:ext>
                <a:ext uri="{FF2B5EF4-FFF2-40B4-BE49-F238E27FC236}">
                  <a16:creationId xmlns:a16="http://schemas.microsoft.com/office/drawing/2014/main" id="{00000000-0008-0000-1500-00007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371" name="Button 123" hidden="1">
              <a:extLst>
                <a:ext uri="{63B3BB69-23CF-44E3-9099-C40C66FF867C}">
                  <a14:compatExt spid="_x0000_s53371"/>
                </a:ext>
                <a:ext uri="{FF2B5EF4-FFF2-40B4-BE49-F238E27FC236}">
                  <a16:creationId xmlns:a16="http://schemas.microsoft.com/office/drawing/2014/main" id="{00000000-0008-0000-1500-00007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372" name="Button 124" hidden="1">
              <a:extLst>
                <a:ext uri="{63B3BB69-23CF-44E3-9099-C40C66FF867C}">
                  <a14:compatExt spid="_x0000_s53372"/>
                </a:ext>
                <a:ext uri="{FF2B5EF4-FFF2-40B4-BE49-F238E27FC236}">
                  <a16:creationId xmlns:a16="http://schemas.microsoft.com/office/drawing/2014/main" id="{00000000-0008-0000-1500-00007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3373" name="Button 125" hidden="1">
              <a:extLst>
                <a:ext uri="{63B3BB69-23CF-44E3-9099-C40C66FF867C}">
                  <a14:compatExt spid="_x0000_s53373"/>
                </a:ext>
                <a:ext uri="{FF2B5EF4-FFF2-40B4-BE49-F238E27FC236}">
                  <a16:creationId xmlns:a16="http://schemas.microsoft.com/office/drawing/2014/main" id="{00000000-0008-0000-1500-00007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3374" name="Button 126" hidden="1">
              <a:extLst>
                <a:ext uri="{63B3BB69-23CF-44E3-9099-C40C66FF867C}">
                  <a14:compatExt spid="_x0000_s53374"/>
                </a:ext>
                <a:ext uri="{FF2B5EF4-FFF2-40B4-BE49-F238E27FC236}">
                  <a16:creationId xmlns:a16="http://schemas.microsoft.com/office/drawing/2014/main" id="{00000000-0008-0000-1500-00007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3375" name="Button 127" hidden="1">
              <a:extLst>
                <a:ext uri="{63B3BB69-23CF-44E3-9099-C40C66FF867C}">
                  <a14:compatExt spid="_x0000_s53375"/>
                </a:ext>
                <a:ext uri="{FF2B5EF4-FFF2-40B4-BE49-F238E27FC236}">
                  <a16:creationId xmlns:a16="http://schemas.microsoft.com/office/drawing/2014/main" id="{00000000-0008-0000-1500-00007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3376" name="Button 128" hidden="1">
              <a:extLst>
                <a:ext uri="{63B3BB69-23CF-44E3-9099-C40C66FF867C}">
                  <a14:compatExt spid="_x0000_s53376"/>
                </a:ext>
                <a:ext uri="{FF2B5EF4-FFF2-40B4-BE49-F238E27FC236}">
                  <a16:creationId xmlns:a16="http://schemas.microsoft.com/office/drawing/2014/main" id="{00000000-0008-0000-1500-00008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3377" name="Button 129" hidden="1">
              <a:extLst>
                <a:ext uri="{63B3BB69-23CF-44E3-9099-C40C66FF867C}">
                  <a14:compatExt spid="_x0000_s53377"/>
                </a:ext>
                <a:ext uri="{FF2B5EF4-FFF2-40B4-BE49-F238E27FC236}">
                  <a16:creationId xmlns:a16="http://schemas.microsoft.com/office/drawing/2014/main" id="{00000000-0008-0000-1500-00008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3378" name="Button 130" hidden="1">
              <a:extLst>
                <a:ext uri="{63B3BB69-23CF-44E3-9099-C40C66FF867C}">
                  <a14:compatExt spid="_x0000_s53378"/>
                </a:ext>
                <a:ext uri="{FF2B5EF4-FFF2-40B4-BE49-F238E27FC236}">
                  <a16:creationId xmlns:a16="http://schemas.microsoft.com/office/drawing/2014/main" id="{00000000-0008-0000-1500-00008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3379" name="Button 131" hidden="1">
              <a:extLst>
                <a:ext uri="{63B3BB69-23CF-44E3-9099-C40C66FF867C}">
                  <a14:compatExt spid="_x0000_s53379"/>
                </a:ext>
                <a:ext uri="{FF2B5EF4-FFF2-40B4-BE49-F238E27FC236}">
                  <a16:creationId xmlns:a16="http://schemas.microsoft.com/office/drawing/2014/main" id="{00000000-0008-0000-1500-00008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3380" name="Button 132" hidden="1">
              <a:extLst>
                <a:ext uri="{63B3BB69-23CF-44E3-9099-C40C66FF867C}">
                  <a14:compatExt spid="_x0000_s53380"/>
                </a:ext>
                <a:ext uri="{FF2B5EF4-FFF2-40B4-BE49-F238E27FC236}">
                  <a16:creationId xmlns:a16="http://schemas.microsoft.com/office/drawing/2014/main" id="{00000000-0008-0000-1500-00008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3381" name="Button 133" hidden="1">
              <a:extLst>
                <a:ext uri="{63B3BB69-23CF-44E3-9099-C40C66FF867C}">
                  <a14:compatExt spid="_x0000_s53381"/>
                </a:ext>
                <a:ext uri="{FF2B5EF4-FFF2-40B4-BE49-F238E27FC236}">
                  <a16:creationId xmlns:a16="http://schemas.microsoft.com/office/drawing/2014/main" id="{00000000-0008-0000-1500-00008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3382" name="Button 134" hidden="1">
              <a:extLst>
                <a:ext uri="{63B3BB69-23CF-44E3-9099-C40C66FF867C}">
                  <a14:compatExt spid="_x0000_s53382"/>
                </a:ext>
                <a:ext uri="{FF2B5EF4-FFF2-40B4-BE49-F238E27FC236}">
                  <a16:creationId xmlns:a16="http://schemas.microsoft.com/office/drawing/2014/main" id="{00000000-0008-0000-1500-00008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3383" name="Button 135" hidden="1">
              <a:extLst>
                <a:ext uri="{63B3BB69-23CF-44E3-9099-C40C66FF867C}">
                  <a14:compatExt spid="_x0000_s53383"/>
                </a:ext>
                <a:ext uri="{FF2B5EF4-FFF2-40B4-BE49-F238E27FC236}">
                  <a16:creationId xmlns:a16="http://schemas.microsoft.com/office/drawing/2014/main" id="{00000000-0008-0000-1500-00008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3384" name="Button 136" hidden="1">
              <a:extLst>
                <a:ext uri="{63B3BB69-23CF-44E3-9099-C40C66FF867C}">
                  <a14:compatExt spid="_x0000_s53384"/>
                </a:ext>
                <a:ext uri="{FF2B5EF4-FFF2-40B4-BE49-F238E27FC236}">
                  <a16:creationId xmlns:a16="http://schemas.microsoft.com/office/drawing/2014/main" id="{00000000-0008-0000-1500-00008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3385" name="Button 137" hidden="1">
              <a:extLst>
                <a:ext uri="{63B3BB69-23CF-44E3-9099-C40C66FF867C}">
                  <a14:compatExt spid="_x0000_s53385"/>
                </a:ext>
                <a:ext uri="{FF2B5EF4-FFF2-40B4-BE49-F238E27FC236}">
                  <a16:creationId xmlns:a16="http://schemas.microsoft.com/office/drawing/2014/main" id="{00000000-0008-0000-1500-00008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3386" name="Button 138" hidden="1">
              <a:extLst>
                <a:ext uri="{63B3BB69-23CF-44E3-9099-C40C66FF867C}">
                  <a14:compatExt spid="_x0000_s53386"/>
                </a:ext>
                <a:ext uri="{FF2B5EF4-FFF2-40B4-BE49-F238E27FC236}">
                  <a16:creationId xmlns:a16="http://schemas.microsoft.com/office/drawing/2014/main" id="{00000000-0008-0000-1500-00008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3387" name="Button 139" hidden="1">
              <a:extLst>
                <a:ext uri="{63B3BB69-23CF-44E3-9099-C40C66FF867C}">
                  <a14:compatExt spid="_x0000_s53387"/>
                </a:ext>
                <a:ext uri="{FF2B5EF4-FFF2-40B4-BE49-F238E27FC236}">
                  <a16:creationId xmlns:a16="http://schemas.microsoft.com/office/drawing/2014/main" id="{00000000-0008-0000-1500-00008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3388" name="Button 140" hidden="1">
              <a:extLst>
                <a:ext uri="{63B3BB69-23CF-44E3-9099-C40C66FF867C}">
                  <a14:compatExt spid="_x0000_s53388"/>
                </a:ext>
                <a:ext uri="{FF2B5EF4-FFF2-40B4-BE49-F238E27FC236}">
                  <a16:creationId xmlns:a16="http://schemas.microsoft.com/office/drawing/2014/main" id="{00000000-0008-0000-1500-00008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16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4274" name="Button 2" hidden="1">
              <a:extLst>
                <a:ext uri="{63B3BB69-23CF-44E3-9099-C40C66FF867C}">
                  <a14:compatExt spid="_x0000_s54274"/>
                </a:ext>
                <a:ext uri="{FF2B5EF4-FFF2-40B4-BE49-F238E27FC236}">
                  <a16:creationId xmlns:a16="http://schemas.microsoft.com/office/drawing/2014/main" id="{00000000-0008-0000-1600-00000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4275" name="Button 3" hidden="1">
              <a:extLst>
                <a:ext uri="{63B3BB69-23CF-44E3-9099-C40C66FF867C}">
                  <a14:compatExt spid="_x0000_s54275"/>
                </a:ext>
                <a:ext uri="{FF2B5EF4-FFF2-40B4-BE49-F238E27FC236}">
                  <a16:creationId xmlns:a16="http://schemas.microsoft.com/office/drawing/2014/main" id="{00000000-0008-0000-1600-00000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4276" name="Button 4" hidden="1">
              <a:extLst>
                <a:ext uri="{63B3BB69-23CF-44E3-9099-C40C66FF867C}">
                  <a14:compatExt spid="_x0000_s54276"/>
                </a:ext>
                <a:ext uri="{FF2B5EF4-FFF2-40B4-BE49-F238E27FC236}">
                  <a16:creationId xmlns:a16="http://schemas.microsoft.com/office/drawing/2014/main" id="{00000000-0008-0000-1600-00000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4277" name="Button 5" hidden="1">
              <a:extLst>
                <a:ext uri="{63B3BB69-23CF-44E3-9099-C40C66FF867C}">
                  <a14:compatExt spid="_x0000_s54277"/>
                </a:ext>
                <a:ext uri="{FF2B5EF4-FFF2-40B4-BE49-F238E27FC236}">
                  <a16:creationId xmlns:a16="http://schemas.microsoft.com/office/drawing/2014/main" id="{00000000-0008-0000-1600-00000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4278" name="Button 6" hidden="1">
              <a:extLst>
                <a:ext uri="{63B3BB69-23CF-44E3-9099-C40C66FF867C}">
                  <a14:compatExt spid="_x0000_s54278"/>
                </a:ext>
                <a:ext uri="{FF2B5EF4-FFF2-40B4-BE49-F238E27FC236}">
                  <a16:creationId xmlns:a16="http://schemas.microsoft.com/office/drawing/2014/main" id="{00000000-0008-0000-1600-00000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4279" name="Button 7" hidden="1">
              <a:extLst>
                <a:ext uri="{63B3BB69-23CF-44E3-9099-C40C66FF867C}">
                  <a14:compatExt spid="_x0000_s54279"/>
                </a:ext>
                <a:ext uri="{FF2B5EF4-FFF2-40B4-BE49-F238E27FC236}">
                  <a16:creationId xmlns:a16="http://schemas.microsoft.com/office/drawing/2014/main" id="{00000000-0008-0000-1600-00000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4280" name="Button 8" hidden="1">
              <a:extLst>
                <a:ext uri="{63B3BB69-23CF-44E3-9099-C40C66FF867C}">
                  <a14:compatExt spid="_x0000_s54280"/>
                </a:ext>
                <a:ext uri="{FF2B5EF4-FFF2-40B4-BE49-F238E27FC236}">
                  <a16:creationId xmlns:a16="http://schemas.microsoft.com/office/drawing/2014/main" id="{00000000-0008-0000-1600-00000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4281" name="Button 9" hidden="1">
              <a:extLst>
                <a:ext uri="{63B3BB69-23CF-44E3-9099-C40C66FF867C}">
                  <a14:compatExt spid="_x0000_s54281"/>
                </a:ext>
                <a:ext uri="{FF2B5EF4-FFF2-40B4-BE49-F238E27FC236}">
                  <a16:creationId xmlns:a16="http://schemas.microsoft.com/office/drawing/2014/main" id="{00000000-0008-0000-1600-00000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4282" name="Button 10" hidden="1">
              <a:extLst>
                <a:ext uri="{63B3BB69-23CF-44E3-9099-C40C66FF867C}">
                  <a14:compatExt spid="_x0000_s54282"/>
                </a:ext>
                <a:ext uri="{FF2B5EF4-FFF2-40B4-BE49-F238E27FC236}">
                  <a16:creationId xmlns:a16="http://schemas.microsoft.com/office/drawing/2014/main" id="{00000000-0008-0000-1600-00000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4283" name="Button 11" hidden="1">
              <a:extLst>
                <a:ext uri="{63B3BB69-23CF-44E3-9099-C40C66FF867C}">
                  <a14:compatExt spid="_x0000_s54283"/>
                </a:ext>
                <a:ext uri="{FF2B5EF4-FFF2-40B4-BE49-F238E27FC236}">
                  <a16:creationId xmlns:a16="http://schemas.microsoft.com/office/drawing/2014/main" id="{00000000-0008-0000-1600-00000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4284" name="Button 12" hidden="1">
              <a:extLst>
                <a:ext uri="{63B3BB69-23CF-44E3-9099-C40C66FF867C}">
                  <a14:compatExt spid="_x0000_s54284"/>
                </a:ext>
                <a:ext uri="{FF2B5EF4-FFF2-40B4-BE49-F238E27FC236}">
                  <a16:creationId xmlns:a16="http://schemas.microsoft.com/office/drawing/2014/main" id="{00000000-0008-0000-1600-00000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4285" name="Button 13" hidden="1">
              <a:extLst>
                <a:ext uri="{63B3BB69-23CF-44E3-9099-C40C66FF867C}">
                  <a14:compatExt spid="_x0000_s54285"/>
                </a:ext>
                <a:ext uri="{FF2B5EF4-FFF2-40B4-BE49-F238E27FC236}">
                  <a16:creationId xmlns:a16="http://schemas.microsoft.com/office/drawing/2014/main" id="{00000000-0008-0000-1600-00000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4286" name="Button 14" hidden="1">
              <a:extLst>
                <a:ext uri="{63B3BB69-23CF-44E3-9099-C40C66FF867C}">
                  <a14:compatExt spid="_x0000_s54286"/>
                </a:ext>
                <a:ext uri="{FF2B5EF4-FFF2-40B4-BE49-F238E27FC236}">
                  <a16:creationId xmlns:a16="http://schemas.microsoft.com/office/drawing/2014/main" id="{00000000-0008-0000-1600-00000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4287" name="Button 15" hidden="1">
              <a:extLst>
                <a:ext uri="{63B3BB69-23CF-44E3-9099-C40C66FF867C}">
                  <a14:compatExt spid="_x0000_s54287"/>
                </a:ext>
                <a:ext uri="{FF2B5EF4-FFF2-40B4-BE49-F238E27FC236}">
                  <a16:creationId xmlns:a16="http://schemas.microsoft.com/office/drawing/2014/main" id="{00000000-0008-0000-1600-00000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4288" name="Button 16" hidden="1">
              <a:extLst>
                <a:ext uri="{63B3BB69-23CF-44E3-9099-C40C66FF867C}">
                  <a14:compatExt spid="_x0000_s54288"/>
                </a:ext>
                <a:ext uri="{FF2B5EF4-FFF2-40B4-BE49-F238E27FC236}">
                  <a16:creationId xmlns:a16="http://schemas.microsoft.com/office/drawing/2014/main" id="{00000000-0008-0000-1600-00001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4289" name="Button 17" hidden="1">
              <a:extLst>
                <a:ext uri="{63B3BB69-23CF-44E3-9099-C40C66FF867C}">
                  <a14:compatExt spid="_x0000_s54289"/>
                </a:ext>
                <a:ext uri="{FF2B5EF4-FFF2-40B4-BE49-F238E27FC236}">
                  <a16:creationId xmlns:a16="http://schemas.microsoft.com/office/drawing/2014/main" id="{00000000-0008-0000-1600-00001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4290" name="Button 18" hidden="1">
              <a:extLst>
                <a:ext uri="{63B3BB69-23CF-44E3-9099-C40C66FF867C}">
                  <a14:compatExt spid="_x0000_s54290"/>
                </a:ext>
                <a:ext uri="{FF2B5EF4-FFF2-40B4-BE49-F238E27FC236}">
                  <a16:creationId xmlns:a16="http://schemas.microsoft.com/office/drawing/2014/main" id="{00000000-0008-0000-1600-00001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4291" name="Button 19" hidden="1">
              <a:extLst>
                <a:ext uri="{63B3BB69-23CF-44E3-9099-C40C66FF867C}">
                  <a14:compatExt spid="_x0000_s54291"/>
                </a:ext>
                <a:ext uri="{FF2B5EF4-FFF2-40B4-BE49-F238E27FC236}">
                  <a16:creationId xmlns:a16="http://schemas.microsoft.com/office/drawing/2014/main" id="{00000000-0008-0000-1600-00001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4292" name="Button 20" hidden="1">
              <a:extLst>
                <a:ext uri="{63B3BB69-23CF-44E3-9099-C40C66FF867C}">
                  <a14:compatExt spid="_x0000_s54292"/>
                </a:ext>
                <a:ext uri="{FF2B5EF4-FFF2-40B4-BE49-F238E27FC236}">
                  <a16:creationId xmlns:a16="http://schemas.microsoft.com/office/drawing/2014/main" id="{00000000-0008-0000-1600-00001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4293" name="Button 21" hidden="1">
              <a:extLst>
                <a:ext uri="{63B3BB69-23CF-44E3-9099-C40C66FF867C}">
                  <a14:compatExt spid="_x0000_s54293"/>
                </a:ext>
                <a:ext uri="{FF2B5EF4-FFF2-40B4-BE49-F238E27FC236}">
                  <a16:creationId xmlns:a16="http://schemas.microsoft.com/office/drawing/2014/main" id="{00000000-0008-0000-1600-00001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4294" name="Button 22" hidden="1">
              <a:extLst>
                <a:ext uri="{63B3BB69-23CF-44E3-9099-C40C66FF867C}">
                  <a14:compatExt spid="_x0000_s54294"/>
                </a:ext>
                <a:ext uri="{FF2B5EF4-FFF2-40B4-BE49-F238E27FC236}">
                  <a16:creationId xmlns:a16="http://schemas.microsoft.com/office/drawing/2014/main" id="{00000000-0008-0000-1600-00001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4295" name="Button 23" hidden="1">
              <a:extLst>
                <a:ext uri="{63B3BB69-23CF-44E3-9099-C40C66FF867C}">
                  <a14:compatExt spid="_x0000_s54295"/>
                </a:ext>
                <a:ext uri="{FF2B5EF4-FFF2-40B4-BE49-F238E27FC236}">
                  <a16:creationId xmlns:a16="http://schemas.microsoft.com/office/drawing/2014/main" id="{00000000-0008-0000-1600-00001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4296" name="Button 24" hidden="1">
              <a:extLst>
                <a:ext uri="{63B3BB69-23CF-44E3-9099-C40C66FF867C}">
                  <a14:compatExt spid="_x0000_s54296"/>
                </a:ext>
                <a:ext uri="{FF2B5EF4-FFF2-40B4-BE49-F238E27FC236}">
                  <a16:creationId xmlns:a16="http://schemas.microsoft.com/office/drawing/2014/main" id="{00000000-0008-0000-1600-00001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4297" name="Button 25" hidden="1">
              <a:extLst>
                <a:ext uri="{63B3BB69-23CF-44E3-9099-C40C66FF867C}">
                  <a14:compatExt spid="_x0000_s54297"/>
                </a:ext>
                <a:ext uri="{FF2B5EF4-FFF2-40B4-BE49-F238E27FC236}">
                  <a16:creationId xmlns:a16="http://schemas.microsoft.com/office/drawing/2014/main" id="{00000000-0008-0000-1600-00001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4298" name="Button 26" hidden="1">
              <a:extLst>
                <a:ext uri="{63B3BB69-23CF-44E3-9099-C40C66FF867C}">
                  <a14:compatExt spid="_x0000_s54298"/>
                </a:ext>
                <a:ext uri="{FF2B5EF4-FFF2-40B4-BE49-F238E27FC236}">
                  <a16:creationId xmlns:a16="http://schemas.microsoft.com/office/drawing/2014/main" id="{00000000-0008-0000-1600-00001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4299" name="Button 27" hidden="1">
              <a:extLst>
                <a:ext uri="{63B3BB69-23CF-44E3-9099-C40C66FF867C}">
                  <a14:compatExt spid="_x0000_s54299"/>
                </a:ext>
                <a:ext uri="{FF2B5EF4-FFF2-40B4-BE49-F238E27FC236}">
                  <a16:creationId xmlns:a16="http://schemas.microsoft.com/office/drawing/2014/main" id="{00000000-0008-0000-1600-00001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4300" name="Button 28" hidden="1">
              <a:extLst>
                <a:ext uri="{63B3BB69-23CF-44E3-9099-C40C66FF867C}">
                  <a14:compatExt spid="_x0000_s54300"/>
                </a:ext>
                <a:ext uri="{FF2B5EF4-FFF2-40B4-BE49-F238E27FC236}">
                  <a16:creationId xmlns:a16="http://schemas.microsoft.com/office/drawing/2014/main" id="{00000000-0008-0000-1600-00001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4301" name="Button 29" hidden="1">
              <a:extLst>
                <a:ext uri="{63B3BB69-23CF-44E3-9099-C40C66FF867C}">
                  <a14:compatExt spid="_x0000_s54301"/>
                </a:ext>
                <a:ext uri="{FF2B5EF4-FFF2-40B4-BE49-F238E27FC236}">
                  <a16:creationId xmlns:a16="http://schemas.microsoft.com/office/drawing/2014/main" id="{00000000-0008-0000-1600-00001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4302" name="Button 30" hidden="1">
              <a:extLst>
                <a:ext uri="{63B3BB69-23CF-44E3-9099-C40C66FF867C}">
                  <a14:compatExt spid="_x0000_s54302"/>
                </a:ext>
                <a:ext uri="{FF2B5EF4-FFF2-40B4-BE49-F238E27FC236}">
                  <a16:creationId xmlns:a16="http://schemas.microsoft.com/office/drawing/2014/main" id="{00000000-0008-0000-1600-00001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4303" name="Button 31" hidden="1">
              <a:extLst>
                <a:ext uri="{63B3BB69-23CF-44E3-9099-C40C66FF867C}">
                  <a14:compatExt spid="_x0000_s54303"/>
                </a:ext>
                <a:ext uri="{FF2B5EF4-FFF2-40B4-BE49-F238E27FC236}">
                  <a16:creationId xmlns:a16="http://schemas.microsoft.com/office/drawing/2014/main" id="{00000000-0008-0000-1600-00001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4304" name="Button 32" hidden="1">
              <a:extLst>
                <a:ext uri="{63B3BB69-23CF-44E3-9099-C40C66FF867C}">
                  <a14:compatExt spid="_x0000_s54304"/>
                </a:ext>
                <a:ext uri="{FF2B5EF4-FFF2-40B4-BE49-F238E27FC236}">
                  <a16:creationId xmlns:a16="http://schemas.microsoft.com/office/drawing/2014/main" id="{00000000-0008-0000-1600-00002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4305" name="Button 33" hidden="1">
              <a:extLst>
                <a:ext uri="{63B3BB69-23CF-44E3-9099-C40C66FF867C}">
                  <a14:compatExt spid="_x0000_s54305"/>
                </a:ext>
                <a:ext uri="{FF2B5EF4-FFF2-40B4-BE49-F238E27FC236}">
                  <a16:creationId xmlns:a16="http://schemas.microsoft.com/office/drawing/2014/main" id="{00000000-0008-0000-1600-00002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4306" name="Button 34" hidden="1">
              <a:extLst>
                <a:ext uri="{63B3BB69-23CF-44E3-9099-C40C66FF867C}">
                  <a14:compatExt spid="_x0000_s54306"/>
                </a:ext>
                <a:ext uri="{FF2B5EF4-FFF2-40B4-BE49-F238E27FC236}">
                  <a16:creationId xmlns:a16="http://schemas.microsoft.com/office/drawing/2014/main" id="{00000000-0008-0000-1600-00002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4307" name="Button 35" hidden="1">
              <a:extLst>
                <a:ext uri="{63B3BB69-23CF-44E3-9099-C40C66FF867C}">
                  <a14:compatExt spid="_x0000_s54307"/>
                </a:ext>
                <a:ext uri="{FF2B5EF4-FFF2-40B4-BE49-F238E27FC236}">
                  <a16:creationId xmlns:a16="http://schemas.microsoft.com/office/drawing/2014/main" id="{00000000-0008-0000-1600-00002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4308" name="Button 36" hidden="1">
              <a:extLst>
                <a:ext uri="{63B3BB69-23CF-44E3-9099-C40C66FF867C}">
                  <a14:compatExt spid="_x0000_s54308"/>
                </a:ext>
                <a:ext uri="{FF2B5EF4-FFF2-40B4-BE49-F238E27FC236}">
                  <a16:creationId xmlns:a16="http://schemas.microsoft.com/office/drawing/2014/main" id="{00000000-0008-0000-1600-00002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4309" name="Button 37" hidden="1">
              <a:extLst>
                <a:ext uri="{63B3BB69-23CF-44E3-9099-C40C66FF867C}">
                  <a14:compatExt spid="_x0000_s54309"/>
                </a:ext>
                <a:ext uri="{FF2B5EF4-FFF2-40B4-BE49-F238E27FC236}">
                  <a16:creationId xmlns:a16="http://schemas.microsoft.com/office/drawing/2014/main" id="{00000000-0008-0000-1600-00002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4310" name="Button 38" hidden="1">
              <a:extLst>
                <a:ext uri="{63B3BB69-23CF-44E3-9099-C40C66FF867C}">
                  <a14:compatExt spid="_x0000_s54310"/>
                </a:ext>
                <a:ext uri="{FF2B5EF4-FFF2-40B4-BE49-F238E27FC236}">
                  <a16:creationId xmlns:a16="http://schemas.microsoft.com/office/drawing/2014/main" id="{00000000-0008-0000-1600-00002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4311" name="Button 39" hidden="1">
              <a:extLst>
                <a:ext uri="{63B3BB69-23CF-44E3-9099-C40C66FF867C}">
                  <a14:compatExt spid="_x0000_s54311"/>
                </a:ext>
                <a:ext uri="{FF2B5EF4-FFF2-40B4-BE49-F238E27FC236}">
                  <a16:creationId xmlns:a16="http://schemas.microsoft.com/office/drawing/2014/main" id="{00000000-0008-0000-1600-00002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4312" name="Button 40" hidden="1">
              <a:extLst>
                <a:ext uri="{63B3BB69-23CF-44E3-9099-C40C66FF867C}">
                  <a14:compatExt spid="_x0000_s54312"/>
                </a:ext>
                <a:ext uri="{FF2B5EF4-FFF2-40B4-BE49-F238E27FC236}">
                  <a16:creationId xmlns:a16="http://schemas.microsoft.com/office/drawing/2014/main" id="{00000000-0008-0000-1600-00002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4313" name="Button 41" hidden="1">
              <a:extLst>
                <a:ext uri="{63B3BB69-23CF-44E3-9099-C40C66FF867C}">
                  <a14:compatExt spid="_x0000_s54313"/>
                </a:ext>
                <a:ext uri="{FF2B5EF4-FFF2-40B4-BE49-F238E27FC236}">
                  <a16:creationId xmlns:a16="http://schemas.microsoft.com/office/drawing/2014/main" id="{00000000-0008-0000-1600-00002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4314" name="Button 42" hidden="1">
              <a:extLst>
                <a:ext uri="{63B3BB69-23CF-44E3-9099-C40C66FF867C}">
                  <a14:compatExt spid="_x0000_s54314"/>
                </a:ext>
                <a:ext uri="{FF2B5EF4-FFF2-40B4-BE49-F238E27FC236}">
                  <a16:creationId xmlns:a16="http://schemas.microsoft.com/office/drawing/2014/main" id="{00000000-0008-0000-1600-00002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4315" name="Button 43" hidden="1">
              <a:extLst>
                <a:ext uri="{63B3BB69-23CF-44E3-9099-C40C66FF867C}">
                  <a14:compatExt spid="_x0000_s54315"/>
                </a:ext>
                <a:ext uri="{FF2B5EF4-FFF2-40B4-BE49-F238E27FC236}">
                  <a16:creationId xmlns:a16="http://schemas.microsoft.com/office/drawing/2014/main" id="{00000000-0008-0000-1600-00002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4316" name="Button 44" hidden="1">
              <a:extLst>
                <a:ext uri="{63B3BB69-23CF-44E3-9099-C40C66FF867C}">
                  <a14:compatExt spid="_x0000_s54316"/>
                </a:ext>
                <a:ext uri="{FF2B5EF4-FFF2-40B4-BE49-F238E27FC236}">
                  <a16:creationId xmlns:a16="http://schemas.microsoft.com/office/drawing/2014/main" id="{00000000-0008-0000-1600-00002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4317" name="Button 45" hidden="1">
              <a:extLst>
                <a:ext uri="{63B3BB69-23CF-44E3-9099-C40C66FF867C}">
                  <a14:compatExt spid="_x0000_s54317"/>
                </a:ext>
                <a:ext uri="{FF2B5EF4-FFF2-40B4-BE49-F238E27FC236}">
                  <a16:creationId xmlns:a16="http://schemas.microsoft.com/office/drawing/2014/main" id="{00000000-0008-0000-1600-00002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4318" name="Button 46" hidden="1">
              <a:extLst>
                <a:ext uri="{63B3BB69-23CF-44E3-9099-C40C66FF867C}">
                  <a14:compatExt spid="_x0000_s54318"/>
                </a:ext>
                <a:ext uri="{FF2B5EF4-FFF2-40B4-BE49-F238E27FC236}">
                  <a16:creationId xmlns:a16="http://schemas.microsoft.com/office/drawing/2014/main" id="{00000000-0008-0000-1600-00002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319" name="Button 47" hidden="1">
              <a:extLst>
                <a:ext uri="{63B3BB69-23CF-44E3-9099-C40C66FF867C}">
                  <a14:compatExt spid="_x0000_s54319"/>
                </a:ext>
                <a:ext uri="{FF2B5EF4-FFF2-40B4-BE49-F238E27FC236}">
                  <a16:creationId xmlns:a16="http://schemas.microsoft.com/office/drawing/2014/main" id="{00000000-0008-0000-1600-00002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320" name="Button 48" hidden="1">
              <a:extLst>
                <a:ext uri="{63B3BB69-23CF-44E3-9099-C40C66FF867C}">
                  <a14:compatExt spid="_x0000_s54320"/>
                </a:ext>
                <a:ext uri="{FF2B5EF4-FFF2-40B4-BE49-F238E27FC236}">
                  <a16:creationId xmlns:a16="http://schemas.microsoft.com/office/drawing/2014/main" id="{00000000-0008-0000-1600-00003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321" name="Button 49" hidden="1">
              <a:extLst>
                <a:ext uri="{63B3BB69-23CF-44E3-9099-C40C66FF867C}">
                  <a14:compatExt spid="_x0000_s54321"/>
                </a:ext>
                <a:ext uri="{FF2B5EF4-FFF2-40B4-BE49-F238E27FC236}">
                  <a16:creationId xmlns:a16="http://schemas.microsoft.com/office/drawing/2014/main" id="{00000000-0008-0000-1600-00003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322" name="Button 50" hidden="1">
              <a:extLst>
                <a:ext uri="{63B3BB69-23CF-44E3-9099-C40C66FF867C}">
                  <a14:compatExt spid="_x0000_s54322"/>
                </a:ext>
                <a:ext uri="{FF2B5EF4-FFF2-40B4-BE49-F238E27FC236}">
                  <a16:creationId xmlns:a16="http://schemas.microsoft.com/office/drawing/2014/main" id="{00000000-0008-0000-1600-00003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323" name="Button 51" hidden="1">
              <a:extLst>
                <a:ext uri="{63B3BB69-23CF-44E3-9099-C40C66FF867C}">
                  <a14:compatExt spid="_x0000_s54323"/>
                </a:ext>
                <a:ext uri="{FF2B5EF4-FFF2-40B4-BE49-F238E27FC236}">
                  <a16:creationId xmlns:a16="http://schemas.microsoft.com/office/drawing/2014/main" id="{00000000-0008-0000-1600-00003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4324" name="Button 52" hidden="1">
              <a:extLst>
                <a:ext uri="{63B3BB69-23CF-44E3-9099-C40C66FF867C}">
                  <a14:compatExt spid="_x0000_s54324"/>
                </a:ext>
                <a:ext uri="{FF2B5EF4-FFF2-40B4-BE49-F238E27FC236}">
                  <a16:creationId xmlns:a16="http://schemas.microsoft.com/office/drawing/2014/main" id="{00000000-0008-0000-1600-00003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4325" name="Button 53" hidden="1">
              <a:extLst>
                <a:ext uri="{63B3BB69-23CF-44E3-9099-C40C66FF867C}">
                  <a14:compatExt spid="_x0000_s54325"/>
                </a:ext>
                <a:ext uri="{FF2B5EF4-FFF2-40B4-BE49-F238E27FC236}">
                  <a16:creationId xmlns:a16="http://schemas.microsoft.com/office/drawing/2014/main" id="{00000000-0008-0000-1600-00003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4326" name="Button 54" hidden="1">
              <a:extLst>
                <a:ext uri="{63B3BB69-23CF-44E3-9099-C40C66FF867C}">
                  <a14:compatExt spid="_x0000_s54326"/>
                </a:ext>
                <a:ext uri="{FF2B5EF4-FFF2-40B4-BE49-F238E27FC236}">
                  <a16:creationId xmlns:a16="http://schemas.microsoft.com/office/drawing/2014/main" id="{00000000-0008-0000-1600-00003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4327" name="Button 55" hidden="1">
              <a:extLst>
                <a:ext uri="{63B3BB69-23CF-44E3-9099-C40C66FF867C}">
                  <a14:compatExt spid="_x0000_s54327"/>
                </a:ext>
                <a:ext uri="{FF2B5EF4-FFF2-40B4-BE49-F238E27FC236}">
                  <a16:creationId xmlns:a16="http://schemas.microsoft.com/office/drawing/2014/main" id="{00000000-0008-0000-1600-00003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4328" name="Button 56" hidden="1">
              <a:extLst>
                <a:ext uri="{63B3BB69-23CF-44E3-9099-C40C66FF867C}">
                  <a14:compatExt spid="_x0000_s54328"/>
                </a:ext>
                <a:ext uri="{FF2B5EF4-FFF2-40B4-BE49-F238E27FC236}">
                  <a16:creationId xmlns:a16="http://schemas.microsoft.com/office/drawing/2014/main" id="{00000000-0008-0000-1600-00003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4329" name="Button 57" hidden="1">
              <a:extLst>
                <a:ext uri="{63B3BB69-23CF-44E3-9099-C40C66FF867C}">
                  <a14:compatExt spid="_x0000_s54329"/>
                </a:ext>
                <a:ext uri="{FF2B5EF4-FFF2-40B4-BE49-F238E27FC236}">
                  <a16:creationId xmlns:a16="http://schemas.microsoft.com/office/drawing/2014/main" id="{00000000-0008-0000-1600-00003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4330" name="Button 58" hidden="1">
              <a:extLst>
                <a:ext uri="{63B3BB69-23CF-44E3-9099-C40C66FF867C}">
                  <a14:compatExt spid="_x0000_s54330"/>
                </a:ext>
                <a:ext uri="{FF2B5EF4-FFF2-40B4-BE49-F238E27FC236}">
                  <a16:creationId xmlns:a16="http://schemas.microsoft.com/office/drawing/2014/main" id="{00000000-0008-0000-1600-00003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4331" name="Button 59" hidden="1">
              <a:extLst>
                <a:ext uri="{63B3BB69-23CF-44E3-9099-C40C66FF867C}">
                  <a14:compatExt spid="_x0000_s54331"/>
                </a:ext>
                <a:ext uri="{FF2B5EF4-FFF2-40B4-BE49-F238E27FC236}">
                  <a16:creationId xmlns:a16="http://schemas.microsoft.com/office/drawing/2014/main" id="{00000000-0008-0000-1600-00003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4332" name="Button 60" hidden="1">
              <a:extLst>
                <a:ext uri="{63B3BB69-23CF-44E3-9099-C40C66FF867C}">
                  <a14:compatExt spid="_x0000_s54332"/>
                </a:ext>
                <a:ext uri="{FF2B5EF4-FFF2-40B4-BE49-F238E27FC236}">
                  <a16:creationId xmlns:a16="http://schemas.microsoft.com/office/drawing/2014/main" id="{00000000-0008-0000-1600-00003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4333" name="Button 61" hidden="1">
              <a:extLst>
                <a:ext uri="{63B3BB69-23CF-44E3-9099-C40C66FF867C}">
                  <a14:compatExt spid="_x0000_s54333"/>
                </a:ext>
                <a:ext uri="{FF2B5EF4-FFF2-40B4-BE49-F238E27FC236}">
                  <a16:creationId xmlns:a16="http://schemas.microsoft.com/office/drawing/2014/main" id="{00000000-0008-0000-1600-00003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4334" name="Button 62" hidden="1">
              <a:extLst>
                <a:ext uri="{63B3BB69-23CF-44E3-9099-C40C66FF867C}">
                  <a14:compatExt spid="_x0000_s54334"/>
                </a:ext>
                <a:ext uri="{FF2B5EF4-FFF2-40B4-BE49-F238E27FC236}">
                  <a16:creationId xmlns:a16="http://schemas.microsoft.com/office/drawing/2014/main" id="{00000000-0008-0000-1600-00003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4335" name="Button 63" hidden="1">
              <a:extLst>
                <a:ext uri="{63B3BB69-23CF-44E3-9099-C40C66FF867C}">
                  <a14:compatExt spid="_x0000_s54335"/>
                </a:ext>
                <a:ext uri="{FF2B5EF4-FFF2-40B4-BE49-F238E27FC236}">
                  <a16:creationId xmlns:a16="http://schemas.microsoft.com/office/drawing/2014/main" id="{00000000-0008-0000-1600-00003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4336" name="Button 64" hidden="1">
              <a:extLst>
                <a:ext uri="{63B3BB69-23CF-44E3-9099-C40C66FF867C}">
                  <a14:compatExt spid="_x0000_s54336"/>
                </a:ext>
                <a:ext uri="{FF2B5EF4-FFF2-40B4-BE49-F238E27FC236}">
                  <a16:creationId xmlns:a16="http://schemas.microsoft.com/office/drawing/2014/main" id="{00000000-0008-0000-1600-00004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4337" name="Button 65" hidden="1">
              <a:extLst>
                <a:ext uri="{63B3BB69-23CF-44E3-9099-C40C66FF867C}">
                  <a14:compatExt spid="_x0000_s54337"/>
                </a:ext>
                <a:ext uri="{FF2B5EF4-FFF2-40B4-BE49-F238E27FC236}">
                  <a16:creationId xmlns:a16="http://schemas.microsoft.com/office/drawing/2014/main" id="{00000000-0008-0000-1600-00004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4338" name="Button 66" hidden="1">
              <a:extLst>
                <a:ext uri="{63B3BB69-23CF-44E3-9099-C40C66FF867C}">
                  <a14:compatExt spid="_x0000_s54338"/>
                </a:ext>
                <a:ext uri="{FF2B5EF4-FFF2-40B4-BE49-F238E27FC236}">
                  <a16:creationId xmlns:a16="http://schemas.microsoft.com/office/drawing/2014/main" id="{00000000-0008-0000-1600-00004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4339" name="Button 67" hidden="1">
              <a:extLst>
                <a:ext uri="{63B3BB69-23CF-44E3-9099-C40C66FF867C}">
                  <a14:compatExt spid="_x0000_s54339"/>
                </a:ext>
                <a:ext uri="{FF2B5EF4-FFF2-40B4-BE49-F238E27FC236}">
                  <a16:creationId xmlns:a16="http://schemas.microsoft.com/office/drawing/2014/main" id="{00000000-0008-0000-1600-00004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4340" name="Button 68" hidden="1">
              <a:extLst>
                <a:ext uri="{63B3BB69-23CF-44E3-9099-C40C66FF867C}">
                  <a14:compatExt spid="_x0000_s54340"/>
                </a:ext>
                <a:ext uri="{FF2B5EF4-FFF2-40B4-BE49-F238E27FC236}">
                  <a16:creationId xmlns:a16="http://schemas.microsoft.com/office/drawing/2014/main" id="{00000000-0008-0000-1600-00004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4341" name="Button 69" hidden="1">
              <a:extLst>
                <a:ext uri="{63B3BB69-23CF-44E3-9099-C40C66FF867C}">
                  <a14:compatExt spid="_x0000_s54341"/>
                </a:ext>
                <a:ext uri="{FF2B5EF4-FFF2-40B4-BE49-F238E27FC236}">
                  <a16:creationId xmlns:a16="http://schemas.microsoft.com/office/drawing/2014/main" id="{00000000-0008-0000-1600-00004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4342" name="Button 70" hidden="1">
              <a:extLst>
                <a:ext uri="{63B3BB69-23CF-44E3-9099-C40C66FF867C}">
                  <a14:compatExt spid="_x0000_s54342"/>
                </a:ext>
                <a:ext uri="{FF2B5EF4-FFF2-40B4-BE49-F238E27FC236}">
                  <a16:creationId xmlns:a16="http://schemas.microsoft.com/office/drawing/2014/main" id="{00000000-0008-0000-1600-00004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4343" name="Button 71" hidden="1">
              <a:extLst>
                <a:ext uri="{63B3BB69-23CF-44E3-9099-C40C66FF867C}">
                  <a14:compatExt spid="_x0000_s54343"/>
                </a:ext>
                <a:ext uri="{FF2B5EF4-FFF2-40B4-BE49-F238E27FC236}">
                  <a16:creationId xmlns:a16="http://schemas.microsoft.com/office/drawing/2014/main" id="{00000000-0008-0000-1600-00004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4344" name="Button 72" hidden="1">
              <a:extLst>
                <a:ext uri="{63B3BB69-23CF-44E3-9099-C40C66FF867C}">
                  <a14:compatExt spid="_x0000_s54344"/>
                </a:ext>
                <a:ext uri="{FF2B5EF4-FFF2-40B4-BE49-F238E27FC236}">
                  <a16:creationId xmlns:a16="http://schemas.microsoft.com/office/drawing/2014/main" id="{00000000-0008-0000-1600-00004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4345" name="Button 73" hidden="1">
              <a:extLst>
                <a:ext uri="{63B3BB69-23CF-44E3-9099-C40C66FF867C}">
                  <a14:compatExt spid="_x0000_s54345"/>
                </a:ext>
                <a:ext uri="{FF2B5EF4-FFF2-40B4-BE49-F238E27FC236}">
                  <a16:creationId xmlns:a16="http://schemas.microsoft.com/office/drawing/2014/main" id="{00000000-0008-0000-1600-00004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4346" name="Button 74" hidden="1">
              <a:extLst>
                <a:ext uri="{63B3BB69-23CF-44E3-9099-C40C66FF867C}">
                  <a14:compatExt spid="_x0000_s54346"/>
                </a:ext>
                <a:ext uri="{FF2B5EF4-FFF2-40B4-BE49-F238E27FC236}">
                  <a16:creationId xmlns:a16="http://schemas.microsoft.com/office/drawing/2014/main" id="{00000000-0008-0000-1600-00004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4347" name="Button 75" hidden="1">
              <a:extLst>
                <a:ext uri="{63B3BB69-23CF-44E3-9099-C40C66FF867C}">
                  <a14:compatExt spid="_x0000_s54347"/>
                </a:ext>
                <a:ext uri="{FF2B5EF4-FFF2-40B4-BE49-F238E27FC236}">
                  <a16:creationId xmlns:a16="http://schemas.microsoft.com/office/drawing/2014/main" id="{00000000-0008-0000-1600-00004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4348" name="Button 76" hidden="1">
              <a:extLst>
                <a:ext uri="{63B3BB69-23CF-44E3-9099-C40C66FF867C}">
                  <a14:compatExt spid="_x0000_s54348"/>
                </a:ext>
                <a:ext uri="{FF2B5EF4-FFF2-40B4-BE49-F238E27FC236}">
                  <a16:creationId xmlns:a16="http://schemas.microsoft.com/office/drawing/2014/main" id="{00000000-0008-0000-1600-00004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4349" name="Button 77" hidden="1">
              <a:extLst>
                <a:ext uri="{63B3BB69-23CF-44E3-9099-C40C66FF867C}">
                  <a14:compatExt spid="_x0000_s54349"/>
                </a:ext>
                <a:ext uri="{FF2B5EF4-FFF2-40B4-BE49-F238E27FC236}">
                  <a16:creationId xmlns:a16="http://schemas.microsoft.com/office/drawing/2014/main" id="{00000000-0008-0000-1600-00004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4350" name="Button 78" hidden="1">
              <a:extLst>
                <a:ext uri="{63B3BB69-23CF-44E3-9099-C40C66FF867C}">
                  <a14:compatExt spid="_x0000_s54350"/>
                </a:ext>
                <a:ext uri="{FF2B5EF4-FFF2-40B4-BE49-F238E27FC236}">
                  <a16:creationId xmlns:a16="http://schemas.microsoft.com/office/drawing/2014/main" id="{00000000-0008-0000-1600-00004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4351" name="Button 79" hidden="1">
              <a:extLst>
                <a:ext uri="{63B3BB69-23CF-44E3-9099-C40C66FF867C}">
                  <a14:compatExt spid="_x0000_s54351"/>
                </a:ext>
                <a:ext uri="{FF2B5EF4-FFF2-40B4-BE49-F238E27FC236}">
                  <a16:creationId xmlns:a16="http://schemas.microsoft.com/office/drawing/2014/main" id="{00000000-0008-0000-1600-00004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4352" name="Button 80" hidden="1">
              <a:extLst>
                <a:ext uri="{63B3BB69-23CF-44E3-9099-C40C66FF867C}">
                  <a14:compatExt spid="_x0000_s54352"/>
                </a:ext>
                <a:ext uri="{FF2B5EF4-FFF2-40B4-BE49-F238E27FC236}">
                  <a16:creationId xmlns:a16="http://schemas.microsoft.com/office/drawing/2014/main" id="{00000000-0008-0000-1600-00005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4353" name="Button 81" hidden="1">
              <a:extLst>
                <a:ext uri="{63B3BB69-23CF-44E3-9099-C40C66FF867C}">
                  <a14:compatExt spid="_x0000_s54353"/>
                </a:ext>
                <a:ext uri="{FF2B5EF4-FFF2-40B4-BE49-F238E27FC236}">
                  <a16:creationId xmlns:a16="http://schemas.microsoft.com/office/drawing/2014/main" id="{00000000-0008-0000-1600-00005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4354" name="Button 82" hidden="1">
              <a:extLst>
                <a:ext uri="{63B3BB69-23CF-44E3-9099-C40C66FF867C}">
                  <a14:compatExt spid="_x0000_s54354"/>
                </a:ext>
                <a:ext uri="{FF2B5EF4-FFF2-40B4-BE49-F238E27FC236}">
                  <a16:creationId xmlns:a16="http://schemas.microsoft.com/office/drawing/2014/main" id="{00000000-0008-0000-1600-00005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4355" name="Button 83" hidden="1">
              <a:extLst>
                <a:ext uri="{63B3BB69-23CF-44E3-9099-C40C66FF867C}">
                  <a14:compatExt spid="_x0000_s54355"/>
                </a:ext>
                <a:ext uri="{FF2B5EF4-FFF2-40B4-BE49-F238E27FC236}">
                  <a16:creationId xmlns:a16="http://schemas.microsoft.com/office/drawing/2014/main" id="{00000000-0008-0000-1600-00005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4356" name="Button 84" hidden="1">
              <a:extLst>
                <a:ext uri="{63B3BB69-23CF-44E3-9099-C40C66FF867C}">
                  <a14:compatExt spid="_x0000_s54356"/>
                </a:ext>
                <a:ext uri="{FF2B5EF4-FFF2-40B4-BE49-F238E27FC236}">
                  <a16:creationId xmlns:a16="http://schemas.microsoft.com/office/drawing/2014/main" id="{00000000-0008-0000-1600-00005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4357" name="Button 85" hidden="1">
              <a:extLst>
                <a:ext uri="{63B3BB69-23CF-44E3-9099-C40C66FF867C}">
                  <a14:compatExt spid="_x0000_s54357"/>
                </a:ext>
                <a:ext uri="{FF2B5EF4-FFF2-40B4-BE49-F238E27FC236}">
                  <a16:creationId xmlns:a16="http://schemas.microsoft.com/office/drawing/2014/main" id="{00000000-0008-0000-1600-00005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4358" name="Button 86" hidden="1">
              <a:extLst>
                <a:ext uri="{63B3BB69-23CF-44E3-9099-C40C66FF867C}">
                  <a14:compatExt spid="_x0000_s54358"/>
                </a:ext>
                <a:ext uri="{FF2B5EF4-FFF2-40B4-BE49-F238E27FC236}">
                  <a16:creationId xmlns:a16="http://schemas.microsoft.com/office/drawing/2014/main" id="{00000000-0008-0000-1600-00005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4359" name="Button 87" hidden="1">
              <a:extLst>
                <a:ext uri="{63B3BB69-23CF-44E3-9099-C40C66FF867C}">
                  <a14:compatExt spid="_x0000_s54359"/>
                </a:ext>
                <a:ext uri="{FF2B5EF4-FFF2-40B4-BE49-F238E27FC236}">
                  <a16:creationId xmlns:a16="http://schemas.microsoft.com/office/drawing/2014/main" id="{00000000-0008-0000-1600-00005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4360" name="Button 88" hidden="1">
              <a:extLst>
                <a:ext uri="{63B3BB69-23CF-44E3-9099-C40C66FF867C}">
                  <a14:compatExt spid="_x0000_s54360"/>
                </a:ext>
                <a:ext uri="{FF2B5EF4-FFF2-40B4-BE49-F238E27FC236}">
                  <a16:creationId xmlns:a16="http://schemas.microsoft.com/office/drawing/2014/main" id="{00000000-0008-0000-1600-00005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4361" name="Button 89" hidden="1">
              <a:extLst>
                <a:ext uri="{63B3BB69-23CF-44E3-9099-C40C66FF867C}">
                  <a14:compatExt spid="_x0000_s54361"/>
                </a:ext>
                <a:ext uri="{FF2B5EF4-FFF2-40B4-BE49-F238E27FC236}">
                  <a16:creationId xmlns:a16="http://schemas.microsoft.com/office/drawing/2014/main" id="{00000000-0008-0000-1600-00005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4362" name="Button 90" hidden="1">
              <a:extLst>
                <a:ext uri="{63B3BB69-23CF-44E3-9099-C40C66FF867C}">
                  <a14:compatExt spid="_x0000_s54362"/>
                </a:ext>
                <a:ext uri="{FF2B5EF4-FFF2-40B4-BE49-F238E27FC236}">
                  <a16:creationId xmlns:a16="http://schemas.microsoft.com/office/drawing/2014/main" id="{00000000-0008-0000-1600-00005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4363" name="Button 91" hidden="1">
              <a:extLst>
                <a:ext uri="{63B3BB69-23CF-44E3-9099-C40C66FF867C}">
                  <a14:compatExt spid="_x0000_s54363"/>
                </a:ext>
                <a:ext uri="{FF2B5EF4-FFF2-40B4-BE49-F238E27FC236}">
                  <a16:creationId xmlns:a16="http://schemas.microsoft.com/office/drawing/2014/main" id="{00000000-0008-0000-1600-00005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4364" name="Button 92" hidden="1">
              <a:extLst>
                <a:ext uri="{63B3BB69-23CF-44E3-9099-C40C66FF867C}">
                  <a14:compatExt spid="_x0000_s54364"/>
                </a:ext>
                <a:ext uri="{FF2B5EF4-FFF2-40B4-BE49-F238E27FC236}">
                  <a16:creationId xmlns:a16="http://schemas.microsoft.com/office/drawing/2014/main" id="{00000000-0008-0000-1600-00005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4365" name="Button 93" hidden="1">
              <a:extLst>
                <a:ext uri="{63B3BB69-23CF-44E3-9099-C40C66FF867C}">
                  <a14:compatExt spid="_x0000_s54365"/>
                </a:ext>
                <a:ext uri="{FF2B5EF4-FFF2-40B4-BE49-F238E27FC236}">
                  <a16:creationId xmlns:a16="http://schemas.microsoft.com/office/drawing/2014/main" id="{00000000-0008-0000-1600-00005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4366" name="Button 94" hidden="1">
              <a:extLst>
                <a:ext uri="{63B3BB69-23CF-44E3-9099-C40C66FF867C}">
                  <a14:compatExt spid="_x0000_s54366"/>
                </a:ext>
                <a:ext uri="{FF2B5EF4-FFF2-40B4-BE49-F238E27FC236}">
                  <a16:creationId xmlns:a16="http://schemas.microsoft.com/office/drawing/2014/main" id="{00000000-0008-0000-1600-00005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4367" name="Button 95" hidden="1">
              <a:extLst>
                <a:ext uri="{63B3BB69-23CF-44E3-9099-C40C66FF867C}">
                  <a14:compatExt spid="_x0000_s54367"/>
                </a:ext>
                <a:ext uri="{FF2B5EF4-FFF2-40B4-BE49-F238E27FC236}">
                  <a16:creationId xmlns:a16="http://schemas.microsoft.com/office/drawing/2014/main" id="{00000000-0008-0000-1600-00005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4368" name="Button 96" hidden="1">
              <a:extLst>
                <a:ext uri="{63B3BB69-23CF-44E3-9099-C40C66FF867C}">
                  <a14:compatExt spid="_x0000_s54368"/>
                </a:ext>
                <a:ext uri="{FF2B5EF4-FFF2-40B4-BE49-F238E27FC236}">
                  <a16:creationId xmlns:a16="http://schemas.microsoft.com/office/drawing/2014/main" id="{00000000-0008-0000-1600-00006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4369" name="Button 97" hidden="1">
              <a:extLst>
                <a:ext uri="{63B3BB69-23CF-44E3-9099-C40C66FF867C}">
                  <a14:compatExt spid="_x0000_s54369"/>
                </a:ext>
                <a:ext uri="{FF2B5EF4-FFF2-40B4-BE49-F238E27FC236}">
                  <a16:creationId xmlns:a16="http://schemas.microsoft.com/office/drawing/2014/main" id="{00000000-0008-0000-1600-00006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4370" name="Button 98" hidden="1">
              <a:extLst>
                <a:ext uri="{63B3BB69-23CF-44E3-9099-C40C66FF867C}">
                  <a14:compatExt spid="_x0000_s54370"/>
                </a:ext>
                <a:ext uri="{FF2B5EF4-FFF2-40B4-BE49-F238E27FC236}">
                  <a16:creationId xmlns:a16="http://schemas.microsoft.com/office/drawing/2014/main" id="{00000000-0008-0000-1600-00006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4371" name="Button 99" hidden="1">
              <a:extLst>
                <a:ext uri="{63B3BB69-23CF-44E3-9099-C40C66FF867C}">
                  <a14:compatExt spid="_x0000_s54371"/>
                </a:ext>
                <a:ext uri="{FF2B5EF4-FFF2-40B4-BE49-F238E27FC236}">
                  <a16:creationId xmlns:a16="http://schemas.microsoft.com/office/drawing/2014/main" id="{00000000-0008-0000-1600-00006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4372" name="Button 100" hidden="1">
              <a:extLst>
                <a:ext uri="{63B3BB69-23CF-44E3-9099-C40C66FF867C}">
                  <a14:compatExt spid="_x0000_s54372"/>
                </a:ext>
                <a:ext uri="{FF2B5EF4-FFF2-40B4-BE49-F238E27FC236}">
                  <a16:creationId xmlns:a16="http://schemas.microsoft.com/office/drawing/2014/main" id="{00000000-0008-0000-1600-00006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4373" name="Button 101" hidden="1">
              <a:extLst>
                <a:ext uri="{63B3BB69-23CF-44E3-9099-C40C66FF867C}">
                  <a14:compatExt spid="_x0000_s54373"/>
                </a:ext>
                <a:ext uri="{FF2B5EF4-FFF2-40B4-BE49-F238E27FC236}">
                  <a16:creationId xmlns:a16="http://schemas.microsoft.com/office/drawing/2014/main" id="{00000000-0008-0000-1600-00006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4374" name="Button 102" hidden="1">
              <a:extLst>
                <a:ext uri="{63B3BB69-23CF-44E3-9099-C40C66FF867C}">
                  <a14:compatExt spid="_x0000_s54374"/>
                </a:ext>
                <a:ext uri="{FF2B5EF4-FFF2-40B4-BE49-F238E27FC236}">
                  <a16:creationId xmlns:a16="http://schemas.microsoft.com/office/drawing/2014/main" id="{00000000-0008-0000-1600-00006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4375" name="Button 103" hidden="1">
              <a:extLst>
                <a:ext uri="{63B3BB69-23CF-44E3-9099-C40C66FF867C}">
                  <a14:compatExt spid="_x0000_s54375"/>
                </a:ext>
                <a:ext uri="{FF2B5EF4-FFF2-40B4-BE49-F238E27FC236}">
                  <a16:creationId xmlns:a16="http://schemas.microsoft.com/office/drawing/2014/main" id="{00000000-0008-0000-1600-00006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4376" name="Button 104" hidden="1">
              <a:extLst>
                <a:ext uri="{63B3BB69-23CF-44E3-9099-C40C66FF867C}">
                  <a14:compatExt spid="_x0000_s54376"/>
                </a:ext>
                <a:ext uri="{FF2B5EF4-FFF2-40B4-BE49-F238E27FC236}">
                  <a16:creationId xmlns:a16="http://schemas.microsoft.com/office/drawing/2014/main" id="{00000000-0008-0000-1600-00006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4377" name="Button 105" hidden="1">
              <a:extLst>
                <a:ext uri="{63B3BB69-23CF-44E3-9099-C40C66FF867C}">
                  <a14:compatExt spid="_x0000_s54377"/>
                </a:ext>
                <a:ext uri="{FF2B5EF4-FFF2-40B4-BE49-F238E27FC236}">
                  <a16:creationId xmlns:a16="http://schemas.microsoft.com/office/drawing/2014/main" id="{00000000-0008-0000-1600-00006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4378" name="Button 106" hidden="1">
              <a:extLst>
                <a:ext uri="{63B3BB69-23CF-44E3-9099-C40C66FF867C}">
                  <a14:compatExt spid="_x0000_s54378"/>
                </a:ext>
                <a:ext uri="{FF2B5EF4-FFF2-40B4-BE49-F238E27FC236}">
                  <a16:creationId xmlns:a16="http://schemas.microsoft.com/office/drawing/2014/main" id="{00000000-0008-0000-1600-00006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4379" name="Button 107" hidden="1">
              <a:extLst>
                <a:ext uri="{63B3BB69-23CF-44E3-9099-C40C66FF867C}">
                  <a14:compatExt spid="_x0000_s54379"/>
                </a:ext>
                <a:ext uri="{FF2B5EF4-FFF2-40B4-BE49-F238E27FC236}">
                  <a16:creationId xmlns:a16="http://schemas.microsoft.com/office/drawing/2014/main" id="{00000000-0008-0000-1600-00006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4380" name="Button 108" hidden="1">
              <a:extLst>
                <a:ext uri="{63B3BB69-23CF-44E3-9099-C40C66FF867C}">
                  <a14:compatExt spid="_x0000_s54380"/>
                </a:ext>
                <a:ext uri="{FF2B5EF4-FFF2-40B4-BE49-F238E27FC236}">
                  <a16:creationId xmlns:a16="http://schemas.microsoft.com/office/drawing/2014/main" id="{00000000-0008-0000-1600-00006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4381" name="Button 109" hidden="1">
              <a:extLst>
                <a:ext uri="{63B3BB69-23CF-44E3-9099-C40C66FF867C}">
                  <a14:compatExt spid="_x0000_s54381"/>
                </a:ext>
                <a:ext uri="{FF2B5EF4-FFF2-40B4-BE49-F238E27FC236}">
                  <a16:creationId xmlns:a16="http://schemas.microsoft.com/office/drawing/2014/main" id="{00000000-0008-0000-1600-00006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4382" name="Button 110" hidden="1">
              <a:extLst>
                <a:ext uri="{63B3BB69-23CF-44E3-9099-C40C66FF867C}">
                  <a14:compatExt spid="_x0000_s54382"/>
                </a:ext>
                <a:ext uri="{FF2B5EF4-FFF2-40B4-BE49-F238E27FC236}">
                  <a16:creationId xmlns:a16="http://schemas.microsoft.com/office/drawing/2014/main" id="{00000000-0008-0000-1600-00006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383" name="Button 111" hidden="1">
              <a:extLst>
                <a:ext uri="{63B3BB69-23CF-44E3-9099-C40C66FF867C}">
                  <a14:compatExt spid="_x0000_s54383"/>
                </a:ext>
                <a:ext uri="{FF2B5EF4-FFF2-40B4-BE49-F238E27FC236}">
                  <a16:creationId xmlns:a16="http://schemas.microsoft.com/office/drawing/2014/main" id="{00000000-0008-0000-1600-00006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384" name="Button 112" hidden="1">
              <a:extLst>
                <a:ext uri="{63B3BB69-23CF-44E3-9099-C40C66FF867C}">
                  <a14:compatExt spid="_x0000_s54384"/>
                </a:ext>
                <a:ext uri="{FF2B5EF4-FFF2-40B4-BE49-F238E27FC236}">
                  <a16:creationId xmlns:a16="http://schemas.microsoft.com/office/drawing/2014/main" id="{00000000-0008-0000-1600-00007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385" name="Button 113" hidden="1">
              <a:extLst>
                <a:ext uri="{63B3BB69-23CF-44E3-9099-C40C66FF867C}">
                  <a14:compatExt spid="_x0000_s54385"/>
                </a:ext>
                <a:ext uri="{FF2B5EF4-FFF2-40B4-BE49-F238E27FC236}">
                  <a16:creationId xmlns:a16="http://schemas.microsoft.com/office/drawing/2014/main" id="{00000000-0008-0000-1600-00007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386" name="Button 114" hidden="1">
              <a:extLst>
                <a:ext uri="{63B3BB69-23CF-44E3-9099-C40C66FF867C}">
                  <a14:compatExt spid="_x0000_s54386"/>
                </a:ext>
                <a:ext uri="{FF2B5EF4-FFF2-40B4-BE49-F238E27FC236}">
                  <a16:creationId xmlns:a16="http://schemas.microsoft.com/office/drawing/2014/main" id="{00000000-0008-0000-1600-00007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387" name="Button 115" hidden="1">
              <a:extLst>
                <a:ext uri="{63B3BB69-23CF-44E3-9099-C40C66FF867C}">
                  <a14:compatExt spid="_x0000_s54387"/>
                </a:ext>
                <a:ext uri="{FF2B5EF4-FFF2-40B4-BE49-F238E27FC236}">
                  <a16:creationId xmlns:a16="http://schemas.microsoft.com/office/drawing/2014/main" id="{00000000-0008-0000-1600-00007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388" name="Button 116" hidden="1">
              <a:extLst>
                <a:ext uri="{63B3BB69-23CF-44E3-9099-C40C66FF867C}">
                  <a14:compatExt spid="_x0000_s54388"/>
                </a:ext>
                <a:ext uri="{FF2B5EF4-FFF2-40B4-BE49-F238E27FC236}">
                  <a16:creationId xmlns:a16="http://schemas.microsoft.com/office/drawing/2014/main" id="{00000000-0008-0000-1600-00007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389" name="Button 117" hidden="1">
              <a:extLst>
                <a:ext uri="{63B3BB69-23CF-44E3-9099-C40C66FF867C}">
                  <a14:compatExt spid="_x0000_s54389"/>
                </a:ext>
                <a:ext uri="{FF2B5EF4-FFF2-40B4-BE49-F238E27FC236}">
                  <a16:creationId xmlns:a16="http://schemas.microsoft.com/office/drawing/2014/main" id="{00000000-0008-0000-1600-00007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390" name="Button 118" hidden="1">
              <a:extLst>
                <a:ext uri="{63B3BB69-23CF-44E3-9099-C40C66FF867C}">
                  <a14:compatExt spid="_x0000_s54390"/>
                </a:ext>
                <a:ext uri="{FF2B5EF4-FFF2-40B4-BE49-F238E27FC236}">
                  <a16:creationId xmlns:a16="http://schemas.microsoft.com/office/drawing/2014/main" id="{00000000-0008-0000-1600-00007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391" name="Button 119" hidden="1">
              <a:extLst>
                <a:ext uri="{63B3BB69-23CF-44E3-9099-C40C66FF867C}">
                  <a14:compatExt spid="_x0000_s54391"/>
                </a:ext>
                <a:ext uri="{FF2B5EF4-FFF2-40B4-BE49-F238E27FC236}">
                  <a16:creationId xmlns:a16="http://schemas.microsoft.com/office/drawing/2014/main" id="{00000000-0008-0000-1600-00007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392" name="Button 120" hidden="1">
              <a:extLst>
                <a:ext uri="{63B3BB69-23CF-44E3-9099-C40C66FF867C}">
                  <a14:compatExt spid="_x0000_s54392"/>
                </a:ext>
                <a:ext uri="{FF2B5EF4-FFF2-40B4-BE49-F238E27FC236}">
                  <a16:creationId xmlns:a16="http://schemas.microsoft.com/office/drawing/2014/main" id="{00000000-0008-0000-1600-00007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393" name="Button 121" hidden="1">
              <a:extLst>
                <a:ext uri="{63B3BB69-23CF-44E3-9099-C40C66FF867C}">
                  <a14:compatExt spid="_x0000_s54393"/>
                </a:ext>
                <a:ext uri="{FF2B5EF4-FFF2-40B4-BE49-F238E27FC236}">
                  <a16:creationId xmlns:a16="http://schemas.microsoft.com/office/drawing/2014/main" id="{00000000-0008-0000-1600-00007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394" name="Button 122" hidden="1">
              <a:extLst>
                <a:ext uri="{63B3BB69-23CF-44E3-9099-C40C66FF867C}">
                  <a14:compatExt spid="_x0000_s54394"/>
                </a:ext>
                <a:ext uri="{FF2B5EF4-FFF2-40B4-BE49-F238E27FC236}">
                  <a16:creationId xmlns:a16="http://schemas.microsoft.com/office/drawing/2014/main" id="{00000000-0008-0000-1600-00007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4395" name="Button 123" hidden="1">
              <a:extLst>
                <a:ext uri="{63B3BB69-23CF-44E3-9099-C40C66FF867C}">
                  <a14:compatExt spid="_x0000_s54395"/>
                </a:ext>
                <a:ext uri="{FF2B5EF4-FFF2-40B4-BE49-F238E27FC236}">
                  <a16:creationId xmlns:a16="http://schemas.microsoft.com/office/drawing/2014/main" id="{00000000-0008-0000-1600-00007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4396" name="Button 124" hidden="1">
              <a:extLst>
                <a:ext uri="{63B3BB69-23CF-44E3-9099-C40C66FF867C}">
                  <a14:compatExt spid="_x0000_s54396"/>
                </a:ext>
                <a:ext uri="{FF2B5EF4-FFF2-40B4-BE49-F238E27FC236}">
                  <a16:creationId xmlns:a16="http://schemas.microsoft.com/office/drawing/2014/main" id="{00000000-0008-0000-1600-00007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397" name="Button 125" hidden="1">
              <a:extLst>
                <a:ext uri="{63B3BB69-23CF-44E3-9099-C40C66FF867C}">
                  <a14:compatExt spid="_x0000_s54397"/>
                </a:ext>
                <a:ext uri="{FF2B5EF4-FFF2-40B4-BE49-F238E27FC236}">
                  <a16:creationId xmlns:a16="http://schemas.microsoft.com/office/drawing/2014/main" id="{00000000-0008-0000-1600-00007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398" name="Button 126" hidden="1">
              <a:extLst>
                <a:ext uri="{63B3BB69-23CF-44E3-9099-C40C66FF867C}">
                  <a14:compatExt spid="_x0000_s54398"/>
                </a:ext>
                <a:ext uri="{FF2B5EF4-FFF2-40B4-BE49-F238E27FC236}">
                  <a16:creationId xmlns:a16="http://schemas.microsoft.com/office/drawing/2014/main" id="{00000000-0008-0000-1600-00007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399" name="Button 127" hidden="1">
              <a:extLst>
                <a:ext uri="{63B3BB69-23CF-44E3-9099-C40C66FF867C}">
                  <a14:compatExt spid="_x0000_s54399"/>
                </a:ext>
                <a:ext uri="{FF2B5EF4-FFF2-40B4-BE49-F238E27FC236}">
                  <a16:creationId xmlns:a16="http://schemas.microsoft.com/office/drawing/2014/main" id="{00000000-0008-0000-1600-00007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400" name="Button 128" hidden="1">
              <a:extLst>
                <a:ext uri="{63B3BB69-23CF-44E3-9099-C40C66FF867C}">
                  <a14:compatExt spid="_x0000_s54400"/>
                </a:ext>
                <a:ext uri="{FF2B5EF4-FFF2-40B4-BE49-F238E27FC236}">
                  <a16:creationId xmlns:a16="http://schemas.microsoft.com/office/drawing/2014/main" id="{00000000-0008-0000-1600-00008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401" name="Button 129" hidden="1">
              <a:extLst>
                <a:ext uri="{63B3BB69-23CF-44E3-9099-C40C66FF867C}">
                  <a14:compatExt spid="_x0000_s54401"/>
                </a:ext>
                <a:ext uri="{FF2B5EF4-FFF2-40B4-BE49-F238E27FC236}">
                  <a16:creationId xmlns:a16="http://schemas.microsoft.com/office/drawing/2014/main" id="{00000000-0008-0000-1600-00008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402" name="Button 130" hidden="1">
              <a:extLst>
                <a:ext uri="{63B3BB69-23CF-44E3-9099-C40C66FF867C}">
                  <a14:compatExt spid="_x0000_s54402"/>
                </a:ext>
                <a:ext uri="{FF2B5EF4-FFF2-40B4-BE49-F238E27FC236}">
                  <a16:creationId xmlns:a16="http://schemas.microsoft.com/office/drawing/2014/main" id="{00000000-0008-0000-1600-00008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403" name="Button 131" hidden="1">
              <a:extLst>
                <a:ext uri="{63B3BB69-23CF-44E3-9099-C40C66FF867C}">
                  <a14:compatExt spid="_x0000_s54403"/>
                </a:ext>
                <a:ext uri="{FF2B5EF4-FFF2-40B4-BE49-F238E27FC236}">
                  <a16:creationId xmlns:a16="http://schemas.microsoft.com/office/drawing/2014/main" id="{00000000-0008-0000-1600-00008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404" name="Button 132" hidden="1">
              <a:extLst>
                <a:ext uri="{63B3BB69-23CF-44E3-9099-C40C66FF867C}">
                  <a14:compatExt spid="_x0000_s54404"/>
                </a:ext>
                <a:ext uri="{FF2B5EF4-FFF2-40B4-BE49-F238E27FC236}">
                  <a16:creationId xmlns:a16="http://schemas.microsoft.com/office/drawing/2014/main" id="{00000000-0008-0000-1600-00008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405" name="Button 133" hidden="1">
              <a:extLst>
                <a:ext uri="{63B3BB69-23CF-44E3-9099-C40C66FF867C}">
                  <a14:compatExt spid="_x0000_s54405"/>
                </a:ext>
                <a:ext uri="{FF2B5EF4-FFF2-40B4-BE49-F238E27FC236}">
                  <a16:creationId xmlns:a16="http://schemas.microsoft.com/office/drawing/2014/main" id="{00000000-0008-0000-1600-00008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406" name="Button 134" hidden="1">
              <a:extLst>
                <a:ext uri="{63B3BB69-23CF-44E3-9099-C40C66FF867C}">
                  <a14:compatExt spid="_x0000_s54406"/>
                </a:ext>
                <a:ext uri="{FF2B5EF4-FFF2-40B4-BE49-F238E27FC236}">
                  <a16:creationId xmlns:a16="http://schemas.microsoft.com/office/drawing/2014/main" id="{00000000-0008-0000-1600-00008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407" name="Button 135" hidden="1">
              <a:extLst>
                <a:ext uri="{63B3BB69-23CF-44E3-9099-C40C66FF867C}">
                  <a14:compatExt spid="_x0000_s54407"/>
                </a:ext>
                <a:ext uri="{FF2B5EF4-FFF2-40B4-BE49-F238E27FC236}">
                  <a16:creationId xmlns:a16="http://schemas.microsoft.com/office/drawing/2014/main" id="{00000000-0008-0000-1600-00008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408" name="Button 136" hidden="1">
              <a:extLst>
                <a:ext uri="{63B3BB69-23CF-44E3-9099-C40C66FF867C}">
                  <a14:compatExt spid="_x0000_s54408"/>
                </a:ext>
                <a:ext uri="{FF2B5EF4-FFF2-40B4-BE49-F238E27FC236}">
                  <a16:creationId xmlns:a16="http://schemas.microsoft.com/office/drawing/2014/main" id="{00000000-0008-0000-1600-00008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409" name="Button 137" hidden="1">
              <a:extLst>
                <a:ext uri="{63B3BB69-23CF-44E3-9099-C40C66FF867C}">
                  <a14:compatExt spid="_x0000_s54409"/>
                </a:ext>
                <a:ext uri="{FF2B5EF4-FFF2-40B4-BE49-F238E27FC236}">
                  <a16:creationId xmlns:a16="http://schemas.microsoft.com/office/drawing/2014/main" id="{00000000-0008-0000-1600-00008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410" name="Button 138" hidden="1">
              <a:extLst>
                <a:ext uri="{63B3BB69-23CF-44E3-9099-C40C66FF867C}">
                  <a14:compatExt spid="_x0000_s54410"/>
                </a:ext>
                <a:ext uri="{FF2B5EF4-FFF2-40B4-BE49-F238E27FC236}">
                  <a16:creationId xmlns:a16="http://schemas.microsoft.com/office/drawing/2014/main" id="{00000000-0008-0000-1600-00008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411" name="Button 139" hidden="1">
              <a:extLst>
                <a:ext uri="{63B3BB69-23CF-44E3-9099-C40C66FF867C}">
                  <a14:compatExt spid="_x0000_s54411"/>
                </a:ext>
                <a:ext uri="{FF2B5EF4-FFF2-40B4-BE49-F238E27FC236}">
                  <a16:creationId xmlns:a16="http://schemas.microsoft.com/office/drawing/2014/main" id="{00000000-0008-0000-1600-00008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412" name="Button 140" hidden="1">
              <a:extLst>
                <a:ext uri="{63B3BB69-23CF-44E3-9099-C40C66FF867C}">
                  <a14:compatExt spid="_x0000_s54412"/>
                </a:ext>
                <a:ext uri="{FF2B5EF4-FFF2-40B4-BE49-F238E27FC236}">
                  <a16:creationId xmlns:a16="http://schemas.microsoft.com/office/drawing/2014/main" id="{00000000-0008-0000-1600-00008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17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17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17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17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5301" name="Button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17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5302" name="Button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17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5303" name="Button 7" hidden="1">
              <a:extLst>
                <a:ext uri="{63B3BB69-23CF-44E3-9099-C40C66FF867C}">
                  <a14:compatExt spid="_x0000_s55303"/>
                </a:ext>
                <a:ext uri="{FF2B5EF4-FFF2-40B4-BE49-F238E27FC236}">
                  <a16:creationId xmlns:a16="http://schemas.microsoft.com/office/drawing/2014/main" id="{00000000-0008-0000-1700-00000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5304" name="Button 8" hidden="1">
              <a:extLst>
                <a:ext uri="{63B3BB69-23CF-44E3-9099-C40C66FF867C}">
                  <a14:compatExt spid="_x0000_s55304"/>
                </a:ext>
                <a:ext uri="{FF2B5EF4-FFF2-40B4-BE49-F238E27FC236}">
                  <a16:creationId xmlns:a16="http://schemas.microsoft.com/office/drawing/2014/main" id="{00000000-0008-0000-1700-00000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5305" name="Button 9" hidden="1">
              <a:extLst>
                <a:ext uri="{63B3BB69-23CF-44E3-9099-C40C66FF867C}">
                  <a14:compatExt spid="_x0000_s55305"/>
                </a:ext>
                <a:ext uri="{FF2B5EF4-FFF2-40B4-BE49-F238E27FC236}">
                  <a16:creationId xmlns:a16="http://schemas.microsoft.com/office/drawing/2014/main" id="{00000000-0008-0000-1700-00000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5306" name="Button 10" hidden="1">
              <a:extLst>
                <a:ext uri="{63B3BB69-23CF-44E3-9099-C40C66FF867C}">
                  <a14:compatExt spid="_x0000_s55306"/>
                </a:ext>
                <a:ext uri="{FF2B5EF4-FFF2-40B4-BE49-F238E27FC236}">
                  <a16:creationId xmlns:a16="http://schemas.microsoft.com/office/drawing/2014/main" id="{00000000-0008-0000-1700-00000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5307" name="Button 11" hidden="1">
              <a:extLst>
                <a:ext uri="{63B3BB69-23CF-44E3-9099-C40C66FF867C}">
                  <a14:compatExt spid="_x0000_s55307"/>
                </a:ext>
                <a:ext uri="{FF2B5EF4-FFF2-40B4-BE49-F238E27FC236}">
                  <a16:creationId xmlns:a16="http://schemas.microsoft.com/office/drawing/2014/main" id="{00000000-0008-0000-1700-00000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5308" name="Button 12" hidden="1">
              <a:extLst>
                <a:ext uri="{63B3BB69-23CF-44E3-9099-C40C66FF867C}">
                  <a14:compatExt spid="_x0000_s55308"/>
                </a:ext>
                <a:ext uri="{FF2B5EF4-FFF2-40B4-BE49-F238E27FC236}">
                  <a16:creationId xmlns:a16="http://schemas.microsoft.com/office/drawing/2014/main" id="{00000000-0008-0000-1700-00000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5309" name="Button 13" hidden="1">
              <a:extLst>
                <a:ext uri="{63B3BB69-23CF-44E3-9099-C40C66FF867C}">
                  <a14:compatExt spid="_x0000_s55309"/>
                </a:ext>
                <a:ext uri="{FF2B5EF4-FFF2-40B4-BE49-F238E27FC236}">
                  <a16:creationId xmlns:a16="http://schemas.microsoft.com/office/drawing/2014/main" id="{00000000-0008-0000-1700-00000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5310" name="Button 14" hidden="1">
              <a:extLst>
                <a:ext uri="{63B3BB69-23CF-44E3-9099-C40C66FF867C}">
                  <a14:compatExt spid="_x0000_s55310"/>
                </a:ext>
                <a:ext uri="{FF2B5EF4-FFF2-40B4-BE49-F238E27FC236}">
                  <a16:creationId xmlns:a16="http://schemas.microsoft.com/office/drawing/2014/main" id="{00000000-0008-0000-1700-00000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5311" name="Button 15" hidden="1">
              <a:extLst>
                <a:ext uri="{63B3BB69-23CF-44E3-9099-C40C66FF867C}">
                  <a14:compatExt spid="_x0000_s55311"/>
                </a:ext>
                <a:ext uri="{FF2B5EF4-FFF2-40B4-BE49-F238E27FC236}">
                  <a16:creationId xmlns:a16="http://schemas.microsoft.com/office/drawing/2014/main" id="{00000000-0008-0000-1700-00000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5312" name="Button 16" hidden="1">
              <a:extLst>
                <a:ext uri="{63B3BB69-23CF-44E3-9099-C40C66FF867C}">
                  <a14:compatExt spid="_x0000_s55312"/>
                </a:ext>
                <a:ext uri="{FF2B5EF4-FFF2-40B4-BE49-F238E27FC236}">
                  <a16:creationId xmlns:a16="http://schemas.microsoft.com/office/drawing/2014/main" id="{00000000-0008-0000-1700-00001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5313" name="Button 17" hidden="1">
              <a:extLst>
                <a:ext uri="{63B3BB69-23CF-44E3-9099-C40C66FF867C}">
                  <a14:compatExt spid="_x0000_s55313"/>
                </a:ext>
                <a:ext uri="{FF2B5EF4-FFF2-40B4-BE49-F238E27FC236}">
                  <a16:creationId xmlns:a16="http://schemas.microsoft.com/office/drawing/2014/main" id="{00000000-0008-0000-1700-00001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5314" name="Button 18" hidden="1">
              <a:extLst>
                <a:ext uri="{63B3BB69-23CF-44E3-9099-C40C66FF867C}">
                  <a14:compatExt spid="_x0000_s55314"/>
                </a:ext>
                <a:ext uri="{FF2B5EF4-FFF2-40B4-BE49-F238E27FC236}">
                  <a16:creationId xmlns:a16="http://schemas.microsoft.com/office/drawing/2014/main" id="{00000000-0008-0000-1700-00001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5315" name="Button 19" hidden="1">
              <a:extLst>
                <a:ext uri="{63B3BB69-23CF-44E3-9099-C40C66FF867C}">
                  <a14:compatExt spid="_x0000_s55315"/>
                </a:ext>
                <a:ext uri="{FF2B5EF4-FFF2-40B4-BE49-F238E27FC236}">
                  <a16:creationId xmlns:a16="http://schemas.microsoft.com/office/drawing/2014/main" id="{00000000-0008-0000-1700-00001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5316" name="Button 20" hidden="1">
              <a:extLst>
                <a:ext uri="{63B3BB69-23CF-44E3-9099-C40C66FF867C}">
                  <a14:compatExt spid="_x0000_s55316"/>
                </a:ext>
                <a:ext uri="{FF2B5EF4-FFF2-40B4-BE49-F238E27FC236}">
                  <a16:creationId xmlns:a16="http://schemas.microsoft.com/office/drawing/2014/main" id="{00000000-0008-0000-1700-00001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5317" name="Button 21" hidden="1">
              <a:extLst>
                <a:ext uri="{63B3BB69-23CF-44E3-9099-C40C66FF867C}">
                  <a14:compatExt spid="_x0000_s55317"/>
                </a:ext>
                <a:ext uri="{FF2B5EF4-FFF2-40B4-BE49-F238E27FC236}">
                  <a16:creationId xmlns:a16="http://schemas.microsoft.com/office/drawing/2014/main" id="{00000000-0008-0000-1700-00001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5318" name="Button 22" hidden="1">
              <a:extLst>
                <a:ext uri="{63B3BB69-23CF-44E3-9099-C40C66FF867C}">
                  <a14:compatExt spid="_x0000_s55318"/>
                </a:ext>
                <a:ext uri="{FF2B5EF4-FFF2-40B4-BE49-F238E27FC236}">
                  <a16:creationId xmlns:a16="http://schemas.microsoft.com/office/drawing/2014/main" id="{00000000-0008-0000-1700-00001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5319" name="Button 23" hidden="1">
              <a:extLst>
                <a:ext uri="{63B3BB69-23CF-44E3-9099-C40C66FF867C}">
                  <a14:compatExt spid="_x0000_s55319"/>
                </a:ext>
                <a:ext uri="{FF2B5EF4-FFF2-40B4-BE49-F238E27FC236}">
                  <a16:creationId xmlns:a16="http://schemas.microsoft.com/office/drawing/2014/main" id="{00000000-0008-0000-1700-00001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5320" name="Button 24" hidden="1">
              <a:extLst>
                <a:ext uri="{63B3BB69-23CF-44E3-9099-C40C66FF867C}">
                  <a14:compatExt spid="_x0000_s55320"/>
                </a:ext>
                <a:ext uri="{FF2B5EF4-FFF2-40B4-BE49-F238E27FC236}">
                  <a16:creationId xmlns:a16="http://schemas.microsoft.com/office/drawing/2014/main" id="{00000000-0008-0000-1700-00001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5321" name="Button 25" hidden="1">
              <a:extLst>
                <a:ext uri="{63B3BB69-23CF-44E3-9099-C40C66FF867C}">
                  <a14:compatExt spid="_x0000_s55321"/>
                </a:ext>
                <a:ext uri="{FF2B5EF4-FFF2-40B4-BE49-F238E27FC236}">
                  <a16:creationId xmlns:a16="http://schemas.microsoft.com/office/drawing/2014/main" id="{00000000-0008-0000-1700-00001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5322" name="Button 26" hidden="1">
              <a:extLst>
                <a:ext uri="{63B3BB69-23CF-44E3-9099-C40C66FF867C}">
                  <a14:compatExt spid="_x0000_s55322"/>
                </a:ext>
                <a:ext uri="{FF2B5EF4-FFF2-40B4-BE49-F238E27FC236}">
                  <a16:creationId xmlns:a16="http://schemas.microsoft.com/office/drawing/2014/main" id="{00000000-0008-0000-1700-00001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5323" name="Button 27" hidden="1">
              <a:extLst>
                <a:ext uri="{63B3BB69-23CF-44E3-9099-C40C66FF867C}">
                  <a14:compatExt spid="_x0000_s55323"/>
                </a:ext>
                <a:ext uri="{FF2B5EF4-FFF2-40B4-BE49-F238E27FC236}">
                  <a16:creationId xmlns:a16="http://schemas.microsoft.com/office/drawing/2014/main" id="{00000000-0008-0000-1700-00001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5324" name="Button 28" hidden="1">
              <a:extLst>
                <a:ext uri="{63B3BB69-23CF-44E3-9099-C40C66FF867C}">
                  <a14:compatExt spid="_x0000_s55324"/>
                </a:ext>
                <a:ext uri="{FF2B5EF4-FFF2-40B4-BE49-F238E27FC236}">
                  <a16:creationId xmlns:a16="http://schemas.microsoft.com/office/drawing/2014/main" id="{00000000-0008-0000-1700-00001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5325" name="Button 29" hidden="1">
              <a:extLst>
                <a:ext uri="{63B3BB69-23CF-44E3-9099-C40C66FF867C}">
                  <a14:compatExt spid="_x0000_s55325"/>
                </a:ext>
                <a:ext uri="{FF2B5EF4-FFF2-40B4-BE49-F238E27FC236}">
                  <a16:creationId xmlns:a16="http://schemas.microsoft.com/office/drawing/2014/main" id="{00000000-0008-0000-1700-00001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5326" name="Button 30" hidden="1">
              <a:extLst>
                <a:ext uri="{63B3BB69-23CF-44E3-9099-C40C66FF867C}">
                  <a14:compatExt spid="_x0000_s55326"/>
                </a:ext>
                <a:ext uri="{FF2B5EF4-FFF2-40B4-BE49-F238E27FC236}">
                  <a16:creationId xmlns:a16="http://schemas.microsoft.com/office/drawing/2014/main" id="{00000000-0008-0000-1700-00001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5327" name="Button 31" hidden="1">
              <a:extLst>
                <a:ext uri="{63B3BB69-23CF-44E3-9099-C40C66FF867C}">
                  <a14:compatExt spid="_x0000_s55327"/>
                </a:ext>
                <a:ext uri="{FF2B5EF4-FFF2-40B4-BE49-F238E27FC236}">
                  <a16:creationId xmlns:a16="http://schemas.microsoft.com/office/drawing/2014/main" id="{00000000-0008-0000-1700-00001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5328" name="Button 32" hidden="1">
              <a:extLst>
                <a:ext uri="{63B3BB69-23CF-44E3-9099-C40C66FF867C}">
                  <a14:compatExt spid="_x0000_s55328"/>
                </a:ext>
                <a:ext uri="{FF2B5EF4-FFF2-40B4-BE49-F238E27FC236}">
                  <a16:creationId xmlns:a16="http://schemas.microsoft.com/office/drawing/2014/main" id="{00000000-0008-0000-1700-00002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5329" name="Button 33" hidden="1">
              <a:extLst>
                <a:ext uri="{63B3BB69-23CF-44E3-9099-C40C66FF867C}">
                  <a14:compatExt spid="_x0000_s55329"/>
                </a:ext>
                <a:ext uri="{FF2B5EF4-FFF2-40B4-BE49-F238E27FC236}">
                  <a16:creationId xmlns:a16="http://schemas.microsoft.com/office/drawing/2014/main" id="{00000000-0008-0000-1700-00002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5330" name="Button 34" hidden="1">
              <a:extLst>
                <a:ext uri="{63B3BB69-23CF-44E3-9099-C40C66FF867C}">
                  <a14:compatExt spid="_x0000_s55330"/>
                </a:ext>
                <a:ext uri="{FF2B5EF4-FFF2-40B4-BE49-F238E27FC236}">
                  <a16:creationId xmlns:a16="http://schemas.microsoft.com/office/drawing/2014/main" id="{00000000-0008-0000-1700-00002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5331" name="Button 35" hidden="1">
              <a:extLst>
                <a:ext uri="{63B3BB69-23CF-44E3-9099-C40C66FF867C}">
                  <a14:compatExt spid="_x0000_s55331"/>
                </a:ext>
                <a:ext uri="{FF2B5EF4-FFF2-40B4-BE49-F238E27FC236}">
                  <a16:creationId xmlns:a16="http://schemas.microsoft.com/office/drawing/2014/main" id="{00000000-0008-0000-1700-00002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5332" name="Button 36" hidden="1">
              <a:extLst>
                <a:ext uri="{63B3BB69-23CF-44E3-9099-C40C66FF867C}">
                  <a14:compatExt spid="_x0000_s55332"/>
                </a:ext>
                <a:ext uri="{FF2B5EF4-FFF2-40B4-BE49-F238E27FC236}">
                  <a16:creationId xmlns:a16="http://schemas.microsoft.com/office/drawing/2014/main" id="{00000000-0008-0000-1700-00002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5333" name="Button 37" hidden="1">
              <a:extLst>
                <a:ext uri="{63B3BB69-23CF-44E3-9099-C40C66FF867C}">
                  <a14:compatExt spid="_x0000_s55333"/>
                </a:ext>
                <a:ext uri="{FF2B5EF4-FFF2-40B4-BE49-F238E27FC236}">
                  <a16:creationId xmlns:a16="http://schemas.microsoft.com/office/drawing/2014/main" id="{00000000-0008-0000-1700-00002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5334" name="Button 38" hidden="1">
              <a:extLst>
                <a:ext uri="{63B3BB69-23CF-44E3-9099-C40C66FF867C}">
                  <a14:compatExt spid="_x0000_s55334"/>
                </a:ext>
                <a:ext uri="{FF2B5EF4-FFF2-40B4-BE49-F238E27FC236}">
                  <a16:creationId xmlns:a16="http://schemas.microsoft.com/office/drawing/2014/main" id="{00000000-0008-0000-1700-00002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5335" name="Button 39" hidden="1">
              <a:extLst>
                <a:ext uri="{63B3BB69-23CF-44E3-9099-C40C66FF867C}">
                  <a14:compatExt spid="_x0000_s55335"/>
                </a:ext>
                <a:ext uri="{FF2B5EF4-FFF2-40B4-BE49-F238E27FC236}">
                  <a16:creationId xmlns:a16="http://schemas.microsoft.com/office/drawing/2014/main" id="{00000000-0008-0000-1700-00002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5336" name="Button 40" hidden="1">
              <a:extLst>
                <a:ext uri="{63B3BB69-23CF-44E3-9099-C40C66FF867C}">
                  <a14:compatExt spid="_x0000_s55336"/>
                </a:ext>
                <a:ext uri="{FF2B5EF4-FFF2-40B4-BE49-F238E27FC236}">
                  <a16:creationId xmlns:a16="http://schemas.microsoft.com/office/drawing/2014/main" id="{00000000-0008-0000-1700-00002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5337" name="Button 41" hidden="1">
              <a:extLst>
                <a:ext uri="{63B3BB69-23CF-44E3-9099-C40C66FF867C}">
                  <a14:compatExt spid="_x0000_s55337"/>
                </a:ext>
                <a:ext uri="{FF2B5EF4-FFF2-40B4-BE49-F238E27FC236}">
                  <a16:creationId xmlns:a16="http://schemas.microsoft.com/office/drawing/2014/main" id="{00000000-0008-0000-1700-00002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5338" name="Button 42" hidden="1">
              <a:extLst>
                <a:ext uri="{63B3BB69-23CF-44E3-9099-C40C66FF867C}">
                  <a14:compatExt spid="_x0000_s55338"/>
                </a:ext>
                <a:ext uri="{FF2B5EF4-FFF2-40B4-BE49-F238E27FC236}">
                  <a16:creationId xmlns:a16="http://schemas.microsoft.com/office/drawing/2014/main" id="{00000000-0008-0000-1700-00002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5339" name="Button 43" hidden="1">
              <a:extLst>
                <a:ext uri="{63B3BB69-23CF-44E3-9099-C40C66FF867C}">
                  <a14:compatExt spid="_x0000_s55339"/>
                </a:ext>
                <a:ext uri="{FF2B5EF4-FFF2-40B4-BE49-F238E27FC236}">
                  <a16:creationId xmlns:a16="http://schemas.microsoft.com/office/drawing/2014/main" id="{00000000-0008-0000-1700-00002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5340" name="Button 44" hidden="1">
              <a:extLst>
                <a:ext uri="{63B3BB69-23CF-44E3-9099-C40C66FF867C}">
                  <a14:compatExt spid="_x0000_s55340"/>
                </a:ext>
                <a:ext uri="{FF2B5EF4-FFF2-40B4-BE49-F238E27FC236}">
                  <a16:creationId xmlns:a16="http://schemas.microsoft.com/office/drawing/2014/main" id="{00000000-0008-0000-1700-00002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5341" name="Button 45" hidden="1">
              <a:extLst>
                <a:ext uri="{63B3BB69-23CF-44E3-9099-C40C66FF867C}">
                  <a14:compatExt spid="_x0000_s55341"/>
                </a:ext>
                <a:ext uri="{FF2B5EF4-FFF2-40B4-BE49-F238E27FC236}">
                  <a16:creationId xmlns:a16="http://schemas.microsoft.com/office/drawing/2014/main" id="{00000000-0008-0000-1700-00002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5342" name="Button 46" hidden="1">
              <a:extLst>
                <a:ext uri="{63B3BB69-23CF-44E3-9099-C40C66FF867C}">
                  <a14:compatExt spid="_x0000_s55342"/>
                </a:ext>
                <a:ext uri="{FF2B5EF4-FFF2-40B4-BE49-F238E27FC236}">
                  <a16:creationId xmlns:a16="http://schemas.microsoft.com/office/drawing/2014/main" id="{00000000-0008-0000-1700-00002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5343" name="Button 47" hidden="1">
              <a:extLst>
                <a:ext uri="{63B3BB69-23CF-44E3-9099-C40C66FF867C}">
                  <a14:compatExt spid="_x0000_s55343"/>
                </a:ext>
                <a:ext uri="{FF2B5EF4-FFF2-40B4-BE49-F238E27FC236}">
                  <a16:creationId xmlns:a16="http://schemas.microsoft.com/office/drawing/2014/main" id="{00000000-0008-0000-1700-00002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5344" name="Button 48" hidden="1">
              <a:extLst>
                <a:ext uri="{63B3BB69-23CF-44E3-9099-C40C66FF867C}">
                  <a14:compatExt spid="_x0000_s55344"/>
                </a:ext>
                <a:ext uri="{FF2B5EF4-FFF2-40B4-BE49-F238E27FC236}">
                  <a16:creationId xmlns:a16="http://schemas.microsoft.com/office/drawing/2014/main" id="{00000000-0008-0000-1700-00003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5345" name="Button 49" hidden="1">
              <a:extLst>
                <a:ext uri="{63B3BB69-23CF-44E3-9099-C40C66FF867C}">
                  <a14:compatExt spid="_x0000_s55345"/>
                </a:ext>
                <a:ext uri="{FF2B5EF4-FFF2-40B4-BE49-F238E27FC236}">
                  <a16:creationId xmlns:a16="http://schemas.microsoft.com/office/drawing/2014/main" id="{00000000-0008-0000-1700-00003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5346" name="Button 50" hidden="1">
              <a:extLst>
                <a:ext uri="{63B3BB69-23CF-44E3-9099-C40C66FF867C}">
                  <a14:compatExt spid="_x0000_s55346"/>
                </a:ext>
                <a:ext uri="{FF2B5EF4-FFF2-40B4-BE49-F238E27FC236}">
                  <a16:creationId xmlns:a16="http://schemas.microsoft.com/office/drawing/2014/main" id="{00000000-0008-0000-1700-00003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5347" name="Button 51" hidden="1">
              <a:extLst>
                <a:ext uri="{63B3BB69-23CF-44E3-9099-C40C66FF867C}">
                  <a14:compatExt spid="_x0000_s55347"/>
                </a:ext>
                <a:ext uri="{FF2B5EF4-FFF2-40B4-BE49-F238E27FC236}">
                  <a16:creationId xmlns:a16="http://schemas.microsoft.com/office/drawing/2014/main" id="{00000000-0008-0000-1700-00003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5348" name="Button 52" hidden="1">
              <a:extLst>
                <a:ext uri="{63B3BB69-23CF-44E3-9099-C40C66FF867C}">
                  <a14:compatExt spid="_x0000_s55348"/>
                </a:ext>
                <a:ext uri="{FF2B5EF4-FFF2-40B4-BE49-F238E27FC236}">
                  <a16:creationId xmlns:a16="http://schemas.microsoft.com/office/drawing/2014/main" id="{00000000-0008-0000-1700-00003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5349" name="Button 53" hidden="1">
              <a:extLst>
                <a:ext uri="{63B3BB69-23CF-44E3-9099-C40C66FF867C}">
                  <a14:compatExt spid="_x0000_s55349"/>
                </a:ext>
                <a:ext uri="{FF2B5EF4-FFF2-40B4-BE49-F238E27FC236}">
                  <a16:creationId xmlns:a16="http://schemas.microsoft.com/office/drawing/2014/main" id="{00000000-0008-0000-1700-00003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5350" name="Button 54" hidden="1">
              <a:extLst>
                <a:ext uri="{63B3BB69-23CF-44E3-9099-C40C66FF867C}">
                  <a14:compatExt spid="_x0000_s55350"/>
                </a:ext>
                <a:ext uri="{FF2B5EF4-FFF2-40B4-BE49-F238E27FC236}">
                  <a16:creationId xmlns:a16="http://schemas.microsoft.com/office/drawing/2014/main" id="{00000000-0008-0000-1700-00003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5351" name="Button 55" hidden="1">
              <a:extLst>
                <a:ext uri="{63B3BB69-23CF-44E3-9099-C40C66FF867C}">
                  <a14:compatExt spid="_x0000_s55351"/>
                </a:ext>
                <a:ext uri="{FF2B5EF4-FFF2-40B4-BE49-F238E27FC236}">
                  <a16:creationId xmlns:a16="http://schemas.microsoft.com/office/drawing/2014/main" id="{00000000-0008-0000-1700-00003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5352" name="Button 56" hidden="1">
              <a:extLst>
                <a:ext uri="{63B3BB69-23CF-44E3-9099-C40C66FF867C}">
                  <a14:compatExt spid="_x0000_s55352"/>
                </a:ext>
                <a:ext uri="{FF2B5EF4-FFF2-40B4-BE49-F238E27FC236}">
                  <a16:creationId xmlns:a16="http://schemas.microsoft.com/office/drawing/2014/main" id="{00000000-0008-0000-1700-00003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5353" name="Button 57" hidden="1">
              <a:extLst>
                <a:ext uri="{63B3BB69-23CF-44E3-9099-C40C66FF867C}">
                  <a14:compatExt spid="_x0000_s55353"/>
                </a:ext>
                <a:ext uri="{FF2B5EF4-FFF2-40B4-BE49-F238E27FC236}">
                  <a16:creationId xmlns:a16="http://schemas.microsoft.com/office/drawing/2014/main" id="{00000000-0008-0000-1700-00003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5354" name="Button 58" hidden="1">
              <a:extLst>
                <a:ext uri="{63B3BB69-23CF-44E3-9099-C40C66FF867C}">
                  <a14:compatExt spid="_x0000_s55354"/>
                </a:ext>
                <a:ext uri="{FF2B5EF4-FFF2-40B4-BE49-F238E27FC236}">
                  <a16:creationId xmlns:a16="http://schemas.microsoft.com/office/drawing/2014/main" id="{00000000-0008-0000-1700-00003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5355" name="Button 59" hidden="1">
              <a:extLst>
                <a:ext uri="{63B3BB69-23CF-44E3-9099-C40C66FF867C}">
                  <a14:compatExt spid="_x0000_s55355"/>
                </a:ext>
                <a:ext uri="{FF2B5EF4-FFF2-40B4-BE49-F238E27FC236}">
                  <a16:creationId xmlns:a16="http://schemas.microsoft.com/office/drawing/2014/main" id="{00000000-0008-0000-1700-00003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5356" name="Button 60" hidden="1">
              <a:extLst>
                <a:ext uri="{63B3BB69-23CF-44E3-9099-C40C66FF867C}">
                  <a14:compatExt spid="_x0000_s55356"/>
                </a:ext>
                <a:ext uri="{FF2B5EF4-FFF2-40B4-BE49-F238E27FC236}">
                  <a16:creationId xmlns:a16="http://schemas.microsoft.com/office/drawing/2014/main" id="{00000000-0008-0000-1700-00003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5357" name="Button 61" hidden="1">
              <a:extLst>
                <a:ext uri="{63B3BB69-23CF-44E3-9099-C40C66FF867C}">
                  <a14:compatExt spid="_x0000_s55357"/>
                </a:ext>
                <a:ext uri="{FF2B5EF4-FFF2-40B4-BE49-F238E27FC236}">
                  <a16:creationId xmlns:a16="http://schemas.microsoft.com/office/drawing/2014/main" id="{00000000-0008-0000-1700-00003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5358" name="Button 62" hidden="1">
              <a:extLst>
                <a:ext uri="{63B3BB69-23CF-44E3-9099-C40C66FF867C}">
                  <a14:compatExt spid="_x0000_s55358"/>
                </a:ext>
                <a:ext uri="{FF2B5EF4-FFF2-40B4-BE49-F238E27FC236}">
                  <a16:creationId xmlns:a16="http://schemas.microsoft.com/office/drawing/2014/main" id="{00000000-0008-0000-1700-00003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5359" name="Button 63" hidden="1">
              <a:extLst>
                <a:ext uri="{63B3BB69-23CF-44E3-9099-C40C66FF867C}">
                  <a14:compatExt spid="_x0000_s55359"/>
                </a:ext>
                <a:ext uri="{FF2B5EF4-FFF2-40B4-BE49-F238E27FC236}">
                  <a16:creationId xmlns:a16="http://schemas.microsoft.com/office/drawing/2014/main" id="{00000000-0008-0000-1700-00003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5360" name="Button 64" hidden="1">
              <a:extLst>
                <a:ext uri="{63B3BB69-23CF-44E3-9099-C40C66FF867C}">
                  <a14:compatExt spid="_x0000_s55360"/>
                </a:ext>
                <a:ext uri="{FF2B5EF4-FFF2-40B4-BE49-F238E27FC236}">
                  <a16:creationId xmlns:a16="http://schemas.microsoft.com/office/drawing/2014/main" id="{00000000-0008-0000-1700-00004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5361" name="Button 65" hidden="1">
              <a:extLst>
                <a:ext uri="{63B3BB69-23CF-44E3-9099-C40C66FF867C}">
                  <a14:compatExt spid="_x0000_s55361"/>
                </a:ext>
                <a:ext uri="{FF2B5EF4-FFF2-40B4-BE49-F238E27FC236}">
                  <a16:creationId xmlns:a16="http://schemas.microsoft.com/office/drawing/2014/main" id="{00000000-0008-0000-1700-00004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5362" name="Button 66" hidden="1">
              <a:extLst>
                <a:ext uri="{63B3BB69-23CF-44E3-9099-C40C66FF867C}">
                  <a14:compatExt spid="_x0000_s55362"/>
                </a:ext>
                <a:ext uri="{FF2B5EF4-FFF2-40B4-BE49-F238E27FC236}">
                  <a16:creationId xmlns:a16="http://schemas.microsoft.com/office/drawing/2014/main" id="{00000000-0008-0000-1700-00004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5363" name="Button 67" hidden="1">
              <a:extLst>
                <a:ext uri="{63B3BB69-23CF-44E3-9099-C40C66FF867C}">
                  <a14:compatExt spid="_x0000_s55363"/>
                </a:ext>
                <a:ext uri="{FF2B5EF4-FFF2-40B4-BE49-F238E27FC236}">
                  <a16:creationId xmlns:a16="http://schemas.microsoft.com/office/drawing/2014/main" id="{00000000-0008-0000-1700-00004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5364" name="Button 68" hidden="1">
              <a:extLst>
                <a:ext uri="{63B3BB69-23CF-44E3-9099-C40C66FF867C}">
                  <a14:compatExt spid="_x0000_s55364"/>
                </a:ext>
                <a:ext uri="{FF2B5EF4-FFF2-40B4-BE49-F238E27FC236}">
                  <a16:creationId xmlns:a16="http://schemas.microsoft.com/office/drawing/2014/main" id="{00000000-0008-0000-1700-00004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5365" name="Button 69" hidden="1">
              <a:extLst>
                <a:ext uri="{63B3BB69-23CF-44E3-9099-C40C66FF867C}">
                  <a14:compatExt spid="_x0000_s55365"/>
                </a:ext>
                <a:ext uri="{FF2B5EF4-FFF2-40B4-BE49-F238E27FC236}">
                  <a16:creationId xmlns:a16="http://schemas.microsoft.com/office/drawing/2014/main" id="{00000000-0008-0000-1700-00004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5366" name="Button 70" hidden="1">
              <a:extLst>
                <a:ext uri="{63B3BB69-23CF-44E3-9099-C40C66FF867C}">
                  <a14:compatExt spid="_x0000_s55366"/>
                </a:ext>
                <a:ext uri="{FF2B5EF4-FFF2-40B4-BE49-F238E27FC236}">
                  <a16:creationId xmlns:a16="http://schemas.microsoft.com/office/drawing/2014/main" id="{00000000-0008-0000-1700-00004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5367" name="Button 71" hidden="1">
              <a:extLst>
                <a:ext uri="{63B3BB69-23CF-44E3-9099-C40C66FF867C}">
                  <a14:compatExt spid="_x0000_s55367"/>
                </a:ext>
                <a:ext uri="{FF2B5EF4-FFF2-40B4-BE49-F238E27FC236}">
                  <a16:creationId xmlns:a16="http://schemas.microsoft.com/office/drawing/2014/main" id="{00000000-0008-0000-1700-00004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5368" name="Button 72" hidden="1">
              <a:extLst>
                <a:ext uri="{63B3BB69-23CF-44E3-9099-C40C66FF867C}">
                  <a14:compatExt spid="_x0000_s55368"/>
                </a:ext>
                <a:ext uri="{FF2B5EF4-FFF2-40B4-BE49-F238E27FC236}">
                  <a16:creationId xmlns:a16="http://schemas.microsoft.com/office/drawing/2014/main" id="{00000000-0008-0000-1700-00004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5369" name="Button 73" hidden="1">
              <a:extLst>
                <a:ext uri="{63B3BB69-23CF-44E3-9099-C40C66FF867C}">
                  <a14:compatExt spid="_x0000_s55369"/>
                </a:ext>
                <a:ext uri="{FF2B5EF4-FFF2-40B4-BE49-F238E27FC236}">
                  <a16:creationId xmlns:a16="http://schemas.microsoft.com/office/drawing/2014/main" id="{00000000-0008-0000-1700-00004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5370" name="Button 74" hidden="1">
              <a:extLst>
                <a:ext uri="{63B3BB69-23CF-44E3-9099-C40C66FF867C}">
                  <a14:compatExt spid="_x0000_s55370"/>
                </a:ext>
                <a:ext uri="{FF2B5EF4-FFF2-40B4-BE49-F238E27FC236}">
                  <a16:creationId xmlns:a16="http://schemas.microsoft.com/office/drawing/2014/main" id="{00000000-0008-0000-1700-00004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5371" name="Button 75" hidden="1">
              <a:extLst>
                <a:ext uri="{63B3BB69-23CF-44E3-9099-C40C66FF867C}">
                  <a14:compatExt spid="_x0000_s55371"/>
                </a:ext>
                <a:ext uri="{FF2B5EF4-FFF2-40B4-BE49-F238E27FC236}">
                  <a16:creationId xmlns:a16="http://schemas.microsoft.com/office/drawing/2014/main" id="{00000000-0008-0000-1700-00004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5372" name="Button 76" hidden="1">
              <a:extLst>
                <a:ext uri="{63B3BB69-23CF-44E3-9099-C40C66FF867C}">
                  <a14:compatExt spid="_x0000_s55372"/>
                </a:ext>
                <a:ext uri="{FF2B5EF4-FFF2-40B4-BE49-F238E27FC236}">
                  <a16:creationId xmlns:a16="http://schemas.microsoft.com/office/drawing/2014/main" id="{00000000-0008-0000-1700-00004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5373" name="Button 77" hidden="1">
              <a:extLst>
                <a:ext uri="{63B3BB69-23CF-44E3-9099-C40C66FF867C}">
                  <a14:compatExt spid="_x0000_s55373"/>
                </a:ext>
                <a:ext uri="{FF2B5EF4-FFF2-40B4-BE49-F238E27FC236}">
                  <a16:creationId xmlns:a16="http://schemas.microsoft.com/office/drawing/2014/main" id="{00000000-0008-0000-1700-00004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5374" name="Button 78" hidden="1">
              <a:extLst>
                <a:ext uri="{63B3BB69-23CF-44E3-9099-C40C66FF867C}">
                  <a14:compatExt spid="_x0000_s55374"/>
                </a:ext>
                <a:ext uri="{FF2B5EF4-FFF2-40B4-BE49-F238E27FC236}">
                  <a16:creationId xmlns:a16="http://schemas.microsoft.com/office/drawing/2014/main" id="{00000000-0008-0000-1700-00004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5375" name="Button 79" hidden="1">
              <a:extLst>
                <a:ext uri="{63B3BB69-23CF-44E3-9099-C40C66FF867C}">
                  <a14:compatExt spid="_x0000_s55375"/>
                </a:ext>
                <a:ext uri="{FF2B5EF4-FFF2-40B4-BE49-F238E27FC236}">
                  <a16:creationId xmlns:a16="http://schemas.microsoft.com/office/drawing/2014/main" id="{00000000-0008-0000-1700-00004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5376" name="Button 80" hidden="1">
              <a:extLst>
                <a:ext uri="{63B3BB69-23CF-44E3-9099-C40C66FF867C}">
                  <a14:compatExt spid="_x0000_s55376"/>
                </a:ext>
                <a:ext uri="{FF2B5EF4-FFF2-40B4-BE49-F238E27FC236}">
                  <a16:creationId xmlns:a16="http://schemas.microsoft.com/office/drawing/2014/main" id="{00000000-0008-0000-1700-00005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5377" name="Button 81" hidden="1">
              <a:extLst>
                <a:ext uri="{63B3BB69-23CF-44E3-9099-C40C66FF867C}">
                  <a14:compatExt spid="_x0000_s55377"/>
                </a:ext>
                <a:ext uri="{FF2B5EF4-FFF2-40B4-BE49-F238E27FC236}">
                  <a16:creationId xmlns:a16="http://schemas.microsoft.com/office/drawing/2014/main" id="{00000000-0008-0000-1700-00005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5378" name="Button 82" hidden="1">
              <a:extLst>
                <a:ext uri="{63B3BB69-23CF-44E3-9099-C40C66FF867C}">
                  <a14:compatExt spid="_x0000_s55378"/>
                </a:ext>
                <a:ext uri="{FF2B5EF4-FFF2-40B4-BE49-F238E27FC236}">
                  <a16:creationId xmlns:a16="http://schemas.microsoft.com/office/drawing/2014/main" id="{00000000-0008-0000-1700-00005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5379" name="Button 83" hidden="1">
              <a:extLst>
                <a:ext uri="{63B3BB69-23CF-44E3-9099-C40C66FF867C}">
                  <a14:compatExt spid="_x0000_s55379"/>
                </a:ext>
                <a:ext uri="{FF2B5EF4-FFF2-40B4-BE49-F238E27FC236}">
                  <a16:creationId xmlns:a16="http://schemas.microsoft.com/office/drawing/2014/main" id="{00000000-0008-0000-1700-00005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5380" name="Button 84" hidden="1">
              <a:extLst>
                <a:ext uri="{63B3BB69-23CF-44E3-9099-C40C66FF867C}">
                  <a14:compatExt spid="_x0000_s55380"/>
                </a:ext>
                <a:ext uri="{FF2B5EF4-FFF2-40B4-BE49-F238E27FC236}">
                  <a16:creationId xmlns:a16="http://schemas.microsoft.com/office/drawing/2014/main" id="{00000000-0008-0000-1700-00005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5381" name="Button 85" hidden="1">
              <a:extLst>
                <a:ext uri="{63B3BB69-23CF-44E3-9099-C40C66FF867C}">
                  <a14:compatExt spid="_x0000_s55381"/>
                </a:ext>
                <a:ext uri="{FF2B5EF4-FFF2-40B4-BE49-F238E27FC236}">
                  <a16:creationId xmlns:a16="http://schemas.microsoft.com/office/drawing/2014/main" id="{00000000-0008-0000-1700-00005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5382" name="Button 86" hidden="1">
              <a:extLst>
                <a:ext uri="{63B3BB69-23CF-44E3-9099-C40C66FF867C}">
                  <a14:compatExt spid="_x0000_s55382"/>
                </a:ext>
                <a:ext uri="{FF2B5EF4-FFF2-40B4-BE49-F238E27FC236}">
                  <a16:creationId xmlns:a16="http://schemas.microsoft.com/office/drawing/2014/main" id="{00000000-0008-0000-1700-00005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5383" name="Button 87" hidden="1">
              <a:extLst>
                <a:ext uri="{63B3BB69-23CF-44E3-9099-C40C66FF867C}">
                  <a14:compatExt spid="_x0000_s55383"/>
                </a:ext>
                <a:ext uri="{FF2B5EF4-FFF2-40B4-BE49-F238E27FC236}">
                  <a16:creationId xmlns:a16="http://schemas.microsoft.com/office/drawing/2014/main" id="{00000000-0008-0000-1700-00005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5384" name="Button 88" hidden="1">
              <a:extLst>
                <a:ext uri="{63B3BB69-23CF-44E3-9099-C40C66FF867C}">
                  <a14:compatExt spid="_x0000_s55384"/>
                </a:ext>
                <a:ext uri="{FF2B5EF4-FFF2-40B4-BE49-F238E27FC236}">
                  <a16:creationId xmlns:a16="http://schemas.microsoft.com/office/drawing/2014/main" id="{00000000-0008-0000-1700-00005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5385" name="Button 89" hidden="1">
              <a:extLst>
                <a:ext uri="{63B3BB69-23CF-44E3-9099-C40C66FF867C}">
                  <a14:compatExt spid="_x0000_s55385"/>
                </a:ext>
                <a:ext uri="{FF2B5EF4-FFF2-40B4-BE49-F238E27FC236}">
                  <a16:creationId xmlns:a16="http://schemas.microsoft.com/office/drawing/2014/main" id="{00000000-0008-0000-1700-00005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5386" name="Button 90" hidden="1">
              <a:extLst>
                <a:ext uri="{63B3BB69-23CF-44E3-9099-C40C66FF867C}">
                  <a14:compatExt spid="_x0000_s55386"/>
                </a:ext>
                <a:ext uri="{FF2B5EF4-FFF2-40B4-BE49-F238E27FC236}">
                  <a16:creationId xmlns:a16="http://schemas.microsoft.com/office/drawing/2014/main" id="{00000000-0008-0000-1700-00005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5387" name="Button 91" hidden="1">
              <a:extLst>
                <a:ext uri="{63B3BB69-23CF-44E3-9099-C40C66FF867C}">
                  <a14:compatExt spid="_x0000_s55387"/>
                </a:ext>
                <a:ext uri="{FF2B5EF4-FFF2-40B4-BE49-F238E27FC236}">
                  <a16:creationId xmlns:a16="http://schemas.microsoft.com/office/drawing/2014/main" id="{00000000-0008-0000-1700-00005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5388" name="Button 92" hidden="1">
              <a:extLst>
                <a:ext uri="{63B3BB69-23CF-44E3-9099-C40C66FF867C}">
                  <a14:compatExt spid="_x0000_s55388"/>
                </a:ext>
                <a:ext uri="{FF2B5EF4-FFF2-40B4-BE49-F238E27FC236}">
                  <a16:creationId xmlns:a16="http://schemas.microsoft.com/office/drawing/2014/main" id="{00000000-0008-0000-1700-00005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5389" name="Button 93" hidden="1">
              <a:extLst>
                <a:ext uri="{63B3BB69-23CF-44E3-9099-C40C66FF867C}">
                  <a14:compatExt spid="_x0000_s55389"/>
                </a:ext>
                <a:ext uri="{FF2B5EF4-FFF2-40B4-BE49-F238E27FC236}">
                  <a16:creationId xmlns:a16="http://schemas.microsoft.com/office/drawing/2014/main" id="{00000000-0008-0000-1700-00005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5390" name="Button 94" hidden="1">
              <a:extLst>
                <a:ext uri="{63B3BB69-23CF-44E3-9099-C40C66FF867C}">
                  <a14:compatExt spid="_x0000_s55390"/>
                </a:ext>
                <a:ext uri="{FF2B5EF4-FFF2-40B4-BE49-F238E27FC236}">
                  <a16:creationId xmlns:a16="http://schemas.microsoft.com/office/drawing/2014/main" id="{00000000-0008-0000-1700-00005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5391" name="Button 95" hidden="1">
              <a:extLst>
                <a:ext uri="{63B3BB69-23CF-44E3-9099-C40C66FF867C}">
                  <a14:compatExt spid="_x0000_s55391"/>
                </a:ext>
                <a:ext uri="{FF2B5EF4-FFF2-40B4-BE49-F238E27FC236}">
                  <a16:creationId xmlns:a16="http://schemas.microsoft.com/office/drawing/2014/main" id="{00000000-0008-0000-1700-00005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5392" name="Button 96" hidden="1">
              <a:extLst>
                <a:ext uri="{63B3BB69-23CF-44E3-9099-C40C66FF867C}">
                  <a14:compatExt spid="_x0000_s55392"/>
                </a:ext>
                <a:ext uri="{FF2B5EF4-FFF2-40B4-BE49-F238E27FC236}">
                  <a16:creationId xmlns:a16="http://schemas.microsoft.com/office/drawing/2014/main" id="{00000000-0008-0000-1700-00006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5393" name="Button 97" hidden="1">
              <a:extLst>
                <a:ext uri="{63B3BB69-23CF-44E3-9099-C40C66FF867C}">
                  <a14:compatExt spid="_x0000_s55393"/>
                </a:ext>
                <a:ext uri="{FF2B5EF4-FFF2-40B4-BE49-F238E27FC236}">
                  <a16:creationId xmlns:a16="http://schemas.microsoft.com/office/drawing/2014/main" id="{00000000-0008-0000-1700-00006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5394" name="Button 98" hidden="1">
              <a:extLst>
                <a:ext uri="{63B3BB69-23CF-44E3-9099-C40C66FF867C}">
                  <a14:compatExt spid="_x0000_s55394"/>
                </a:ext>
                <a:ext uri="{FF2B5EF4-FFF2-40B4-BE49-F238E27FC236}">
                  <a16:creationId xmlns:a16="http://schemas.microsoft.com/office/drawing/2014/main" id="{00000000-0008-0000-1700-00006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5395" name="Button 99" hidden="1">
              <a:extLst>
                <a:ext uri="{63B3BB69-23CF-44E3-9099-C40C66FF867C}">
                  <a14:compatExt spid="_x0000_s55395"/>
                </a:ext>
                <a:ext uri="{FF2B5EF4-FFF2-40B4-BE49-F238E27FC236}">
                  <a16:creationId xmlns:a16="http://schemas.microsoft.com/office/drawing/2014/main" id="{00000000-0008-0000-1700-00006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5396" name="Button 100" hidden="1">
              <a:extLst>
                <a:ext uri="{63B3BB69-23CF-44E3-9099-C40C66FF867C}">
                  <a14:compatExt spid="_x0000_s55396"/>
                </a:ext>
                <a:ext uri="{FF2B5EF4-FFF2-40B4-BE49-F238E27FC236}">
                  <a16:creationId xmlns:a16="http://schemas.microsoft.com/office/drawing/2014/main" id="{00000000-0008-0000-1700-00006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5397" name="Button 101" hidden="1">
              <a:extLst>
                <a:ext uri="{63B3BB69-23CF-44E3-9099-C40C66FF867C}">
                  <a14:compatExt spid="_x0000_s55397"/>
                </a:ext>
                <a:ext uri="{FF2B5EF4-FFF2-40B4-BE49-F238E27FC236}">
                  <a16:creationId xmlns:a16="http://schemas.microsoft.com/office/drawing/2014/main" id="{00000000-0008-0000-1700-00006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5398" name="Button 102" hidden="1">
              <a:extLst>
                <a:ext uri="{63B3BB69-23CF-44E3-9099-C40C66FF867C}">
                  <a14:compatExt spid="_x0000_s55398"/>
                </a:ext>
                <a:ext uri="{FF2B5EF4-FFF2-40B4-BE49-F238E27FC236}">
                  <a16:creationId xmlns:a16="http://schemas.microsoft.com/office/drawing/2014/main" id="{00000000-0008-0000-1700-00006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5399" name="Button 103" hidden="1">
              <a:extLst>
                <a:ext uri="{63B3BB69-23CF-44E3-9099-C40C66FF867C}">
                  <a14:compatExt spid="_x0000_s55399"/>
                </a:ext>
                <a:ext uri="{FF2B5EF4-FFF2-40B4-BE49-F238E27FC236}">
                  <a16:creationId xmlns:a16="http://schemas.microsoft.com/office/drawing/2014/main" id="{00000000-0008-0000-1700-00006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5400" name="Button 104" hidden="1">
              <a:extLst>
                <a:ext uri="{63B3BB69-23CF-44E3-9099-C40C66FF867C}">
                  <a14:compatExt spid="_x0000_s55400"/>
                </a:ext>
                <a:ext uri="{FF2B5EF4-FFF2-40B4-BE49-F238E27FC236}">
                  <a16:creationId xmlns:a16="http://schemas.microsoft.com/office/drawing/2014/main" id="{00000000-0008-0000-1700-00006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5401" name="Button 105" hidden="1">
              <a:extLst>
                <a:ext uri="{63B3BB69-23CF-44E3-9099-C40C66FF867C}">
                  <a14:compatExt spid="_x0000_s55401"/>
                </a:ext>
                <a:ext uri="{FF2B5EF4-FFF2-40B4-BE49-F238E27FC236}">
                  <a16:creationId xmlns:a16="http://schemas.microsoft.com/office/drawing/2014/main" id="{00000000-0008-0000-1700-00006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5402" name="Button 106" hidden="1">
              <a:extLst>
                <a:ext uri="{63B3BB69-23CF-44E3-9099-C40C66FF867C}">
                  <a14:compatExt spid="_x0000_s55402"/>
                </a:ext>
                <a:ext uri="{FF2B5EF4-FFF2-40B4-BE49-F238E27FC236}">
                  <a16:creationId xmlns:a16="http://schemas.microsoft.com/office/drawing/2014/main" id="{00000000-0008-0000-1700-00006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5403" name="Button 107" hidden="1">
              <a:extLst>
                <a:ext uri="{63B3BB69-23CF-44E3-9099-C40C66FF867C}">
                  <a14:compatExt spid="_x0000_s55403"/>
                </a:ext>
                <a:ext uri="{FF2B5EF4-FFF2-40B4-BE49-F238E27FC236}">
                  <a16:creationId xmlns:a16="http://schemas.microsoft.com/office/drawing/2014/main" id="{00000000-0008-0000-1700-00006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5404" name="Button 108" hidden="1">
              <a:extLst>
                <a:ext uri="{63B3BB69-23CF-44E3-9099-C40C66FF867C}">
                  <a14:compatExt spid="_x0000_s55404"/>
                </a:ext>
                <a:ext uri="{FF2B5EF4-FFF2-40B4-BE49-F238E27FC236}">
                  <a16:creationId xmlns:a16="http://schemas.microsoft.com/office/drawing/2014/main" id="{00000000-0008-0000-1700-00006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5405" name="Button 109" hidden="1">
              <a:extLst>
                <a:ext uri="{63B3BB69-23CF-44E3-9099-C40C66FF867C}">
                  <a14:compatExt spid="_x0000_s55405"/>
                </a:ext>
                <a:ext uri="{FF2B5EF4-FFF2-40B4-BE49-F238E27FC236}">
                  <a16:creationId xmlns:a16="http://schemas.microsoft.com/office/drawing/2014/main" id="{00000000-0008-0000-1700-00006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5406" name="Button 110" hidden="1">
              <a:extLst>
                <a:ext uri="{63B3BB69-23CF-44E3-9099-C40C66FF867C}">
                  <a14:compatExt spid="_x0000_s55406"/>
                </a:ext>
                <a:ext uri="{FF2B5EF4-FFF2-40B4-BE49-F238E27FC236}">
                  <a16:creationId xmlns:a16="http://schemas.microsoft.com/office/drawing/2014/main" id="{00000000-0008-0000-1700-00006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5407" name="Button 111" hidden="1">
              <a:extLst>
                <a:ext uri="{63B3BB69-23CF-44E3-9099-C40C66FF867C}">
                  <a14:compatExt spid="_x0000_s55407"/>
                </a:ext>
                <a:ext uri="{FF2B5EF4-FFF2-40B4-BE49-F238E27FC236}">
                  <a16:creationId xmlns:a16="http://schemas.microsoft.com/office/drawing/2014/main" id="{00000000-0008-0000-1700-00006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5408" name="Button 112" hidden="1">
              <a:extLst>
                <a:ext uri="{63B3BB69-23CF-44E3-9099-C40C66FF867C}">
                  <a14:compatExt spid="_x0000_s55408"/>
                </a:ext>
                <a:ext uri="{FF2B5EF4-FFF2-40B4-BE49-F238E27FC236}">
                  <a16:creationId xmlns:a16="http://schemas.microsoft.com/office/drawing/2014/main" id="{00000000-0008-0000-1700-00007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5409" name="Button 113" hidden="1">
              <a:extLst>
                <a:ext uri="{63B3BB69-23CF-44E3-9099-C40C66FF867C}">
                  <a14:compatExt spid="_x0000_s55409"/>
                </a:ext>
                <a:ext uri="{FF2B5EF4-FFF2-40B4-BE49-F238E27FC236}">
                  <a16:creationId xmlns:a16="http://schemas.microsoft.com/office/drawing/2014/main" id="{00000000-0008-0000-1700-00007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5410" name="Button 114" hidden="1">
              <a:extLst>
                <a:ext uri="{63B3BB69-23CF-44E3-9099-C40C66FF867C}">
                  <a14:compatExt spid="_x0000_s55410"/>
                </a:ext>
                <a:ext uri="{FF2B5EF4-FFF2-40B4-BE49-F238E27FC236}">
                  <a16:creationId xmlns:a16="http://schemas.microsoft.com/office/drawing/2014/main" id="{00000000-0008-0000-1700-00007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5411" name="Button 115" hidden="1">
              <a:extLst>
                <a:ext uri="{63B3BB69-23CF-44E3-9099-C40C66FF867C}">
                  <a14:compatExt spid="_x0000_s55411"/>
                </a:ext>
                <a:ext uri="{FF2B5EF4-FFF2-40B4-BE49-F238E27FC236}">
                  <a16:creationId xmlns:a16="http://schemas.microsoft.com/office/drawing/2014/main" id="{00000000-0008-0000-1700-00007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5412" name="Button 116" hidden="1">
              <a:extLst>
                <a:ext uri="{63B3BB69-23CF-44E3-9099-C40C66FF867C}">
                  <a14:compatExt spid="_x0000_s55412"/>
                </a:ext>
                <a:ext uri="{FF2B5EF4-FFF2-40B4-BE49-F238E27FC236}">
                  <a16:creationId xmlns:a16="http://schemas.microsoft.com/office/drawing/2014/main" id="{00000000-0008-0000-1700-00007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5413" name="Button 117" hidden="1">
              <a:extLst>
                <a:ext uri="{63B3BB69-23CF-44E3-9099-C40C66FF867C}">
                  <a14:compatExt spid="_x0000_s55413"/>
                </a:ext>
                <a:ext uri="{FF2B5EF4-FFF2-40B4-BE49-F238E27FC236}">
                  <a16:creationId xmlns:a16="http://schemas.microsoft.com/office/drawing/2014/main" id="{00000000-0008-0000-1700-00007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5414" name="Button 118" hidden="1">
              <a:extLst>
                <a:ext uri="{63B3BB69-23CF-44E3-9099-C40C66FF867C}">
                  <a14:compatExt spid="_x0000_s55414"/>
                </a:ext>
                <a:ext uri="{FF2B5EF4-FFF2-40B4-BE49-F238E27FC236}">
                  <a16:creationId xmlns:a16="http://schemas.microsoft.com/office/drawing/2014/main" id="{00000000-0008-0000-1700-00007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5415" name="Button 119" hidden="1">
              <a:extLst>
                <a:ext uri="{63B3BB69-23CF-44E3-9099-C40C66FF867C}">
                  <a14:compatExt spid="_x0000_s55415"/>
                </a:ext>
                <a:ext uri="{FF2B5EF4-FFF2-40B4-BE49-F238E27FC236}">
                  <a16:creationId xmlns:a16="http://schemas.microsoft.com/office/drawing/2014/main" id="{00000000-0008-0000-1700-00007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5416" name="Button 120" hidden="1">
              <a:extLst>
                <a:ext uri="{63B3BB69-23CF-44E3-9099-C40C66FF867C}">
                  <a14:compatExt spid="_x0000_s55416"/>
                </a:ext>
                <a:ext uri="{FF2B5EF4-FFF2-40B4-BE49-F238E27FC236}">
                  <a16:creationId xmlns:a16="http://schemas.microsoft.com/office/drawing/2014/main" id="{00000000-0008-0000-1700-00007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5417" name="Button 121" hidden="1">
              <a:extLst>
                <a:ext uri="{63B3BB69-23CF-44E3-9099-C40C66FF867C}">
                  <a14:compatExt spid="_x0000_s55417"/>
                </a:ext>
                <a:ext uri="{FF2B5EF4-FFF2-40B4-BE49-F238E27FC236}">
                  <a16:creationId xmlns:a16="http://schemas.microsoft.com/office/drawing/2014/main" id="{00000000-0008-0000-1700-00007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5418" name="Button 122" hidden="1">
              <a:extLst>
                <a:ext uri="{63B3BB69-23CF-44E3-9099-C40C66FF867C}">
                  <a14:compatExt spid="_x0000_s55418"/>
                </a:ext>
                <a:ext uri="{FF2B5EF4-FFF2-40B4-BE49-F238E27FC236}">
                  <a16:creationId xmlns:a16="http://schemas.microsoft.com/office/drawing/2014/main" id="{00000000-0008-0000-1700-00007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5419" name="Button 123" hidden="1">
              <a:extLst>
                <a:ext uri="{63B3BB69-23CF-44E3-9099-C40C66FF867C}">
                  <a14:compatExt spid="_x0000_s55419"/>
                </a:ext>
                <a:ext uri="{FF2B5EF4-FFF2-40B4-BE49-F238E27FC236}">
                  <a16:creationId xmlns:a16="http://schemas.microsoft.com/office/drawing/2014/main" id="{00000000-0008-0000-1700-00007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5420" name="Button 124" hidden="1">
              <a:extLst>
                <a:ext uri="{63B3BB69-23CF-44E3-9099-C40C66FF867C}">
                  <a14:compatExt spid="_x0000_s55420"/>
                </a:ext>
                <a:ext uri="{FF2B5EF4-FFF2-40B4-BE49-F238E27FC236}">
                  <a16:creationId xmlns:a16="http://schemas.microsoft.com/office/drawing/2014/main" id="{00000000-0008-0000-1700-00007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5421" name="Button 125" hidden="1">
              <a:extLst>
                <a:ext uri="{63B3BB69-23CF-44E3-9099-C40C66FF867C}">
                  <a14:compatExt spid="_x0000_s55421"/>
                </a:ext>
                <a:ext uri="{FF2B5EF4-FFF2-40B4-BE49-F238E27FC236}">
                  <a16:creationId xmlns:a16="http://schemas.microsoft.com/office/drawing/2014/main" id="{00000000-0008-0000-1700-00007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5422" name="Button 126" hidden="1">
              <a:extLst>
                <a:ext uri="{63B3BB69-23CF-44E3-9099-C40C66FF867C}">
                  <a14:compatExt spid="_x0000_s55422"/>
                </a:ext>
                <a:ext uri="{FF2B5EF4-FFF2-40B4-BE49-F238E27FC236}">
                  <a16:creationId xmlns:a16="http://schemas.microsoft.com/office/drawing/2014/main" id="{00000000-0008-0000-1700-00007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5423" name="Button 127" hidden="1">
              <a:extLst>
                <a:ext uri="{63B3BB69-23CF-44E3-9099-C40C66FF867C}">
                  <a14:compatExt spid="_x0000_s55423"/>
                </a:ext>
                <a:ext uri="{FF2B5EF4-FFF2-40B4-BE49-F238E27FC236}">
                  <a16:creationId xmlns:a16="http://schemas.microsoft.com/office/drawing/2014/main" id="{00000000-0008-0000-1700-00007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5424" name="Button 128" hidden="1">
              <a:extLst>
                <a:ext uri="{63B3BB69-23CF-44E3-9099-C40C66FF867C}">
                  <a14:compatExt spid="_x0000_s55424"/>
                </a:ext>
                <a:ext uri="{FF2B5EF4-FFF2-40B4-BE49-F238E27FC236}">
                  <a16:creationId xmlns:a16="http://schemas.microsoft.com/office/drawing/2014/main" id="{00000000-0008-0000-1700-00008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5425" name="Button 129" hidden="1">
              <a:extLst>
                <a:ext uri="{63B3BB69-23CF-44E3-9099-C40C66FF867C}">
                  <a14:compatExt spid="_x0000_s55425"/>
                </a:ext>
                <a:ext uri="{FF2B5EF4-FFF2-40B4-BE49-F238E27FC236}">
                  <a16:creationId xmlns:a16="http://schemas.microsoft.com/office/drawing/2014/main" id="{00000000-0008-0000-1700-00008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5426" name="Button 130" hidden="1">
              <a:extLst>
                <a:ext uri="{63B3BB69-23CF-44E3-9099-C40C66FF867C}">
                  <a14:compatExt spid="_x0000_s55426"/>
                </a:ext>
                <a:ext uri="{FF2B5EF4-FFF2-40B4-BE49-F238E27FC236}">
                  <a16:creationId xmlns:a16="http://schemas.microsoft.com/office/drawing/2014/main" id="{00000000-0008-0000-1700-00008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5427" name="Button 131" hidden="1">
              <a:extLst>
                <a:ext uri="{63B3BB69-23CF-44E3-9099-C40C66FF867C}">
                  <a14:compatExt spid="_x0000_s55427"/>
                </a:ext>
                <a:ext uri="{FF2B5EF4-FFF2-40B4-BE49-F238E27FC236}">
                  <a16:creationId xmlns:a16="http://schemas.microsoft.com/office/drawing/2014/main" id="{00000000-0008-0000-1700-00008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5428" name="Button 132" hidden="1">
              <a:extLst>
                <a:ext uri="{63B3BB69-23CF-44E3-9099-C40C66FF867C}">
                  <a14:compatExt spid="_x0000_s55428"/>
                </a:ext>
                <a:ext uri="{FF2B5EF4-FFF2-40B4-BE49-F238E27FC236}">
                  <a16:creationId xmlns:a16="http://schemas.microsoft.com/office/drawing/2014/main" id="{00000000-0008-0000-1700-00008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5429" name="Button 133" hidden="1">
              <a:extLst>
                <a:ext uri="{63B3BB69-23CF-44E3-9099-C40C66FF867C}">
                  <a14:compatExt spid="_x0000_s55429"/>
                </a:ext>
                <a:ext uri="{FF2B5EF4-FFF2-40B4-BE49-F238E27FC236}">
                  <a16:creationId xmlns:a16="http://schemas.microsoft.com/office/drawing/2014/main" id="{00000000-0008-0000-1700-00008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5430" name="Button 134" hidden="1">
              <a:extLst>
                <a:ext uri="{63B3BB69-23CF-44E3-9099-C40C66FF867C}">
                  <a14:compatExt spid="_x0000_s55430"/>
                </a:ext>
                <a:ext uri="{FF2B5EF4-FFF2-40B4-BE49-F238E27FC236}">
                  <a16:creationId xmlns:a16="http://schemas.microsoft.com/office/drawing/2014/main" id="{00000000-0008-0000-1700-00008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5431" name="Button 135" hidden="1">
              <a:extLst>
                <a:ext uri="{63B3BB69-23CF-44E3-9099-C40C66FF867C}">
                  <a14:compatExt spid="_x0000_s55431"/>
                </a:ext>
                <a:ext uri="{FF2B5EF4-FFF2-40B4-BE49-F238E27FC236}">
                  <a16:creationId xmlns:a16="http://schemas.microsoft.com/office/drawing/2014/main" id="{00000000-0008-0000-1700-00008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5432" name="Button 136" hidden="1">
              <a:extLst>
                <a:ext uri="{63B3BB69-23CF-44E3-9099-C40C66FF867C}">
                  <a14:compatExt spid="_x0000_s55432"/>
                </a:ext>
                <a:ext uri="{FF2B5EF4-FFF2-40B4-BE49-F238E27FC236}">
                  <a16:creationId xmlns:a16="http://schemas.microsoft.com/office/drawing/2014/main" id="{00000000-0008-0000-1700-00008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5433" name="Button 137" hidden="1">
              <a:extLst>
                <a:ext uri="{63B3BB69-23CF-44E3-9099-C40C66FF867C}">
                  <a14:compatExt spid="_x0000_s55433"/>
                </a:ext>
                <a:ext uri="{FF2B5EF4-FFF2-40B4-BE49-F238E27FC236}">
                  <a16:creationId xmlns:a16="http://schemas.microsoft.com/office/drawing/2014/main" id="{00000000-0008-0000-1700-00008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5434" name="Button 138" hidden="1">
              <a:extLst>
                <a:ext uri="{63B3BB69-23CF-44E3-9099-C40C66FF867C}">
                  <a14:compatExt spid="_x0000_s55434"/>
                </a:ext>
                <a:ext uri="{FF2B5EF4-FFF2-40B4-BE49-F238E27FC236}">
                  <a16:creationId xmlns:a16="http://schemas.microsoft.com/office/drawing/2014/main" id="{00000000-0008-0000-1700-00008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5435" name="Button 139" hidden="1">
              <a:extLst>
                <a:ext uri="{63B3BB69-23CF-44E3-9099-C40C66FF867C}">
                  <a14:compatExt spid="_x0000_s55435"/>
                </a:ext>
                <a:ext uri="{FF2B5EF4-FFF2-40B4-BE49-F238E27FC236}">
                  <a16:creationId xmlns:a16="http://schemas.microsoft.com/office/drawing/2014/main" id="{00000000-0008-0000-1700-00008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5436" name="Button 140" hidden="1">
              <a:extLst>
                <a:ext uri="{63B3BB69-23CF-44E3-9099-C40C66FF867C}">
                  <a14:compatExt spid="_x0000_s55436"/>
                </a:ext>
                <a:ext uri="{FF2B5EF4-FFF2-40B4-BE49-F238E27FC236}">
                  <a16:creationId xmlns:a16="http://schemas.microsoft.com/office/drawing/2014/main" id="{00000000-0008-0000-1700-00008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6321" name="Button 1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18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6322" name="Button 2" hidden="1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1800-00000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6323" name="Button 3" hidden="1">
              <a:extLst>
                <a:ext uri="{63B3BB69-23CF-44E3-9099-C40C66FF867C}">
                  <a14:compatExt spid="_x0000_s56323"/>
                </a:ext>
                <a:ext uri="{FF2B5EF4-FFF2-40B4-BE49-F238E27FC236}">
                  <a16:creationId xmlns:a16="http://schemas.microsoft.com/office/drawing/2014/main" id="{00000000-0008-0000-1800-00000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6324" name="Button 4" hidden="1">
              <a:extLst>
                <a:ext uri="{63B3BB69-23CF-44E3-9099-C40C66FF867C}">
                  <a14:compatExt spid="_x0000_s56324"/>
                </a:ext>
                <a:ext uri="{FF2B5EF4-FFF2-40B4-BE49-F238E27FC236}">
                  <a16:creationId xmlns:a16="http://schemas.microsoft.com/office/drawing/2014/main" id="{00000000-0008-0000-1800-00000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6325" name="Button 5" hidden="1">
              <a:extLst>
                <a:ext uri="{63B3BB69-23CF-44E3-9099-C40C66FF867C}">
                  <a14:compatExt spid="_x0000_s56325"/>
                </a:ext>
                <a:ext uri="{FF2B5EF4-FFF2-40B4-BE49-F238E27FC236}">
                  <a16:creationId xmlns:a16="http://schemas.microsoft.com/office/drawing/2014/main" id="{00000000-0008-0000-1800-00000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6326" name="Button 6" hidden="1">
              <a:extLst>
                <a:ext uri="{63B3BB69-23CF-44E3-9099-C40C66FF867C}">
                  <a14:compatExt spid="_x0000_s56326"/>
                </a:ext>
                <a:ext uri="{FF2B5EF4-FFF2-40B4-BE49-F238E27FC236}">
                  <a16:creationId xmlns:a16="http://schemas.microsoft.com/office/drawing/2014/main" id="{00000000-0008-0000-1800-00000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6327" name="Button 7" hidden="1">
              <a:extLst>
                <a:ext uri="{63B3BB69-23CF-44E3-9099-C40C66FF867C}">
                  <a14:compatExt spid="_x0000_s56327"/>
                </a:ext>
                <a:ext uri="{FF2B5EF4-FFF2-40B4-BE49-F238E27FC236}">
                  <a16:creationId xmlns:a16="http://schemas.microsoft.com/office/drawing/2014/main" id="{00000000-0008-0000-1800-00000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6328" name="Button 8" hidden="1">
              <a:extLst>
                <a:ext uri="{63B3BB69-23CF-44E3-9099-C40C66FF867C}">
                  <a14:compatExt spid="_x0000_s56328"/>
                </a:ext>
                <a:ext uri="{FF2B5EF4-FFF2-40B4-BE49-F238E27FC236}">
                  <a16:creationId xmlns:a16="http://schemas.microsoft.com/office/drawing/2014/main" id="{00000000-0008-0000-1800-00000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6329" name="Button 9" hidden="1">
              <a:extLst>
                <a:ext uri="{63B3BB69-23CF-44E3-9099-C40C66FF867C}">
                  <a14:compatExt spid="_x0000_s56329"/>
                </a:ext>
                <a:ext uri="{FF2B5EF4-FFF2-40B4-BE49-F238E27FC236}">
                  <a16:creationId xmlns:a16="http://schemas.microsoft.com/office/drawing/2014/main" id="{00000000-0008-0000-1800-00000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6330" name="Button 10" hidden="1">
              <a:extLst>
                <a:ext uri="{63B3BB69-23CF-44E3-9099-C40C66FF867C}">
                  <a14:compatExt spid="_x0000_s56330"/>
                </a:ext>
                <a:ext uri="{FF2B5EF4-FFF2-40B4-BE49-F238E27FC236}">
                  <a16:creationId xmlns:a16="http://schemas.microsoft.com/office/drawing/2014/main" id="{00000000-0008-0000-1800-00000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6331" name="Button 11" hidden="1">
              <a:extLst>
                <a:ext uri="{63B3BB69-23CF-44E3-9099-C40C66FF867C}">
                  <a14:compatExt spid="_x0000_s56331"/>
                </a:ext>
                <a:ext uri="{FF2B5EF4-FFF2-40B4-BE49-F238E27FC236}">
                  <a16:creationId xmlns:a16="http://schemas.microsoft.com/office/drawing/2014/main" id="{00000000-0008-0000-1800-00000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6332" name="Button 12" hidden="1">
              <a:extLst>
                <a:ext uri="{63B3BB69-23CF-44E3-9099-C40C66FF867C}">
                  <a14:compatExt spid="_x0000_s56332"/>
                </a:ext>
                <a:ext uri="{FF2B5EF4-FFF2-40B4-BE49-F238E27FC236}">
                  <a16:creationId xmlns:a16="http://schemas.microsoft.com/office/drawing/2014/main" id="{00000000-0008-0000-1800-00000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6333" name="Button 13" hidden="1">
              <a:extLst>
                <a:ext uri="{63B3BB69-23CF-44E3-9099-C40C66FF867C}">
                  <a14:compatExt spid="_x0000_s56333"/>
                </a:ext>
                <a:ext uri="{FF2B5EF4-FFF2-40B4-BE49-F238E27FC236}">
                  <a16:creationId xmlns:a16="http://schemas.microsoft.com/office/drawing/2014/main" id="{00000000-0008-0000-1800-00000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6334" name="Button 14" hidden="1">
              <a:extLst>
                <a:ext uri="{63B3BB69-23CF-44E3-9099-C40C66FF867C}">
                  <a14:compatExt spid="_x0000_s56334"/>
                </a:ext>
                <a:ext uri="{FF2B5EF4-FFF2-40B4-BE49-F238E27FC236}">
                  <a16:creationId xmlns:a16="http://schemas.microsoft.com/office/drawing/2014/main" id="{00000000-0008-0000-1800-00000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6335" name="Button 15" hidden="1">
              <a:extLst>
                <a:ext uri="{63B3BB69-23CF-44E3-9099-C40C66FF867C}">
                  <a14:compatExt spid="_x0000_s56335"/>
                </a:ext>
                <a:ext uri="{FF2B5EF4-FFF2-40B4-BE49-F238E27FC236}">
                  <a16:creationId xmlns:a16="http://schemas.microsoft.com/office/drawing/2014/main" id="{00000000-0008-0000-1800-00000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6336" name="Button 16" hidden="1">
              <a:extLst>
                <a:ext uri="{63B3BB69-23CF-44E3-9099-C40C66FF867C}">
                  <a14:compatExt spid="_x0000_s56336"/>
                </a:ext>
                <a:ext uri="{FF2B5EF4-FFF2-40B4-BE49-F238E27FC236}">
                  <a16:creationId xmlns:a16="http://schemas.microsoft.com/office/drawing/2014/main" id="{00000000-0008-0000-1800-00001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6337" name="Button 17" hidden="1">
              <a:extLst>
                <a:ext uri="{63B3BB69-23CF-44E3-9099-C40C66FF867C}">
                  <a14:compatExt spid="_x0000_s56337"/>
                </a:ext>
                <a:ext uri="{FF2B5EF4-FFF2-40B4-BE49-F238E27FC236}">
                  <a16:creationId xmlns:a16="http://schemas.microsoft.com/office/drawing/2014/main" id="{00000000-0008-0000-1800-00001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6338" name="Button 18" hidden="1">
              <a:extLst>
                <a:ext uri="{63B3BB69-23CF-44E3-9099-C40C66FF867C}">
                  <a14:compatExt spid="_x0000_s56338"/>
                </a:ext>
                <a:ext uri="{FF2B5EF4-FFF2-40B4-BE49-F238E27FC236}">
                  <a16:creationId xmlns:a16="http://schemas.microsoft.com/office/drawing/2014/main" id="{00000000-0008-0000-1800-00001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6339" name="Button 19" hidden="1">
              <a:extLst>
                <a:ext uri="{63B3BB69-23CF-44E3-9099-C40C66FF867C}">
                  <a14:compatExt spid="_x0000_s56339"/>
                </a:ext>
                <a:ext uri="{FF2B5EF4-FFF2-40B4-BE49-F238E27FC236}">
                  <a16:creationId xmlns:a16="http://schemas.microsoft.com/office/drawing/2014/main" id="{00000000-0008-0000-1800-00001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6340" name="Button 20" hidden="1">
              <a:extLst>
                <a:ext uri="{63B3BB69-23CF-44E3-9099-C40C66FF867C}">
                  <a14:compatExt spid="_x0000_s56340"/>
                </a:ext>
                <a:ext uri="{FF2B5EF4-FFF2-40B4-BE49-F238E27FC236}">
                  <a16:creationId xmlns:a16="http://schemas.microsoft.com/office/drawing/2014/main" id="{00000000-0008-0000-1800-00001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6341" name="Button 21" hidden="1">
              <a:extLst>
                <a:ext uri="{63B3BB69-23CF-44E3-9099-C40C66FF867C}">
                  <a14:compatExt spid="_x0000_s56341"/>
                </a:ext>
                <a:ext uri="{FF2B5EF4-FFF2-40B4-BE49-F238E27FC236}">
                  <a16:creationId xmlns:a16="http://schemas.microsoft.com/office/drawing/2014/main" id="{00000000-0008-0000-1800-00001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6342" name="Button 22" hidden="1">
              <a:extLst>
                <a:ext uri="{63B3BB69-23CF-44E3-9099-C40C66FF867C}">
                  <a14:compatExt spid="_x0000_s56342"/>
                </a:ext>
                <a:ext uri="{FF2B5EF4-FFF2-40B4-BE49-F238E27FC236}">
                  <a16:creationId xmlns:a16="http://schemas.microsoft.com/office/drawing/2014/main" id="{00000000-0008-0000-1800-00001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6343" name="Button 23" hidden="1">
              <a:extLst>
                <a:ext uri="{63B3BB69-23CF-44E3-9099-C40C66FF867C}">
                  <a14:compatExt spid="_x0000_s56343"/>
                </a:ext>
                <a:ext uri="{FF2B5EF4-FFF2-40B4-BE49-F238E27FC236}">
                  <a16:creationId xmlns:a16="http://schemas.microsoft.com/office/drawing/2014/main" id="{00000000-0008-0000-1800-00001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6344" name="Button 24" hidden="1">
              <a:extLst>
                <a:ext uri="{63B3BB69-23CF-44E3-9099-C40C66FF867C}">
                  <a14:compatExt spid="_x0000_s56344"/>
                </a:ext>
                <a:ext uri="{FF2B5EF4-FFF2-40B4-BE49-F238E27FC236}">
                  <a16:creationId xmlns:a16="http://schemas.microsoft.com/office/drawing/2014/main" id="{00000000-0008-0000-1800-00001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6345" name="Button 25" hidden="1">
              <a:extLst>
                <a:ext uri="{63B3BB69-23CF-44E3-9099-C40C66FF867C}">
                  <a14:compatExt spid="_x0000_s56345"/>
                </a:ext>
                <a:ext uri="{FF2B5EF4-FFF2-40B4-BE49-F238E27FC236}">
                  <a16:creationId xmlns:a16="http://schemas.microsoft.com/office/drawing/2014/main" id="{00000000-0008-0000-1800-00001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6346" name="Button 26" hidden="1">
              <a:extLst>
                <a:ext uri="{63B3BB69-23CF-44E3-9099-C40C66FF867C}">
                  <a14:compatExt spid="_x0000_s56346"/>
                </a:ext>
                <a:ext uri="{FF2B5EF4-FFF2-40B4-BE49-F238E27FC236}">
                  <a16:creationId xmlns:a16="http://schemas.microsoft.com/office/drawing/2014/main" id="{00000000-0008-0000-1800-00001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6347" name="Button 27" hidden="1">
              <a:extLst>
                <a:ext uri="{63B3BB69-23CF-44E3-9099-C40C66FF867C}">
                  <a14:compatExt spid="_x0000_s56347"/>
                </a:ext>
                <a:ext uri="{FF2B5EF4-FFF2-40B4-BE49-F238E27FC236}">
                  <a16:creationId xmlns:a16="http://schemas.microsoft.com/office/drawing/2014/main" id="{00000000-0008-0000-1800-00001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6348" name="Button 28" hidden="1">
              <a:extLst>
                <a:ext uri="{63B3BB69-23CF-44E3-9099-C40C66FF867C}">
                  <a14:compatExt spid="_x0000_s56348"/>
                </a:ext>
                <a:ext uri="{FF2B5EF4-FFF2-40B4-BE49-F238E27FC236}">
                  <a16:creationId xmlns:a16="http://schemas.microsoft.com/office/drawing/2014/main" id="{00000000-0008-0000-1800-00001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6349" name="Button 29" hidden="1">
              <a:extLst>
                <a:ext uri="{63B3BB69-23CF-44E3-9099-C40C66FF867C}">
                  <a14:compatExt spid="_x0000_s56349"/>
                </a:ext>
                <a:ext uri="{FF2B5EF4-FFF2-40B4-BE49-F238E27FC236}">
                  <a16:creationId xmlns:a16="http://schemas.microsoft.com/office/drawing/2014/main" id="{00000000-0008-0000-1800-00001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6350" name="Button 30" hidden="1">
              <a:extLst>
                <a:ext uri="{63B3BB69-23CF-44E3-9099-C40C66FF867C}">
                  <a14:compatExt spid="_x0000_s56350"/>
                </a:ext>
                <a:ext uri="{FF2B5EF4-FFF2-40B4-BE49-F238E27FC236}">
                  <a16:creationId xmlns:a16="http://schemas.microsoft.com/office/drawing/2014/main" id="{00000000-0008-0000-1800-00001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6351" name="Button 31" hidden="1">
              <a:extLst>
                <a:ext uri="{63B3BB69-23CF-44E3-9099-C40C66FF867C}">
                  <a14:compatExt spid="_x0000_s56351"/>
                </a:ext>
                <a:ext uri="{FF2B5EF4-FFF2-40B4-BE49-F238E27FC236}">
                  <a16:creationId xmlns:a16="http://schemas.microsoft.com/office/drawing/2014/main" id="{00000000-0008-0000-1800-00001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6352" name="Button 32" hidden="1">
              <a:extLst>
                <a:ext uri="{63B3BB69-23CF-44E3-9099-C40C66FF867C}">
                  <a14:compatExt spid="_x0000_s56352"/>
                </a:ext>
                <a:ext uri="{FF2B5EF4-FFF2-40B4-BE49-F238E27FC236}">
                  <a16:creationId xmlns:a16="http://schemas.microsoft.com/office/drawing/2014/main" id="{00000000-0008-0000-1800-00002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6353" name="Button 33" hidden="1">
              <a:extLst>
                <a:ext uri="{63B3BB69-23CF-44E3-9099-C40C66FF867C}">
                  <a14:compatExt spid="_x0000_s56353"/>
                </a:ext>
                <a:ext uri="{FF2B5EF4-FFF2-40B4-BE49-F238E27FC236}">
                  <a16:creationId xmlns:a16="http://schemas.microsoft.com/office/drawing/2014/main" id="{00000000-0008-0000-1800-00002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6354" name="Button 34" hidden="1">
              <a:extLst>
                <a:ext uri="{63B3BB69-23CF-44E3-9099-C40C66FF867C}">
                  <a14:compatExt spid="_x0000_s56354"/>
                </a:ext>
                <a:ext uri="{FF2B5EF4-FFF2-40B4-BE49-F238E27FC236}">
                  <a16:creationId xmlns:a16="http://schemas.microsoft.com/office/drawing/2014/main" id="{00000000-0008-0000-1800-00002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6355" name="Button 35" hidden="1">
              <a:extLst>
                <a:ext uri="{63B3BB69-23CF-44E3-9099-C40C66FF867C}">
                  <a14:compatExt spid="_x0000_s56355"/>
                </a:ext>
                <a:ext uri="{FF2B5EF4-FFF2-40B4-BE49-F238E27FC236}">
                  <a16:creationId xmlns:a16="http://schemas.microsoft.com/office/drawing/2014/main" id="{00000000-0008-0000-1800-00002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6356" name="Button 36" hidden="1">
              <a:extLst>
                <a:ext uri="{63B3BB69-23CF-44E3-9099-C40C66FF867C}">
                  <a14:compatExt spid="_x0000_s56356"/>
                </a:ext>
                <a:ext uri="{FF2B5EF4-FFF2-40B4-BE49-F238E27FC236}">
                  <a16:creationId xmlns:a16="http://schemas.microsoft.com/office/drawing/2014/main" id="{00000000-0008-0000-1800-00002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6357" name="Button 37" hidden="1">
              <a:extLst>
                <a:ext uri="{63B3BB69-23CF-44E3-9099-C40C66FF867C}">
                  <a14:compatExt spid="_x0000_s56357"/>
                </a:ext>
                <a:ext uri="{FF2B5EF4-FFF2-40B4-BE49-F238E27FC236}">
                  <a16:creationId xmlns:a16="http://schemas.microsoft.com/office/drawing/2014/main" id="{00000000-0008-0000-1800-00002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6358" name="Button 38" hidden="1">
              <a:extLst>
                <a:ext uri="{63B3BB69-23CF-44E3-9099-C40C66FF867C}">
                  <a14:compatExt spid="_x0000_s56358"/>
                </a:ext>
                <a:ext uri="{FF2B5EF4-FFF2-40B4-BE49-F238E27FC236}">
                  <a16:creationId xmlns:a16="http://schemas.microsoft.com/office/drawing/2014/main" id="{00000000-0008-0000-1800-00002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6359" name="Button 39" hidden="1">
              <a:extLst>
                <a:ext uri="{63B3BB69-23CF-44E3-9099-C40C66FF867C}">
                  <a14:compatExt spid="_x0000_s56359"/>
                </a:ext>
                <a:ext uri="{FF2B5EF4-FFF2-40B4-BE49-F238E27FC236}">
                  <a16:creationId xmlns:a16="http://schemas.microsoft.com/office/drawing/2014/main" id="{00000000-0008-0000-1800-00002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6360" name="Button 40" hidden="1">
              <a:extLst>
                <a:ext uri="{63B3BB69-23CF-44E3-9099-C40C66FF867C}">
                  <a14:compatExt spid="_x0000_s56360"/>
                </a:ext>
                <a:ext uri="{FF2B5EF4-FFF2-40B4-BE49-F238E27FC236}">
                  <a16:creationId xmlns:a16="http://schemas.microsoft.com/office/drawing/2014/main" id="{00000000-0008-0000-1800-00002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6361" name="Button 41" hidden="1">
              <a:extLst>
                <a:ext uri="{63B3BB69-23CF-44E3-9099-C40C66FF867C}">
                  <a14:compatExt spid="_x0000_s56361"/>
                </a:ext>
                <a:ext uri="{FF2B5EF4-FFF2-40B4-BE49-F238E27FC236}">
                  <a16:creationId xmlns:a16="http://schemas.microsoft.com/office/drawing/2014/main" id="{00000000-0008-0000-1800-00002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6362" name="Button 42" hidden="1">
              <a:extLst>
                <a:ext uri="{63B3BB69-23CF-44E3-9099-C40C66FF867C}">
                  <a14:compatExt spid="_x0000_s56362"/>
                </a:ext>
                <a:ext uri="{FF2B5EF4-FFF2-40B4-BE49-F238E27FC236}">
                  <a16:creationId xmlns:a16="http://schemas.microsoft.com/office/drawing/2014/main" id="{00000000-0008-0000-1800-00002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6363" name="Button 43" hidden="1">
              <a:extLst>
                <a:ext uri="{63B3BB69-23CF-44E3-9099-C40C66FF867C}">
                  <a14:compatExt spid="_x0000_s56363"/>
                </a:ext>
                <a:ext uri="{FF2B5EF4-FFF2-40B4-BE49-F238E27FC236}">
                  <a16:creationId xmlns:a16="http://schemas.microsoft.com/office/drawing/2014/main" id="{00000000-0008-0000-1800-00002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6364" name="Button 44" hidden="1">
              <a:extLst>
                <a:ext uri="{63B3BB69-23CF-44E3-9099-C40C66FF867C}">
                  <a14:compatExt spid="_x0000_s56364"/>
                </a:ext>
                <a:ext uri="{FF2B5EF4-FFF2-40B4-BE49-F238E27FC236}">
                  <a16:creationId xmlns:a16="http://schemas.microsoft.com/office/drawing/2014/main" id="{00000000-0008-0000-1800-00002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6365" name="Button 45" hidden="1">
              <a:extLst>
                <a:ext uri="{63B3BB69-23CF-44E3-9099-C40C66FF867C}">
                  <a14:compatExt spid="_x0000_s56365"/>
                </a:ext>
                <a:ext uri="{FF2B5EF4-FFF2-40B4-BE49-F238E27FC236}">
                  <a16:creationId xmlns:a16="http://schemas.microsoft.com/office/drawing/2014/main" id="{00000000-0008-0000-1800-00002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6366" name="Button 46" hidden="1">
              <a:extLst>
                <a:ext uri="{63B3BB69-23CF-44E3-9099-C40C66FF867C}">
                  <a14:compatExt spid="_x0000_s56366"/>
                </a:ext>
                <a:ext uri="{FF2B5EF4-FFF2-40B4-BE49-F238E27FC236}">
                  <a16:creationId xmlns:a16="http://schemas.microsoft.com/office/drawing/2014/main" id="{00000000-0008-0000-1800-00002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6367" name="Button 47" hidden="1">
              <a:extLst>
                <a:ext uri="{63B3BB69-23CF-44E3-9099-C40C66FF867C}">
                  <a14:compatExt spid="_x0000_s56367"/>
                </a:ext>
                <a:ext uri="{FF2B5EF4-FFF2-40B4-BE49-F238E27FC236}">
                  <a16:creationId xmlns:a16="http://schemas.microsoft.com/office/drawing/2014/main" id="{00000000-0008-0000-1800-00002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6368" name="Button 48" hidden="1">
              <a:extLst>
                <a:ext uri="{63B3BB69-23CF-44E3-9099-C40C66FF867C}">
                  <a14:compatExt spid="_x0000_s56368"/>
                </a:ext>
                <a:ext uri="{FF2B5EF4-FFF2-40B4-BE49-F238E27FC236}">
                  <a16:creationId xmlns:a16="http://schemas.microsoft.com/office/drawing/2014/main" id="{00000000-0008-0000-1800-00003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6369" name="Button 49" hidden="1">
              <a:extLst>
                <a:ext uri="{63B3BB69-23CF-44E3-9099-C40C66FF867C}">
                  <a14:compatExt spid="_x0000_s56369"/>
                </a:ext>
                <a:ext uri="{FF2B5EF4-FFF2-40B4-BE49-F238E27FC236}">
                  <a16:creationId xmlns:a16="http://schemas.microsoft.com/office/drawing/2014/main" id="{00000000-0008-0000-1800-00003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6370" name="Button 50" hidden="1">
              <a:extLst>
                <a:ext uri="{63B3BB69-23CF-44E3-9099-C40C66FF867C}">
                  <a14:compatExt spid="_x0000_s56370"/>
                </a:ext>
                <a:ext uri="{FF2B5EF4-FFF2-40B4-BE49-F238E27FC236}">
                  <a16:creationId xmlns:a16="http://schemas.microsoft.com/office/drawing/2014/main" id="{00000000-0008-0000-1800-00003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6371" name="Button 51" hidden="1">
              <a:extLst>
                <a:ext uri="{63B3BB69-23CF-44E3-9099-C40C66FF867C}">
                  <a14:compatExt spid="_x0000_s56371"/>
                </a:ext>
                <a:ext uri="{FF2B5EF4-FFF2-40B4-BE49-F238E27FC236}">
                  <a16:creationId xmlns:a16="http://schemas.microsoft.com/office/drawing/2014/main" id="{00000000-0008-0000-1800-00003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6372" name="Button 52" hidden="1">
              <a:extLst>
                <a:ext uri="{63B3BB69-23CF-44E3-9099-C40C66FF867C}">
                  <a14:compatExt spid="_x0000_s56372"/>
                </a:ext>
                <a:ext uri="{FF2B5EF4-FFF2-40B4-BE49-F238E27FC236}">
                  <a16:creationId xmlns:a16="http://schemas.microsoft.com/office/drawing/2014/main" id="{00000000-0008-0000-1800-00003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6373" name="Button 53" hidden="1">
              <a:extLst>
                <a:ext uri="{63B3BB69-23CF-44E3-9099-C40C66FF867C}">
                  <a14:compatExt spid="_x0000_s56373"/>
                </a:ext>
                <a:ext uri="{FF2B5EF4-FFF2-40B4-BE49-F238E27FC236}">
                  <a16:creationId xmlns:a16="http://schemas.microsoft.com/office/drawing/2014/main" id="{00000000-0008-0000-1800-00003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6374" name="Button 54" hidden="1">
              <a:extLst>
                <a:ext uri="{63B3BB69-23CF-44E3-9099-C40C66FF867C}">
                  <a14:compatExt spid="_x0000_s56374"/>
                </a:ext>
                <a:ext uri="{FF2B5EF4-FFF2-40B4-BE49-F238E27FC236}">
                  <a16:creationId xmlns:a16="http://schemas.microsoft.com/office/drawing/2014/main" id="{00000000-0008-0000-1800-00003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6375" name="Button 55" hidden="1">
              <a:extLst>
                <a:ext uri="{63B3BB69-23CF-44E3-9099-C40C66FF867C}">
                  <a14:compatExt spid="_x0000_s56375"/>
                </a:ext>
                <a:ext uri="{FF2B5EF4-FFF2-40B4-BE49-F238E27FC236}">
                  <a16:creationId xmlns:a16="http://schemas.microsoft.com/office/drawing/2014/main" id="{00000000-0008-0000-1800-00003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6376" name="Button 56" hidden="1">
              <a:extLst>
                <a:ext uri="{63B3BB69-23CF-44E3-9099-C40C66FF867C}">
                  <a14:compatExt spid="_x0000_s56376"/>
                </a:ext>
                <a:ext uri="{FF2B5EF4-FFF2-40B4-BE49-F238E27FC236}">
                  <a16:creationId xmlns:a16="http://schemas.microsoft.com/office/drawing/2014/main" id="{00000000-0008-0000-1800-00003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6377" name="Button 57" hidden="1">
              <a:extLst>
                <a:ext uri="{63B3BB69-23CF-44E3-9099-C40C66FF867C}">
                  <a14:compatExt spid="_x0000_s56377"/>
                </a:ext>
                <a:ext uri="{FF2B5EF4-FFF2-40B4-BE49-F238E27FC236}">
                  <a16:creationId xmlns:a16="http://schemas.microsoft.com/office/drawing/2014/main" id="{00000000-0008-0000-1800-00003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6378" name="Button 58" hidden="1">
              <a:extLst>
                <a:ext uri="{63B3BB69-23CF-44E3-9099-C40C66FF867C}">
                  <a14:compatExt spid="_x0000_s56378"/>
                </a:ext>
                <a:ext uri="{FF2B5EF4-FFF2-40B4-BE49-F238E27FC236}">
                  <a16:creationId xmlns:a16="http://schemas.microsoft.com/office/drawing/2014/main" id="{00000000-0008-0000-1800-00003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6379" name="Button 59" hidden="1">
              <a:extLst>
                <a:ext uri="{63B3BB69-23CF-44E3-9099-C40C66FF867C}">
                  <a14:compatExt spid="_x0000_s56379"/>
                </a:ext>
                <a:ext uri="{FF2B5EF4-FFF2-40B4-BE49-F238E27FC236}">
                  <a16:creationId xmlns:a16="http://schemas.microsoft.com/office/drawing/2014/main" id="{00000000-0008-0000-1800-00003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6380" name="Button 60" hidden="1">
              <a:extLst>
                <a:ext uri="{63B3BB69-23CF-44E3-9099-C40C66FF867C}">
                  <a14:compatExt spid="_x0000_s56380"/>
                </a:ext>
                <a:ext uri="{FF2B5EF4-FFF2-40B4-BE49-F238E27FC236}">
                  <a16:creationId xmlns:a16="http://schemas.microsoft.com/office/drawing/2014/main" id="{00000000-0008-0000-1800-00003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6381" name="Button 61" hidden="1">
              <a:extLst>
                <a:ext uri="{63B3BB69-23CF-44E3-9099-C40C66FF867C}">
                  <a14:compatExt spid="_x0000_s56381"/>
                </a:ext>
                <a:ext uri="{FF2B5EF4-FFF2-40B4-BE49-F238E27FC236}">
                  <a16:creationId xmlns:a16="http://schemas.microsoft.com/office/drawing/2014/main" id="{00000000-0008-0000-1800-00003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6382" name="Button 62" hidden="1">
              <a:extLst>
                <a:ext uri="{63B3BB69-23CF-44E3-9099-C40C66FF867C}">
                  <a14:compatExt spid="_x0000_s56382"/>
                </a:ext>
                <a:ext uri="{FF2B5EF4-FFF2-40B4-BE49-F238E27FC236}">
                  <a16:creationId xmlns:a16="http://schemas.microsoft.com/office/drawing/2014/main" id="{00000000-0008-0000-1800-00003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6383" name="Button 63" hidden="1">
              <a:extLst>
                <a:ext uri="{63B3BB69-23CF-44E3-9099-C40C66FF867C}">
                  <a14:compatExt spid="_x0000_s56383"/>
                </a:ext>
                <a:ext uri="{FF2B5EF4-FFF2-40B4-BE49-F238E27FC236}">
                  <a16:creationId xmlns:a16="http://schemas.microsoft.com/office/drawing/2014/main" id="{00000000-0008-0000-1800-00003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6384" name="Button 64" hidden="1">
              <a:extLst>
                <a:ext uri="{63B3BB69-23CF-44E3-9099-C40C66FF867C}">
                  <a14:compatExt spid="_x0000_s56384"/>
                </a:ext>
                <a:ext uri="{FF2B5EF4-FFF2-40B4-BE49-F238E27FC236}">
                  <a16:creationId xmlns:a16="http://schemas.microsoft.com/office/drawing/2014/main" id="{00000000-0008-0000-1800-00004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6385" name="Button 65" hidden="1">
              <a:extLst>
                <a:ext uri="{63B3BB69-23CF-44E3-9099-C40C66FF867C}">
                  <a14:compatExt spid="_x0000_s56385"/>
                </a:ext>
                <a:ext uri="{FF2B5EF4-FFF2-40B4-BE49-F238E27FC236}">
                  <a16:creationId xmlns:a16="http://schemas.microsoft.com/office/drawing/2014/main" id="{00000000-0008-0000-1800-00004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6386" name="Button 66" hidden="1">
              <a:extLst>
                <a:ext uri="{63B3BB69-23CF-44E3-9099-C40C66FF867C}">
                  <a14:compatExt spid="_x0000_s56386"/>
                </a:ext>
                <a:ext uri="{FF2B5EF4-FFF2-40B4-BE49-F238E27FC236}">
                  <a16:creationId xmlns:a16="http://schemas.microsoft.com/office/drawing/2014/main" id="{00000000-0008-0000-1800-00004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6387" name="Button 67" hidden="1">
              <a:extLst>
                <a:ext uri="{63B3BB69-23CF-44E3-9099-C40C66FF867C}">
                  <a14:compatExt spid="_x0000_s56387"/>
                </a:ext>
                <a:ext uri="{FF2B5EF4-FFF2-40B4-BE49-F238E27FC236}">
                  <a16:creationId xmlns:a16="http://schemas.microsoft.com/office/drawing/2014/main" id="{00000000-0008-0000-1800-00004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6388" name="Button 68" hidden="1">
              <a:extLst>
                <a:ext uri="{63B3BB69-23CF-44E3-9099-C40C66FF867C}">
                  <a14:compatExt spid="_x0000_s56388"/>
                </a:ext>
                <a:ext uri="{FF2B5EF4-FFF2-40B4-BE49-F238E27FC236}">
                  <a16:creationId xmlns:a16="http://schemas.microsoft.com/office/drawing/2014/main" id="{00000000-0008-0000-1800-00004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6389" name="Button 69" hidden="1">
              <a:extLst>
                <a:ext uri="{63B3BB69-23CF-44E3-9099-C40C66FF867C}">
                  <a14:compatExt spid="_x0000_s56389"/>
                </a:ext>
                <a:ext uri="{FF2B5EF4-FFF2-40B4-BE49-F238E27FC236}">
                  <a16:creationId xmlns:a16="http://schemas.microsoft.com/office/drawing/2014/main" id="{00000000-0008-0000-1800-00004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6390" name="Button 70" hidden="1">
              <a:extLst>
                <a:ext uri="{63B3BB69-23CF-44E3-9099-C40C66FF867C}">
                  <a14:compatExt spid="_x0000_s56390"/>
                </a:ext>
                <a:ext uri="{FF2B5EF4-FFF2-40B4-BE49-F238E27FC236}">
                  <a16:creationId xmlns:a16="http://schemas.microsoft.com/office/drawing/2014/main" id="{00000000-0008-0000-1800-00004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6391" name="Button 71" hidden="1">
              <a:extLst>
                <a:ext uri="{63B3BB69-23CF-44E3-9099-C40C66FF867C}">
                  <a14:compatExt spid="_x0000_s56391"/>
                </a:ext>
                <a:ext uri="{FF2B5EF4-FFF2-40B4-BE49-F238E27FC236}">
                  <a16:creationId xmlns:a16="http://schemas.microsoft.com/office/drawing/2014/main" id="{00000000-0008-0000-1800-00004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6392" name="Button 72" hidden="1">
              <a:extLst>
                <a:ext uri="{63B3BB69-23CF-44E3-9099-C40C66FF867C}">
                  <a14:compatExt spid="_x0000_s56392"/>
                </a:ext>
                <a:ext uri="{FF2B5EF4-FFF2-40B4-BE49-F238E27FC236}">
                  <a16:creationId xmlns:a16="http://schemas.microsoft.com/office/drawing/2014/main" id="{00000000-0008-0000-1800-00004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6393" name="Button 73" hidden="1">
              <a:extLst>
                <a:ext uri="{63B3BB69-23CF-44E3-9099-C40C66FF867C}">
                  <a14:compatExt spid="_x0000_s56393"/>
                </a:ext>
                <a:ext uri="{FF2B5EF4-FFF2-40B4-BE49-F238E27FC236}">
                  <a16:creationId xmlns:a16="http://schemas.microsoft.com/office/drawing/2014/main" id="{00000000-0008-0000-1800-00004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6394" name="Button 74" hidden="1">
              <a:extLst>
                <a:ext uri="{63B3BB69-23CF-44E3-9099-C40C66FF867C}">
                  <a14:compatExt spid="_x0000_s56394"/>
                </a:ext>
                <a:ext uri="{FF2B5EF4-FFF2-40B4-BE49-F238E27FC236}">
                  <a16:creationId xmlns:a16="http://schemas.microsoft.com/office/drawing/2014/main" id="{00000000-0008-0000-1800-00004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6395" name="Button 75" hidden="1">
              <a:extLst>
                <a:ext uri="{63B3BB69-23CF-44E3-9099-C40C66FF867C}">
                  <a14:compatExt spid="_x0000_s56395"/>
                </a:ext>
                <a:ext uri="{FF2B5EF4-FFF2-40B4-BE49-F238E27FC236}">
                  <a16:creationId xmlns:a16="http://schemas.microsoft.com/office/drawing/2014/main" id="{00000000-0008-0000-1800-00004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6396" name="Button 76" hidden="1">
              <a:extLst>
                <a:ext uri="{63B3BB69-23CF-44E3-9099-C40C66FF867C}">
                  <a14:compatExt spid="_x0000_s56396"/>
                </a:ext>
                <a:ext uri="{FF2B5EF4-FFF2-40B4-BE49-F238E27FC236}">
                  <a16:creationId xmlns:a16="http://schemas.microsoft.com/office/drawing/2014/main" id="{00000000-0008-0000-1800-00004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6397" name="Button 77" hidden="1">
              <a:extLst>
                <a:ext uri="{63B3BB69-23CF-44E3-9099-C40C66FF867C}">
                  <a14:compatExt spid="_x0000_s56397"/>
                </a:ext>
                <a:ext uri="{FF2B5EF4-FFF2-40B4-BE49-F238E27FC236}">
                  <a16:creationId xmlns:a16="http://schemas.microsoft.com/office/drawing/2014/main" id="{00000000-0008-0000-1800-00004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6398" name="Button 78" hidden="1">
              <a:extLst>
                <a:ext uri="{63B3BB69-23CF-44E3-9099-C40C66FF867C}">
                  <a14:compatExt spid="_x0000_s56398"/>
                </a:ext>
                <a:ext uri="{FF2B5EF4-FFF2-40B4-BE49-F238E27FC236}">
                  <a16:creationId xmlns:a16="http://schemas.microsoft.com/office/drawing/2014/main" id="{00000000-0008-0000-1800-00004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6399" name="Button 79" hidden="1">
              <a:extLst>
                <a:ext uri="{63B3BB69-23CF-44E3-9099-C40C66FF867C}">
                  <a14:compatExt spid="_x0000_s56399"/>
                </a:ext>
                <a:ext uri="{FF2B5EF4-FFF2-40B4-BE49-F238E27FC236}">
                  <a16:creationId xmlns:a16="http://schemas.microsoft.com/office/drawing/2014/main" id="{00000000-0008-0000-1800-00004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6400" name="Button 80" hidden="1">
              <a:extLst>
                <a:ext uri="{63B3BB69-23CF-44E3-9099-C40C66FF867C}">
                  <a14:compatExt spid="_x0000_s56400"/>
                </a:ext>
                <a:ext uri="{FF2B5EF4-FFF2-40B4-BE49-F238E27FC236}">
                  <a16:creationId xmlns:a16="http://schemas.microsoft.com/office/drawing/2014/main" id="{00000000-0008-0000-1800-00005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6401" name="Button 81" hidden="1">
              <a:extLst>
                <a:ext uri="{63B3BB69-23CF-44E3-9099-C40C66FF867C}">
                  <a14:compatExt spid="_x0000_s56401"/>
                </a:ext>
                <a:ext uri="{FF2B5EF4-FFF2-40B4-BE49-F238E27FC236}">
                  <a16:creationId xmlns:a16="http://schemas.microsoft.com/office/drawing/2014/main" id="{00000000-0008-0000-1800-00005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6402" name="Button 82" hidden="1">
              <a:extLst>
                <a:ext uri="{63B3BB69-23CF-44E3-9099-C40C66FF867C}">
                  <a14:compatExt spid="_x0000_s56402"/>
                </a:ext>
                <a:ext uri="{FF2B5EF4-FFF2-40B4-BE49-F238E27FC236}">
                  <a16:creationId xmlns:a16="http://schemas.microsoft.com/office/drawing/2014/main" id="{00000000-0008-0000-1800-00005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6403" name="Button 83" hidden="1">
              <a:extLst>
                <a:ext uri="{63B3BB69-23CF-44E3-9099-C40C66FF867C}">
                  <a14:compatExt spid="_x0000_s56403"/>
                </a:ext>
                <a:ext uri="{FF2B5EF4-FFF2-40B4-BE49-F238E27FC236}">
                  <a16:creationId xmlns:a16="http://schemas.microsoft.com/office/drawing/2014/main" id="{00000000-0008-0000-1800-00005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6404" name="Button 84" hidden="1">
              <a:extLst>
                <a:ext uri="{63B3BB69-23CF-44E3-9099-C40C66FF867C}">
                  <a14:compatExt spid="_x0000_s56404"/>
                </a:ext>
                <a:ext uri="{FF2B5EF4-FFF2-40B4-BE49-F238E27FC236}">
                  <a16:creationId xmlns:a16="http://schemas.microsoft.com/office/drawing/2014/main" id="{00000000-0008-0000-1800-00005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6405" name="Button 85" hidden="1">
              <a:extLst>
                <a:ext uri="{63B3BB69-23CF-44E3-9099-C40C66FF867C}">
                  <a14:compatExt spid="_x0000_s56405"/>
                </a:ext>
                <a:ext uri="{FF2B5EF4-FFF2-40B4-BE49-F238E27FC236}">
                  <a16:creationId xmlns:a16="http://schemas.microsoft.com/office/drawing/2014/main" id="{00000000-0008-0000-1800-00005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6406" name="Button 86" hidden="1">
              <a:extLst>
                <a:ext uri="{63B3BB69-23CF-44E3-9099-C40C66FF867C}">
                  <a14:compatExt spid="_x0000_s56406"/>
                </a:ext>
                <a:ext uri="{FF2B5EF4-FFF2-40B4-BE49-F238E27FC236}">
                  <a16:creationId xmlns:a16="http://schemas.microsoft.com/office/drawing/2014/main" id="{00000000-0008-0000-1800-00005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6407" name="Button 87" hidden="1">
              <a:extLst>
                <a:ext uri="{63B3BB69-23CF-44E3-9099-C40C66FF867C}">
                  <a14:compatExt spid="_x0000_s56407"/>
                </a:ext>
                <a:ext uri="{FF2B5EF4-FFF2-40B4-BE49-F238E27FC236}">
                  <a16:creationId xmlns:a16="http://schemas.microsoft.com/office/drawing/2014/main" id="{00000000-0008-0000-1800-00005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6408" name="Button 88" hidden="1">
              <a:extLst>
                <a:ext uri="{63B3BB69-23CF-44E3-9099-C40C66FF867C}">
                  <a14:compatExt spid="_x0000_s56408"/>
                </a:ext>
                <a:ext uri="{FF2B5EF4-FFF2-40B4-BE49-F238E27FC236}">
                  <a16:creationId xmlns:a16="http://schemas.microsoft.com/office/drawing/2014/main" id="{00000000-0008-0000-1800-00005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6409" name="Button 89" hidden="1">
              <a:extLst>
                <a:ext uri="{63B3BB69-23CF-44E3-9099-C40C66FF867C}">
                  <a14:compatExt spid="_x0000_s56409"/>
                </a:ext>
                <a:ext uri="{FF2B5EF4-FFF2-40B4-BE49-F238E27FC236}">
                  <a16:creationId xmlns:a16="http://schemas.microsoft.com/office/drawing/2014/main" id="{00000000-0008-0000-1800-00005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6410" name="Button 90" hidden="1">
              <a:extLst>
                <a:ext uri="{63B3BB69-23CF-44E3-9099-C40C66FF867C}">
                  <a14:compatExt spid="_x0000_s56410"/>
                </a:ext>
                <a:ext uri="{FF2B5EF4-FFF2-40B4-BE49-F238E27FC236}">
                  <a16:creationId xmlns:a16="http://schemas.microsoft.com/office/drawing/2014/main" id="{00000000-0008-0000-1800-00005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6411" name="Button 91" hidden="1">
              <a:extLst>
                <a:ext uri="{63B3BB69-23CF-44E3-9099-C40C66FF867C}">
                  <a14:compatExt spid="_x0000_s56411"/>
                </a:ext>
                <a:ext uri="{FF2B5EF4-FFF2-40B4-BE49-F238E27FC236}">
                  <a16:creationId xmlns:a16="http://schemas.microsoft.com/office/drawing/2014/main" id="{00000000-0008-0000-1800-00005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6412" name="Button 92" hidden="1">
              <a:extLst>
                <a:ext uri="{63B3BB69-23CF-44E3-9099-C40C66FF867C}">
                  <a14:compatExt spid="_x0000_s56412"/>
                </a:ext>
                <a:ext uri="{FF2B5EF4-FFF2-40B4-BE49-F238E27FC236}">
                  <a16:creationId xmlns:a16="http://schemas.microsoft.com/office/drawing/2014/main" id="{00000000-0008-0000-1800-00005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6413" name="Button 93" hidden="1">
              <a:extLst>
                <a:ext uri="{63B3BB69-23CF-44E3-9099-C40C66FF867C}">
                  <a14:compatExt spid="_x0000_s56413"/>
                </a:ext>
                <a:ext uri="{FF2B5EF4-FFF2-40B4-BE49-F238E27FC236}">
                  <a16:creationId xmlns:a16="http://schemas.microsoft.com/office/drawing/2014/main" id="{00000000-0008-0000-1800-00005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6414" name="Button 94" hidden="1">
              <a:extLst>
                <a:ext uri="{63B3BB69-23CF-44E3-9099-C40C66FF867C}">
                  <a14:compatExt spid="_x0000_s56414"/>
                </a:ext>
                <a:ext uri="{FF2B5EF4-FFF2-40B4-BE49-F238E27FC236}">
                  <a16:creationId xmlns:a16="http://schemas.microsoft.com/office/drawing/2014/main" id="{00000000-0008-0000-1800-00005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6415" name="Button 95" hidden="1">
              <a:extLst>
                <a:ext uri="{63B3BB69-23CF-44E3-9099-C40C66FF867C}">
                  <a14:compatExt spid="_x0000_s56415"/>
                </a:ext>
                <a:ext uri="{FF2B5EF4-FFF2-40B4-BE49-F238E27FC236}">
                  <a16:creationId xmlns:a16="http://schemas.microsoft.com/office/drawing/2014/main" id="{00000000-0008-0000-1800-00005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6416" name="Button 96" hidden="1">
              <a:extLst>
                <a:ext uri="{63B3BB69-23CF-44E3-9099-C40C66FF867C}">
                  <a14:compatExt spid="_x0000_s56416"/>
                </a:ext>
                <a:ext uri="{FF2B5EF4-FFF2-40B4-BE49-F238E27FC236}">
                  <a16:creationId xmlns:a16="http://schemas.microsoft.com/office/drawing/2014/main" id="{00000000-0008-0000-1800-00006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6417" name="Button 97" hidden="1">
              <a:extLst>
                <a:ext uri="{63B3BB69-23CF-44E3-9099-C40C66FF867C}">
                  <a14:compatExt spid="_x0000_s56417"/>
                </a:ext>
                <a:ext uri="{FF2B5EF4-FFF2-40B4-BE49-F238E27FC236}">
                  <a16:creationId xmlns:a16="http://schemas.microsoft.com/office/drawing/2014/main" id="{00000000-0008-0000-1800-00006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6418" name="Button 98" hidden="1">
              <a:extLst>
                <a:ext uri="{63B3BB69-23CF-44E3-9099-C40C66FF867C}">
                  <a14:compatExt spid="_x0000_s56418"/>
                </a:ext>
                <a:ext uri="{FF2B5EF4-FFF2-40B4-BE49-F238E27FC236}">
                  <a16:creationId xmlns:a16="http://schemas.microsoft.com/office/drawing/2014/main" id="{00000000-0008-0000-1800-00006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6419" name="Button 99" hidden="1">
              <a:extLst>
                <a:ext uri="{63B3BB69-23CF-44E3-9099-C40C66FF867C}">
                  <a14:compatExt spid="_x0000_s56419"/>
                </a:ext>
                <a:ext uri="{FF2B5EF4-FFF2-40B4-BE49-F238E27FC236}">
                  <a16:creationId xmlns:a16="http://schemas.microsoft.com/office/drawing/2014/main" id="{00000000-0008-0000-1800-00006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6420" name="Button 100" hidden="1">
              <a:extLst>
                <a:ext uri="{63B3BB69-23CF-44E3-9099-C40C66FF867C}">
                  <a14:compatExt spid="_x0000_s56420"/>
                </a:ext>
                <a:ext uri="{FF2B5EF4-FFF2-40B4-BE49-F238E27FC236}">
                  <a16:creationId xmlns:a16="http://schemas.microsoft.com/office/drawing/2014/main" id="{00000000-0008-0000-1800-00006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6421" name="Button 101" hidden="1">
              <a:extLst>
                <a:ext uri="{63B3BB69-23CF-44E3-9099-C40C66FF867C}">
                  <a14:compatExt spid="_x0000_s56421"/>
                </a:ext>
                <a:ext uri="{FF2B5EF4-FFF2-40B4-BE49-F238E27FC236}">
                  <a16:creationId xmlns:a16="http://schemas.microsoft.com/office/drawing/2014/main" id="{00000000-0008-0000-1800-00006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6422" name="Button 102" hidden="1">
              <a:extLst>
                <a:ext uri="{63B3BB69-23CF-44E3-9099-C40C66FF867C}">
                  <a14:compatExt spid="_x0000_s56422"/>
                </a:ext>
                <a:ext uri="{FF2B5EF4-FFF2-40B4-BE49-F238E27FC236}">
                  <a16:creationId xmlns:a16="http://schemas.microsoft.com/office/drawing/2014/main" id="{00000000-0008-0000-1800-00006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6423" name="Button 103" hidden="1">
              <a:extLst>
                <a:ext uri="{63B3BB69-23CF-44E3-9099-C40C66FF867C}">
                  <a14:compatExt spid="_x0000_s56423"/>
                </a:ext>
                <a:ext uri="{FF2B5EF4-FFF2-40B4-BE49-F238E27FC236}">
                  <a16:creationId xmlns:a16="http://schemas.microsoft.com/office/drawing/2014/main" id="{00000000-0008-0000-1800-00006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6424" name="Button 104" hidden="1">
              <a:extLst>
                <a:ext uri="{63B3BB69-23CF-44E3-9099-C40C66FF867C}">
                  <a14:compatExt spid="_x0000_s56424"/>
                </a:ext>
                <a:ext uri="{FF2B5EF4-FFF2-40B4-BE49-F238E27FC236}">
                  <a16:creationId xmlns:a16="http://schemas.microsoft.com/office/drawing/2014/main" id="{00000000-0008-0000-1800-00006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6425" name="Button 105" hidden="1">
              <a:extLst>
                <a:ext uri="{63B3BB69-23CF-44E3-9099-C40C66FF867C}">
                  <a14:compatExt spid="_x0000_s56425"/>
                </a:ext>
                <a:ext uri="{FF2B5EF4-FFF2-40B4-BE49-F238E27FC236}">
                  <a16:creationId xmlns:a16="http://schemas.microsoft.com/office/drawing/2014/main" id="{00000000-0008-0000-1800-00006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6426" name="Button 106" hidden="1">
              <a:extLst>
                <a:ext uri="{63B3BB69-23CF-44E3-9099-C40C66FF867C}">
                  <a14:compatExt spid="_x0000_s56426"/>
                </a:ext>
                <a:ext uri="{FF2B5EF4-FFF2-40B4-BE49-F238E27FC236}">
                  <a16:creationId xmlns:a16="http://schemas.microsoft.com/office/drawing/2014/main" id="{00000000-0008-0000-1800-00006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6427" name="Button 107" hidden="1">
              <a:extLst>
                <a:ext uri="{63B3BB69-23CF-44E3-9099-C40C66FF867C}">
                  <a14:compatExt spid="_x0000_s56427"/>
                </a:ext>
                <a:ext uri="{FF2B5EF4-FFF2-40B4-BE49-F238E27FC236}">
                  <a16:creationId xmlns:a16="http://schemas.microsoft.com/office/drawing/2014/main" id="{00000000-0008-0000-1800-00006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6428" name="Button 108" hidden="1">
              <a:extLst>
                <a:ext uri="{63B3BB69-23CF-44E3-9099-C40C66FF867C}">
                  <a14:compatExt spid="_x0000_s56428"/>
                </a:ext>
                <a:ext uri="{FF2B5EF4-FFF2-40B4-BE49-F238E27FC236}">
                  <a16:creationId xmlns:a16="http://schemas.microsoft.com/office/drawing/2014/main" id="{00000000-0008-0000-1800-00006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6429" name="Button 109" hidden="1">
              <a:extLst>
                <a:ext uri="{63B3BB69-23CF-44E3-9099-C40C66FF867C}">
                  <a14:compatExt spid="_x0000_s56429"/>
                </a:ext>
                <a:ext uri="{FF2B5EF4-FFF2-40B4-BE49-F238E27FC236}">
                  <a16:creationId xmlns:a16="http://schemas.microsoft.com/office/drawing/2014/main" id="{00000000-0008-0000-1800-00006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6430" name="Button 110" hidden="1">
              <a:extLst>
                <a:ext uri="{63B3BB69-23CF-44E3-9099-C40C66FF867C}">
                  <a14:compatExt spid="_x0000_s56430"/>
                </a:ext>
                <a:ext uri="{FF2B5EF4-FFF2-40B4-BE49-F238E27FC236}">
                  <a16:creationId xmlns:a16="http://schemas.microsoft.com/office/drawing/2014/main" id="{00000000-0008-0000-1800-00006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6431" name="Button 111" hidden="1">
              <a:extLst>
                <a:ext uri="{63B3BB69-23CF-44E3-9099-C40C66FF867C}">
                  <a14:compatExt spid="_x0000_s56431"/>
                </a:ext>
                <a:ext uri="{FF2B5EF4-FFF2-40B4-BE49-F238E27FC236}">
                  <a16:creationId xmlns:a16="http://schemas.microsoft.com/office/drawing/2014/main" id="{00000000-0008-0000-1800-00006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6432" name="Button 112" hidden="1">
              <a:extLst>
                <a:ext uri="{63B3BB69-23CF-44E3-9099-C40C66FF867C}">
                  <a14:compatExt spid="_x0000_s56432"/>
                </a:ext>
                <a:ext uri="{FF2B5EF4-FFF2-40B4-BE49-F238E27FC236}">
                  <a16:creationId xmlns:a16="http://schemas.microsoft.com/office/drawing/2014/main" id="{00000000-0008-0000-1800-00007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6433" name="Button 113" hidden="1">
              <a:extLst>
                <a:ext uri="{63B3BB69-23CF-44E3-9099-C40C66FF867C}">
                  <a14:compatExt spid="_x0000_s56433"/>
                </a:ext>
                <a:ext uri="{FF2B5EF4-FFF2-40B4-BE49-F238E27FC236}">
                  <a16:creationId xmlns:a16="http://schemas.microsoft.com/office/drawing/2014/main" id="{00000000-0008-0000-1800-00007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6434" name="Button 114" hidden="1">
              <a:extLst>
                <a:ext uri="{63B3BB69-23CF-44E3-9099-C40C66FF867C}">
                  <a14:compatExt spid="_x0000_s56434"/>
                </a:ext>
                <a:ext uri="{FF2B5EF4-FFF2-40B4-BE49-F238E27FC236}">
                  <a16:creationId xmlns:a16="http://schemas.microsoft.com/office/drawing/2014/main" id="{00000000-0008-0000-1800-00007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6435" name="Button 115" hidden="1">
              <a:extLst>
                <a:ext uri="{63B3BB69-23CF-44E3-9099-C40C66FF867C}">
                  <a14:compatExt spid="_x0000_s56435"/>
                </a:ext>
                <a:ext uri="{FF2B5EF4-FFF2-40B4-BE49-F238E27FC236}">
                  <a16:creationId xmlns:a16="http://schemas.microsoft.com/office/drawing/2014/main" id="{00000000-0008-0000-1800-00007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6436" name="Button 116" hidden="1">
              <a:extLst>
                <a:ext uri="{63B3BB69-23CF-44E3-9099-C40C66FF867C}">
                  <a14:compatExt spid="_x0000_s56436"/>
                </a:ext>
                <a:ext uri="{FF2B5EF4-FFF2-40B4-BE49-F238E27FC236}">
                  <a16:creationId xmlns:a16="http://schemas.microsoft.com/office/drawing/2014/main" id="{00000000-0008-0000-1800-00007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6437" name="Button 117" hidden="1">
              <a:extLst>
                <a:ext uri="{63B3BB69-23CF-44E3-9099-C40C66FF867C}">
                  <a14:compatExt spid="_x0000_s56437"/>
                </a:ext>
                <a:ext uri="{FF2B5EF4-FFF2-40B4-BE49-F238E27FC236}">
                  <a16:creationId xmlns:a16="http://schemas.microsoft.com/office/drawing/2014/main" id="{00000000-0008-0000-1800-00007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6438" name="Button 118" hidden="1">
              <a:extLst>
                <a:ext uri="{63B3BB69-23CF-44E3-9099-C40C66FF867C}">
                  <a14:compatExt spid="_x0000_s56438"/>
                </a:ext>
                <a:ext uri="{FF2B5EF4-FFF2-40B4-BE49-F238E27FC236}">
                  <a16:creationId xmlns:a16="http://schemas.microsoft.com/office/drawing/2014/main" id="{00000000-0008-0000-1800-00007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6439" name="Button 119" hidden="1">
              <a:extLst>
                <a:ext uri="{63B3BB69-23CF-44E3-9099-C40C66FF867C}">
                  <a14:compatExt spid="_x0000_s56439"/>
                </a:ext>
                <a:ext uri="{FF2B5EF4-FFF2-40B4-BE49-F238E27FC236}">
                  <a16:creationId xmlns:a16="http://schemas.microsoft.com/office/drawing/2014/main" id="{00000000-0008-0000-1800-00007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6440" name="Button 120" hidden="1">
              <a:extLst>
                <a:ext uri="{63B3BB69-23CF-44E3-9099-C40C66FF867C}">
                  <a14:compatExt spid="_x0000_s56440"/>
                </a:ext>
                <a:ext uri="{FF2B5EF4-FFF2-40B4-BE49-F238E27FC236}">
                  <a16:creationId xmlns:a16="http://schemas.microsoft.com/office/drawing/2014/main" id="{00000000-0008-0000-1800-00007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6441" name="Button 121" hidden="1">
              <a:extLst>
                <a:ext uri="{63B3BB69-23CF-44E3-9099-C40C66FF867C}">
                  <a14:compatExt spid="_x0000_s56441"/>
                </a:ext>
                <a:ext uri="{FF2B5EF4-FFF2-40B4-BE49-F238E27FC236}">
                  <a16:creationId xmlns:a16="http://schemas.microsoft.com/office/drawing/2014/main" id="{00000000-0008-0000-1800-00007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6442" name="Button 122" hidden="1">
              <a:extLst>
                <a:ext uri="{63B3BB69-23CF-44E3-9099-C40C66FF867C}">
                  <a14:compatExt spid="_x0000_s56442"/>
                </a:ext>
                <a:ext uri="{FF2B5EF4-FFF2-40B4-BE49-F238E27FC236}">
                  <a16:creationId xmlns:a16="http://schemas.microsoft.com/office/drawing/2014/main" id="{00000000-0008-0000-1800-00007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6443" name="Button 123" hidden="1">
              <a:extLst>
                <a:ext uri="{63B3BB69-23CF-44E3-9099-C40C66FF867C}">
                  <a14:compatExt spid="_x0000_s56443"/>
                </a:ext>
                <a:ext uri="{FF2B5EF4-FFF2-40B4-BE49-F238E27FC236}">
                  <a16:creationId xmlns:a16="http://schemas.microsoft.com/office/drawing/2014/main" id="{00000000-0008-0000-1800-00007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6444" name="Button 124" hidden="1">
              <a:extLst>
                <a:ext uri="{63B3BB69-23CF-44E3-9099-C40C66FF867C}">
                  <a14:compatExt spid="_x0000_s56444"/>
                </a:ext>
                <a:ext uri="{FF2B5EF4-FFF2-40B4-BE49-F238E27FC236}">
                  <a16:creationId xmlns:a16="http://schemas.microsoft.com/office/drawing/2014/main" id="{00000000-0008-0000-1800-00007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6445" name="Button 125" hidden="1">
              <a:extLst>
                <a:ext uri="{63B3BB69-23CF-44E3-9099-C40C66FF867C}">
                  <a14:compatExt spid="_x0000_s56445"/>
                </a:ext>
                <a:ext uri="{FF2B5EF4-FFF2-40B4-BE49-F238E27FC236}">
                  <a16:creationId xmlns:a16="http://schemas.microsoft.com/office/drawing/2014/main" id="{00000000-0008-0000-1800-00007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6446" name="Button 126" hidden="1">
              <a:extLst>
                <a:ext uri="{63B3BB69-23CF-44E3-9099-C40C66FF867C}">
                  <a14:compatExt spid="_x0000_s56446"/>
                </a:ext>
                <a:ext uri="{FF2B5EF4-FFF2-40B4-BE49-F238E27FC236}">
                  <a16:creationId xmlns:a16="http://schemas.microsoft.com/office/drawing/2014/main" id="{00000000-0008-0000-1800-00007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6447" name="Button 127" hidden="1">
              <a:extLst>
                <a:ext uri="{63B3BB69-23CF-44E3-9099-C40C66FF867C}">
                  <a14:compatExt spid="_x0000_s56447"/>
                </a:ext>
                <a:ext uri="{FF2B5EF4-FFF2-40B4-BE49-F238E27FC236}">
                  <a16:creationId xmlns:a16="http://schemas.microsoft.com/office/drawing/2014/main" id="{00000000-0008-0000-1800-00007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6448" name="Button 128" hidden="1">
              <a:extLst>
                <a:ext uri="{63B3BB69-23CF-44E3-9099-C40C66FF867C}">
                  <a14:compatExt spid="_x0000_s56448"/>
                </a:ext>
                <a:ext uri="{FF2B5EF4-FFF2-40B4-BE49-F238E27FC236}">
                  <a16:creationId xmlns:a16="http://schemas.microsoft.com/office/drawing/2014/main" id="{00000000-0008-0000-1800-00008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6449" name="Button 129" hidden="1">
              <a:extLst>
                <a:ext uri="{63B3BB69-23CF-44E3-9099-C40C66FF867C}">
                  <a14:compatExt spid="_x0000_s56449"/>
                </a:ext>
                <a:ext uri="{FF2B5EF4-FFF2-40B4-BE49-F238E27FC236}">
                  <a16:creationId xmlns:a16="http://schemas.microsoft.com/office/drawing/2014/main" id="{00000000-0008-0000-1800-00008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6450" name="Button 130" hidden="1">
              <a:extLst>
                <a:ext uri="{63B3BB69-23CF-44E3-9099-C40C66FF867C}">
                  <a14:compatExt spid="_x0000_s56450"/>
                </a:ext>
                <a:ext uri="{FF2B5EF4-FFF2-40B4-BE49-F238E27FC236}">
                  <a16:creationId xmlns:a16="http://schemas.microsoft.com/office/drawing/2014/main" id="{00000000-0008-0000-1800-00008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6451" name="Button 131" hidden="1">
              <a:extLst>
                <a:ext uri="{63B3BB69-23CF-44E3-9099-C40C66FF867C}">
                  <a14:compatExt spid="_x0000_s56451"/>
                </a:ext>
                <a:ext uri="{FF2B5EF4-FFF2-40B4-BE49-F238E27FC236}">
                  <a16:creationId xmlns:a16="http://schemas.microsoft.com/office/drawing/2014/main" id="{00000000-0008-0000-1800-00008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6452" name="Button 132" hidden="1">
              <a:extLst>
                <a:ext uri="{63B3BB69-23CF-44E3-9099-C40C66FF867C}">
                  <a14:compatExt spid="_x0000_s56452"/>
                </a:ext>
                <a:ext uri="{FF2B5EF4-FFF2-40B4-BE49-F238E27FC236}">
                  <a16:creationId xmlns:a16="http://schemas.microsoft.com/office/drawing/2014/main" id="{00000000-0008-0000-1800-00008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6453" name="Button 133" hidden="1">
              <a:extLst>
                <a:ext uri="{63B3BB69-23CF-44E3-9099-C40C66FF867C}">
                  <a14:compatExt spid="_x0000_s56453"/>
                </a:ext>
                <a:ext uri="{FF2B5EF4-FFF2-40B4-BE49-F238E27FC236}">
                  <a16:creationId xmlns:a16="http://schemas.microsoft.com/office/drawing/2014/main" id="{00000000-0008-0000-1800-00008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6454" name="Button 134" hidden="1">
              <a:extLst>
                <a:ext uri="{63B3BB69-23CF-44E3-9099-C40C66FF867C}">
                  <a14:compatExt spid="_x0000_s56454"/>
                </a:ext>
                <a:ext uri="{FF2B5EF4-FFF2-40B4-BE49-F238E27FC236}">
                  <a16:creationId xmlns:a16="http://schemas.microsoft.com/office/drawing/2014/main" id="{00000000-0008-0000-1800-00008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6455" name="Button 135" hidden="1">
              <a:extLst>
                <a:ext uri="{63B3BB69-23CF-44E3-9099-C40C66FF867C}">
                  <a14:compatExt spid="_x0000_s56455"/>
                </a:ext>
                <a:ext uri="{FF2B5EF4-FFF2-40B4-BE49-F238E27FC236}">
                  <a16:creationId xmlns:a16="http://schemas.microsoft.com/office/drawing/2014/main" id="{00000000-0008-0000-1800-00008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6456" name="Button 136" hidden="1">
              <a:extLst>
                <a:ext uri="{63B3BB69-23CF-44E3-9099-C40C66FF867C}">
                  <a14:compatExt spid="_x0000_s56456"/>
                </a:ext>
                <a:ext uri="{FF2B5EF4-FFF2-40B4-BE49-F238E27FC236}">
                  <a16:creationId xmlns:a16="http://schemas.microsoft.com/office/drawing/2014/main" id="{00000000-0008-0000-1800-00008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6457" name="Button 137" hidden="1">
              <a:extLst>
                <a:ext uri="{63B3BB69-23CF-44E3-9099-C40C66FF867C}">
                  <a14:compatExt spid="_x0000_s56457"/>
                </a:ext>
                <a:ext uri="{FF2B5EF4-FFF2-40B4-BE49-F238E27FC236}">
                  <a16:creationId xmlns:a16="http://schemas.microsoft.com/office/drawing/2014/main" id="{00000000-0008-0000-1800-00008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6458" name="Button 138" hidden="1">
              <a:extLst>
                <a:ext uri="{63B3BB69-23CF-44E3-9099-C40C66FF867C}">
                  <a14:compatExt spid="_x0000_s56458"/>
                </a:ext>
                <a:ext uri="{FF2B5EF4-FFF2-40B4-BE49-F238E27FC236}">
                  <a16:creationId xmlns:a16="http://schemas.microsoft.com/office/drawing/2014/main" id="{00000000-0008-0000-1800-00008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6459" name="Button 139" hidden="1">
              <a:extLst>
                <a:ext uri="{63B3BB69-23CF-44E3-9099-C40C66FF867C}">
                  <a14:compatExt spid="_x0000_s56459"/>
                </a:ext>
                <a:ext uri="{FF2B5EF4-FFF2-40B4-BE49-F238E27FC236}">
                  <a16:creationId xmlns:a16="http://schemas.microsoft.com/office/drawing/2014/main" id="{00000000-0008-0000-1800-00008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6460" name="Button 140" hidden="1">
              <a:extLst>
                <a:ext uri="{63B3BB69-23CF-44E3-9099-C40C66FF867C}">
                  <a14:compatExt spid="_x0000_s56460"/>
                </a:ext>
                <a:ext uri="{FF2B5EF4-FFF2-40B4-BE49-F238E27FC236}">
                  <a16:creationId xmlns:a16="http://schemas.microsoft.com/office/drawing/2014/main" id="{00000000-0008-0000-1800-00008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7345" name="Button 1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19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7346" name="Button 2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00000000-0008-0000-1900-00000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7347" name="Button 3" hidden="1">
              <a:extLst>
                <a:ext uri="{63B3BB69-23CF-44E3-9099-C40C66FF867C}">
                  <a14:compatExt spid="_x0000_s57347"/>
                </a:ext>
                <a:ext uri="{FF2B5EF4-FFF2-40B4-BE49-F238E27FC236}">
                  <a16:creationId xmlns:a16="http://schemas.microsoft.com/office/drawing/2014/main" id="{00000000-0008-0000-1900-00000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7348" name="Button 4" hidden="1">
              <a:extLst>
                <a:ext uri="{63B3BB69-23CF-44E3-9099-C40C66FF867C}">
                  <a14:compatExt spid="_x0000_s57348"/>
                </a:ext>
                <a:ext uri="{FF2B5EF4-FFF2-40B4-BE49-F238E27FC236}">
                  <a16:creationId xmlns:a16="http://schemas.microsoft.com/office/drawing/2014/main" id="{00000000-0008-0000-1900-00000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7349" name="Button 5" hidden="1">
              <a:extLst>
                <a:ext uri="{63B3BB69-23CF-44E3-9099-C40C66FF867C}">
                  <a14:compatExt spid="_x0000_s57349"/>
                </a:ext>
                <a:ext uri="{FF2B5EF4-FFF2-40B4-BE49-F238E27FC236}">
                  <a16:creationId xmlns:a16="http://schemas.microsoft.com/office/drawing/2014/main" id="{00000000-0008-0000-1900-00000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7350" name="Button 6" hidden="1">
              <a:extLst>
                <a:ext uri="{63B3BB69-23CF-44E3-9099-C40C66FF867C}">
                  <a14:compatExt spid="_x0000_s57350"/>
                </a:ext>
                <a:ext uri="{FF2B5EF4-FFF2-40B4-BE49-F238E27FC236}">
                  <a16:creationId xmlns:a16="http://schemas.microsoft.com/office/drawing/2014/main" id="{00000000-0008-0000-1900-00000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7351" name="Button 7" hidden="1">
              <a:extLst>
                <a:ext uri="{63B3BB69-23CF-44E3-9099-C40C66FF867C}">
                  <a14:compatExt spid="_x0000_s57351"/>
                </a:ext>
                <a:ext uri="{FF2B5EF4-FFF2-40B4-BE49-F238E27FC236}">
                  <a16:creationId xmlns:a16="http://schemas.microsoft.com/office/drawing/2014/main" id="{00000000-0008-0000-1900-00000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7352" name="Button 8" hidden="1">
              <a:extLst>
                <a:ext uri="{63B3BB69-23CF-44E3-9099-C40C66FF867C}">
                  <a14:compatExt spid="_x0000_s57352"/>
                </a:ext>
                <a:ext uri="{FF2B5EF4-FFF2-40B4-BE49-F238E27FC236}">
                  <a16:creationId xmlns:a16="http://schemas.microsoft.com/office/drawing/2014/main" id="{00000000-0008-0000-1900-00000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7353" name="Button 9" hidden="1">
              <a:extLst>
                <a:ext uri="{63B3BB69-23CF-44E3-9099-C40C66FF867C}">
                  <a14:compatExt spid="_x0000_s57353"/>
                </a:ext>
                <a:ext uri="{FF2B5EF4-FFF2-40B4-BE49-F238E27FC236}">
                  <a16:creationId xmlns:a16="http://schemas.microsoft.com/office/drawing/2014/main" id="{00000000-0008-0000-1900-00000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7354" name="Button 10" hidden="1">
              <a:extLst>
                <a:ext uri="{63B3BB69-23CF-44E3-9099-C40C66FF867C}">
                  <a14:compatExt spid="_x0000_s57354"/>
                </a:ext>
                <a:ext uri="{FF2B5EF4-FFF2-40B4-BE49-F238E27FC236}">
                  <a16:creationId xmlns:a16="http://schemas.microsoft.com/office/drawing/2014/main" id="{00000000-0008-0000-1900-00000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7355" name="Button 11" hidden="1">
              <a:extLst>
                <a:ext uri="{63B3BB69-23CF-44E3-9099-C40C66FF867C}">
                  <a14:compatExt spid="_x0000_s57355"/>
                </a:ext>
                <a:ext uri="{FF2B5EF4-FFF2-40B4-BE49-F238E27FC236}">
                  <a16:creationId xmlns:a16="http://schemas.microsoft.com/office/drawing/2014/main" id="{00000000-0008-0000-1900-00000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7356" name="Button 12" hidden="1">
              <a:extLst>
                <a:ext uri="{63B3BB69-23CF-44E3-9099-C40C66FF867C}">
                  <a14:compatExt spid="_x0000_s57356"/>
                </a:ext>
                <a:ext uri="{FF2B5EF4-FFF2-40B4-BE49-F238E27FC236}">
                  <a16:creationId xmlns:a16="http://schemas.microsoft.com/office/drawing/2014/main" id="{00000000-0008-0000-1900-00000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7357" name="Button 13" hidden="1">
              <a:extLst>
                <a:ext uri="{63B3BB69-23CF-44E3-9099-C40C66FF867C}">
                  <a14:compatExt spid="_x0000_s57357"/>
                </a:ext>
                <a:ext uri="{FF2B5EF4-FFF2-40B4-BE49-F238E27FC236}">
                  <a16:creationId xmlns:a16="http://schemas.microsoft.com/office/drawing/2014/main" id="{00000000-0008-0000-1900-00000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7358" name="Button 14" hidden="1">
              <a:extLst>
                <a:ext uri="{63B3BB69-23CF-44E3-9099-C40C66FF867C}">
                  <a14:compatExt spid="_x0000_s57358"/>
                </a:ext>
                <a:ext uri="{FF2B5EF4-FFF2-40B4-BE49-F238E27FC236}">
                  <a16:creationId xmlns:a16="http://schemas.microsoft.com/office/drawing/2014/main" id="{00000000-0008-0000-1900-00000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7359" name="Button 15" hidden="1">
              <a:extLst>
                <a:ext uri="{63B3BB69-23CF-44E3-9099-C40C66FF867C}">
                  <a14:compatExt spid="_x0000_s57359"/>
                </a:ext>
                <a:ext uri="{FF2B5EF4-FFF2-40B4-BE49-F238E27FC236}">
                  <a16:creationId xmlns:a16="http://schemas.microsoft.com/office/drawing/2014/main" id="{00000000-0008-0000-1900-00000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7360" name="Button 16" hidden="1">
              <a:extLst>
                <a:ext uri="{63B3BB69-23CF-44E3-9099-C40C66FF867C}">
                  <a14:compatExt spid="_x0000_s57360"/>
                </a:ext>
                <a:ext uri="{FF2B5EF4-FFF2-40B4-BE49-F238E27FC236}">
                  <a16:creationId xmlns:a16="http://schemas.microsoft.com/office/drawing/2014/main" id="{00000000-0008-0000-1900-00001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7361" name="Button 17" hidden="1">
              <a:extLst>
                <a:ext uri="{63B3BB69-23CF-44E3-9099-C40C66FF867C}">
                  <a14:compatExt spid="_x0000_s57361"/>
                </a:ext>
                <a:ext uri="{FF2B5EF4-FFF2-40B4-BE49-F238E27FC236}">
                  <a16:creationId xmlns:a16="http://schemas.microsoft.com/office/drawing/2014/main" id="{00000000-0008-0000-1900-00001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7362" name="Button 18" hidden="1">
              <a:extLst>
                <a:ext uri="{63B3BB69-23CF-44E3-9099-C40C66FF867C}">
                  <a14:compatExt spid="_x0000_s57362"/>
                </a:ext>
                <a:ext uri="{FF2B5EF4-FFF2-40B4-BE49-F238E27FC236}">
                  <a16:creationId xmlns:a16="http://schemas.microsoft.com/office/drawing/2014/main" id="{00000000-0008-0000-1900-00001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7363" name="Button 19" hidden="1">
              <a:extLst>
                <a:ext uri="{63B3BB69-23CF-44E3-9099-C40C66FF867C}">
                  <a14:compatExt spid="_x0000_s57363"/>
                </a:ext>
                <a:ext uri="{FF2B5EF4-FFF2-40B4-BE49-F238E27FC236}">
                  <a16:creationId xmlns:a16="http://schemas.microsoft.com/office/drawing/2014/main" id="{00000000-0008-0000-1900-00001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7364" name="Button 20" hidden="1">
              <a:extLst>
                <a:ext uri="{63B3BB69-23CF-44E3-9099-C40C66FF867C}">
                  <a14:compatExt spid="_x0000_s57364"/>
                </a:ext>
                <a:ext uri="{FF2B5EF4-FFF2-40B4-BE49-F238E27FC236}">
                  <a16:creationId xmlns:a16="http://schemas.microsoft.com/office/drawing/2014/main" id="{00000000-0008-0000-1900-00001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7365" name="Button 21" hidden="1">
              <a:extLst>
                <a:ext uri="{63B3BB69-23CF-44E3-9099-C40C66FF867C}">
                  <a14:compatExt spid="_x0000_s57365"/>
                </a:ext>
                <a:ext uri="{FF2B5EF4-FFF2-40B4-BE49-F238E27FC236}">
                  <a16:creationId xmlns:a16="http://schemas.microsoft.com/office/drawing/2014/main" id="{00000000-0008-0000-1900-00001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7366" name="Button 22" hidden="1">
              <a:extLst>
                <a:ext uri="{63B3BB69-23CF-44E3-9099-C40C66FF867C}">
                  <a14:compatExt spid="_x0000_s57366"/>
                </a:ext>
                <a:ext uri="{FF2B5EF4-FFF2-40B4-BE49-F238E27FC236}">
                  <a16:creationId xmlns:a16="http://schemas.microsoft.com/office/drawing/2014/main" id="{00000000-0008-0000-1900-00001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7367" name="Button 23" hidden="1">
              <a:extLst>
                <a:ext uri="{63B3BB69-23CF-44E3-9099-C40C66FF867C}">
                  <a14:compatExt spid="_x0000_s57367"/>
                </a:ext>
                <a:ext uri="{FF2B5EF4-FFF2-40B4-BE49-F238E27FC236}">
                  <a16:creationId xmlns:a16="http://schemas.microsoft.com/office/drawing/2014/main" id="{00000000-0008-0000-1900-00001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7368" name="Button 24" hidden="1">
              <a:extLst>
                <a:ext uri="{63B3BB69-23CF-44E3-9099-C40C66FF867C}">
                  <a14:compatExt spid="_x0000_s57368"/>
                </a:ext>
                <a:ext uri="{FF2B5EF4-FFF2-40B4-BE49-F238E27FC236}">
                  <a16:creationId xmlns:a16="http://schemas.microsoft.com/office/drawing/2014/main" id="{00000000-0008-0000-1900-00001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7369" name="Button 25" hidden="1">
              <a:extLst>
                <a:ext uri="{63B3BB69-23CF-44E3-9099-C40C66FF867C}">
                  <a14:compatExt spid="_x0000_s57369"/>
                </a:ext>
                <a:ext uri="{FF2B5EF4-FFF2-40B4-BE49-F238E27FC236}">
                  <a16:creationId xmlns:a16="http://schemas.microsoft.com/office/drawing/2014/main" id="{00000000-0008-0000-1900-00001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7370" name="Button 26" hidden="1">
              <a:extLst>
                <a:ext uri="{63B3BB69-23CF-44E3-9099-C40C66FF867C}">
                  <a14:compatExt spid="_x0000_s57370"/>
                </a:ext>
                <a:ext uri="{FF2B5EF4-FFF2-40B4-BE49-F238E27FC236}">
                  <a16:creationId xmlns:a16="http://schemas.microsoft.com/office/drawing/2014/main" id="{00000000-0008-0000-1900-00001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7371" name="Button 27" hidden="1">
              <a:extLst>
                <a:ext uri="{63B3BB69-23CF-44E3-9099-C40C66FF867C}">
                  <a14:compatExt spid="_x0000_s57371"/>
                </a:ext>
                <a:ext uri="{FF2B5EF4-FFF2-40B4-BE49-F238E27FC236}">
                  <a16:creationId xmlns:a16="http://schemas.microsoft.com/office/drawing/2014/main" id="{00000000-0008-0000-1900-00001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7372" name="Button 28" hidden="1">
              <a:extLst>
                <a:ext uri="{63B3BB69-23CF-44E3-9099-C40C66FF867C}">
                  <a14:compatExt spid="_x0000_s57372"/>
                </a:ext>
                <a:ext uri="{FF2B5EF4-FFF2-40B4-BE49-F238E27FC236}">
                  <a16:creationId xmlns:a16="http://schemas.microsoft.com/office/drawing/2014/main" id="{00000000-0008-0000-1900-00001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7373" name="Button 29" hidden="1">
              <a:extLst>
                <a:ext uri="{63B3BB69-23CF-44E3-9099-C40C66FF867C}">
                  <a14:compatExt spid="_x0000_s57373"/>
                </a:ext>
                <a:ext uri="{FF2B5EF4-FFF2-40B4-BE49-F238E27FC236}">
                  <a16:creationId xmlns:a16="http://schemas.microsoft.com/office/drawing/2014/main" id="{00000000-0008-0000-1900-00001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7374" name="Button 30" hidden="1">
              <a:extLst>
                <a:ext uri="{63B3BB69-23CF-44E3-9099-C40C66FF867C}">
                  <a14:compatExt spid="_x0000_s57374"/>
                </a:ext>
                <a:ext uri="{FF2B5EF4-FFF2-40B4-BE49-F238E27FC236}">
                  <a16:creationId xmlns:a16="http://schemas.microsoft.com/office/drawing/2014/main" id="{00000000-0008-0000-1900-00001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7375" name="Button 31" hidden="1">
              <a:extLst>
                <a:ext uri="{63B3BB69-23CF-44E3-9099-C40C66FF867C}">
                  <a14:compatExt spid="_x0000_s57375"/>
                </a:ext>
                <a:ext uri="{FF2B5EF4-FFF2-40B4-BE49-F238E27FC236}">
                  <a16:creationId xmlns:a16="http://schemas.microsoft.com/office/drawing/2014/main" id="{00000000-0008-0000-1900-00001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7376" name="Button 32" hidden="1">
              <a:extLst>
                <a:ext uri="{63B3BB69-23CF-44E3-9099-C40C66FF867C}">
                  <a14:compatExt spid="_x0000_s57376"/>
                </a:ext>
                <a:ext uri="{FF2B5EF4-FFF2-40B4-BE49-F238E27FC236}">
                  <a16:creationId xmlns:a16="http://schemas.microsoft.com/office/drawing/2014/main" id="{00000000-0008-0000-1900-00002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7377" name="Button 33" hidden="1">
              <a:extLst>
                <a:ext uri="{63B3BB69-23CF-44E3-9099-C40C66FF867C}">
                  <a14:compatExt spid="_x0000_s57377"/>
                </a:ext>
                <a:ext uri="{FF2B5EF4-FFF2-40B4-BE49-F238E27FC236}">
                  <a16:creationId xmlns:a16="http://schemas.microsoft.com/office/drawing/2014/main" id="{00000000-0008-0000-1900-00002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7378" name="Button 34" hidden="1">
              <a:extLst>
                <a:ext uri="{63B3BB69-23CF-44E3-9099-C40C66FF867C}">
                  <a14:compatExt spid="_x0000_s57378"/>
                </a:ext>
                <a:ext uri="{FF2B5EF4-FFF2-40B4-BE49-F238E27FC236}">
                  <a16:creationId xmlns:a16="http://schemas.microsoft.com/office/drawing/2014/main" id="{00000000-0008-0000-1900-00002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7379" name="Button 35" hidden="1">
              <a:extLst>
                <a:ext uri="{63B3BB69-23CF-44E3-9099-C40C66FF867C}">
                  <a14:compatExt spid="_x0000_s57379"/>
                </a:ext>
                <a:ext uri="{FF2B5EF4-FFF2-40B4-BE49-F238E27FC236}">
                  <a16:creationId xmlns:a16="http://schemas.microsoft.com/office/drawing/2014/main" id="{00000000-0008-0000-1900-00002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7380" name="Button 36" hidden="1">
              <a:extLst>
                <a:ext uri="{63B3BB69-23CF-44E3-9099-C40C66FF867C}">
                  <a14:compatExt spid="_x0000_s57380"/>
                </a:ext>
                <a:ext uri="{FF2B5EF4-FFF2-40B4-BE49-F238E27FC236}">
                  <a16:creationId xmlns:a16="http://schemas.microsoft.com/office/drawing/2014/main" id="{00000000-0008-0000-1900-00002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7381" name="Button 37" hidden="1">
              <a:extLst>
                <a:ext uri="{63B3BB69-23CF-44E3-9099-C40C66FF867C}">
                  <a14:compatExt spid="_x0000_s57381"/>
                </a:ext>
                <a:ext uri="{FF2B5EF4-FFF2-40B4-BE49-F238E27FC236}">
                  <a16:creationId xmlns:a16="http://schemas.microsoft.com/office/drawing/2014/main" id="{00000000-0008-0000-1900-00002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7382" name="Button 38" hidden="1">
              <a:extLst>
                <a:ext uri="{63B3BB69-23CF-44E3-9099-C40C66FF867C}">
                  <a14:compatExt spid="_x0000_s57382"/>
                </a:ext>
                <a:ext uri="{FF2B5EF4-FFF2-40B4-BE49-F238E27FC236}">
                  <a16:creationId xmlns:a16="http://schemas.microsoft.com/office/drawing/2014/main" id="{00000000-0008-0000-1900-00002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7383" name="Button 39" hidden="1">
              <a:extLst>
                <a:ext uri="{63B3BB69-23CF-44E3-9099-C40C66FF867C}">
                  <a14:compatExt spid="_x0000_s57383"/>
                </a:ext>
                <a:ext uri="{FF2B5EF4-FFF2-40B4-BE49-F238E27FC236}">
                  <a16:creationId xmlns:a16="http://schemas.microsoft.com/office/drawing/2014/main" id="{00000000-0008-0000-1900-00002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7384" name="Button 40" hidden="1">
              <a:extLst>
                <a:ext uri="{63B3BB69-23CF-44E3-9099-C40C66FF867C}">
                  <a14:compatExt spid="_x0000_s57384"/>
                </a:ext>
                <a:ext uri="{FF2B5EF4-FFF2-40B4-BE49-F238E27FC236}">
                  <a16:creationId xmlns:a16="http://schemas.microsoft.com/office/drawing/2014/main" id="{00000000-0008-0000-1900-00002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7385" name="Button 41" hidden="1">
              <a:extLst>
                <a:ext uri="{63B3BB69-23CF-44E3-9099-C40C66FF867C}">
                  <a14:compatExt spid="_x0000_s57385"/>
                </a:ext>
                <a:ext uri="{FF2B5EF4-FFF2-40B4-BE49-F238E27FC236}">
                  <a16:creationId xmlns:a16="http://schemas.microsoft.com/office/drawing/2014/main" id="{00000000-0008-0000-1900-00002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7386" name="Button 42" hidden="1">
              <a:extLst>
                <a:ext uri="{63B3BB69-23CF-44E3-9099-C40C66FF867C}">
                  <a14:compatExt spid="_x0000_s57386"/>
                </a:ext>
                <a:ext uri="{FF2B5EF4-FFF2-40B4-BE49-F238E27FC236}">
                  <a16:creationId xmlns:a16="http://schemas.microsoft.com/office/drawing/2014/main" id="{00000000-0008-0000-1900-00002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7387" name="Button 43" hidden="1">
              <a:extLst>
                <a:ext uri="{63B3BB69-23CF-44E3-9099-C40C66FF867C}">
                  <a14:compatExt spid="_x0000_s57387"/>
                </a:ext>
                <a:ext uri="{FF2B5EF4-FFF2-40B4-BE49-F238E27FC236}">
                  <a16:creationId xmlns:a16="http://schemas.microsoft.com/office/drawing/2014/main" id="{00000000-0008-0000-1900-00002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7388" name="Button 44" hidden="1">
              <a:extLst>
                <a:ext uri="{63B3BB69-23CF-44E3-9099-C40C66FF867C}">
                  <a14:compatExt spid="_x0000_s57388"/>
                </a:ext>
                <a:ext uri="{FF2B5EF4-FFF2-40B4-BE49-F238E27FC236}">
                  <a16:creationId xmlns:a16="http://schemas.microsoft.com/office/drawing/2014/main" id="{00000000-0008-0000-1900-00002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7389" name="Button 45" hidden="1">
              <a:extLst>
                <a:ext uri="{63B3BB69-23CF-44E3-9099-C40C66FF867C}">
                  <a14:compatExt spid="_x0000_s57389"/>
                </a:ext>
                <a:ext uri="{FF2B5EF4-FFF2-40B4-BE49-F238E27FC236}">
                  <a16:creationId xmlns:a16="http://schemas.microsoft.com/office/drawing/2014/main" id="{00000000-0008-0000-1900-00002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7390" name="Button 46" hidden="1">
              <a:extLst>
                <a:ext uri="{63B3BB69-23CF-44E3-9099-C40C66FF867C}">
                  <a14:compatExt spid="_x0000_s57390"/>
                </a:ext>
                <a:ext uri="{FF2B5EF4-FFF2-40B4-BE49-F238E27FC236}">
                  <a16:creationId xmlns:a16="http://schemas.microsoft.com/office/drawing/2014/main" id="{00000000-0008-0000-1900-00002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7391" name="Button 47" hidden="1">
              <a:extLst>
                <a:ext uri="{63B3BB69-23CF-44E3-9099-C40C66FF867C}">
                  <a14:compatExt spid="_x0000_s57391"/>
                </a:ext>
                <a:ext uri="{FF2B5EF4-FFF2-40B4-BE49-F238E27FC236}">
                  <a16:creationId xmlns:a16="http://schemas.microsoft.com/office/drawing/2014/main" id="{00000000-0008-0000-1900-00002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7392" name="Button 48" hidden="1">
              <a:extLst>
                <a:ext uri="{63B3BB69-23CF-44E3-9099-C40C66FF867C}">
                  <a14:compatExt spid="_x0000_s57392"/>
                </a:ext>
                <a:ext uri="{FF2B5EF4-FFF2-40B4-BE49-F238E27FC236}">
                  <a16:creationId xmlns:a16="http://schemas.microsoft.com/office/drawing/2014/main" id="{00000000-0008-0000-1900-00003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7393" name="Button 49" hidden="1">
              <a:extLst>
                <a:ext uri="{63B3BB69-23CF-44E3-9099-C40C66FF867C}">
                  <a14:compatExt spid="_x0000_s57393"/>
                </a:ext>
                <a:ext uri="{FF2B5EF4-FFF2-40B4-BE49-F238E27FC236}">
                  <a16:creationId xmlns:a16="http://schemas.microsoft.com/office/drawing/2014/main" id="{00000000-0008-0000-1900-00003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7394" name="Button 50" hidden="1">
              <a:extLst>
                <a:ext uri="{63B3BB69-23CF-44E3-9099-C40C66FF867C}">
                  <a14:compatExt spid="_x0000_s57394"/>
                </a:ext>
                <a:ext uri="{FF2B5EF4-FFF2-40B4-BE49-F238E27FC236}">
                  <a16:creationId xmlns:a16="http://schemas.microsoft.com/office/drawing/2014/main" id="{00000000-0008-0000-1900-00003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7395" name="Button 51" hidden="1">
              <a:extLst>
                <a:ext uri="{63B3BB69-23CF-44E3-9099-C40C66FF867C}">
                  <a14:compatExt spid="_x0000_s57395"/>
                </a:ext>
                <a:ext uri="{FF2B5EF4-FFF2-40B4-BE49-F238E27FC236}">
                  <a16:creationId xmlns:a16="http://schemas.microsoft.com/office/drawing/2014/main" id="{00000000-0008-0000-1900-00003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7396" name="Button 52" hidden="1">
              <a:extLst>
                <a:ext uri="{63B3BB69-23CF-44E3-9099-C40C66FF867C}">
                  <a14:compatExt spid="_x0000_s57396"/>
                </a:ext>
                <a:ext uri="{FF2B5EF4-FFF2-40B4-BE49-F238E27FC236}">
                  <a16:creationId xmlns:a16="http://schemas.microsoft.com/office/drawing/2014/main" id="{00000000-0008-0000-1900-00003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7397" name="Button 53" hidden="1">
              <a:extLst>
                <a:ext uri="{63B3BB69-23CF-44E3-9099-C40C66FF867C}">
                  <a14:compatExt spid="_x0000_s57397"/>
                </a:ext>
                <a:ext uri="{FF2B5EF4-FFF2-40B4-BE49-F238E27FC236}">
                  <a16:creationId xmlns:a16="http://schemas.microsoft.com/office/drawing/2014/main" id="{00000000-0008-0000-1900-00003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7398" name="Button 54" hidden="1">
              <a:extLst>
                <a:ext uri="{63B3BB69-23CF-44E3-9099-C40C66FF867C}">
                  <a14:compatExt spid="_x0000_s57398"/>
                </a:ext>
                <a:ext uri="{FF2B5EF4-FFF2-40B4-BE49-F238E27FC236}">
                  <a16:creationId xmlns:a16="http://schemas.microsoft.com/office/drawing/2014/main" id="{00000000-0008-0000-1900-00003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7399" name="Button 55" hidden="1">
              <a:extLst>
                <a:ext uri="{63B3BB69-23CF-44E3-9099-C40C66FF867C}">
                  <a14:compatExt spid="_x0000_s57399"/>
                </a:ext>
                <a:ext uri="{FF2B5EF4-FFF2-40B4-BE49-F238E27FC236}">
                  <a16:creationId xmlns:a16="http://schemas.microsoft.com/office/drawing/2014/main" id="{00000000-0008-0000-1900-00003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7400" name="Button 56" hidden="1">
              <a:extLst>
                <a:ext uri="{63B3BB69-23CF-44E3-9099-C40C66FF867C}">
                  <a14:compatExt spid="_x0000_s57400"/>
                </a:ext>
                <a:ext uri="{FF2B5EF4-FFF2-40B4-BE49-F238E27FC236}">
                  <a16:creationId xmlns:a16="http://schemas.microsoft.com/office/drawing/2014/main" id="{00000000-0008-0000-1900-00003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7401" name="Button 57" hidden="1">
              <a:extLst>
                <a:ext uri="{63B3BB69-23CF-44E3-9099-C40C66FF867C}">
                  <a14:compatExt spid="_x0000_s57401"/>
                </a:ext>
                <a:ext uri="{FF2B5EF4-FFF2-40B4-BE49-F238E27FC236}">
                  <a16:creationId xmlns:a16="http://schemas.microsoft.com/office/drawing/2014/main" id="{00000000-0008-0000-1900-00003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7402" name="Button 58" hidden="1">
              <a:extLst>
                <a:ext uri="{63B3BB69-23CF-44E3-9099-C40C66FF867C}">
                  <a14:compatExt spid="_x0000_s57402"/>
                </a:ext>
                <a:ext uri="{FF2B5EF4-FFF2-40B4-BE49-F238E27FC236}">
                  <a16:creationId xmlns:a16="http://schemas.microsoft.com/office/drawing/2014/main" id="{00000000-0008-0000-1900-00003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7403" name="Button 59" hidden="1">
              <a:extLst>
                <a:ext uri="{63B3BB69-23CF-44E3-9099-C40C66FF867C}">
                  <a14:compatExt spid="_x0000_s57403"/>
                </a:ext>
                <a:ext uri="{FF2B5EF4-FFF2-40B4-BE49-F238E27FC236}">
                  <a16:creationId xmlns:a16="http://schemas.microsoft.com/office/drawing/2014/main" id="{00000000-0008-0000-1900-00003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7404" name="Button 60" hidden="1">
              <a:extLst>
                <a:ext uri="{63B3BB69-23CF-44E3-9099-C40C66FF867C}">
                  <a14:compatExt spid="_x0000_s57404"/>
                </a:ext>
                <a:ext uri="{FF2B5EF4-FFF2-40B4-BE49-F238E27FC236}">
                  <a16:creationId xmlns:a16="http://schemas.microsoft.com/office/drawing/2014/main" id="{00000000-0008-0000-1900-00003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7405" name="Button 61" hidden="1">
              <a:extLst>
                <a:ext uri="{63B3BB69-23CF-44E3-9099-C40C66FF867C}">
                  <a14:compatExt spid="_x0000_s57405"/>
                </a:ext>
                <a:ext uri="{FF2B5EF4-FFF2-40B4-BE49-F238E27FC236}">
                  <a16:creationId xmlns:a16="http://schemas.microsoft.com/office/drawing/2014/main" id="{00000000-0008-0000-1900-00003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7406" name="Button 62" hidden="1">
              <a:extLst>
                <a:ext uri="{63B3BB69-23CF-44E3-9099-C40C66FF867C}">
                  <a14:compatExt spid="_x0000_s57406"/>
                </a:ext>
                <a:ext uri="{FF2B5EF4-FFF2-40B4-BE49-F238E27FC236}">
                  <a16:creationId xmlns:a16="http://schemas.microsoft.com/office/drawing/2014/main" id="{00000000-0008-0000-1900-00003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7407" name="Button 63" hidden="1">
              <a:extLst>
                <a:ext uri="{63B3BB69-23CF-44E3-9099-C40C66FF867C}">
                  <a14:compatExt spid="_x0000_s57407"/>
                </a:ext>
                <a:ext uri="{FF2B5EF4-FFF2-40B4-BE49-F238E27FC236}">
                  <a16:creationId xmlns:a16="http://schemas.microsoft.com/office/drawing/2014/main" id="{00000000-0008-0000-1900-00003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7408" name="Button 64" hidden="1">
              <a:extLst>
                <a:ext uri="{63B3BB69-23CF-44E3-9099-C40C66FF867C}">
                  <a14:compatExt spid="_x0000_s57408"/>
                </a:ext>
                <a:ext uri="{FF2B5EF4-FFF2-40B4-BE49-F238E27FC236}">
                  <a16:creationId xmlns:a16="http://schemas.microsoft.com/office/drawing/2014/main" id="{00000000-0008-0000-1900-00004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7409" name="Button 65" hidden="1">
              <a:extLst>
                <a:ext uri="{63B3BB69-23CF-44E3-9099-C40C66FF867C}">
                  <a14:compatExt spid="_x0000_s57409"/>
                </a:ext>
                <a:ext uri="{FF2B5EF4-FFF2-40B4-BE49-F238E27FC236}">
                  <a16:creationId xmlns:a16="http://schemas.microsoft.com/office/drawing/2014/main" id="{00000000-0008-0000-1900-00004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7410" name="Button 66" hidden="1">
              <a:extLst>
                <a:ext uri="{63B3BB69-23CF-44E3-9099-C40C66FF867C}">
                  <a14:compatExt spid="_x0000_s57410"/>
                </a:ext>
                <a:ext uri="{FF2B5EF4-FFF2-40B4-BE49-F238E27FC236}">
                  <a16:creationId xmlns:a16="http://schemas.microsoft.com/office/drawing/2014/main" id="{00000000-0008-0000-1900-00004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7411" name="Button 67" hidden="1">
              <a:extLst>
                <a:ext uri="{63B3BB69-23CF-44E3-9099-C40C66FF867C}">
                  <a14:compatExt spid="_x0000_s57411"/>
                </a:ext>
                <a:ext uri="{FF2B5EF4-FFF2-40B4-BE49-F238E27FC236}">
                  <a16:creationId xmlns:a16="http://schemas.microsoft.com/office/drawing/2014/main" id="{00000000-0008-0000-1900-00004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7412" name="Button 68" hidden="1">
              <a:extLst>
                <a:ext uri="{63B3BB69-23CF-44E3-9099-C40C66FF867C}">
                  <a14:compatExt spid="_x0000_s57412"/>
                </a:ext>
                <a:ext uri="{FF2B5EF4-FFF2-40B4-BE49-F238E27FC236}">
                  <a16:creationId xmlns:a16="http://schemas.microsoft.com/office/drawing/2014/main" id="{00000000-0008-0000-1900-00004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7413" name="Button 69" hidden="1">
              <a:extLst>
                <a:ext uri="{63B3BB69-23CF-44E3-9099-C40C66FF867C}">
                  <a14:compatExt spid="_x0000_s57413"/>
                </a:ext>
                <a:ext uri="{FF2B5EF4-FFF2-40B4-BE49-F238E27FC236}">
                  <a16:creationId xmlns:a16="http://schemas.microsoft.com/office/drawing/2014/main" id="{00000000-0008-0000-1900-00004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7414" name="Button 70" hidden="1">
              <a:extLst>
                <a:ext uri="{63B3BB69-23CF-44E3-9099-C40C66FF867C}">
                  <a14:compatExt spid="_x0000_s57414"/>
                </a:ext>
                <a:ext uri="{FF2B5EF4-FFF2-40B4-BE49-F238E27FC236}">
                  <a16:creationId xmlns:a16="http://schemas.microsoft.com/office/drawing/2014/main" id="{00000000-0008-0000-1900-00004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7415" name="Button 71" hidden="1">
              <a:extLst>
                <a:ext uri="{63B3BB69-23CF-44E3-9099-C40C66FF867C}">
                  <a14:compatExt spid="_x0000_s57415"/>
                </a:ext>
                <a:ext uri="{FF2B5EF4-FFF2-40B4-BE49-F238E27FC236}">
                  <a16:creationId xmlns:a16="http://schemas.microsoft.com/office/drawing/2014/main" id="{00000000-0008-0000-1900-00004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7416" name="Button 72" hidden="1">
              <a:extLst>
                <a:ext uri="{63B3BB69-23CF-44E3-9099-C40C66FF867C}">
                  <a14:compatExt spid="_x0000_s57416"/>
                </a:ext>
                <a:ext uri="{FF2B5EF4-FFF2-40B4-BE49-F238E27FC236}">
                  <a16:creationId xmlns:a16="http://schemas.microsoft.com/office/drawing/2014/main" id="{00000000-0008-0000-1900-00004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7417" name="Button 73" hidden="1">
              <a:extLst>
                <a:ext uri="{63B3BB69-23CF-44E3-9099-C40C66FF867C}">
                  <a14:compatExt spid="_x0000_s57417"/>
                </a:ext>
                <a:ext uri="{FF2B5EF4-FFF2-40B4-BE49-F238E27FC236}">
                  <a16:creationId xmlns:a16="http://schemas.microsoft.com/office/drawing/2014/main" id="{00000000-0008-0000-1900-00004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7418" name="Button 74" hidden="1">
              <a:extLst>
                <a:ext uri="{63B3BB69-23CF-44E3-9099-C40C66FF867C}">
                  <a14:compatExt spid="_x0000_s57418"/>
                </a:ext>
                <a:ext uri="{FF2B5EF4-FFF2-40B4-BE49-F238E27FC236}">
                  <a16:creationId xmlns:a16="http://schemas.microsoft.com/office/drawing/2014/main" id="{00000000-0008-0000-1900-00004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7419" name="Button 75" hidden="1">
              <a:extLst>
                <a:ext uri="{63B3BB69-23CF-44E3-9099-C40C66FF867C}">
                  <a14:compatExt spid="_x0000_s57419"/>
                </a:ext>
                <a:ext uri="{FF2B5EF4-FFF2-40B4-BE49-F238E27FC236}">
                  <a16:creationId xmlns:a16="http://schemas.microsoft.com/office/drawing/2014/main" id="{00000000-0008-0000-1900-00004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7420" name="Button 76" hidden="1">
              <a:extLst>
                <a:ext uri="{63B3BB69-23CF-44E3-9099-C40C66FF867C}">
                  <a14:compatExt spid="_x0000_s57420"/>
                </a:ext>
                <a:ext uri="{FF2B5EF4-FFF2-40B4-BE49-F238E27FC236}">
                  <a16:creationId xmlns:a16="http://schemas.microsoft.com/office/drawing/2014/main" id="{00000000-0008-0000-1900-00004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7421" name="Button 77" hidden="1">
              <a:extLst>
                <a:ext uri="{63B3BB69-23CF-44E3-9099-C40C66FF867C}">
                  <a14:compatExt spid="_x0000_s57421"/>
                </a:ext>
                <a:ext uri="{FF2B5EF4-FFF2-40B4-BE49-F238E27FC236}">
                  <a16:creationId xmlns:a16="http://schemas.microsoft.com/office/drawing/2014/main" id="{00000000-0008-0000-1900-00004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7422" name="Button 78" hidden="1">
              <a:extLst>
                <a:ext uri="{63B3BB69-23CF-44E3-9099-C40C66FF867C}">
                  <a14:compatExt spid="_x0000_s57422"/>
                </a:ext>
                <a:ext uri="{FF2B5EF4-FFF2-40B4-BE49-F238E27FC236}">
                  <a16:creationId xmlns:a16="http://schemas.microsoft.com/office/drawing/2014/main" id="{00000000-0008-0000-1900-00004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7423" name="Button 79" hidden="1">
              <a:extLst>
                <a:ext uri="{63B3BB69-23CF-44E3-9099-C40C66FF867C}">
                  <a14:compatExt spid="_x0000_s57423"/>
                </a:ext>
                <a:ext uri="{FF2B5EF4-FFF2-40B4-BE49-F238E27FC236}">
                  <a16:creationId xmlns:a16="http://schemas.microsoft.com/office/drawing/2014/main" id="{00000000-0008-0000-1900-00004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7424" name="Button 80" hidden="1">
              <a:extLst>
                <a:ext uri="{63B3BB69-23CF-44E3-9099-C40C66FF867C}">
                  <a14:compatExt spid="_x0000_s57424"/>
                </a:ext>
                <a:ext uri="{FF2B5EF4-FFF2-40B4-BE49-F238E27FC236}">
                  <a16:creationId xmlns:a16="http://schemas.microsoft.com/office/drawing/2014/main" id="{00000000-0008-0000-1900-00005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7425" name="Button 81" hidden="1">
              <a:extLst>
                <a:ext uri="{63B3BB69-23CF-44E3-9099-C40C66FF867C}">
                  <a14:compatExt spid="_x0000_s57425"/>
                </a:ext>
                <a:ext uri="{FF2B5EF4-FFF2-40B4-BE49-F238E27FC236}">
                  <a16:creationId xmlns:a16="http://schemas.microsoft.com/office/drawing/2014/main" id="{00000000-0008-0000-1900-00005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7426" name="Button 82" hidden="1">
              <a:extLst>
                <a:ext uri="{63B3BB69-23CF-44E3-9099-C40C66FF867C}">
                  <a14:compatExt spid="_x0000_s57426"/>
                </a:ext>
                <a:ext uri="{FF2B5EF4-FFF2-40B4-BE49-F238E27FC236}">
                  <a16:creationId xmlns:a16="http://schemas.microsoft.com/office/drawing/2014/main" id="{00000000-0008-0000-1900-00005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7427" name="Button 83" hidden="1">
              <a:extLst>
                <a:ext uri="{63B3BB69-23CF-44E3-9099-C40C66FF867C}">
                  <a14:compatExt spid="_x0000_s57427"/>
                </a:ext>
                <a:ext uri="{FF2B5EF4-FFF2-40B4-BE49-F238E27FC236}">
                  <a16:creationId xmlns:a16="http://schemas.microsoft.com/office/drawing/2014/main" id="{00000000-0008-0000-1900-00005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7428" name="Button 84" hidden="1">
              <a:extLst>
                <a:ext uri="{63B3BB69-23CF-44E3-9099-C40C66FF867C}">
                  <a14:compatExt spid="_x0000_s57428"/>
                </a:ext>
                <a:ext uri="{FF2B5EF4-FFF2-40B4-BE49-F238E27FC236}">
                  <a16:creationId xmlns:a16="http://schemas.microsoft.com/office/drawing/2014/main" id="{00000000-0008-0000-1900-00005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7429" name="Button 85" hidden="1">
              <a:extLst>
                <a:ext uri="{63B3BB69-23CF-44E3-9099-C40C66FF867C}">
                  <a14:compatExt spid="_x0000_s57429"/>
                </a:ext>
                <a:ext uri="{FF2B5EF4-FFF2-40B4-BE49-F238E27FC236}">
                  <a16:creationId xmlns:a16="http://schemas.microsoft.com/office/drawing/2014/main" id="{00000000-0008-0000-1900-00005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7430" name="Button 86" hidden="1">
              <a:extLst>
                <a:ext uri="{63B3BB69-23CF-44E3-9099-C40C66FF867C}">
                  <a14:compatExt spid="_x0000_s57430"/>
                </a:ext>
                <a:ext uri="{FF2B5EF4-FFF2-40B4-BE49-F238E27FC236}">
                  <a16:creationId xmlns:a16="http://schemas.microsoft.com/office/drawing/2014/main" id="{00000000-0008-0000-1900-00005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7431" name="Button 87" hidden="1">
              <a:extLst>
                <a:ext uri="{63B3BB69-23CF-44E3-9099-C40C66FF867C}">
                  <a14:compatExt spid="_x0000_s57431"/>
                </a:ext>
                <a:ext uri="{FF2B5EF4-FFF2-40B4-BE49-F238E27FC236}">
                  <a16:creationId xmlns:a16="http://schemas.microsoft.com/office/drawing/2014/main" id="{00000000-0008-0000-1900-00005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7432" name="Button 88" hidden="1">
              <a:extLst>
                <a:ext uri="{63B3BB69-23CF-44E3-9099-C40C66FF867C}">
                  <a14:compatExt spid="_x0000_s57432"/>
                </a:ext>
                <a:ext uri="{FF2B5EF4-FFF2-40B4-BE49-F238E27FC236}">
                  <a16:creationId xmlns:a16="http://schemas.microsoft.com/office/drawing/2014/main" id="{00000000-0008-0000-1900-00005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7433" name="Button 89" hidden="1">
              <a:extLst>
                <a:ext uri="{63B3BB69-23CF-44E3-9099-C40C66FF867C}">
                  <a14:compatExt spid="_x0000_s57433"/>
                </a:ext>
                <a:ext uri="{FF2B5EF4-FFF2-40B4-BE49-F238E27FC236}">
                  <a16:creationId xmlns:a16="http://schemas.microsoft.com/office/drawing/2014/main" id="{00000000-0008-0000-1900-00005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7434" name="Button 90" hidden="1">
              <a:extLst>
                <a:ext uri="{63B3BB69-23CF-44E3-9099-C40C66FF867C}">
                  <a14:compatExt spid="_x0000_s57434"/>
                </a:ext>
                <a:ext uri="{FF2B5EF4-FFF2-40B4-BE49-F238E27FC236}">
                  <a16:creationId xmlns:a16="http://schemas.microsoft.com/office/drawing/2014/main" id="{00000000-0008-0000-1900-00005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7435" name="Button 91" hidden="1">
              <a:extLst>
                <a:ext uri="{63B3BB69-23CF-44E3-9099-C40C66FF867C}">
                  <a14:compatExt spid="_x0000_s57435"/>
                </a:ext>
                <a:ext uri="{FF2B5EF4-FFF2-40B4-BE49-F238E27FC236}">
                  <a16:creationId xmlns:a16="http://schemas.microsoft.com/office/drawing/2014/main" id="{00000000-0008-0000-1900-00005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7436" name="Button 92" hidden="1">
              <a:extLst>
                <a:ext uri="{63B3BB69-23CF-44E3-9099-C40C66FF867C}">
                  <a14:compatExt spid="_x0000_s57436"/>
                </a:ext>
                <a:ext uri="{FF2B5EF4-FFF2-40B4-BE49-F238E27FC236}">
                  <a16:creationId xmlns:a16="http://schemas.microsoft.com/office/drawing/2014/main" id="{00000000-0008-0000-1900-00005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7437" name="Button 93" hidden="1">
              <a:extLst>
                <a:ext uri="{63B3BB69-23CF-44E3-9099-C40C66FF867C}">
                  <a14:compatExt spid="_x0000_s57437"/>
                </a:ext>
                <a:ext uri="{FF2B5EF4-FFF2-40B4-BE49-F238E27FC236}">
                  <a16:creationId xmlns:a16="http://schemas.microsoft.com/office/drawing/2014/main" id="{00000000-0008-0000-1900-00005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7438" name="Button 94" hidden="1">
              <a:extLst>
                <a:ext uri="{63B3BB69-23CF-44E3-9099-C40C66FF867C}">
                  <a14:compatExt spid="_x0000_s57438"/>
                </a:ext>
                <a:ext uri="{FF2B5EF4-FFF2-40B4-BE49-F238E27FC236}">
                  <a16:creationId xmlns:a16="http://schemas.microsoft.com/office/drawing/2014/main" id="{00000000-0008-0000-1900-00005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7439" name="Button 95" hidden="1">
              <a:extLst>
                <a:ext uri="{63B3BB69-23CF-44E3-9099-C40C66FF867C}">
                  <a14:compatExt spid="_x0000_s57439"/>
                </a:ext>
                <a:ext uri="{FF2B5EF4-FFF2-40B4-BE49-F238E27FC236}">
                  <a16:creationId xmlns:a16="http://schemas.microsoft.com/office/drawing/2014/main" id="{00000000-0008-0000-1900-00005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7440" name="Button 96" hidden="1">
              <a:extLst>
                <a:ext uri="{63B3BB69-23CF-44E3-9099-C40C66FF867C}">
                  <a14:compatExt spid="_x0000_s57440"/>
                </a:ext>
                <a:ext uri="{FF2B5EF4-FFF2-40B4-BE49-F238E27FC236}">
                  <a16:creationId xmlns:a16="http://schemas.microsoft.com/office/drawing/2014/main" id="{00000000-0008-0000-1900-00006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7441" name="Button 97" hidden="1">
              <a:extLst>
                <a:ext uri="{63B3BB69-23CF-44E3-9099-C40C66FF867C}">
                  <a14:compatExt spid="_x0000_s57441"/>
                </a:ext>
                <a:ext uri="{FF2B5EF4-FFF2-40B4-BE49-F238E27FC236}">
                  <a16:creationId xmlns:a16="http://schemas.microsoft.com/office/drawing/2014/main" id="{00000000-0008-0000-1900-00006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7442" name="Button 98" hidden="1">
              <a:extLst>
                <a:ext uri="{63B3BB69-23CF-44E3-9099-C40C66FF867C}">
                  <a14:compatExt spid="_x0000_s57442"/>
                </a:ext>
                <a:ext uri="{FF2B5EF4-FFF2-40B4-BE49-F238E27FC236}">
                  <a16:creationId xmlns:a16="http://schemas.microsoft.com/office/drawing/2014/main" id="{00000000-0008-0000-1900-00006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7443" name="Button 99" hidden="1">
              <a:extLst>
                <a:ext uri="{63B3BB69-23CF-44E3-9099-C40C66FF867C}">
                  <a14:compatExt spid="_x0000_s57443"/>
                </a:ext>
                <a:ext uri="{FF2B5EF4-FFF2-40B4-BE49-F238E27FC236}">
                  <a16:creationId xmlns:a16="http://schemas.microsoft.com/office/drawing/2014/main" id="{00000000-0008-0000-1900-00006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7444" name="Button 100" hidden="1">
              <a:extLst>
                <a:ext uri="{63B3BB69-23CF-44E3-9099-C40C66FF867C}">
                  <a14:compatExt spid="_x0000_s57444"/>
                </a:ext>
                <a:ext uri="{FF2B5EF4-FFF2-40B4-BE49-F238E27FC236}">
                  <a16:creationId xmlns:a16="http://schemas.microsoft.com/office/drawing/2014/main" id="{00000000-0008-0000-1900-00006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7445" name="Button 101" hidden="1">
              <a:extLst>
                <a:ext uri="{63B3BB69-23CF-44E3-9099-C40C66FF867C}">
                  <a14:compatExt spid="_x0000_s57445"/>
                </a:ext>
                <a:ext uri="{FF2B5EF4-FFF2-40B4-BE49-F238E27FC236}">
                  <a16:creationId xmlns:a16="http://schemas.microsoft.com/office/drawing/2014/main" id="{00000000-0008-0000-1900-00006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7446" name="Button 102" hidden="1">
              <a:extLst>
                <a:ext uri="{63B3BB69-23CF-44E3-9099-C40C66FF867C}">
                  <a14:compatExt spid="_x0000_s57446"/>
                </a:ext>
                <a:ext uri="{FF2B5EF4-FFF2-40B4-BE49-F238E27FC236}">
                  <a16:creationId xmlns:a16="http://schemas.microsoft.com/office/drawing/2014/main" id="{00000000-0008-0000-1900-00006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7447" name="Button 103" hidden="1">
              <a:extLst>
                <a:ext uri="{63B3BB69-23CF-44E3-9099-C40C66FF867C}">
                  <a14:compatExt spid="_x0000_s57447"/>
                </a:ext>
                <a:ext uri="{FF2B5EF4-FFF2-40B4-BE49-F238E27FC236}">
                  <a16:creationId xmlns:a16="http://schemas.microsoft.com/office/drawing/2014/main" id="{00000000-0008-0000-1900-00006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7448" name="Button 104" hidden="1">
              <a:extLst>
                <a:ext uri="{63B3BB69-23CF-44E3-9099-C40C66FF867C}">
                  <a14:compatExt spid="_x0000_s57448"/>
                </a:ext>
                <a:ext uri="{FF2B5EF4-FFF2-40B4-BE49-F238E27FC236}">
                  <a16:creationId xmlns:a16="http://schemas.microsoft.com/office/drawing/2014/main" id="{00000000-0008-0000-1900-00006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7449" name="Button 105" hidden="1">
              <a:extLst>
                <a:ext uri="{63B3BB69-23CF-44E3-9099-C40C66FF867C}">
                  <a14:compatExt spid="_x0000_s57449"/>
                </a:ext>
                <a:ext uri="{FF2B5EF4-FFF2-40B4-BE49-F238E27FC236}">
                  <a16:creationId xmlns:a16="http://schemas.microsoft.com/office/drawing/2014/main" id="{00000000-0008-0000-1900-00006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7450" name="Button 106" hidden="1">
              <a:extLst>
                <a:ext uri="{63B3BB69-23CF-44E3-9099-C40C66FF867C}">
                  <a14:compatExt spid="_x0000_s57450"/>
                </a:ext>
                <a:ext uri="{FF2B5EF4-FFF2-40B4-BE49-F238E27FC236}">
                  <a16:creationId xmlns:a16="http://schemas.microsoft.com/office/drawing/2014/main" id="{00000000-0008-0000-1900-00006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7451" name="Button 107" hidden="1">
              <a:extLst>
                <a:ext uri="{63B3BB69-23CF-44E3-9099-C40C66FF867C}">
                  <a14:compatExt spid="_x0000_s57451"/>
                </a:ext>
                <a:ext uri="{FF2B5EF4-FFF2-40B4-BE49-F238E27FC236}">
                  <a16:creationId xmlns:a16="http://schemas.microsoft.com/office/drawing/2014/main" id="{00000000-0008-0000-1900-00006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7452" name="Button 108" hidden="1">
              <a:extLst>
                <a:ext uri="{63B3BB69-23CF-44E3-9099-C40C66FF867C}">
                  <a14:compatExt spid="_x0000_s57452"/>
                </a:ext>
                <a:ext uri="{FF2B5EF4-FFF2-40B4-BE49-F238E27FC236}">
                  <a16:creationId xmlns:a16="http://schemas.microsoft.com/office/drawing/2014/main" id="{00000000-0008-0000-1900-00006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7453" name="Button 109" hidden="1">
              <a:extLst>
                <a:ext uri="{63B3BB69-23CF-44E3-9099-C40C66FF867C}">
                  <a14:compatExt spid="_x0000_s57453"/>
                </a:ext>
                <a:ext uri="{FF2B5EF4-FFF2-40B4-BE49-F238E27FC236}">
                  <a16:creationId xmlns:a16="http://schemas.microsoft.com/office/drawing/2014/main" id="{00000000-0008-0000-1900-00006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7454" name="Button 110" hidden="1">
              <a:extLst>
                <a:ext uri="{63B3BB69-23CF-44E3-9099-C40C66FF867C}">
                  <a14:compatExt spid="_x0000_s57454"/>
                </a:ext>
                <a:ext uri="{FF2B5EF4-FFF2-40B4-BE49-F238E27FC236}">
                  <a16:creationId xmlns:a16="http://schemas.microsoft.com/office/drawing/2014/main" id="{00000000-0008-0000-1900-00006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7455" name="Button 111" hidden="1">
              <a:extLst>
                <a:ext uri="{63B3BB69-23CF-44E3-9099-C40C66FF867C}">
                  <a14:compatExt spid="_x0000_s57455"/>
                </a:ext>
                <a:ext uri="{FF2B5EF4-FFF2-40B4-BE49-F238E27FC236}">
                  <a16:creationId xmlns:a16="http://schemas.microsoft.com/office/drawing/2014/main" id="{00000000-0008-0000-1900-00006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7456" name="Button 112" hidden="1">
              <a:extLst>
                <a:ext uri="{63B3BB69-23CF-44E3-9099-C40C66FF867C}">
                  <a14:compatExt spid="_x0000_s57456"/>
                </a:ext>
                <a:ext uri="{FF2B5EF4-FFF2-40B4-BE49-F238E27FC236}">
                  <a16:creationId xmlns:a16="http://schemas.microsoft.com/office/drawing/2014/main" id="{00000000-0008-0000-1900-00007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7457" name="Button 113" hidden="1">
              <a:extLst>
                <a:ext uri="{63B3BB69-23CF-44E3-9099-C40C66FF867C}">
                  <a14:compatExt spid="_x0000_s57457"/>
                </a:ext>
                <a:ext uri="{FF2B5EF4-FFF2-40B4-BE49-F238E27FC236}">
                  <a16:creationId xmlns:a16="http://schemas.microsoft.com/office/drawing/2014/main" id="{00000000-0008-0000-1900-00007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7458" name="Button 114" hidden="1">
              <a:extLst>
                <a:ext uri="{63B3BB69-23CF-44E3-9099-C40C66FF867C}">
                  <a14:compatExt spid="_x0000_s57458"/>
                </a:ext>
                <a:ext uri="{FF2B5EF4-FFF2-40B4-BE49-F238E27FC236}">
                  <a16:creationId xmlns:a16="http://schemas.microsoft.com/office/drawing/2014/main" id="{00000000-0008-0000-1900-00007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7459" name="Button 115" hidden="1">
              <a:extLst>
                <a:ext uri="{63B3BB69-23CF-44E3-9099-C40C66FF867C}">
                  <a14:compatExt spid="_x0000_s57459"/>
                </a:ext>
                <a:ext uri="{FF2B5EF4-FFF2-40B4-BE49-F238E27FC236}">
                  <a16:creationId xmlns:a16="http://schemas.microsoft.com/office/drawing/2014/main" id="{00000000-0008-0000-1900-00007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7460" name="Button 116" hidden="1">
              <a:extLst>
                <a:ext uri="{63B3BB69-23CF-44E3-9099-C40C66FF867C}">
                  <a14:compatExt spid="_x0000_s57460"/>
                </a:ext>
                <a:ext uri="{FF2B5EF4-FFF2-40B4-BE49-F238E27FC236}">
                  <a16:creationId xmlns:a16="http://schemas.microsoft.com/office/drawing/2014/main" id="{00000000-0008-0000-1900-00007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7461" name="Button 117" hidden="1">
              <a:extLst>
                <a:ext uri="{63B3BB69-23CF-44E3-9099-C40C66FF867C}">
                  <a14:compatExt spid="_x0000_s57461"/>
                </a:ext>
                <a:ext uri="{FF2B5EF4-FFF2-40B4-BE49-F238E27FC236}">
                  <a16:creationId xmlns:a16="http://schemas.microsoft.com/office/drawing/2014/main" id="{00000000-0008-0000-1900-00007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7462" name="Button 118" hidden="1">
              <a:extLst>
                <a:ext uri="{63B3BB69-23CF-44E3-9099-C40C66FF867C}">
                  <a14:compatExt spid="_x0000_s57462"/>
                </a:ext>
                <a:ext uri="{FF2B5EF4-FFF2-40B4-BE49-F238E27FC236}">
                  <a16:creationId xmlns:a16="http://schemas.microsoft.com/office/drawing/2014/main" id="{00000000-0008-0000-1900-00007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7463" name="Button 119" hidden="1">
              <a:extLst>
                <a:ext uri="{63B3BB69-23CF-44E3-9099-C40C66FF867C}">
                  <a14:compatExt spid="_x0000_s57463"/>
                </a:ext>
                <a:ext uri="{FF2B5EF4-FFF2-40B4-BE49-F238E27FC236}">
                  <a16:creationId xmlns:a16="http://schemas.microsoft.com/office/drawing/2014/main" id="{00000000-0008-0000-1900-00007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7464" name="Button 120" hidden="1">
              <a:extLst>
                <a:ext uri="{63B3BB69-23CF-44E3-9099-C40C66FF867C}">
                  <a14:compatExt spid="_x0000_s57464"/>
                </a:ext>
                <a:ext uri="{FF2B5EF4-FFF2-40B4-BE49-F238E27FC236}">
                  <a16:creationId xmlns:a16="http://schemas.microsoft.com/office/drawing/2014/main" id="{00000000-0008-0000-1900-00007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7465" name="Button 121" hidden="1">
              <a:extLst>
                <a:ext uri="{63B3BB69-23CF-44E3-9099-C40C66FF867C}">
                  <a14:compatExt spid="_x0000_s57465"/>
                </a:ext>
                <a:ext uri="{FF2B5EF4-FFF2-40B4-BE49-F238E27FC236}">
                  <a16:creationId xmlns:a16="http://schemas.microsoft.com/office/drawing/2014/main" id="{00000000-0008-0000-1900-00007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7466" name="Button 122" hidden="1">
              <a:extLst>
                <a:ext uri="{63B3BB69-23CF-44E3-9099-C40C66FF867C}">
                  <a14:compatExt spid="_x0000_s57466"/>
                </a:ext>
                <a:ext uri="{FF2B5EF4-FFF2-40B4-BE49-F238E27FC236}">
                  <a16:creationId xmlns:a16="http://schemas.microsoft.com/office/drawing/2014/main" id="{00000000-0008-0000-1900-00007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7467" name="Button 123" hidden="1">
              <a:extLst>
                <a:ext uri="{63B3BB69-23CF-44E3-9099-C40C66FF867C}">
                  <a14:compatExt spid="_x0000_s57467"/>
                </a:ext>
                <a:ext uri="{FF2B5EF4-FFF2-40B4-BE49-F238E27FC236}">
                  <a16:creationId xmlns:a16="http://schemas.microsoft.com/office/drawing/2014/main" id="{00000000-0008-0000-1900-00007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7468" name="Button 124" hidden="1">
              <a:extLst>
                <a:ext uri="{63B3BB69-23CF-44E3-9099-C40C66FF867C}">
                  <a14:compatExt spid="_x0000_s57468"/>
                </a:ext>
                <a:ext uri="{FF2B5EF4-FFF2-40B4-BE49-F238E27FC236}">
                  <a16:creationId xmlns:a16="http://schemas.microsoft.com/office/drawing/2014/main" id="{00000000-0008-0000-1900-00007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7469" name="Button 125" hidden="1">
              <a:extLst>
                <a:ext uri="{63B3BB69-23CF-44E3-9099-C40C66FF867C}">
                  <a14:compatExt spid="_x0000_s57469"/>
                </a:ext>
                <a:ext uri="{FF2B5EF4-FFF2-40B4-BE49-F238E27FC236}">
                  <a16:creationId xmlns:a16="http://schemas.microsoft.com/office/drawing/2014/main" id="{00000000-0008-0000-1900-00007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7470" name="Button 126" hidden="1">
              <a:extLst>
                <a:ext uri="{63B3BB69-23CF-44E3-9099-C40C66FF867C}">
                  <a14:compatExt spid="_x0000_s57470"/>
                </a:ext>
                <a:ext uri="{FF2B5EF4-FFF2-40B4-BE49-F238E27FC236}">
                  <a16:creationId xmlns:a16="http://schemas.microsoft.com/office/drawing/2014/main" id="{00000000-0008-0000-1900-00007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7471" name="Button 127" hidden="1">
              <a:extLst>
                <a:ext uri="{63B3BB69-23CF-44E3-9099-C40C66FF867C}">
                  <a14:compatExt spid="_x0000_s57471"/>
                </a:ext>
                <a:ext uri="{FF2B5EF4-FFF2-40B4-BE49-F238E27FC236}">
                  <a16:creationId xmlns:a16="http://schemas.microsoft.com/office/drawing/2014/main" id="{00000000-0008-0000-1900-00007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7472" name="Button 128" hidden="1">
              <a:extLst>
                <a:ext uri="{63B3BB69-23CF-44E3-9099-C40C66FF867C}">
                  <a14:compatExt spid="_x0000_s57472"/>
                </a:ext>
                <a:ext uri="{FF2B5EF4-FFF2-40B4-BE49-F238E27FC236}">
                  <a16:creationId xmlns:a16="http://schemas.microsoft.com/office/drawing/2014/main" id="{00000000-0008-0000-1900-00008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7473" name="Button 129" hidden="1">
              <a:extLst>
                <a:ext uri="{63B3BB69-23CF-44E3-9099-C40C66FF867C}">
                  <a14:compatExt spid="_x0000_s57473"/>
                </a:ext>
                <a:ext uri="{FF2B5EF4-FFF2-40B4-BE49-F238E27FC236}">
                  <a16:creationId xmlns:a16="http://schemas.microsoft.com/office/drawing/2014/main" id="{00000000-0008-0000-1900-00008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7474" name="Button 130" hidden="1">
              <a:extLst>
                <a:ext uri="{63B3BB69-23CF-44E3-9099-C40C66FF867C}">
                  <a14:compatExt spid="_x0000_s57474"/>
                </a:ext>
                <a:ext uri="{FF2B5EF4-FFF2-40B4-BE49-F238E27FC236}">
                  <a16:creationId xmlns:a16="http://schemas.microsoft.com/office/drawing/2014/main" id="{00000000-0008-0000-1900-00008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7475" name="Button 131" hidden="1">
              <a:extLst>
                <a:ext uri="{63B3BB69-23CF-44E3-9099-C40C66FF867C}">
                  <a14:compatExt spid="_x0000_s57475"/>
                </a:ext>
                <a:ext uri="{FF2B5EF4-FFF2-40B4-BE49-F238E27FC236}">
                  <a16:creationId xmlns:a16="http://schemas.microsoft.com/office/drawing/2014/main" id="{00000000-0008-0000-1900-00008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7476" name="Button 132" hidden="1">
              <a:extLst>
                <a:ext uri="{63B3BB69-23CF-44E3-9099-C40C66FF867C}">
                  <a14:compatExt spid="_x0000_s57476"/>
                </a:ext>
                <a:ext uri="{FF2B5EF4-FFF2-40B4-BE49-F238E27FC236}">
                  <a16:creationId xmlns:a16="http://schemas.microsoft.com/office/drawing/2014/main" id="{00000000-0008-0000-1900-00008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7477" name="Button 133" hidden="1">
              <a:extLst>
                <a:ext uri="{63B3BB69-23CF-44E3-9099-C40C66FF867C}">
                  <a14:compatExt spid="_x0000_s57477"/>
                </a:ext>
                <a:ext uri="{FF2B5EF4-FFF2-40B4-BE49-F238E27FC236}">
                  <a16:creationId xmlns:a16="http://schemas.microsoft.com/office/drawing/2014/main" id="{00000000-0008-0000-1900-00008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7478" name="Button 134" hidden="1">
              <a:extLst>
                <a:ext uri="{63B3BB69-23CF-44E3-9099-C40C66FF867C}">
                  <a14:compatExt spid="_x0000_s57478"/>
                </a:ext>
                <a:ext uri="{FF2B5EF4-FFF2-40B4-BE49-F238E27FC236}">
                  <a16:creationId xmlns:a16="http://schemas.microsoft.com/office/drawing/2014/main" id="{00000000-0008-0000-1900-00008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7479" name="Button 135" hidden="1">
              <a:extLst>
                <a:ext uri="{63B3BB69-23CF-44E3-9099-C40C66FF867C}">
                  <a14:compatExt spid="_x0000_s57479"/>
                </a:ext>
                <a:ext uri="{FF2B5EF4-FFF2-40B4-BE49-F238E27FC236}">
                  <a16:creationId xmlns:a16="http://schemas.microsoft.com/office/drawing/2014/main" id="{00000000-0008-0000-1900-00008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7480" name="Button 136" hidden="1">
              <a:extLst>
                <a:ext uri="{63B3BB69-23CF-44E3-9099-C40C66FF867C}">
                  <a14:compatExt spid="_x0000_s57480"/>
                </a:ext>
                <a:ext uri="{FF2B5EF4-FFF2-40B4-BE49-F238E27FC236}">
                  <a16:creationId xmlns:a16="http://schemas.microsoft.com/office/drawing/2014/main" id="{00000000-0008-0000-1900-00008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7481" name="Button 137" hidden="1">
              <a:extLst>
                <a:ext uri="{63B3BB69-23CF-44E3-9099-C40C66FF867C}">
                  <a14:compatExt spid="_x0000_s57481"/>
                </a:ext>
                <a:ext uri="{FF2B5EF4-FFF2-40B4-BE49-F238E27FC236}">
                  <a16:creationId xmlns:a16="http://schemas.microsoft.com/office/drawing/2014/main" id="{00000000-0008-0000-1900-00008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7482" name="Button 138" hidden="1">
              <a:extLst>
                <a:ext uri="{63B3BB69-23CF-44E3-9099-C40C66FF867C}">
                  <a14:compatExt spid="_x0000_s57482"/>
                </a:ext>
                <a:ext uri="{FF2B5EF4-FFF2-40B4-BE49-F238E27FC236}">
                  <a16:creationId xmlns:a16="http://schemas.microsoft.com/office/drawing/2014/main" id="{00000000-0008-0000-1900-00008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7483" name="Button 139" hidden="1">
              <a:extLst>
                <a:ext uri="{63B3BB69-23CF-44E3-9099-C40C66FF867C}">
                  <a14:compatExt spid="_x0000_s57483"/>
                </a:ext>
                <a:ext uri="{FF2B5EF4-FFF2-40B4-BE49-F238E27FC236}">
                  <a16:creationId xmlns:a16="http://schemas.microsoft.com/office/drawing/2014/main" id="{00000000-0008-0000-1900-00008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7484" name="Button 140" hidden="1">
              <a:extLst>
                <a:ext uri="{63B3BB69-23CF-44E3-9099-C40C66FF867C}">
                  <a14:compatExt spid="_x0000_s57484"/>
                </a:ext>
                <a:ext uri="{FF2B5EF4-FFF2-40B4-BE49-F238E27FC236}">
                  <a16:creationId xmlns:a16="http://schemas.microsoft.com/office/drawing/2014/main" id="{00000000-0008-0000-1900-00008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8369" name="Button 1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1A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8370" name="Button 2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1A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8371" name="Button 3" hidden="1">
              <a:extLst>
                <a:ext uri="{63B3BB69-23CF-44E3-9099-C40C66FF867C}">
                  <a14:compatExt spid="_x0000_s58371"/>
                </a:ext>
                <a:ext uri="{FF2B5EF4-FFF2-40B4-BE49-F238E27FC236}">
                  <a16:creationId xmlns:a16="http://schemas.microsoft.com/office/drawing/2014/main" id="{00000000-0008-0000-1A00-00000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8372" name="Button 4" hidden="1">
              <a:extLst>
                <a:ext uri="{63B3BB69-23CF-44E3-9099-C40C66FF867C}">
                  <a14:compatExt spid="_x0000_s58372"/>
                </a:ext>
                <a:ext uri="{FF2B5EF4-FFF2-40B4-BE49-F238E27FC236}">
                  <a16:creationId xmlns:a16="http://schemas.microsoft.com/office/drawing/2014/main" id="{00000000-0008-0000-1A00-00000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8373" name="Button 5" hidden="1">
              <a:extLst>
                <a:ext uri="{63B3BB69-23CF-44E3-9099-C40C66FF867C}">
                  <a14:compatExt spid="_x0000_s58373"/>
                </a:ext>
                <a:ext uri="{FF2B5EF4-FFF2-40B4-BE49-F238E27FC236}">
                  <a16:creationId xmlns:a16="http://schemas.microsoft.com/office/drawing/2014/main" id="{00000000-0008-0000-1A00-00000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8374" name="Button 6" hidden="1">
              <a:extLst>
                <a:ext uri="{63B3BB69-23CF-44E3-9099-C40C66FF867C}">
                  <a14:compatExt spid="_x0000_s58374"/>
                </a:ext>
                <a:ext uri="{FF2B5EF4-FFF2-40B4-BE49-F238E27FC236}">
                  <a16:creationId xmlns:a16="http://schemas.microsoft.com/office/drawing/2014/main" id="{00000000-0008-0000-1A00-00000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8375" name="Button 7" hidden="1">
              <a:extLst>
                <a:ext uri="{63B3BB69-23CF-44E3-9099-C40C66FF867C}">
                  <a14:compatExt spid="_x0000_s58375"/>
                </a:ext>
                <a:ext uri="{FF2B5EF4-FFF2-40B4-BE49-F238E27FC236}">
                  <a16:creationId xmlns:a16="http://schemas.microsoft.com/office/drawing/2014/main" id="{00000000-0008-0000-1A00-00000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8376" name="Button 8" hidden="1">
              <a:extLst>
                <a:ext uri="{63B3BB69-23CF-44E3-9099-C40C66FF867C}">
                  <a14:compatExt spid="_x0000_s58376"/>
                </a:ext>
                <a:ext uri="{FF2B5EF4-FFF2-40B4-BE49-F238E27FC236}">
                  <a16:creationId xmlns:a16="http://schemas.microsoft.com/office/drawing/2014/main" id="{00000000-0008-0000-1A00-00000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8377" name="Button 9" hidden="1">
              <a:extLst>
                <a:ext uri="{63B3BB69-23CF-44E3-9099-C40C66FF867C}">
                  <a14:compatExt spid="_x0000_s58377"/>
                </a:ext>
                <a:ext uri="{FF2B5EF4-FFF2-40B4-BE49-F238E27FC236}">
                  <a16:creationId xmlns:a16="http://schemas.microsoft.com/office/drawing/2014/main" id="{00000000-0008-0000-1A00-00000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8378" name="Button 10" hidden="1">
              <a:extLst>
                <a:ext uri="{63B3BB69-23CF-44E3-9099-C40C66FF867C}">
                  <a14:compatExt spid="_x0000_s58378"/>
                </a:ext>
                <a:ext uri="{FF2B5EF4-FFF2-40B4-BE49-F238E27FC236}">
                  <a16:creationId xmlns:a16="http://schemas.microsoft.com/office/drawing/2014/main" id="{00000000-0008-0000-1A00-00000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8379" name="Button 11" hidden="1">
              <a:extLst>
                <a:ext uri="{63B3BB69-23CF-44E3-9099-C40C66FF867C}">
                  <a14:compatExt spid="_x0000_s58379"/>
                </a:ext>
                <a:ext uri="{FF2B5EF4-FFF2-40B4-BE49-F238E27FC236}">
                  <a16:creationId xmlns:a16="http://schemas.microsoft.com/office/drawing/2014/main" id="{00000000-0008-0000-1A00-00000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8380" name="Button 12" hidden="1">
              <a:extLst>
                <a:ext uri="{63B3BB69-23CF-44E3-9099-C40C66FF867C}">
                  <a14:compatExt spid="_x0000_s58380"/>
                </a:ext>
                <a:ext uri="{FF2B5EF4-FFF2-40B4-BE49-F238E27FC236}">
                  <a16:creationId xmlns:a16="http://schemas.microsoft.com/office/drawing/2014/main" id="{00000000-0008-0000-1A00-00000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8381" name="Button 13" hidden="1">
              <a:extLst>
                <a:ext uri="{63B3BB69-23CF-44E3-9099-C40C66FF867C}">
                  <a14:compatExt spid="_x0000_s58381"/>
                </a:ext>
                <a:ext uri="{FF2B5EF4-FFF2-40B4-BE49-F238E27FC236}">
                  <a16:creationId xmlns:a16="http://schemas.microsoft.com/office/drawing/2014/main" id="{00000000-0008-0000-1A00-00000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8382" name="Button 14" hidden="1">
              <a:extLst>
                <a:ext uri="{63B3BB69-23CF-44E3-9099-C40C66FF867C}">
                  <a14:compatExt spid="_x0000_s58382"/>
                </a:ext>
                <a:ext uri="{FF2B5EF4-FFF2-40B4-BE49-F238E27FC236}">
                  <a16:creationId xmlns:a16="http://schemas.microsoft.com/office/drawing/2014/main" id="{00000000-0008-0000-1A00-00000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8383" name="Button 15" hidden="1">
              <a:extLst>
                <a:ext uri="{63B3BB69-23CF-44E3-9099-C40C66FF867C}">
                  <a14:compatExt spid="_x0000_s58383"/>
                </a:ext>
                <a:ext uri="{FF2B5EF4-FFF2-40B4-BE49-F238E27FC236}">
                  <a16:creationId xmlns:a16="http://schemas.microsoft.com/office/drawing/2014/main" id="{00000000-0008-0000-1A00-00000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8384" name="Button 16" hidden="1">
              <a:extLst>
                <a:ext uri="{63B3BB69-23CF-44E3-9099-C40C66FF867C}">
                  <a14:compatExt spid="_x0000_s58384"/>
                </a:ext>
                <a:ext uri="{FF2B5EF4-FFF2-40B4-BE49-F238E27FC236}">
                  <a16:creationId xmlns:a16="http://schemas.microsoft.com/office/drawing/2014/main" id="{00000000-0008-0000-1A00-00001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8385" name="Button 17" hidden="1">
              <a:extLst>
                <a:ext uri="{63B3BB69-23CF-44E3-9099-C40C66FF867C}">
                  <a14:compatExt spid="_x0000_s58385"/>
                </a:ext>
                <a:ext uri="{FF2B5EF4-FFF2-40B4-BE49-F238E27FC236}">
                  <a16:creationId xmlns:a16="http://schemas.microsoft.com/office/drawing/2014/main" id="{00000000-0008-0000-1A00-00001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8386" name="Button 18" hidden="1">
              <a:extLst>
                <a:ext uri="{63B3BB69-23CF-44E3-9099-C40C66FF867C}">
                  <a14:compatExt spid="_x0000_s58386"/>
                </a:ext>
                <a:ext uri="{FF2B5EF4-FFF2-40B4-BE49-F238E27FC236}">
                  <a16:creationId xmlns:a16="http://schemas.microsoft.com/office/drawing/2014/main" id="{00000000-0008-0000-1A00-00001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8387" name="Button 19" hidden="1">
              <a:extLst>
                <a:ext uri="{63B3BB69-23CF-44E3-9099-C40C66FF867C}">
                  <a14:compatExt spid="_x0000_s58387"/>
                </a:ext>
                <a:ext uri="{FF2B5EF4-FFF2-40B4-BE49-F238E27FC236}">
                  <a16:creationId xmlns:a16="http://schemas.microsoft.com/office/drawing/2014/main" id="{00000000-0008-0000-1A00-00001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8388" name="Button 20" hidden="1">
              <a:extLst>
                <a:ext uri="{63B3BB69-23CF-44E3-9099-C40C66FF867C}">
                  <a14:compatExt spid="_x0000_s58388"/>
                </a:ext>
                <a:ext uri="{FF2B5EF4-FFF2-40B4-BE49-F238E27FC236}">
                  <a16:creationId xmlns:a16="http://schemas.microsoft.com/office/drawing/2014/main" id="{00000000-0008-0000-1A00-00001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8389" name="Button 21" hidden="1">
              <a:extLst>
                <a:ext uri="{63B3BB69-23CF-44E3-9099-C40C66FF867C}">
                  <a14:compatExt spid="_x0000_s58389"/>
                </a:ext>
                <a:ext uri="{FF2B5EF4-FFF2-40B4-BE49-F238E27FC236}">
                  <a16:creationId xmlns:a16="http://schemas.microsoft.com/office/drawing/2014/main" id="{00000000-0008-0000-1A00-00001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8390" name="Button 22" hidden="1">
              <a:extLst>
                <a:ext uri="{63B3BB69-23CF-44E3-9099-C40C66FF867C}">
                  <a14:compatExt spid="_x0000_s58390"/>
                </a:ext>
                <a:ext uri="{FF2B5EF4-FFF2-40B4-BE49-F238E27FC236}">
                  <a16:creationId xmlns:a16="http://schemas.microsoft.com/office/drawing/2014/main" id="{00000000-0008-0000-1A00-00001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8391" name="Button 23" hidden="1">
              <a:extLst>
                <a:ext uri="{63B3BB69-23CF-44E3-9099-C40C66FF867C}">
                  <a14:compatExt spid="_x0000_s58391"/>
                </a:ext>
                <a:ext uri="{FF2B5EF4-FFF2-40B4-BE49-F238E27FC236}">
                  <a16:creationId xmlns:a16="http://schemas.microsoft.com/office/drawing/2014/main" id="{00000000-0008-0000-1A00-00001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8392" name="Button 24" hidden="1">
              <a:extLst>
                <a:ext uri="{63B3BB69-23CF-44E3-9099-C40C66FF867C}">
                  <a14:compatExt spid="_x0000_s58392"/>
                </a:ext>
                <a:ext uri="{FF2B5EF4-FFF2-40B4-BE49-F238E27FC236}">
                  <a16:creationId xmlns:a16="http://schemas.microsoft.com/office/drawing/2014/main" id="{00000000-0008-0000-1A00-00001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8393" name="Button 25" hidden="1">
              <a:extLst>
                <a:ext uri="{63B3BB69-23CF-44E3-9099-C40C66FF867C}">
                  <a14:compatExt spid="_x0000_s58393"/>
                </a:ext>
                <a:ext uri="{FF2B5EF4-FFF2-40B4-BE49-F238E27FC236}">
                  <a16:creationId xmlns:a16="http://schemas.microsoft.com/office/drawing/2014/main" id="{00000000-0008-0000-1A00-00001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8394" name="Button 26" hidden="1">
              <a:extLst>
                <a:ext uri="{63B3BB69-23CF-44E3-9099-C40C66FF867C}">
                  <a14:compatExt spid="_x0000_s58394"/>
                </a:ext>
                <a:ext uri="{FF2B5EF4-FFF2-40B4-BE49-F238E27FC236}">
                  <a16:creationId xmlns:a16="http://schemas.microsoft.com/office/drawing/2014/main" id="{00000000-0008-0000-1A00-00001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8395" name="Button 27" hidden="1">
              <a:extLst>
                <a:ext uri="{63B3BB69-23CF-44E3-9099-C40C66FF867C}">
                  <a14:compatExt spid="_x0000_s58395"/>
                </a:ext>
                <a:ext uri="{FF2B5EF4-FFF2-40B4-BE49-F238E27FC236}">
                  <a16:creationId xmlns:a16="http://schemas.microsoft.com/office/drawing/2014/main" id="{00000000-0008-0000-1A00-00001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8396" name="Button 28" hidden="1">
              <a:extLst>
                <a:ext uri="{63B3BB69-23CF-44E3-9099-C40C66FF867C}">
                  <a14:compatExt spid="_x0000_s58396"/>
                </a:ext>
                <a:ext uri="{FF2B5EF4-FFF2-40B4-BE49-F238E27FC236}">
                  <a16:creationId xmlns:a16="http://schemas.microsoft.com/office/drawing/2014/main" id="{00000000-0008-0000-1A00-00001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8397" name="Button 29" hidden="1">
              <a:extLst>
                <a:ext uri="{63B3BB69-23CF-44E3-9099-C40C66FF867C}">
                  <a14:compatExt spid="_x0000_s58397"/>
                </a:ext>
                <a:ext uri="{FF2B5EF4-FFF2-40B4-BE49-F238E27FC236}">
                  <a16:creationId xmlns:a16="http://schemas.microsoft.com/office/drawing/2014/main" id="{00000000-0008-0000-1A00-00001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8398" name="Button 30" hidden="1">
              <a:extLst>
                <a:ext uri="{63B3BB69-23CF-44E3-9099-C40C66FF867C}">
                  <a14:compatExt spid="_x0000_s58398"/>
                </a:ext>
                <a:ext uri="{FF2B5EF4-FFF2-40B4-BE49-F238E27FC236}">
                  <a16:creationId xmlns:a16="http://schemas.microsoft.com/office/drawing/2014/main" id="{00000000-0008-0000-1A00-00001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8399" name="Button 31" hidden="1">
              <a:extLst>
                <a:ext uri="{63B3BB69-23CF-44E3-9099-C40C66FF867C}">
                  <a14:compatExt spid="_x0000_s58399"/>
                </a:ext>
                <a:ext uri="{FF2B5EF4-FFF2-40B4-BE49-F238E27FC236}">
                  <a16:creationId xmlns:a16="http://schemas.microsoft.com/office/drawing/2014/main" id="{00000000-0008-0000-1A00-00001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8400" name="Button 32" hidden="1">
              <a:extLst>
                <a:ext uri="{63B3BB69-23CF-44E3-9099-C40C66FF867C}">
                  <a14:compatExt spid="_x0000_s58400"/>
                </a:ext>
                <a:ext uri="{FF2B5EF4-FFF2-40B4-BE49-F238E27FC236}">
                  <a16:creationId xmlns:a16="http://schemas.microsoft.com/office/drawing/2014/main" id="{00000000-0008-0000-1A00-00002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8401" name="Button 33" hidden="1">
              <a:extLst>
                <a:ext uri="{63B3BB69-23CF-44E3-9099-C40C66FF867C}">
                  <a14:compatExt spid="_x0000_s58401"/>
                </a:ext>
                <a:ext uri="{FF2B5EF4-FFF2-40B4-BE49-F238E27FC236}">
                  <a16:creationId xmlns:a16="http://schemas.microsoft.com/office/drawing/2014/main" id="{00000000-0008-0000-1A00-00002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8402" name="Button 34" hidden="1">
              <a:extLst>
                <a:ext uri="{63B3BB69-23CF-44E3-9099-C40C66FF867C}">
                  <a14:compatExt spid="_x0000_s58402"/>
                </a:ext>
                <a:ext uri="{FF2B5EF4-FFF2-40B4-BE49-F238E27FC236}">
                  <a16:creationId xmlns:a16="http://schemas.microsoft.com/office/drawing/2014/main" id="{00000000-0008-0000-1A00-00002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8403" name="Button 35" hidden="1">
              <a:extLst>
                <a:ext uri="{63B3BB69-23CF-44E3-9099-C40C66FF867C}">
                  <a14:compatExt spid="_x0000_s58403"/>
                </a:ext>
                <a:ext uri="{FF2B5EF4-FFF2-40B4-BE49-F238E27FC236}">
                  <a16:creationId xmlns:a16="http://schemas.microsoft.com/office/drawing/2014/main" id="{00000000-0008-0000-1A00-00002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8404" name="Button 36" hidden="1">
              <a:extLst>
                <a:ext uri="{63B3BB69-23CF-44E3-9099-C40C66FF867C}">
                  <a14:compatExt spid="_x0000_s58404"/>
                </a:ext>
                <a:ext uri="{FF2B5EF4-FFF2-40B4-BE49-F238E27FC236}">
                  <a16:creationId xmlns:a16="http://schemas.microsoft.com/office/drawing/2014/main" id="{00000000-0008-0000-1A00-00002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8405" name="Button 37" hidden="1">
              <a:extLst>
                <a:ext uri="{63B3BB69-23CF-44E3-9099-C40C66FF867C}">
                  <a14:compatExt spid="_x0000_s58405"/>
                </a:ext>
                <a:ext uri="{FF2B5EF4-FFF2-40B4-BE49-F238E27FC236}">
                  <a16:creationId xmlns:a16="http://schemas.microsoft.com/office/drawing/2014/main" id="{00000000-0008-0000-1A00-00002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8406" name="Button 38" hidden="1">
              <a:extLst>
                <a:ext uri="{63B3BB69-23CF-44E3-9099-C40C66FF867C}">
                  <a14:compatExt spid="_x0000_s58406"/>
                </a:ext>
                <a:ext uri="{FF2B5EF4-FFF2-40B4-BE49-F238E27FC236}">
                  <a16:creationId xmlns:a16="http://schemas.microsoft.com/office/drawing/2014/main" id="{00000000-0008-0000-1A00-00002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8407" name="Button 39" hidden="1">
              <a:extLst>
                <a:ext uri="{63B3BB69-23CF-44E3-9099-C40C66FF867C}">
                  <a14:compatExt spid="_x0000_s58407"/>
                </a:ext>
                <a:ext uri="{FF2B5EF4-FFF2-40B4-BE49-F238E27FC236}">
                  <a16:creationId xmlns:a16="http://schemas.microsoft.com/office/drawing/2014/main" id="{00000000-0008-0000-1A00-00002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8408" name="Button 40" hidden="1">
              <a:extLst>
                <a:ext uri="{63B3BB69-23CF-44E3-9099-C40C66FF867C}">
                  <a14:compatExt spid="_x0000_s58408"/>
                </a:ext>
                <a:ext uri="{FF2B5EF4-FFF2-40B4-BE49-F238E27FC236}">
                  <a16:creationId xmlns:a16="http://schemas.microsoft.com/office/drawing/2014/main" id="{00000000-0008-0000-1A00-00002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8409" name="Button 41" hidden="1">
              <a:extLst>
                <a:ext uri="{63B3BB69-23CF-44E3-9099-C40C66FF867C}">
                  <a14:compatExt spid="_x0000_s58409"/>
                </a:ext>
                <a:ext uri="{FF2B5EF4-FFF2-40B4-BE49-F238E27FC236}">
                  <a16:creationId xmlns:a16="http://schemas.microsoft.com/office/drawing/2014/main" id="{00000000-0008-0000-1A00-00002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8410" name="Button 42" hidden="1">
              <a:extLst>
                <a:ext uri="{63B3BB69-23CF-44E3-9099-C40C66FF867C}">
                  <a14:compatExt spid="_x0000_s58410"/>
                </a:ext>
                <a:ext uri="{FF2B5EF4-FFF2-40B4-BE49-F238E27FC236}">
                  <a16:creationId xmlns:a16="http://schemas.microsoft.com/office/drawing/2014/main" id="{00000000-0008-0000-1A00-00002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8411" name="Button 43" hidden="1">
              <a:extLst>
                <a:ext uri="{63B3BB69-23CF-44E3-9099-C40C66FF867C}">
                  <a14:compatExt spid="_x0000_s58411"/>
                </a:ext>
                <a:ext uri="{FF2B5EF4-FFF2-40B4-BE49-F238E27FC236}">
                  <a16:creationId xmlns:a16="http://schemas.microsoft.com/office/drawing/2014/main" id="{00000000-0008-0000-1A00-00002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8412" name="Button 44" hidden="1">
              <a:extLst>
                <a:ext uri="{63B3BB69-23CF-44E3-9099-C40C66FF867C}">
                  <a14:compatExt spid="_x0000_s58412"/>
                </a:ext>
                <a:ext uri="{FF2B5EF4-FFF2-40B4-BE49-F238E27FC236}">
                  <a16:creationId xmlns:a16="http://schemas.microsoft.com/office/drawing/2014/main" id="{00000000-0008-0000-1A00-00002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8413" name="Button 45" hidden="1">
              <a:extLst>
                <a:ext uri="{63B3BB69-23CF-44E3-9099-C40C66FF867C}">
                  <a14:compatExt spid="_x0000_s58413"/>
                </a:ext>
                <a:ext uri="{FF2B5EF4-FFF2-40B4-BE49-F238E27FC236}">
                  <a16:creationId xmlns:a16="http://schemas.microsoft.com/office/drawing/2014/main" id="{00000000-0008-0000-1A00-00002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8414" name="Button 46" hidden="1">
              <a:extLst>
                <a:ext uri="{63B3BB69-23CF-44E3-9099-C40C66FF867C}">
                  <a14:compatExt spid="_x0000_s58414"/>
                </a:ext>
                <a:ext uri="{FF2B5EF4-FFF2-40B4-BE49-F238E27FC236}">
                  <a16:creationId xmlns:a16="http://schemas.microsoft.com/office/drawing/2014/main" id="{00000000-0008-0000-1A00-00002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8415" name="Button 47" hidden="1">
              <a:extLst>
                <a:ext uri="{63B3BB69-23CF-44E3-9099-C40C66FF867C}">
                  <a14:compatExt spid="_x0000_s58415"/>
                </a:ext>
                <a:ext uri="{FF2B5EF4-FFF2-40B4-BE49-F238E27FC236}">
                  <a16:creationId xmlns:a16="http://schemas.microsoft.com/office/drawing/2014/main" id="{00000000-0008-0000-1A00-00002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8416" name="Button 48" hidden="1">
              <a:extLst>
                <a:ext uri="{63B3BB69-23CF-44E3-9099-C40C66FF867C}">
                  <a14:compatExt spid="_x0000_s58416"/>
                </a:ext>
                <a:ext uri="{FF2B5EF4-FFF2-40B4-BE49-F238E27FC236}">
                  <a16:creationId xmlns:a16="http://schemas.microsoft.com/office/drawing/2014/main" id="{00000000-0008-0000-1A00-00003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8417" name="Button 49" hidden="1">
              <a:extLst>
                <a:ext uri="{63B3BB69-23CF-44E3-9099-C40C66FF867C}">
                  <a14:compatExt spid="_x0000_s58417"/>
                </a:ext>
                <a:ext uri="{FF2B5EF4-FFF2-40B4-BE49-F238E27FC236}">
                  <a16:creationId xmlns:a16="http://schemas.microsoft.com/office/drawing/2014/main" id="{00000000-0008-0000-1A00-00003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8418" name="Button 50" hidden="1">
              <a:extLst>
                <a:ext uri="{63B3BB69-23CF-44E3-9099-C40C66FF867C}">
                  <a14:compatExt spid="_x0000_s58418"/>
                </a:ext>
                <a:ext uri="{FF2B5EF4-FFF2-40B4-BE49-F238E27FC236}">
                  <a16:creationId xmlns:a16="http://schemas.microsoft.com/office/drawing/2014/main" id="{00000000-0008-0000-1A00-00003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8419" name="Button 51" hidden="1">
              <a:extLst>
                <a:ext uri="{63B3BB69-23CF-44E3-9099-C40C66FF867C}">
                  <a14:compatExt spid="_x0000_s58419"/>
                </a:ext>
                <a:ext uri="{FF2B5EF4-FFF2-40B4-BE49-F238E27FC236}">
                  <a16:creationId xmlns:a16="http://schemas.microsoft.com/office/drawing/2014/main" id="{00000000-0008-0000-1A00-00003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8420" name="Button 52" hidden="1">
              <a:extLst>
                <a:ext uri="{63B3BB69-23CF-44E3-9099-C40C66FF867C}">
                  <a14:compatExt spid="_x0000_s58420"/>
                </a:ext>
                <a:ext uri="{FF2B5EF4-FFF2-40B4-BE49-F238E27FC236}">
                  <a16:creationId xmlns:a16="http://schemas.microsoft.com/office/drawing/2014/main" id="{00000000-0008-0000-1A00-00003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8421" name="Button 53" hidden="1">
              <a:extLst>
                <a:ext uri="{63B3BB69-23CF-44E3-9099-C40C66FF867C}">
                  <a14:compatExt spid="_x0000_s58421"/>
                </a:ext>
                <a:ext uri="{FF2B5EF4-FFF2-40B4-BE49-F238E27FC236}">
                  <a16:creationId xmlns:a16="http://schemas.microsoft.com/office/drawing/2014/main" id="{00000000-0008-0000-1A00-00003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8422" name="Button 54" hidden="1">
              <a:extLst>
                <a:ext uri="{63B3BB69-23CF-44E3-9099-C40C66FF867C}">
                  <a14:compatExt spid="_x0000_s58422"/>
                </a:ext>
                <a:ext uri="{FF2B5EF4-FFF2-40B4-BE49-F238E27FC236}">
                  <a16:creationId xmlns:a16="http://schemas.microsoft.com/office/drawing/2014/main" id="{00000000-0008-0000-1A00-00003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8423" name="Button 55" hidden="1">
              <a:extLst>
                <a:ext uri="{63B3BB69-23CF-44E3-9099-C40C66FF867C}">
                  <a14:compatExt spid="_x0000_s58423"/>
                </a:ext>
                <a:ext uri="{FF2B5EF4-FFF2-40B4-BE49-F238E27FC236}">
                  <a16:creationId xmlns:a16="http://schemas.microsoft.com/office/drawing/2014/main" id="{00000000-0008-0000-1A00-00003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8424" name="Button 56" hidden="1">
              <a:extLst>
                <a:ext uri="{63B3BB69-23CF-44E3-9099-C40C66FF867C}">
                  <a14:compatExt spid="_x0000_s58424"/>
                </a:ext>
                <a:ext uri="{FF2B5EF4-FFF2-40B4-BE49-F238E27FC236}">
                  <a16:creationId xmlns:a16="http://schemas.microsoft.com/office/drawing/2014/main" id="{00000000-0008-0000-1A00-00003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8425" name="Button 57" hidden="1">
              <a:extLst>
                <a:ext uri="{63B3BB69-23CF-44E3-9099-C40C66FF867C}">
                  <a14:compatExt spid="_x0000_s58425"/>
                </a:ext>
                <a:ext uri="{FF2B5EF4-FFF2-40B4-BE49-F238E27FC236}">
                  <a16:creationId xmlns:a16="http://schemas.microsoft.com/office/drawing/2014/main" id="{00000000-0008-0000-1A00-00003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8426" name="Button 58" hidden="1">
              <a:extLst>
                <a:ext uri="{63B3BB69-23CF-44E3-9099-C40C66FF867C}">
                  <a14:compatExt spid="_x0000_s58426"/>
                </a:ext>
                <a:ext uri="{FF2B5EF4-FFF2-40B4-BE49-F238E27FC236}">
                  <a16:creationId xmlns:a16="http://schemas.microsoft.com/office/drawing/2014/main" id="{00000000-0008-0000-1A00-00003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8427" name="Button 59" hidden="1">
              <a:extLst>
                <a:ext uri="{63B3BB69-23CF-44E3-9099-C40C66FF867C}">
                  <a14:compatExt spid="_x0000_s58427"/>
                </a:ext>
                <a:ext uri="{FF2B5EF4-FFF2-40B4-BE49-F238E27FC236}">
                  <a16:creationId xmlns:a16="http://schemas.microsoft.com/office/drawing/2014/main" id="{00000000-0008-0000-1A00-00003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8428" name="Button 60" hidden="1">
              <a:extLst>
                <a:ext uri="{63B3BB69-23CF-44E3-9099-C40C66FF867C}">
                  <a14:compatExt spid="_x0000_s58428"/>
                </a:ext>
                <a:ext uri="{FF2B5EF4-FFF2-40B4-BE49-F238E27FC236}">
                  <a16:creationId xmlns:a16="http://schemas.microsoft.com/office/drawing/2014/main" id="{00000000-0008-0000-1A00-00003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8429" name="Button 61" hidden="1">
              <a:extLst>
                <a:ext uri="{63B3BB69-23CF-44E3-9099-C40C66FF867C}">
                  <a14:compatExt spid="_x0000_s58429"/>
                </a:ext>
                <a:ext uri="{FF2B5EF4-FFF2-40B4-BE49-F238E27FC236}">
                  <a16:creationId xmlns:a16="http://schemas.microsoft.com/office/drawing/2014/main" id="{00000000-0008-0000-1A00-00003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8430" name="Button 62" hidden="1">
              <a:extLst>
                <a:ext uri="{63B3BB69-23CF-44E3-9099-C40C66FF867C}">
                  <a14:compatExt spid="_x0000_s58430"/>
                </a:ext>
                <a:ext uri="{FF2B5EF4-FFF2-40B4-BE49-F238E27FC236}">
                  <a16:creationId xmlns:a16="http://schemas.microsoft.com/office/drawing/2014/main" id="{00000000-0008-0000-1A00-00003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8431" name="Button 63" hidden="1">
              <a:extLst>
                <a:ext uri="{63B3BB69-23CF-44E3-9099-C40C66FF867C}">
                  <a14:compatExt spid="_x0000_s58431"/>
                </a:ext>
                <a:ext uri="{FF2B5EF4-FFF2-40B4-BE49-F238E27FC236}">
                  <a16:creationId xmlns:a16="http://schemas.microsoft.com/office/drawing/2014/main" id="{00000000-0008-0000-1A00-00003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8432" name="Button 64" hidden="1">
              <a:extLst>
                <a:ext uri="{63B3BB69-23CF-44E3-9099-C40C66FF867C}">
                  <a14:compatExt spid="_x0000_s58432"/>
                </a:ext>
                <a:ext uri="{FF2B5EF4-FFF2-40B4-BE49-F238E27FC236}">
                  <a16:creationId xmlns:a16="http://schemas.microsoft.com/office/drawing/2014/main" id="{00000000-0008-0000-1A00-00004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8433" name="Button 65" hidden="1">
              <a:extLst>
                <a:ext uri="{63B3BB69-23CF-44E3-9099-C40C66FF867C}">
                  <a14:compatExt spid="_x0000_s58433"/>
                </a:ext>
                <a:ext uri="{FF2B5EF4-FFF2-40B4-BE49-F238E27FC236}">
                  <a16:creationId xmlns:a16="http://schemas.microsoft.com/office/drawing/2014/main" id="{00000000-0008-0000-1A00-00004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8434" name="Button 66" hidden="1">
              <a:extLst>
                <a:ext uri="{63B3BB69-23CF-44E3-9099-C40C66FF867C}">
                  <a14:compatExt spid="_x0000_s58434"/>
                </a:ext>
                <a:ext uri="{FF2B5EF4-FFF2-40B4-BE49-F238E27FC236}">
                  <a16:creationId xmlns:a16="http://schemas.microsoft.com/office/drawing/2014/main" id="{00000000-0008-0000-1A00-00004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8435" name="Button 67" hidden="1">
              <a:extLst>
                <a:ext uri="{63B3BB69-23CF-44E3-9099-C40C66FF867C}">
                  <a14:compatExt spid="_x0000_s58435"/>
                </a:ext>
                <a:ext uri="{FF2B5EF4-FFF2-40B4-BE49-F238E27FC236}">
                  <a16:creationId xmlns:a16="http://schemas.microsoft.com/office/drawing/2014/main" id="{00000000-0008-0000-1A00-00004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8436" name="Button 68" hidden="1">
              <a:extLst>
                <a:ext uri="{63B3BB69-23CF-44E3-9099-C40C66FF867C}">
                  <a14:compatExt spid="_x0000_s58436"/>
                </a:ext>
                <a:ext uri="{FF2B5EF4-FFF2-40B4-BE49-F238E27FC236}">
                  <a16:creationId xmlns:a16="http://schemas.microsoft.com/office/drawing/2014/main" id="{00000000-0008-0000-1A00-00004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8437" name="Button 69" hidden="1">
              <a:extLst>
                <a:ext uri="{63B3BB69-23CF-44E3-9099-C40C66FF867C}">
                  <a14:compatExt spid="_x0000_s58437"/>
                </a:ext>
                <a:ext uri="{FF2B5EF4-FFF2-40B4-BE49-F238E27FC236}">
                  <a16:creationId xmlns:a16="http://schemas.microsoft.com/office/drawing/2014/main" id="{00000000-0008-0000-1A00-00004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8438" name="Button 70" hidden="1">
              <a:extLst>
                <a:ext uri="{63B3BB69-23CF-44E3-9099-C40C66FF867C}">
                  <a14:compatExt spid="_x0000_s58438"/>
                </a:ext>
                <a:ext uri="{FF2B5EF4-FFF2-40B4-BE49-F238E27FC236}">
                  <a16:creationId xmlns:a16="http://schemas.microsoft.com/office/drawing/2014/main" id="{00000000-0008-0000-1A00-00004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8439" name="Button 71" hidden="1">
              <a:extLst>
                <a:ext uri="{63B3BB69-23CF-44E3-9099-C40C66FF867C}">
                  <a14:compatExt spid="_x0000_s58439"/>
                </a:ext>
                <a:ext uri="{FF2B5EF4-FFF2-40B4-BE49-F238E27FC236}">
                  <a16:creationId xmlns:a16="http://schemas.microsoft.com/office/drawing/2014/main" id="{00000000-0008-0000-1A00-00004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8440" name="Button 72" hidden="1">
              <a:extLst>
                <a:ext uri="{63B3BB69-23CF-44E3-9099-C40C66FF867C}">
                  <a14:compatExt spid="_x0000_s58440"/>
                </a:ext>
                <a:ext uri="{FF2B5EF4-FFF2-40B4-BE49-F238E27FC236}">
                  <a16:creationId xmlns:a16="http://schemas.microsoft.com/office/drawing/2014/main" id="{00000000-0008-0000-1A00-00004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8441" name="Button 73" hidden="1">
              <a:extLst>
                <a:ext uri="{63B3BB69-23CF-44E3-9099-C40C66FF867C}">
                  <a14:compatExt spid="_x0000_s58441"/>
                </a:ext>
                <a:ext uri="{FF2B5EF4-FFF2-40B4-BE49-F238E27FC236}">
                  <a16:creationId xmlns:a16="http://schemas.microsoft.com/office/drawing/2014/main" id="{00000000-0008-0000-1A00-00004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8442" name="Button 74" hidden="1">
              <a:extLst>
                <a:ext uri="{63B3BB69-23CF-44E3-9099-C40C66FF867C}">
                  <a14:compatExt spid="_x0000_s58442"/>
                </a:ext>
                <a:ext uri="{FF2B5EF4-FFF2-40B4-BE49-F238E27FC236}">
                  <a16:creationId xmlns:a16="http://schemas.microsoft.com/office/drawing/2014/main" id="{00000000-0008-0000-1A00-00004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8443" name="Button 75" hidden="1">
              <a:extLst>
                <a:ext uri="{63B3BB69-23CF-44E3-9099-C40C66FF867C}">
                  <a14:compatExt spid="_x0000_s58443"/>
                </a:ext>
                <a:ext uri="{FF2B5EF4-FFF2-40B4-BE49-F238E27FC236}">
                  <a16:creationId xmlns:a16="http://schemas.microsoft.com/office/drawing/2014/main" id="{00000000-0008-0000-1A00-00004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8444" name="Button 76" hidden="1">
              <a:extLst>
                <a:ext uri="{63B3BB69-23CF-44E3-9099-C40C66FF867C}">
                  <a14:compatExt spid="_x0000_s58444"/>
                </a:ext>
                <a:ext uri="{FF2B5EF4-FFF2-40B4-BE49-F238E27FC236}">
                  <a16:creationId xmlns:a16="http://schemas.microsoft.com/office/drawing/2014/main" id="{00000000-0008-0000-1A00-00004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8445" name="Button 77" hidden="1">
              <a:extLst>
                <a:ext uri="{63B3BB69-23CF-44E3-9099-C40C66FF867C}">
                  <a14:compatExt spid="_x0000_s58445"/>
                </a:ext>
                <a:ext uri="{FF2B5EF4-FFF2-40B4-BE49-F238E27FC236}">
                  <a16:creationId xmlns:a16="http://schemas.microsoft.com/office/drawing/2014/main" id="{00000000-0008-0000-1A00-00004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8446" name="Button 78" hidden="1">
              <a:extLst>
                <a:ext uri="{63B3BB69-23CF-44E3-9099-C40C66FF867C}">
                  <a14:compatExt spid="_x0000_s58446"/>
                </a:ext>
                <a:ext uri="{FF2B5EF4-FFF2-40B4-BE49-F238E27FC236}">
                  <a16:creationId xmlns:a16="http://schemas.microsoft.com/office/drawing/2014/main" id="{00000000-0008-0000-1A00-00004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8447" name="Button 79" hidden="1">
              <a:extLst>
                <a:ext uri="{63B3BB69-23CF-44E3-9099-C40C66FF867C}">
                  <a14:compatExt spid="_x0000_s58447"/>
                </a:ext>
                <a:ext uri="{FF2B5EF4-FFF2-40B4-BE49-F238E27FC236}">
                  <a16:creationId xmlns:a16="http://schemas.microsoft.com/office/drawing/2014/main" id="{00000000-0008-0000-1A00-00004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8448" name="Button 80" hidden="1">
              <a:extLst>
                <a:ext uri="{63B3BB69-23CF-44E3-9099-C40C66FF867C}">
                  <a14:compatExt spid="_x0000_s58448"/>
                </a:ext>
                <a:ext uri="{FF2B5EF4-FFF2-40B4-BE49-F238E27FC236}">
                  <a16:creationId xmlns:a16="http://schemas.microsoft.com/office/drawing/2014/main" id="{00000000-0008-0000-1A00-00005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8449" name="Button 81" hidden="1">
              <a:extLst>
                <a:ext uri="{63B3BB69-23CF-44E3-9099-C40C66FF867C}">
                  <a14:compatExt spid="_x0000_s58449"/>
                </a:ext>
                <a:ext uri="{FF2B5EF4-FFF2-40B4-BE49-F238E27FC236}">
                  <a16:creationId xmlns:a16="http://schemas.microsoft.com/office/drawing/2014/main" id="{00000000-0008-0000-1A00-00005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8450" name="Button 82" hidden="1">
              <a:extLst>
                <a:ext uri="{63B3BB69-23CF-44E3-9099-C40C66FF867C}">
                  <a14:compatExt spid="_x0000_s58450"/>
                </a:ext>
                <a:ext uri="{FF2B5EF4-FFF2-40B4-BE49-F238E27FC236}">
                  <a16:creationId xmlns:a16="http://schemas.microsoft.com/office/drawing/2014/main" id="{00000000-0008-0000-1A00-00005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8451" name="Button 83" hidden="1">
              <a:extLst>
                <a:ext uri="{63B3BB69-23CF-44E3-9099-C40C66FF867C}">
                  <a14:compatExt spid="_x0000_s58451"/>
                </a:ext>
                <a:ext uri="{FF2B5EF4-FFF2-40B4-BE49-F238E27FC236}">
                  <a16:creationId xmlns:a16="http://schemas.microsoft.com/office/drawing/2014/main" id="{00000000-0008-0000-1A00-00005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8452" name="Button 84" hidden="1">
              <a:extLst>
                <a:ext uri="{63B3BB69-23CF-44E3-9099-C40C66FF867C}">
                  <a14:compatExt spid="_x0000_s58452"/>
                </a:ext>
                <a:ext uri="{FF2B5EF4-FFF2-40B4-BE49-F238E27FC236}">
                  <a16:creationId xmlns:a16="http://schemas.microsoft.com/office/drawing/2014/main" id="{00000000-0008-0000-1A00-00005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8453" name="Button 85" hidden="1">
              <a:extLst>
                <a:ext uri="{63B3BB69-23CF-44E3-9099-C40C66FF867C}">
                  <a14:compatExt spid="_x0000_s58453"/>
                </a:ext>
                <a:ext uri="{FF2B5EF4-FFF2-40B4-BE49-F238E27FC236}">
                  <a16:creationId xmlns:a16="http://schemas.microsoft.com/office/drawing/2014/main" id="{00000000-0008-0000-1A00-00005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8454" name="Button 86" hidden="1">
              <a:extLst>
                <a:ext uri="{63B3BB69-23CF-44E3-9099-C40C66FF867C}">
                  <a14:compatExt spid="_x0000_s58454"/>
                </a:ext>
                <a:ext uri="{FF2B5EF4-FFF2-40B4-BE49-F238E27FC236}">
                  <a16:creationId xmlns:a16="http://schemas.microsoft.com/office/drawing/2014/main" id="{00000000-0008-0000-1A00-00005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8455" name="Button 87" hidden="1">
              <a:extLst>
                <a:ext uri="{63B3BB69-23CF-44E3-9099-C40C66FF867C}">
                  <a14:compatExt spid="_x0000_s58455"/>
                </a:ext>
                <a:ext uri="{FF2B5EF4-FFF2-40B4-BE49-F238E27FC236}">
                  <a16:creationId xmlns:a16="http://schemas.microsoft.com/office/drawing/2014/main" id="{00000000-0008-0000-1A00-00005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8456" name="Button 88" hidden="1">
              <a:extLst>
                <a:ext uri="{63B3BB69-23CF-44E3-9099-C40C66FF867C}">
                  <a14:compatExt spid="_x0000_s58456"/>
                </a:ext>
                <a:ext uri="{FF2B5EF4-FFF2-40B4-BE49-F238E27FC236}">
                  <a16:creationId xmlns:a16="http://schemas.microsoft.com/office/drawing/2014/main" id="{00000000-0008-0000-1A00-00005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8457" name="Button 89" hidden="1">
              <a:extLst>
                <a:ext uri="{63B3BB69-23CF-44E3-9099-C40C66FF867C}">
                  <a14:compatExt spid="_x0000_s58457"/>
                </a:ext>
                <a:ext uri="{FF2B5EF4-FFF2-40B4-BE49-F238E27FC236}">
                  <a16:creationId xmlns:a16="http://schemas.microsoft.com/office/drawing/2014/main" id="{00000000-0008-0000-1A00-00005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8458" name="Button 90" hidden="1">
              <a:extLst>
                <a:ext uri="{63B3BB69-23CF-44E3-9099-C40C66FF867C}">
                  <a14:compatExt spid="_x0000_s58458"/>
                </a:ext>
                <a:ext uri="{FF2B5EF4-FFF2-40B4-BE49-F238E27FC236}">
                  <a16:creationId xmlns:a16="http://schemas.microsoft.com/office/drawing/2014/main" id="{00000000-0008-0000-1A00-00005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8459" name="Button 91" hidden="1">
              <a:extLst>
                <a:ext uri="{63B3BB69-23CF-44E3-9099-C40C66FF867C}">
                  <a14:compatExt spid="_x0000_s58459"/>
                </a:ext>
                <a:ext uri="{FF2B5EF4-FFF2-40B4-BE49-F238E27FC236}">
                  <a16:creationId xmlns:a16="http://schemas.microsoft.com/office/drawing/2014/main" id="{00000000-0008-0000-1A00-00005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8460" name="Button 92" hidden="1">
              <a:extLst>
                <a:ext uri="{63B3BB69-23CF-44E3-9099-C40C66FF867C}">
                  <a14:compatExt spid="_x0000_s58460"/>
                </a:ext>
                <a:ext uri="{FF2B5EF4-FFF2-40B4-BE49-F238E27FC236}">
                  <a16:creationId xmlns:a16="http://schemas.microsoft.com/office/drawing/2014/main" id="{00000000-0008-0000-1A00-00005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8461" name="Button 93" hidden="1">
              <a:extLst>
                <a:ext uri="{63B3BB69-23CF-44E3-9099-C40C66FF867C}">
                  <a14:compatExt spid="_x0000_s58461"/>
                </a:ext>
                <a:ext uri="{FF2B5EF4-FFF2-40B4-BE49-F238E27FC236}">
                  <a16:creationId xmlns:a16="http://schemas.microsoft.com/office/drawing/2014/main" id="{00000000-0008-0000-1A00-00005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8462" name="Button 94" hidden="1">
              <a:extLst>
                <a:ext uri="{63B3BB69-23CF-44E3-9099-C40C66FF867C}">
                  <a14:compatExt spid="_x0000_s58462"/>
                </a:ext>
                <a:ext uri="{FF2B5EF4-FFF2-40B4-BE49-F238E27FC236}">
                  <a16:creationId xmlns:a16="http://schemas.microsoft.com/office/drawing/2014/main" id="{00000000-0008-0000-1A00-00005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8463" name="Button 95" hidden="1">
              <a:extLst>
                <a:ext uri="{63B3BB69-23CF-44E3-9099-C40C66FF867C}">
                  <a14:compatExt spid="_x0000_s58463"/>
                </a:ext>
                <a:ext uri="{FF2B5EF4-FFF2-40B4-BE49-F238E27FC236}">
                  <a16:creationId xmlns:a16="http://schemas.microsoft.com/office/drawing/2014/main" id="{00000000-0008-0000-1A00-00005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8464" name="Button 96" hidden="1">
              <a:extLst>
                <a:ext uri="{63B3BB69-23CF-44E3-9099-C40C66FF867C}">
                  <a14:compatExt spid="_x0000_s58464"/>
                </a:ext>
                <a:ext uri="{FF2B5EF4-FFF2-40B4-BE49-F238E27FC236}">
                  <a16:creationId xmlns:a16="http://schemas.microsoft.com/office/drawing/2014/main" id="{00000000-0008-0000-1A00-00006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8465" name="Button 97" hidden="1">
              <a:extLst>
                <a:ext uri="{63B3BB69-23CF-44E3-9099-C40C66FF867C}">
                  <a14:compatExt spid="_x0000_s58465"/>
                </a:ext>
                <a:ext uri="{FF2B5EF4-FFF2-40B4-BE49-F238E27FC236}">
                  <a16:creationId xmlns:a16="http://schemas.microsoft.com/office/drawing/2014/main" id="{00000000-0008-0000-1A00-00006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8466" name="Button 98" hidden="1">
              <a:extLst>
                <a:ext uri="{63B3BB69-23CF-44E3-9099-C40C66FF867C}">
                  <a14:compatExt spid="_x0000_s58466"/>
                </a:ext>
                <a:ext uri="{FF2B5EF4-FFF2-40B4-BE49-F238E27FC236}">
                  <a16:creationId xmlns:a16="http://schemas.microsoft.com/office/drawing/2014/main" id="{00000000-0008-0000-1A00-00006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8467" name="Button 99" hidden="1">
              <a:extLst>
                <a:ext uri="{63B3BB69-23CF-44E3-9099-C40C66FF867C}">
                  <a14:compatExt spid="_x0000_s58467"/>
                </a:ext>
                <a:ext uri="{FF2B5EF4-FFF2-40B4-BE49-F238E27FC236}">
                  <a16:creationId xmlns:a16="http://schemas.microsoft.com/office/drawing/2014/main" id="{00000000-0008-0000-1A00-00006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8468" name="Button 100" hidden="1">
              <a:extLst>
                <a:ext uri="{63B3BB69-23CF-44E3-9099-C40C66FF867C}">
                  <a14:compatExt spid="_x0000_s58468"/>
                </a:ext>
                <a:ext uri="{FF2B5EF4-FFF2-40B4-BE49-F238E27FC236}">
                  <a16:creationId xmlns:a16="http://schemas.microsoft.com/office/drawing/2014/main" id="{00000000-0008-0000-1A00-00006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8469" name="Button 101" hidden="1">
              <a:extLst>
                <a:ext uri="{63B3BB69-23CF-44E3-9099-C40C66FF867C}">
                  <a14:compatExt spid="_x0000_s58469"/>
                </a:ext>
                <a:ext uri="{FF2B5EF4-FFF2-40B4-BE49-F238E27FC236}">
                  <a16:creationId xmlns:a16="http://schemas.microsoft.com/office/drawing/2014/main" id="{00000000-0008-0000-1A00-00006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8470" name="Button 102" hidden="1">
              <a:extLst>
                <a:ext uri="{63B3BB69-23CF-44E3-9099-C40C66FF867C}">
                  <a14:compatExt spid="_x0000_s58470"/>
                </a:ext>
                <a:ext uri="{FF2B5EF4-FFF2-40B4-BE49-F238E27FC236}">
                  <a16:creationId xmlns:a16="http://schemas.microsoft.com/office/drawing/2014/main" id="{00000000-0008-0000-1A00-00006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8471" name="Button 103" hidden="1">
              <a:extLst>
                <a:ext uri="{63B3BB69-23CF-44E3-9099-C40C66FF867C}">
                  <a14:compatExt spid="_x0000_s58471"/>
                </a:ext>
                <a:ext uri="{FF2B5EF4-FFF2-40B4-BE49-F238E27FC236}">
                  <a16:creationId xmlns:a16="http://schemas.microsoft.com/office/drawing/2014/main" id="{00000000-0008-0000-1A00-00006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8472" name="Button 104" hidden="1">
              <a:extLst>
                <a:ext uri="{63B3BB69-23CF-44E3-9099-C40C66FF867C}">
                  <a14:compatExt spid="_x0000_s58472"/>
                </a:ext>
                <a:ext uri="{FF2B5EF4-FFF2-40B4-BE49-F238E27FC236}">
                  <a16:creationId xmlns:a16="http://schemas.microsoft.com/office/drawing/2014/main" id="{00000000-0008-0000-1A00-00006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8473" name="Button 105" hidden="1">
              <a:extLst>
                <a:ext uri="{63B3BB69-23CF-44E3-9099-C40C66FF867C}">
                  <a14:compatExt spid="_x0000_s58473"/>
                </a:ext>
                <a:ext uri="{FF2B5EF4-FFF2-40B4-BE49-F238E27FC236}">
                  <a16:creationId xmlns:a16="http://schemas.microsoft.com/office/drawing/2014/main" id="{00000000-0008-0000-1A00-00006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8474" name="Button 106" hidden="1">
              <a:extLst>
                <a:ext uri="{63B3BB69-23CF-44E3-9099-C40C66FF867C}">
                  <a14:compatExt spid="_x0000_s58474"/>
                </a:ext>
                <a:ext uri="{FF2B5EF4-FFF2-40B4-BE49-F238E27FC236}">
                  <a16:creationId xmlns:a16="http://schemas.microsoft.com/office/drawing/2014/main" id="{00000000-0008-0000-1A00-00006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8475" name="Button 107" hidden="1">
              <a:extLst>
                <a:ext uri="{63B3BB69-23CF-44E3-9099-C40C66FF867C}">
                  <a14:compatExt spid="_x0000_s58475"/>
                </a:ext>
                <a:ext uri="{FF2B5EF4-FFF2-40B4-BE49-F238E27FC236}">
                  <a16:creationId xmlns:a16="http://schemas.microsoft.com/office/drawing/2014/main" id="{00000000-0008-0000-1A00-00006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8476" name="Button 108" hidden="1">
              <a:extLst>
                <a:ext uri="{63B3BB69-23CF-44E3-9099-C40C66FF867C}">
                  <a14:compatExt spid="_x0000_s58476"/>
                </a:ext>
                <a:ext uri="{FF2B5EF4-FFF2-40B4-BE49-F238E27FC236}">
                  <a16:creationId xmlns:a16="http://schemas.microsoft.com/office/drawing/2014/main" id="{00000000-0008-0000-1A00-00006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8477" name="Button 109" hidden="1">
              <a:extLst>
                <a:ext uri="{63B3BB69-23CF-44E3-9099-C40C66FF867C}">
                  <a14:compatExt spid="_x0000_s58477"/>
                </a:ext>
                <a:ext uri="{FF2B5EF4-FFF2-40B4-BE49-F238E27FC236}">
                  <a16:creationId xmlns:a16="http://schemas.microsoft.com/office/drawing/2014/main" id="{00000000-0008-0000-1A00-00006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8478" name="Button 110" hidden="1">
              <a:extLst>
                <a:ext uri="{63B3BB69-23CF-44E3-9099-C40C66FF867C}">
                  <a14:compatExt spid="_x0000_s58478"/>
                </a:ext>
                <a:ext uri="{FF2B5EF4-FFF2-40B4-BE49-F238E27FC236}">
                  <a16:creationId xmlns:a16="http://schemas.microsoft.com/office/drawing/2014/main" id="{00000000-0008-0000-1A00-00006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8479" name="Button 111" hidden="1">
              <a:extLst>
                <a:ext uri="{63B3BB69-23CF-44E3-9099-C40C66FF867C}">
                  <a14:compatExt spid="_x0000_s58479"/>
                </a:ext>
                <a:ext uri="{FF2B5EF4-FFF2-40B4-BE49-F238E27FC236}">
                  <a16:creationId xmlns:a16="http://schemas.microsoft.com/office/drawing/2014/main" id="{00000000-0008-0000-1A00-00006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8480" name="Button 112" hidden="1">
              <a:extLst>
                <a:ext uri="{63B3BB69-23CF-44E3-9099-C40C66FF867C}">
                  <a14:compatExt spid="_x0000_s58480"/>
                </a:ext>
                <a:ext uri="{FF2B5EF4-FFF2-40B4-BE49-F238E27FC236}">
                  <a16:creationId xmlns:a16="http://schemas.microsoft.com/office/drawing/2014/main" id="{00000000-0008-0000-1A00-00007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8481" name="Button 113" hidden="1">
              <a:extLst>
                <a:ext uri="{63B3BB69-23CF-44E3-9099-C40C66FF867C}">
                  <a14:compatExt spid="_x0000_s58481"/>
                </a:ext>
                <a:ext uri="{FF2B5EF4-FFF2-40B4-BE49-F238E27FC236}">
                  <a16:creationId xmlns:a16="http://schemas.microsoft.com/office/drawing/2014/main" id="{00000000-0008-0000-1A00-00007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8482" name="Button 114" hidden="1">
              <a:extLst>
                <a:ext uri="{63B3BB69-23CF-44E3-9099-C40C66FF867C}">
                  <a14:compatExt spid="_x0000_s58482"/>
                </a:ext>
                <a:ext uri="{FF2B5EF4-FFF2-40B4-BE49-F238E27FC236}">
                  <a16:creationId xmlns:a16="http://schemas.microsoft.com/office/drawing/2014/main" id="{00000000-0008-0000-1A00-00007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8483" name="Button 115" hidden="1">
              <a:extLst>
                <a:ext uri="{63B3BB69-23CF-44E3-9099-C40C66FF867C}">
                  <a14:compatExt spid="_x0000_s58483"/>
                </a:ext>
                <a:ext uri="{FF2B5EF4-FFF2-40B4-BE49-F238E27FC236}">
                  <a16:creationId xmlns:a16="http://schemas.microsoft.com/office/drawing/2014/main" id="{00000000-0008-0000-1A00-00007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8484" name="Button 116" hidden="1">
              <a:extLst>
                <a:ext uri="{63B3BB69-23CF-44E3-9099-C40C66FF867C}">
                  <a14:compatExt spid="_x0000_s58484"/>
                </a:ext>
                <a:ext uri="{FF2B5EF4-FFF2-40B4-BE49-F238E27FC236}">
                  <a16:creationId xmlns:a16="http://schemas.microsoft.com/office/drawing/2014/main" id="{00000000-0008-0000-1A00-00007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8485" name="Button 117" hidden="1">
              <a:extLst>
                <a:ext uri="{63B3BB69-23CF-44E3-9099-C40C66FF867C}">
                  <a14:compatExt spid="_x0000_s58485"/>
                </a:ext>
                <a:ext uri="{FF2B5EF4-FFF2-40B4-BE49-F238E27FC236}">
                  <a16:creationId xmlns:a16="http://schemas.microsoft.com/office/drawing/2014/main" id="{00000000-0008-0000-1A00-00007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8486" name="Button 118" hidden="1">
              <a:extLst>
                <a:ext uri="{63B3BB69-23CF-44E3-9099-C40C66FF867C}">
                  <a14:compatExt spid="_x0000_s58486"/>
                </a:ext>
                <a:ext uri="{FF2B5EF4-FFF2-40B4-BE49-F238E27FC236}">
                  <a16:creationId xmlns:a16="http://schemas.microsoft.com/office/drawing/2014/main" id="{00000000-0008-0000-1A00-00007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8487" name="Button 119" hidden="1">
              <a:extLst>
                <a:ext uri="{63B3BB69-23CF-44E3-9099-C40C66FF867C}">
                  <a14:compatExt spid="_x0000_s58487"/>
                </a:ext>
                <a:ext uri="{FF2B5EF4-FFF2-40B4-BE49-F238E27FC236}">
                  <a16:creationId xmlns:a16="http://schemas.microsoft.com/office/drawing/2014/main" id="{00000000-0008-0000-1A00-00007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8488" name="Button 120" hidden="1">
              <a:extLst>
                <a:ext uri="{63B3BB69-23CF-44E3-9099-C40C66FF867C}">
                  <a14:compatExt spid="_x0000_s58488"/>
                </a:ext>
                <a:ext uri="{FF2B5EF4-FFF2-40B4-BE49-F238E27FC236}">
                  <a16:creationId xmlns:a16="http://schemas.microsoft.com/office/drawing/2014/main" id="{00000000-0008-0000-1A00-00007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8489" name="Button 121" hidden="1">
              <a:extLst>
                <a:ext uri="{63B3BB69-23CF-44E3-9099-C40C66FF867C}">
                  <a14:compatExt spid="_x0000_s58489"/>
                </a:ext>
                <a:ext uri="{FF2B5EF4-FFF2-40B4-BE49-F238E27FC236}">
                  <a16:creationId xmlns:a16="http://schemas.microsoft.com/office/drawing/2014/main" id="{00000000-0008-0000-1A00-00007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8490" name="Button 122" hidden="1">
              <a:extLst>
                <a:ext uri="{63B3BB69-23CF-44E3-9099-C40C66FF867C}">
                  <a14:compatExt spid="_x0000_s58490"/>
                </a:ext>
                <a:ext uri="{FF2B5EF4-FFF2-40B4-BE49-F238E27FC236}">
                  <a16:creationId xmlns:a16="http://schemas.microsoft.com/office/drawing/2014/main" id="{00000000-0008-0000-1A00-00007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8491" name="Button 123" hidden="1">
              <a:extLst>
                <a:ext uri="{63B3BB69-23CF-44E3-9099-C40C66FF867C}">
                  <a14:compatExt spid="_x0000_s58491"/>
                </a:ext>
                <a:ext uri="{FF2B5EF4-FFF2-40B4-BE49-F238E27FC236}">
                  <a16:creationId xmlns:a16="http://schemas.microsoft.com/office/drawing/2014/main" id="{00000000-0008-0000-1A00-00007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8492" name="Button 124" hidden="1">
              <a:extLst>
                <a:ext uri="{63B3BB69-23CF-44E3-9099-C40C66FF867C}">
                  <a14:compatExt spid="_x0000_s58492"/>
                </a:ext>
                <a:ext uri="{FF2B5EF4-FFF2-40B4-BE49-F238E27FC236}">
                  <a16:creationId xmlns:a16="http://schemas.microsoft.com/office/drawing/2014/main" id="{00000000-0008-0000-1A00-00007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8493" name="Button 125" hidden="1">
              <a:extLst>
                <a:ext uri="{63B3BB69-23CF-44E3-9099-C40C66FF867C}">
                  <a14:compatExt spid="_x0000_s58493"/>
                </a:ext>
                <a:ext uri="{FF2B5EF4-FFF2-40B4-BE49-F238E27FC236}">
                  <a16:creationId xmlns:a16="http://schemas.microsoft.com/office/drawing/2014/main" id="{00000000-0008-0000-1A00-00007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8494" name="Button 126" hidden="1">
              <a:extLst>
                <a:ext uri="{63B3BB69-23CF-44E3-9099-C40C66FF867C}">
                  <a14:compatExt spid="_x0000_s58494"/>
                </a:ext>
                <a:ext uri="{FF2B5EF4-FFF2-40B4-BE49-F238E27FC236}">
                  <a16:creationId xmlns:a16="http://schemas.microsoft.com/office/drawing/2014/main" id="{00000000-0008-0000-1A00-00007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8495" name="Button 127" hidden="1">
              <a:extLst>
                <a:ext uri="{63B3BB69-23CF-44E3-9099-C40C66FF867C}">
                  <a14:compatExt spid="_x0000_s58495"/>
                </a:ext>
                <a:ext uri="{FF2B5EF4-FFF2-40B4-BE49-F238E27FC236}">
                  <a16:creationId xmlns:a16="http://schemas.microsoft.com/office/drawing/2014/main" id="{00000000-0008-0000-1A00-00007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8496" name="Button 128" hidden="1">
              <a:extLst>
                <a:ext uri="{63B3BB69-23CF-44E3-9099-C40C66FF867C}">
                  <a14:compatExt spid="_x0000_s58496"/>
                </a:ext>
                <a:ext uri="{FF2B5EF4-FFF2-40B4-BE49-F238E27FC236}">
                  <a16:creationId xmlns:a16="http://schemas.microsoft.com/office/drawing/2014/main" id="{00000000-0008-0000-1A00-00008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8497" name="Button 129" hidden="1">
              <a:extLst>
                <a:ext uri="{63B3BB69-23CF-44E3-9099-C40C66FF867C}">
                  <a14:compatExt spid="_x0000_s58497"/>
                </a:ext>
                <a:ext uri="{FF2B5EF4-FFF2-40B4-BE49-F238E27FC236}">
                  <a16:creationId xmlns:a16="http://schemas.microsoft.com/office/drawing/2014/main" id="{00000000-0008-0000-1A00-00008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8498" name="Button 130" hidden="1">
              <a:extLst>
                <a:ext uri="{63B3BB69-23CF-44E3-9099-C40C66FF867C}">
                  <a14:compatExt spid="_x0000_s58498"/>
                </a:ext>
                <a:ext uri="{FF2B5EF4-FFF2-40B4-BE49-F238E27FC236}">
                  <a16:creationId xmlns:a16="http://schemas.microsoft.com/office/drawing/2014/main" id="{00000000-0008-0000-1A00-00008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8499" name="Button 131" hidden="1">
              <a:extLst>
                <a:ext uri="{63B3BB69-23CF-44E3-9099-C40C66FF867C}">
                  <a14:compatExt spid="_x0000_s58499"/>
                </a:ext>
                <a:ext uri="{FF2B5EF4-FFF2-40B4-BE49-F238E27FC236}">
                  <a16:creationId xmlns:a16="http://schemas.microsoft.com/office/drawing/2014/main" id="{00000000-0008-0000-1A00-00008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8500" name="Button 132" hidden="1">
              <a:extLst>
                <a:ext uri="{63B3BB69-23CF-44E3-9099-C40C66FF867C}">
                  <a14:compatExt spid="_x0000_s58500"/>
                </a:ext>
                <a:ext uri="{FF2B5EF4-FFF2-40B4-BE49-F238E27FC236}">
                  <a16:creationId xmlns:a16="http://schemas.microsoft.com/office/drawing/2014/main" id="{00000000-0008-0000-1A00-00008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8501" name="Button 133" hidden="1">
              <a:extLst>
                <a:ext uri="{63B3BB69-23CF-44E3-9099-C40C66FF867C}">
                  <a14:compatExt spid="_x0000_s58501"/>
                </a:ext>
                <a:ext uri="{FF2B5EF4-FFF2-40B4-BE49-F238E27FC236}">
                  <a16:creationId xmlns:a16="http://schemas.microsoft.com/office/drawing/2014/main" id="{00000000-0008-0000-1A00-00008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8502" name="Button 134" hidden="1">
              <a:extLst>
                <a:ext uri="{63B3BB69-23CF-44E3-9099-C40C66FF867C}">
                  <a14:compatExt spid="_x0000_s58502"/>
                </a:ext>
                <a:ext uri="{FF2B5EF4-FFF2-40B4-BE49-F238E27FC236}">
                  <a16:creationId xmlns:a16="http://schemas.microsoft.com/office/drawing/2014/main" id="{00000000-0008-0000-1A00-00008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8503" name="Button 135" hidden="1">
              <a:extLst>
                <a:ext uri="{63B3BB69-23CF-44E3-9099-C40C66FF867C}">
                  <a14:compatExt spid="_x0000_s58503"/>
                </a:ext>
                <a:ext uri="{FF2B5EF4-FFF2-40B4-BE49-F238E27FC236}">
                  <a16:creationId xmlns:a16="http://schemas.microsoft.com/office/drawing/2014/main" id="{00000000-0008-0000-1A00-00008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8504" name="Button 136" hidden="1">
              <a:extLst>
                <a:ext uri="{63B3BB69-23CF-44E3-9099-C40C66FF867C}">
                  <a14:compatExt spid="_x0000_s58504"/>
                </a:ext>
                <a:ext uri="{FF2B5EF4-FFF2-40B4-BE49-F238E27FC236}">
                  <a16:creationId xmlns:a16="http://schemas.microsoft.com/office/drawing/2014/main" id="{00000000-0008-0000-1A00-00008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8505" name="Button 137" hidden="1">
              <a:extLst>
                <a:ext uri="{63B3BB69-23CF-44E3-9099-C40C66FF867C}">
                  <a14:compatExt spid="_x0000_s58505"/>
                </a:ext>
                <a:ext uri="{FF2B5EF4-FFF2-40B4-BE49-F238E27FC236}">
                  <a16:creationId xmlns:a16="http://schemas.microsoft.com/office/drawing/2014/main" id="{00000000-0008-0000-1A00-00008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8506" name="Button 138" hidden="1">
              <a:extLst>
                <a:ext uri="{63B3BB69-23CF-44E3-9099-C40C66FF867C}">
                  <a14:compatExt spid="_x0000_s58506"/>
                </a:ext>
                <a:ext uri="{FF2B5EF4-FFF2-40B4-BE49-F238E27FC236}">
                  <a16:creationId xmlns:a16="http://schemas.microsoft.com/office/drawing/2014/main" id="{00000000-0008-0000-1A00-00008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8507" name="Button 139" hidden="1">
              <a:extLst>
                <a:ext uri="{63B3BB69-23CF-44E3-9099-C40C66FF867C}">
                  <a14:compatExt spid="_x0000_s58507"/>
                </a:ext>
                <a:ext uri="{FF2B5EF4-FFF2-40B4-BE49-F238E27FC236}">
                  <a16:creationId xmlns:a16="http://schemas.microsoft.com/office/drawing/2014/main" id="{00000000-0008-0000-1A00-00008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8508" name="Button 140" hidden="1">
              <a:extLst>
                <a:ext uri="{63B3BB69-23CF-44E3-9099-C40C66FF867C}">
                  <a14:compatExt spid="_x0000_s58508"/>
                </a:ext>
                <a:ext uri="{FF2B5EF4-FFF2-40B4-BE49-F238E27FC236}">
                  <a16:creationId xmlns:a16="http://schemas.microsoft.com/office/drawing/2014/main" id="{00000000-0008-0000-1A00-00008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9393" name="Button 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1B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9394" name="Button 2" hidden="1">
              <a:extLst>
                <a:ext uri="{63B3BB69-23CF-44E3-9099-C40C66FF867C}">
                  <a14:compatExt spid="_x0000_s59394"/>
                </a:ext>
                <a:ext uri="{FF2B5EF4-FFF2-40B4-BE49-F238E27FC236}">
                  <a16:creationId xmlns:a16="http://schemas.microsoft.com/office/drawing/2014/main" id="{00000000-0008-0000-1B00-00000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9395" name="Button 3" hidden="1">
              <a:extLst>
                <a:ext uri="{63B3BB69-23CF-44E3-9099-C40C66FF867C}">
                  <a14:compatExt spid="_x0000_s59395"/>
                </a:ext>
                <a:ext uri="{FF2B5EF4-FFF2-40B4-BE49-F238E27FC236}">
                  <a16:creationId xmlns:a16="http://schemas.microsoft.com/office/drawing/2014/main" id="{00000000-0008-0000-1B00-00000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9396" name="Button 4" hidden="1">
              <a:extLst>
                <a:ext uri="{63B3BB69-23CF-44E3-9099-C40C66FF867C}">
                  <a14:compatExt spid="_x0000_s59396"/>
                </a:ext>
                <a:ext uri="{FF2B5EF4-FFF2-40B4-BE49-F238E27FC236}">
                  <a16:creationId xmlns:a16="http://schemas.microsoft.com/office/drawing/2014/main" id="{00000000-0008-0000-1B00-00000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9397" name="Button 5" hidden="1">
              <a:extLst>
                <a:ext uri="{63B3BB69-23CF-44E3-9099-C40C66FF867C}">
                  <a14:compatExt spid="_x0000_s59397"/>
                </a:ext>
                <a:ext uri="{FF2B5EF4-FFF2-40B4-BE49-F238E27FC236}">
                  <a16:creationId xmlns:a16="http://schemas.microsoft.com/office/drawing/2014/main" id="{00000000-0008-0000-1B00-00000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9398" name="Button 6" hidden="1">
              <a:extLst>
                <a:ext uri="{63B3BB69-23CF-44E3-9099-C40C66FF867C}">
                  <a14:compatExt spid="_x0000_s59398"/>
                </a:ext>
                <a:ext uri="{FF2B5EF4-FFF2-40B4-BE49-F238E27FC236}">
                  <a16:creationId xmlns:a16="http://schemas.microsoft.com/office/drawing/2014/main" id="{00000000-0008-0000-1B00-00000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9399" name="Button 7" hidden="1">
              <a:extLst>
                <a:ext uri="{63B3BB69-23CF-44E3-9099-C40C66FF867C}">
                  <a14:compatExt spid="_x0000_s59399"/>
                </a:ext>
                <a:ext uri="{FF2B5EF4-FFF2-40B4-BE49-F238E27FC236}">
                  <a16:creationId xmlns:a16="http://schemas.microsoft.com/office/drawing/2014/main" id="{00000000-0008-0000-1B00-00000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9400" name="Button 8" hidden="1">
              <a:extLst>
                <a:ext uri="{63B3BB69-23CF-44E3-9099-C40C66FF867C}">
                  <a14:compatExt spid="_x0000_s59400"/>
                </a:ext>
                <a:ext uri="{FF2B5EF4-FFF2-40B4-BE49-F238E27FC236}">
                  <a16:creationId xmlns:a16="http://schemas.microsoft.com/office/drawing/2014/main" id="{00000000-0008-0000-1B00-00000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9401" name="Button 9" hidden="1">
              <a:extLst>
                <a:ext uri="{63B3BB69-23CF-44E3-9099-C40C66FF867C}">
                  <a14:compatExt spid="_x0000_s59401"/>
                </a:ext>
                <a:ext uri="{FF2B5EF4-FFF2-40B4-BE49-F238E27FC236}">
                  <a16:creationId xmlns:a16="http://schemas.microsoft.com/office/drawing/2014/main" id="{00000000-0008-0000-1B00-00000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9402" name="Button 10" hidden="1">
              <a:extLst>
                <a:ext uri="{63B3BB69-23CF-44E3-9099-C40C66FF867C}">
                  <a14:compatExt spid="_x0000_s59402"/>
                </a:ext>
                <a:ext uri="{FF2B5EF4-FFF2-40B4-BE49-F238E27FC236}">
                  <a16:creationId xmlns:a16="http://schemas.microsoft.com/office/drawing/2014/main" id="{00000000-0008-0000-1B00-00000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9403" name="Button 11" hidden="1">
              <a:extLst>
                <a:ext uri="{63B3BB69-23CF-44E3-9099-C40C66FF867C}">
                  <a14:compatExt spid="_x0000_s59403"/>
                </a:ext>
                <a:ext uri="{FF2B5EF4-FFF2-40B4-BE49-F238E27FC236}">
                  <a16:creationId xmlns:a16="http://schemas.microsoft.com/office/drawing/2014/main" id="{00000000-0008-0000-1B00-00000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9404" name="Button 12" hidden="1">
              <a:extLst>
                <a:ext uri="{63B3BB69-23CF-44E3-9099-C40C66FF867C}">
                  <a14:compatExt spid="_x0000_s59404"/>
                </a:ext>
                <a:ext uri="{FF2B5EF4-FFF2-40B4-BE49-F238E27FC236}">
                  <a16:creationId xmlns:a16="http://schemas.microsoft.com/office/drawing/2014/main" id="{00000000-0008-0000-1B00-00000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9405" name="Button 13" hidden="1">
              <a:extLst>
                <a:ext uri="{63B3BB69-23CF-44E3-9099-C40C66FF867C}">
                  <a14:compatExt spid="_x0000_s59405"/>
                </a:ext>
                <a:ext uri="{FF2B5EF4-FFF2-40B4-BE49-F238E27FC236}">
                  <a16:creationId xmlns:a16="http://schemas.microsoft.com/office/drawing/2014/main" id="{00000000-0008-0000-1B00-00000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9406" name="Button 14" hidden="1">
              <a:extLst>
                <a:ext uri="{63B3BB69-23CF-44E3-9099-C40C66FF867C}">
                  <a14:compatExt spid="_x0000_s59406"/>
                </a:ext>
                <a:ext uri="{FF2B5EF4-FFF2-40B4-BE49-F238E27FC236}">
                  <a16:creationId xmlns:a16="http://schemas.microsoft.com/office/drawing/2014/main" id="{00000000-0008-0000-1B00-00000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9407" name="Button 15" hidden="1">
              <a:extLst>
                <a:ext uri="{63B3BB69-23CF-44E3-9099-C40C66FF867C}">
                  <a14:compatExt spid="_x0000_s59407"/>
                </a:ext>
                <a:ext uri="{FF2B5EF4-FFF2-40B4-BE49-F238E27FC236}">
                  <a16:creationId xmlns:a16="http://schemas.microsoft.com/office/drawing/2014/main" id="{00000000-0008-0000-1B00-00000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9408" name="Button 16" hidden="1">
              <a:extLst>
                <a:ext uri="{63B3BB69-23CF-44E3-9099-C40C66FF867C}">
                  <a14:compatExt spid="_x0000_s59408"/>
                </a:ext>
                <a:ext uri="{FF2B5EF4-FFF2-40B4-BE49-F238E27FC236}">
                  <a16:creationId xmlns:a16="http://schemas.microsoft.com/office/drawing/2014/main" id="{00000000-0008-0000-1B00-00001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9409" name="Button 17" hidden="1">
              <a:extLst>
                <a:ext uri="{63B3BB69-23CF-44E3-9099-C40C66FF867C}">
                  <a14:compatExt spid="_x0000_s59409"/>
                </a:ext>
                <a:ext uri="{FF2B5EF4-FFF2-40B4-BE49-F238E27FC236}">
                  <a16:creationId xmlns:a16="http://schemas.microsoft.com/office/drawing/2014/main" id="{00000000-0008-0000-1B00-00001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9410" name="Button 18" hidden="1">
              <a:extLst>
                <a:ext uri="{63B3BB69-23CF-44E3-9099-C40C66FF867C}">
                  <a14:compatExt spid="_x0000_s59410"/>
                </a:ext>
                <a:ext uri="{FF2B5EF4-FFF2-40B4-BE49-F238E27FC236}">
                  <a16:creationId xmlns:a16="http://schemas.microsoft.com/office/drawing/2014/main" id="{00000000-0008-0000-1B00-00001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9411" name="Button 19" hidden="1">
              <a:extLst>
                <a:ext uri="{63B3BB69-23CF-44E3-9099-C40C66FF867C}">
                  <a14:compatExt spid="_x0000_s59411"/>
                </a:ext>
                <a:ext uri="{FF2B5EF4-FFF2-40B4-BE49-F238E27FC236}">
                  <a16:creationId xmlns:a16="http://schemas.microsoft.com/office/drawing/2014/main" id="{00000000-0008-0000-1B00-00001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9412" name="Button 20" hidden="1">
              <a:extLst>
                <a:ext uri="{63B3BB69-23CF-44E3-9099-C40C66FF867C}">
                  <a14:compatExt spid="_x0000_s59412"/>
                </a:ext>
                <a:ext uri="{FF2B5EF4-FFF2-40B4-BE49-F238E27FC236}">
                  <a16:creationId xmlns:a16="http://schemas.microsoft.com/office/drawing/2014/main" id="{00000000-0008-0000-1B00-00001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9413" name="Button 21" hidden="1">
              <a:extLst>
                <a:ext uri="{63B3BB69-23CF-44E3-9099-C40C66FF867C}">
                  <a14:compatExt spid="_x0000_s59413"/>
                </a:ext>
                <a:ext uri="{FF2B5EF4-FFF2-40B4-BE49-F238E27FC236}">
                  <a16:creationId xmlns:a16="http://schemas.microsoft.com/office/drawing/2014/main" id="{00000000-0008-0000-1B00-00001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9414" name="Button 22" hidden="1">
              <a:extLst>
                <a:ext uri="{63B3BB69-23CF-44E3-9099-C40C66FF867C}">
                  <a14:compatExt spid="_x0000_s59414"/>
                </a:ext>
                <a:ext uri="{FF2B5EF4-FFF2-40B4-BE49-F238E27FC236}">
                  <a16:creationId xmlns:a16="http://schemas.microsoft.com/office/drawing/2014/main" id="{00000000-0008-0000-1B00-00001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9415" name="Button 23" hidden="1">
              <a:extLst>
                <a:ext uri="{63B3BB69-23CF-44E3-9099-C40C66FF867C}">
                  <a14:compatExt spid="_x0000_s59415"/>
                </a:ext>
                <a:ext uri="{FF2B5EF4-FFF2-40B4-BE49-F238E27FC236}">
                  <a16:creationId xmlns:a16="http://schemas.microsoft.com/office/drawing/2014/main" id="{00000000-0008-0000-1B00-00001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9416" name="Button 24" hidden="1">
              <a:extLst>
                <a:ext uri="{63B3BB69-23CF-44E3-9099-C40C66FF867C}">
                  <a14:compatExt spid="_x0000_s59416"/>
                </a:ext>
                <a:ext uri="{FF2B5EF4-FFF2-40B4-BE49-F238E27FC236}">
                  <a16:creationId xmlns:a16="http://schemas.microsoft.com/office/drawing/2014/main" id="{00000000-0008-0000-1B00-00001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9417" name="Button 25" hidden="1">
              <a:extLst>
                <a:ext uri="{63B3BB69-23CF-44E3-9099-C40C66FF867C}">
                  <a14:compatExt spid="_x0000_s59417"/>
                </a:ext>
                <a:ext uri="{FF2B5EF4-FFF2-40B4-BE49-F238E27FC236}">
                  <a16:creationId xmlns:a16="http://schemas.microsoft.com/office/drawing/2014/main" id="{00000000-0008-0000-1B00-00001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9418" name="Button 26" hidden="1">
              <a:extLst>
                <a:ext uri="{63B3BB69-23CF-44E3-9099-C40C66FF867C}">
                  <a14:compatExt spid="_x0000_s59418"/>
                </a:ext>
                <a:ext uri="{FF2B5EF4-FFF2-40B4-BE49-F238E27FC236}">
                  <a16:creationId xmlns:a16="http://schemas.microsoft.com/office/drawing/2014/main" id="{00000000-0008-0000-1B00-00001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9419" name="Button 27" hidden="1">
              <a:extLst>
                <a:ext uri="{63B3BB69-23CF-44E3-9099-C40C66FF867C}">
                  <a14:compatExt spid="_x0000_s59419"/>
                </a:ext>
                <a:ext uri="{FF2B5EF4-FFF2-40B4-BE49-F238E27FC236}">
                  <a16:creationId xmlns:a16="http://schemas.microsoft.com/office/drawing/2014/main" id="{00000000-0008-0000-1B00-00001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9420" name="Button 28" hidden="1">
              <a:extLst>
                <a:ext uri="{63B3BB69-23CF-44E3-9099-C40C66FF867C}">
                  <a14:compatExt spid="_x0000_s59420"/>
                </a:ext>
                <a:ext uri="{FF2B5EF4-FFF2-40B4-BE49-F238E27FC236}">
                  <a16:creationId xmlns:a16="http://schemas.microsoft.com/office/drawing/2014/main" id="{00000000-0008-0000-1B00-00001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9421" name="Button 29" hidden="1">
              <a:extLst>
                <a:ext uri="{63B3BB69-23CF-44E3-9099-C40C66FF867C}">
                  <a14:compatExt spid="_x0000_s59421"/>
                </a:ext>
                <a:ext uri="{FF2B5EF4-FFF2-40B4-BE49-F238E27FC236}">
                  <a16:creationId xmlns:a16="http://schemas.microsoft.com/office/drawing/2014/main" id="{00000000-0008-0000-1B00-00001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9422" name="Button 30" hidden="1">
              <a:extLst>
                <a:ext uri="{63B3BB69-23CF-44E3-9099-C40C66FF867C}">
                  <a14:compatExt spid="_x0000_s59422"/>
                </a:ext>
                <a:ext uri="{FF2B5EF4-FFF2-40B4-BE49-F238E27FC236}">
                  <a16:creationId xmlns:a16="http://schemas.microsoft.com/office/drawing/2014/main" id="{00000000-0008-0000-1B00-00001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9423" name="Button 31" hidden="1">
              <a:extLst>
                <a:ext uri="{63B3BB69-23CF-44E3-9099-C40C66FF867C}">
                  <a14:compatExt spid="_x0000_s59423"/>
                </a:ext>
                <a:ext uri="{FF2B5EF4-FFF2-40B4-BE49-F238E27FC236}">
                  <a16:creationId xmlns:a16="http://schemas.microsoft.com/office/drawing/2014/main" id="{00000000-0008-0000-1B00-00001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9424" name="Button 32" hidden="1">
              <a:extLst>
                <a:ext uri="{63B3BB69-23CF-44E3-9099-C40C66FF867C}">
                  <a14:compatExt spid="_x0000_s59424"/>
                </a:ext>
                <a:ext uri="{FF2B5EF4-FFF2-40B4-BE49-F238E27FC236}">
                  <a16:creationId xmlns:a16="http://schemas.microsoft.com/office/drawing/2014/main" id="{00000000-0008-0000-1B00-00002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9425" name="Button 33" hidden="1">
              <a:extLst>
                <a:ext uri="{63B3BB69-23CF-44E3-9099-C40C66FF867C}">
                  <a14:compatExt spid="_x0000_s59425"/>
                </a:ext>
                <a:ext uri="{FF2B5EF4-FFF2-40B4-BE49-F238E27FC236}">
                  <a16:creationId xmlns:a16="http://schemas.microsoft.com/office/drawing/2014/main" id="{00000000-0008-0000-1B00-00002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9426" name="Button 34" hidden="1">
              <a:extLst>
                <a:ext uri="{63B3BB69-23CF-44E3-9099-C40C66FF867C}">
                  <a14:compatExt spid="_x0000_s59426"/>
                </a:ext>
                <a:ext uri="{FF2B5EF4-FFF2-40B4-BE49-F238E27FC236}">
                  <a16:creationId xmlns:a16="http://schemas.microsoft.com/office/drawing/2014/main" id="{00000000-0008-0000-1B00-00002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9427" name="Button 35" hidden="1">
              <a:extLst>
                <a:ext uri="{63B3BB69-23CF-44E3-9099-C40C66FF867C}">
                  <a14:compatExt spid="_x0000_s59427"/>
                </a:ext>
                <a:ext uri="{FF2B5EF4-FFF2-40B4-BE49-F238E27FC236}">
                  <a16:creationId xmlns:a16="http://schemas.microsoft.com/office/drawing/2014/main" id="{00000000-0008-0000-1B00-00002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9428" name="Button 36" hidden="1">
              <a:extLst>
                <a:ext uri="{63B3BB69-23CF-44E3-9099-C40C66FF867C}">
                  <a14:compatExt spid="_x0000_s59428"/>
                </a:ext>
                <a:ext uri="{FF2B5EF4-FFF2-40B4-BE49-F238E27FC236}">
                  <a16:creationId xmlns:a16="http://schemas.microsoft.com/office/drawing/2014/main" id="{00000000-0008-0000-1B00-00002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9429" name="Button 37" hidden="1">
              <a:extLst>
                <a:ext uri="{63B3BB69-23CF-44E3-9099-C40C66FF867C}">
                  <a14:compatExt spid="_x0000_s59429"/>
                </a:ext>
                <a:ext uri="{FF2B5EF4-FFF2-40B4-BE49-F238E27FC236}">
                  <a16:creationId xmlns:a16="http://schemas.microsoft.com/office/drawing/2014/main" id="{00000000-0008-0000-1B00-00002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9430" name="Button 38" hidden="1">
              <a:extLst>
                <a:ext uri="{63B3BB69-23CF-44E3-9099-C40C66FF867C}">
                  <a14:compatExt spid="_x0000_s59430"/>
                </a:ext>
                <a:ext uri="{FF2B5EF4-FFF2-40B4-BE49-F238E27FC236}">
                  <a16:creationId xmlns:a16="http://schemas.microsoft.com/office/drawing/2014/main" id="{00000000-0008-0000-1B00-00002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9431" name="Button 39" hidden="1">
              <a:extLst>
                <a:ext uri="{63B3BB69-23CF-44E3-9099-C40C66FF867C}">
                  <a14:compatExt spid="_x0000_s59431"/>
                </a:ext>
                <a:ext uri="{FF2B5EF4-FFF2-40B4-BE49-F238E27FC236}">
                  <a16:creationId xmlns:a16="http://schemas.microsoft.com/office/drawing/2014/main" id="{00000000-0008-0000-1B00-00002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9432" name="Button 40" hidden="1">
              <a:extLst>
                <a:ext uri="{63B3BB69-23CF-44E3-9099-C40C66FF867C}">
                  <a14:compatExt spid="_x0000_s59432"/>
                </a:ext>
                <a:ext uri="{FF2B5EF4-FFF2-40B4-BE49-F238E27FC236}">
                  <a16:creationId xmlns:a16="http://schemas.microsoft.com/office/drawing/2014/main" id="{00000000-0008-0000-1B00-00002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9433" name="Button 41" hidden="1">
              <a:extLst>
                <a:ext uri="{63B3BB69-23CF-44E3-9099-C40C66FF867C}">
                  <a14:compatExt spid="_x0000_s59433"/>
                </a:ext>
                <a:ext uri="{FF2B5EF4-FFF2-40B4-BE49-F238E27FC236}">
                  <a16:creationId xmlns:a16="http://schemas.microsoft.com/office/drawing/2014/main" id="{00000000-0008-0000-1B00-00002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9434" name="Button 42" hidden="1">
              <a:extLst>
                <a:ext uri="{63B3BB69-23CF-44E3-9099-C40C66FF867C}">
                  <a14:compatExt spid="_x0000_s59434"/>
                </a:ext>
                <a:ext uri="{FF2B5EF4-FFF2-40B4-BE49-F238E27FC236}">
                  <a16:creationId xmlns:a16="http://schemas.microsoft.com/office/drawing/2014/main" id="{00000000-0008-0000-1B00-00002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9435" name="Button 43" hidden="1">
              <a:extLst>
                <a:ext uri="{63B3BB69-23CF-44E3-9099-C40C66FF867C}">
                  <a14:compatExt spid="_x0000_s59435"/>
                </a:ext>
                <a:ext uri="{FF2B5EF4-FFF2-40B4-BE49-F238E27FC236}">
                  <a16:creationId xmlns:a16="http://schemas.microsoft.com/office/drawing/2014/main" id="{00000000-0008-0000-1B00-00002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9436" name="Button 44" hidden="1">
              <a:extLst>
                <a:ext uri="{63B3BB69-23CF-44E3-9099-C40C66FF867C}">
                  <a14:compatExt spid="_x0000_s59436"/>
                </a:ext>
                <a:ext uri="{FF2B5EF4-FFF2-40B4-BE49-F238E27FC236}">
                  <a16:creationId xmlns:a16="http://schemas.microsoft.com/office/drawing/2014/main" id="{00000000-0008-0000-1B00-00002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9437" name="Button 45" hidden="1">
              <a:extLst>
                <a:ext uri="{63B3BB69-23CF-44E3-9099-C40C66FF867C}">
                  <a14:compatExt spid="_x0000_s59437"/>
                </a:ext>
                <a:ext uri="{FF2B5EF4-FFF2-40B4-BE49-F238E27FC236}">
                  <a16:creationId xmlns:a16="http://schemas.microsoft.com/office/drawing/2014/main" id="{00000000-0008-0000-1B00-00002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9438" name="Button 46" hidden="1">
              <a:extLst>
                <a:ext uri="{63B3BB69-23CF-44E3-9099-C40C66FF867C}">
                  <a14:compatExt spid="_x0000_s59438"/>
                </a:ext>
                <a:ext uri="{FF2B5EF4-FFF2-40B4-BE49-F238E27FC236}">
                  <a16:creationId xmlns:a16="http://schemas.microsoft.com/office/drawing/2014/main" id="{00000000-0008-0000-1B00-00002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9439" name="Button 47" hidden="1">
              <a:extLst>
                <a:ext uri="{63B3BB69-23CF-44E3-9099-C40C66FF867C}">
                  <a14:compatExt spid="_x0000_s59439"/>
                </a:ext>
                <a:ext uri="{FF2B5EF4-FFF2-40B4-BE49-F238E27FC236}">
                  <a16:creationId xmlns:a16="http://schemas.microsoft.com/office/drawing/2014/main" id="{00000000-0008-0000-1B00-00002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9440" name="Button 48" hidden="1">
              <a:extLst>
                <a:ext uri="{63B3BB69-23CF-44E3-9099-C40C66FF867C}">
                  <a14:compatExt spid="_x0000_s59440"/>
                </a:ext>
                <a:ext uri="{FF2B5EF4-FFF2-40B4-BE49-F238E27FC236}">
                  <a16:creationId xmlns:a16="http://schemas.microsoft.com/office/drawing/2014/main" id="{00000000-0008-0000-1B00-00003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9441" name="Button 49" hidden="1">
              <a:extLst>
                <a:ext uri="{63B3BB69-23CF-44E3-9099-C40C66FF867C}">
                  <a14:compatExt spid="_x0000_s59441"/>
                </a:ext>
                <a:ext uri="{FF2B5EF4-FFF2-40B4-BE49-F238E27FC236}">
                  <a16:creationId xmlns:a16="http://schemas.microsoft.com/office/drawing/2014/main" id="{00000000-0008-0000-1B00-00003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9442" name="Button 50" hidden="1">
              <a:extLst>
                <a:ext uri="{63B3BB69-23CF-44E3-9099-C40C66FF867C}">
                  <a14:compatExt spid="_x0000_s59442"/>
                </a:ext>
                <a:ext uri="{FF2B5EF4-FFF2-40B4-BE49-F238E27FC236}">
                  <a16:creationId xmlns:a16="http://schemas.microsoft.com/office/drawing/2014/main" id="{00000000-0008-0000-1B00-00003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9443" name="Button 51" hidden="1">
              <a:extLst>
                <a:ext uri="{63B3BB69-23CF-44E3-9099-C40C66FF867C}">
                  <a14:compatExt spid="_x0000_s59443"/>
                </a:ext>
                <a:ext uri="{FF2B5EF4-FFF2-40B4-BE49-F238E27FC236}">
                  <a16:creationId xmlns:a16="http://schemas.microsoft.com/office/drawing/2014/main" id="{00000000-0008-0000-1B00-00003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9444" name="Button 52" hidden="1">
              <a:extLst>
                <a:ext uri="{63B3BB69-23CF-44E3-9099-C40C66FF867C}">
                  <a14:compatExt spid="_x0000_s59444"/>
                </a:ext>
                <a:ext uri="{FF2B5EF4-FFF2-40B4-BE49-F238E27FC236}">
                  <a16:creationId xmlns:a16="http://schemas.microsoft.com/office/drawing/2014/main" id="{00000000-0008-0000-1B00-00003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9445" name="Button 53" hidden="1">
              <a:extLst>
                <a:ext uri="{63B3BB69-23CF-44E3-9099-C40C66FF867C}">
                  <a14:compatExt spid="_x0000_s59445"/>
                </a:ext>
                <a:ext uri="{FF2B5EF4-FFF2-40B4-BE49-F238E27FC236}">
                  <a16:creationId xmlns:a16="http://schemas.microsoft.com/office/drawing/2014/main" id="{00000000-0008-0000-1B00-00003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9446" name="Button 54" hidden="1">
              <a:extLst>
                <a:ext uri="{63B3BB69-23CF-44E3-9099-C40C66FF867C}">
                  <a14:compatExt spid="_x0000_s59446"/>
                </a:ext>
                <a:ext uri="{FF2B5EF4-FFF2-40B4-BE49-F238E27FC236}">
                  <a16:creationId xmlns:a16="http://schemas.microsoft.com/office/drawing/2014/main" id="{00000000-0008-0000-1B00-00003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9447" name="Button 55" hidden="1">
              <a:extLst>
                <a:ext uri="{63B3BB69-23CF-44E3-9099-C40C66FF867C}">
                  <a14:compatExt spid="_x0000_s59447"/>
                </a:ext>
                <a:ext uri="{FF2B5EF4-FFF2-40B4-BE49-F238E27FC236}">
                  <a16:creationId xmlns:a16="http://schemas.microsoft.com/office/drawing/2014/main" id="{00000000-0008-0000-1B00-00003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9448" name="Button 56" hidden="1">
              <a:extLst>
                <a:ext uri="{63B3BB69-23CF-44E3-9099-C40C66FF867C}">
                  <a14:compatExt spid="_x0000_s59448"/>
                </a:ext>
                <a:ext uri="{FF2B5EF4-FFF2-40B4-BE49-F238E27FC236}">
                  <a16:creationId xmlns:a16="http://schemas.microsoft.com/office/drawing/2014/main" id="{00000000-0008-0000-1B00-00003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9449" name="Button 57" hidden="1">
              <a:extLst>
                <a:ext uri="{63B3BB69-23CF-44E3-9099-C40C66FF867C}">
                  <a14:compatExt spid="_x0000_s59449"/>
                </a:ext>
                <a:ext uri="{FF2B5EF4-FFF2-40B4-BE49-F238E27FC236}">
                  <a16:creationId xmlns:a16="http://schemas.microsoft.com/office/drawing/2014/main" id="{00000000-0008-0000-1B00-00003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9450" name="Button 58" hidden="1">
              <a:extLst>
                <a:ext uri="{63B3BB69-23CF-44E3-9099-C40C66FF867C}">
                  <a14:compatExt spid="_x0000_s59450"/>
                </a:ext>
                <a:ext uri="{FF2B5EF4-FFF2-40B4-BE49-F238E27FC236}">
                  <a16:creationId xmlns:a16="http://schemas.microsoft.com/office/drawing/2014/main" id="{00000000-0008-0000-1B00-00003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9451" name="Button 59" hidden="1">
              <a:extLst>
                <a:ext uri="{63B3BB69-23CF-44E3-9099-C40C66FF867C}">
                  <a14:compatExt spid="_x0000_s59451"/>
                </a:ext>
                <a:ext uri="{FF2B5EF4-FFF2-40B4-BE49-F238E27FC236}">
                  <a16:creationId xmlns:a16="http://schemas.microsoft.com/office/drawing/2014/main" id="{00000000-0008-0000-1B00-00003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9452" name="Button 60" hidden="1">
              <a:extLst>
                <a:ext uri="{63B3BB69-23CF-44E3-9099-C40C66FF867C}">
                  <a14:compatExt spid="_x0000_s59452"/>
                </a:ext>
                <a:ext uri="{FF2B5EF4-FFF2-40B4-BE49-F238E27FC236}">
                  <a16:creationId xmlns:a16="http://schemas.microsoft.com/office/drawing/2014/main" id="{00000000-0008-0000-1B00-00003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9453" name="Button 61" hidden="1">
              <a:extLst>
                <a:ext uri="{63B3BB69-23CF-44E3-9099-C40C66FF867C}">
                  <a14:compatExt spid="_x0000_s59453"/>
                </a:ext>
                <a:ext uri="{FF2B5EF4-FFF2-40B4-BE49-F238E27FC236}">
                  <a16:creationId xmlns:a16="http://schemas.microsoft.com/office/drawing/2014/main" id="{00000000-0008-0000-1B00-00003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9454" name="Button 62" hidden="1">
              <a:extLst>
                <a:ext uri="{63B3BB69-23CF-44E3-9099-C40C66FF867C}">
                  <a14:compatExt spid="_x0000_s59454"/>
                </a:ext>
                <a:ext uri="{FF2B5EF4-FFF2-40B4-BE49-F238E27FC236}">
                  <a16:creationId xmlns:a16="http://schemas.microsoft.com/office/drawing/2014/main" id="{00000000-0008-0000-1B00-00003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9455" name="Button 63" hidden="1">
              <a:extLst>
                <a:ext uri="{63B3BB69-23CF-44E3-9099-C40C66FF867C}">
                  <a14:compatExt spid="_x0000_s59455"/>
                </a:ext>
                <a:ext uri="{FF2B5EF4-FFF2-40B4-BE49-F238E27FC236}">
                  <a16:creationId xmlns:a16="http://schemas.microsoft.com/office/drawing/2014/main" id="{00000000-0008-0000-1B00-00003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9456" name="Button 64" hidden="1">
              <a:extLst>
                <a:ext uri="{63B3BB69-23CF-44E3-9099-C40C66FF867C}">
                  <a14:compatExt spid="_x0000_s59456"/>
                </a:ext>
                <a:ext uri="{FF2B5EF4-FFF2-40B4-BE49-F238E27FC236}">
                  <a16:creationId xmlns:a16="http://schemas.microsoft.com/office/drawing/2014/main" id="{00000000-0008-0000-1B00-00004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9457" name="Button 65" hidden="1">
              <a:extLst>
                <a:ext uri="{63B3BB69-23CF-44E3-9099-C40C66FF867C}">
                  <a14:compatExt spid="_x0000_s59457"/>
                </a:ext>
                <a:ext uri="{FF2B5EF4-FFF2-40B4-BE49-F238E27FC236}">
                  <a16:creationId xmlns:a16="http://schemas.microsoft.com/office/drawing/2014/main" id="{00000000-0008-0000-1B00-00004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9458" name="Button 66" hidden="1">
              <a:extLst>
                <a:ext uri="{63B3BB69-23CF-44E3-9099-C40C66FF867C}">
                  <a14:compatExt spid="_x0000_s59458"/>
                </a:ext>
                <a:ext uri="{FF2B5EF4-FFF2-40B4-BE49-F238E27FC236}">
                  <a16:creationId xmlns:a16="http://schemas.microsoft.com/office/drawing/2014/main" id="{00000000-0008-0000-1B00-00004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9459" name="Button 67" hidden="1">
              <a:extLst>
                <a:ext uri="{63B3BB69-23CF-44E3-9099-C40C66FF867C}">
                  <a14:compatExt spid="_x0000_s59459"/>
                </a:ext>
                <a:ext uri="{FF2B5EF4-FFF2-40B4-BE49-F238E27FC236}">
                  <a16:creationId xmlns:a16="http://schemas.microsoft.com/office/drawing/2014/main" id="{00000000-0008-0000-1B00-00004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9460" name="Button 68" hidden="1">
              <a:extLst>
                <a:ext uri="{63B3BB69-23CF-44E3-9099-C40C66FF867C}">
                  <a14:compatExt spid="_x0000_s59460"/>
                </a:ext>
                <a:ext uri="{FF2B5EF4-FFF2-40B4-BE49-F238E27FC236}">
                  <a16:creationId xmlns:a16="http://schemas.microsoft.com/office/drawing/2014/main" id="{00000000-0008-0000-1B00-00004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9461" name="Button 69" hidden="1">
              <a:extLst>
                <a:ext uri="{63B3BB69-23CF-44E3-9099-C40C66FF867C}">
                  <a14:compatExt spid="_x0000_s59461"/>
                </a:ext>
                <a:ext uri="{FF2B5EF4-FFF2-40B4-BE49-F238E27FC236}">
                  <a16:creationId xmlns:a16="http://schemas.microsoft.com/office/drawing/2014/main" id="{00000000-0008-0000-1B00-00004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9462" name="Button 70" hidden="1">
              <a:extLst>
                <a:ext uri="{63B3BB69-23CF-44E3-9099-C40C66FF867C}">
                  <a14:compatExt spid="_x0000_s59462"/>
                </a:ext>
                <a:ext uri="{FF2B5EF4-FFF2-40B4-BE49-F238E27FC236}">
                  <a16:creationId xmlns:a16="http://schemas.microsoft.com/office/drawing/2014/main" id="{00000000-0008-0000-1B00-00004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9463" name="Button 71" hidden="1">
              <a:extLst>
                <a:ext uri="{63B3BB69-23CF-44E3-9099-C40C66FF867C}">
                  <a14:compatExt spid="_x0000_s59463"/>
                </a:ext>
                <a:ext uri="{FF2B5EF4-FFF2-40B4-BE49-F238E27FC236}">
                  <a16:creationId xmlns:a16="http://schemas.microsoft.com/office/drawing/2014/main" id="{00000000-0008-0000-1B00-00004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9464" name="Button 72" hidden="1">
              <a:extLst>
                <a:ext uri="{63B3BB69-23CF-44E3-9099-C40C66FF867C}">
                  <a14:compatExt spid="_x0000_s59464"/>
                </a:ext>
                <a:ext uri="{FF2B5EF4-FFF2-40B4-BE49-F238E27FC236}">
                  <a16:creationId xmlns:a16="http://schemas.microsoft.com/office/drawing/2014/main" id="{00000000-0008-0000-1B00-00004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9465" name="Button 73" hidden="1">
              <a:extLst>
                <a:ext uri="{63B3BB69-23CF-44E3-9099-C40C66FF867C}">
                  <a14:compatExt spid="_x0000_s59465"/>
                </a:ext>
                <a:ext uri="{FF2B5EF4-FFF2-40B4-BE49-F238E27FC236}">
                  <a16:creationId xmlns:a16="http://schemas.microsoft.com/office/drawing/2014/main" id="{00000000-0008-0000-1B00-00004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9466" name="Button 74" hidden="1">
              <a:extLst>
                <a:ext uri="{63B3BB69-23CF-44E3-9099-C40C66FF867C}">
                  <a14:compatExt spid="_x0000_s59466"/>
                </a:ext>
                <a:ext uri="{FF2B5EF4-FFF2-40B4-BE49-F238E27FC236}">
                  <a16:creationId xmlns:a16="http://schemas.microsoft.com/office/drawing/2014/main" id="{00000000-0008-0000-1B00-00004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9467" name="Button 75" hidden="1">
              <a:extLst>
                <a:ext uri="{63B3BB69-23CF-44E3-9099-C40C66FF867C}">
                  <a14:compatExt spid="_x0000_s59467"/>
                </a:ext>
                <a:ext uri="{FF2B5EF4-FFF2-40B4-BE49-F238E27FC236}">
                  <a16:creationId xmlns:a16="http://schemas.microsoft.com/office/drawing/2014/main" id="{00000000-0008-0000-1B00-00004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9468" name="Button 76" hidden="1">
              <a:extLst>
                <a:ext uri="{63B3BB69-23CF-44E3-9099-C40C66FF867C}">
                  <a14:compatExt spid="_x0000_s59468"/>
                </a:ext>
                <a:ext uri="{FF2B5EF4-FFF2-40B4-BE49-F238E27FC236}">
                  <a16:creationId xmlns:a16="http://schemas.microsoft.com/office/drawing/2014/main" id="{00000000-0008-0000-1B00-00004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9469" name="Button 77" hidden="1">
              <a:extLst>
                <a:ext uri="{63B3BB69-23CF-44E3-9099-C40C66FF867C}">
                  <a14:compatExt spid="_x0000_s59469"/>
                </a:ext>
                <a:ext uri="{FF2B5EF4-FFF2-40B4-BE49-F238E27FC236}">
                  <a16:creationId xmlns:a16="http://schemas.microsoft.com/office/drawing/2014/main" id="{00000000-0008-0000-1B00-00004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9470" name="Button 78" hidden="1">
              <a:extLst>
                <a:ext uri="{63B3BB69-23CF-44E3-9099-C40C66FF867C}">
                  <a14:compatExt spid="_x0000_s59470"/>
                </a:ext>
                <a:ext uri="{FF2B5EF4-FFF2-40B4-BE49-F238E27FC236}">
                  <a16:creationId xmlns:a16="http://schemas.microsoft.com/office/drawing/2014/main" id="{00000000-0008-0000-1B00-00004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9471" name="Button 79" hidden="1">
              <a:extLst>
                <a:ext uri="{63B3BB69-23CF-44E3-9099-C40C66FF867C}">
                  <a14:compatExt spid="_x0000_s59471"/>
                </a:ext>
                <a:ext uri="{FF2B5EF4-FFF2-40B4-BE49-F238E27FC236}">
                  <a16:creationId xmlns:a16="http://schemas.microsoft.com/office/drawing/2014/main" id="{00000000-0008-0000-1B00-00004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9472" name="Button 80" hidden="1">
              <a:extLst>
                <a:ext uri="{63B3BB69-23CF-44E3-9099-C40C66FF867C}">
                  <a14:compatExt spid="_x0000_s59472"/>
                </a:ext>
                <a:ext uri="{FF2B5EF4-FFF2-40B4-BE49-F238E27FC236}">
                  <a16:creationId xmlns:a16="http://schemas.microsoft.com/office/drawing/2014/main" id="{00000000-0008-0000-1B00-00005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9473" name="Button 81" hidden="1">
              <a:extLst>
                <a:ext uri="{63B3BB69-23CF-44E3-9099-C40C66FF867C}">
                  <a14:compatExt spid="_x0000_s59473"/>
                </a:ext>
                <a:ext uri="{FF2B5EF4-FFF2-40B4-BE49-F238E27FC236}">
                  <a16:creationId xmlns:a16="http://schemas.microsoft.com/office/drawing/2014/main" id="{00000000-0008-0000-1B00-00005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9474" name="Button 82" hidden="1">
              <a:extLst>
                <a:ext uri="{63B3BB69-23CF-44E3-9099-C40C66FF867C}">
                  <a14:compatExt spid="_x0000_s59474"/>
                </a:ext>
                <a:ext uri="{FF2B5EF4-FFF2-40B4-BE49-F238E27FC236}">
                  <a16:creationId xmlns:a16="http://schemas.microsoft.com/office/drawing/2014/main" id="{00000000-0008-0000-1B00-00005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9475" name="Button 83" hidden="1">
              <a:extLst>
                <a:ext uri="{63B3BB69-23CF-44E3-9099-C40C66FF867C}">
                  <a14:compatExt spid="_x0000_s59475"/>
                </a:ext>
                <a:ext uri="{FF2B5EF4-FFF2-40B4-BE49-F238E27FC236}">
                  <a16:creationId xmlns:a16="http://schemas.microsoft.com/office/drawing/2014/main" id="{00000000-0008-0000-1B00-00005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9476" name="Button 84" hidden="1">
              <a:extLst>
                <a:ext uri="{63B3BB69-23CF-44E3-9099-C40C66FF867C}">
                  <a14:compatExt spid="_x0000_s59476"/>
                </a:ext>
                <a:ext uri="{FF2B5EF4-FFF2-40B4-BE49-F238E27FC236}">
                  <a16:creationId xmlns:a16="http://schemas.microsoft.com/office/drawing/2014/main" id="{00000000-0008-0000-1B00-00005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9477" name="Button 85" hidden="1">
              <a:extLst>
                <a:ext uri="{63B3BB69-23CF-44E3-9099-C40C66FF867C}">
                  <a14:compatExt spid="_x0000_s59477"/>
                </a:ext>
                <a:ext uri="{FF2B5EF4-FFF2-40B4-BE49-F238E27FC236}">
                  <a16:creationId xmlns:a16="http://schemas.microsoft.com/office/drawing/2014/main" id="{00000000-0008-0000-1B00-00005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9478" name="Button 86" hidden="1">
              <a:extLst>
                <a:ext uri="{63B3BB69-23CF-44E3-9099-C40C66FF867C}">
                  <a14:compatExt spid="_x0000_s59478"/>
                </a:ext>
                <a:ext uri="{FF2B5EF4-FFF2-40B4-BE49-F238E27FC236}">
                  <a16:creationId xmlns:a16="http://schemas.microsoft.com/office/drawing/2014/main" id="{00000000-0008-0000-1B00-00005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9479" name="Button 87" hidden="1">
              <a:extLst>
                <a:ext uri="{63B3BB69-23CF-44E3-9099-C40C66FF867C}">
                  <a14:compatExt spid="_x0000_s59479"/>
                </a:ext>
                <a:ext uri="{FF2B5EF4-FFF2-40B4-BE49-F238E27FC236}">
                  <a16:creationId xmlns:a16="http://schemas.microsoft.com/office/drawing/2014/main" id="{00000000-0008-0000-1B00-00005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9480" name="Button 88" hidden="1">
              <a:extLst>
                <a:ext uri="{63B3BB69-23CF-44E3-9099-C40C66FF867C}">
                  <a14:compatExt spid="_x0000_s59480"/>
                </a:ext>
                <a:ext uri="{FF2B5EF4-FFF2-40B4-BE49-F238E27FC236}">
                  <a16:creationId xmlns:a16="http://schemas.microsoft.com/office/drawing/2014/main" id="{00000000-0008-0000-1B00-00005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9481" name="Button 89" hidden="1">
              <a:extLst>
                <a:ext uri="{63B3BB69-23CF-44E3-9099-C40C66FF867C}">
                  <a14:compatExt spid="_x0000_s59481"/>
                </a:ext>
                <a:ext uri="{FF2B5EF4-FFF2-40B4-BE49-F238E27FC236}">
                  <a16:creationId xmlns:a16="http://schemas.microsoft.com/office/drawing/2014/main" id="{00000000-0008-0000-1B00-00005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9482" name="Button 90" hidden="1">
              <a:extLst>
                <a:ext uri="{63B3BB69-23CF-44E3-9099-C40C66FF867C}">
                  <a14:compatExt spid="_x0000_s59482"/>
                </a:ext>
                <a:ext uri="{FF2B5EF4-FFF2-40B4-BE49-F238E27FC236}">
                  <a16:creationId xmlns:a16="http://schemas.microsoft.com/office/drawing/2014/main" id="{00000000-0008-0000-1B00-00005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9483" name="Button 91" hidden="1">
              <a:extLst>
                <a:ext uri="{63B3BB69-23CF-44E3-9099-C40C66FF867C}">
                  <a14:compatExt spid="_x0000_s59483"/>
                </a:ext>
                <a:ext uri="{FF2B5EF4-FFF2-40B4-BE49-F238E27FC236}">
                  <a16:creationId xmlns:a16="http://schemas.microsoft.com/office/drawing/2014/main" id="{00000000-0008-0000-1B00-00005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9484" name="Button 92" hidden="1">
              <a:extLst>
                <a:ext uri="{63B3BB69-23CF-44E3-9099-C40C66FF867C}">
                  <a14:compatExt spid="_x0000_s59484"/>
                </a:ext>
                <a:ext uri="{FF2B5EF4-FFF2-40B4-BE49-F238E27FC236}">
                  <a16:creationId xmlns:a16="http://schemas.microsoft.com/office/drawing/2014/main" id="{00000000-0008-0000-1B00-00005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9485" name="Button 93" hidden="1">
              <a:extLst>
                <a:ext uri="{63B3BB69-23CF-44E3-9099-C40C66FF867C}">
                  <a14:compatExt spid="_x0000_s59485"/>
                </a:ext>
                <a:ext uri="{FF2B5EF4-FFF2-40B4-BE49-F238E27FC236}">
                  <a16:creationId xmlns:a16="http://schemas.microsoft.com/office/drawing/2014/main" id="{00000000-0008-0000-1B00-00005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9486" name="Button 94" hidden="1">
              <a:extLst>
                <a:ext uri="{63B3BB69-23CF-44E3-9099-C40C66FF867C}">
                  <a14:compatExt spid="_x0000_s59486"/>
                </a:ext>
                <a:ext uri="{FF2B5EF4-FFF2-40B4-BE49-F238E27FC236}">
                  <a16:creationId xmlns:a16="http://schemas.microsoft.com/office/drawing/2014/main" id="{00000000-0008-0000-1B00-00005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9487" name="Button 95" hidden="1">
              <a:extLst>
                <a:ext uri="{63B3BB69-23CF-44E3-9099-C40C66FF867C}">
                  <a14:compatExt spid="_x0000_s59487"/>
                </a:ext>
                <a:ext uri="{FF2B5EF4-FFF2-40B4-BE49-F238E27FC236}">
                  <a16:creationId xmlns:a16="http://schemas.microsoft.com/office/drawing/2014/main" id="{00000000-0008-0000-1B00-00005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9488" name="Button 96" hidden="1">
              <a:extLst>
                <a:ext uri="{63B3BB69-23CF-44E3-9099-C40C66FF867C}">
                  <a14:compatExt spid="_x0000_s59488"/>
                </a:ext>
                <a:ext uri="{FF2B5EF4-FFF2-40B4-BE49-F238E27FC236}">
                  <a16:creationId xmlns:a16="http://schemas.microsoft.com/office/drawing/2014/main" id="{00000000-0008-0000-1B00-00006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9489" name="Button 97" hidden="1">
              <a:extLst>
                <a:ext uri="{63B3BB69-23CF-44E3-9099-C40C66FF867C}">
                  <a14:compatExt spid="_x0000_s59489"/>
                </a:ext>
                <a:ext uri="{FF2B5EF4-FFF2-40B4-BE49-F238E27FC236}">
                  <a16:creationId xmlns:a16="http://schemas.microsoft.com/office/drawing/2014/main" id="{00000000-0008-0000-1B00-00006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9490" name="Button 98" hidden="1">
              <a:extLst>
                <a:ext uri="{63B3BB69-23CF-44E3-9099-C40C66FF867C}">
                  <a14:compatExt spid="_x0000_s59490"/>
                </a:ext>
                <a:ext uri="{FF2B5EF4-FFF2-40B4-BE49-F238E27FC236}">
                  <a16:creationId xmlns:a16="http://schemas.microsoft.com/office/drawing/2014/main" id="{00000000-0008-0000-1B00-00006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9491" name="Button 99" hidden="1">
              <a:extLst>
                <a:ext uri="{63B3BB69-23CF-44E3-9099-C40C66FF867C}">
                  <a14:compatExt spid="_x0000_s59491"/>
                </a:ext>
                <a:ext uri="{FF2B5EF4-FFF2-40B4-BE49-F238E27FC236}">
                  <a16:creationId xmlns:a16="http://schemas.microsoft.com/office/drawing/2014/main" id="{00000000-0008-0000-1B00-00006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9492" name="Button 100" hidden="1">
              <a:extLst>
                <a:ext uri="{63B3BB69-23CF-44E3-9099-C40C66FF867C}">
                  <a14:compatExt spid="_x0000_s59492"/>
                </a:ext>
                <a:ext uri="{FF2B5EF4-FFF2-40B4-BE49-F238E27FC236}">
                  <a16:creationId xmlns:a16="http://schemas.microsoft.com/office/drawing/2014/main" id="{00000000-0008-0000-1B00-00006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9493" name="Button 101" hidden="1">
              <a:extLst>
                <a:ext uri="{63B3BB69-23CF-44E3-9099-C40C66FF867C}">
                  <a14:compatExt spid="_x0000_s59493"/>
                </a:ext>
                <a:ext uri="{FF2B5EF4-FFF2-40B4-BE49-F238E27FC236}">
                  <a16:creationId xmlns:a16="http://schemas.microsoft.com/office/drawing/2014/main" id="{00000000-0008-0000-1B00-00006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9494" name="Button 102" hidden="1">
              <a:extLst>
                <a:ext uri="{63B3BB69-23CF-44E3-9099-C40C66FF867C}">
                  <a14:compatExt spid="_x0000_s59494"/>
                </a:ext>
                <a:ext uri="{FF2B5EF4-FFF2-40B4-BE49-F238E27FC236}">
                  <a16:creationId xmlns:a16="http://schemas.microsoft.com/office/drawing/2014/main" id="{00000000-0008-0000-1B00-00006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9495" name="Button 103" hidden="1">
              <a:extLst>
                <a:ext uri="{63B3BB69-23CF-44E3-9099-C40C66FF867C}">
                  <a14:compatExt spid="_x0000_s59495"/>
                </a:ext>
                <a:ext uri="{FF2B5EF4-FFF2-40B4-BE49-F238E27FC236}">
                  <a16:creationId xmlns:a16="http://schemas.microsoft.com/office/drawing/2014/main" id="{00000000-0008-0000-1B00-00006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9496" name="Button 104" hidden="1">
              <a:extLst>
                <a:ext uri="{63B3BB69-23CF-44E3-9099-C40C66FF867C}">
                  <a14:compatExt spid="_x0000_s59496"/>
                </a:ext>
                <a:ext uri="{FF2B5EF4-FFF2-40B4-BE49-F238E27FC236}">
                  <a16:creationId xmlns:a16="http://schemas.microsoft.com/office/drawing/2014/main" id="{00000000-0008-0000-1B00-00006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9497" name="Button 105" hidden="1">
              <a:extLst>
                <a:ext uri="{63B3BB69-23CF-44E3-9099-C40C66FF867C}">
                  <a14:compatExt spid="_x0000_s59497"/>
                </a:ext>
                <a:ext uri="{FF2B5EF4-FFF2-40B4-BE49-F238E27FC236}">
                  <a16:creationId xmlns:a16="http://schemas.microsoft.com/office/drawing/2014/main" id="{00000000-0008-0000-1B00-00006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9498" name="Button 106" hidden="1">
              <a:extLst>
                <a:ext uri="{63B3BB69-23CF-44E3-9099-C40C66FF867C}">
                  <a14:compatExt spid="_x0000_s59498"/>
                </a:ext>
                <a:ext uri="{FF2B5EF4-FFF2-40B4-BE49-F238E27FC236}">
                  <a16:creationId xmlns:a16="http://schemas.microsoft.com/office/drawing/2014/main" id="{00000000-0008-0000-1B00-00006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9499" name="Button 107" hidden="1">
              <a:extLst>
                <a:ext uri="{63B3BB69-23CF-44E3-9099-C40C66FF867C}">
                  <a14:compatExt spid="_x0000_s59499"/>
                </a:ext>
                <a:ext uri="{FF2B5EF4-FFF2-40B4-BE49-F238E27FC236}">
                  <a16:creationId xmlns:a16="http://schemas.microsoft.com/office/drawing/2014/main" id="{00000000-0008-0000-1B00-00006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9500" name="Button 108" hidden="1">
              <a:extLst>
                <a:ext uri="{63B3BB69-23CF-44E3-9099-C40C66FF867C}">
                  <a14:compatExt spid="_x0000_s59500"/>
                </a:ext>
                <a:ext uri="{FF2B5EF4-FFF2-40B4-BE49-F238E27FC236}">
                  <a16:creationId xmlns:a16="http://schemas.microsoft.com/office/drawing/2014/main" id="{00000000-0008-0000-1B00-00006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9501" name="Button 109" hidden="1">
              <a:extLst>
                <a:ext uri="{63B3BB69-23CF-44E3-9099-C40C66FF867C}">
                  <a14:compatExt spid="_x0000_s59501"/>
                </a:ext>
                <a:ext uri="{FF2B5EF4-FFF2-40B4-BE49-F238E27FC236}">
                  <a16:creationId xmlns:a16="http://schemas.microsoft.com/office/drawing/2014/main" id="{00000000-0008-0000-1B00-00006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9502" name="Button 110" hidden="1">
              <a:extLst>
                <a:ext uri="{63B3BB69-23CF-44E3-9099-C40C66FF867C}">
                  <a14:compatExt spid="_x0000_s59502"/>
                </a:ext>
                <a:ext uri="{FF2B5EF4-FFF2-40B4-BE49-F238E27FC236}">
                  <a16:creationId xmlns:a16="http://schemas.microsoft.com/office/drawing/2014/main" id="{00000000-0008-0000-1B00-00006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9503" name="Button 111" hidden="1">
              <a:extLst>
                <a:ext uri="{63B3BB69-23CF-44E3-9099-C40C66FF867C}">
                  <a14:compatExt spid="_x0000_s59503"/>
                </a:ext>
                <a:ext uri="{FF2B5EF4-FFF2-40B4-BE49-F238E27FC236}">
                  <a16:creationId xmlns:a16="http://schemas.microsoft.com/office/drawing/2014/main" id="{00000000-0008-0000-1B00-00006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9504" name="Button 112" hidden="1">
              <a:extLst>
                <a:ext uri="{63B3BB69-23CF-44E3-9099-C40C66FF867C}">
                  <a14:compatExt spid="_x0000_s59504"/>
                </a:ext>
                <a:ext uri="{FF2B5EF4-FFF2-40B4-BE49-F238E27FC236}">
                  <a16:creationId xmlns:a16="http://schemas.microsoft.com/office/drawing/2014/main" id="{00000000-0008-0000-1B00-00007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9505" name="Button 113" hidden="1">
              <a:extLst>
                <a:ext uri="{63B3BB69-23CF-44E3-9099-C40C66FF867C}">
                  <a14:compatExt spid="_x0000_s59505"/>
                </a:ext>
                <a:ext uri="{FF2B5EF4-FFF2-40B4-BE49-F238E27FC236}">
                  <a16:creationId xmlns:a16="http://schemas.microsoft.com/office/drawing/2014/main" id="{00000000-0008-0000-1B00-00007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9506" name="Button 114" hidden="1">
              <a:extLst>
                <a:ext uri="{63B3BB69-23CF-44E3-9099-C40C66FF867C}">
                  <a14:compatExt spid="_x0000_s59506"/>
                </a:ext>
                <a:ext uri="{FF2B5EF4-FFF2-40B4-BE49-F238E27FC236}">
                  <a16:creationId xmlns:a16="http://schemas.microsoft.com/office/drawing/2014/main" id="{00000000-0008-0000-1B00-00007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9507" name="Button 115" hidden="1">
              <a:extLst>
                <a:ext uri="{63B3BB69-23CF-44E3-9099-C40C66FF867C}">
                  <a14:compatExt spid="_x0000_s59507"/>
                </a:ext>
                <a:ext uri="{FF2B5EF4-FFF2-40B4-BE49-F238E27FC236}">
                  <a16:creationId xmlns:a16="http://schemas.microsoft.com/office/drawing/2014/main" id="{00000000-0008-0000-1B00-00007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9508" name="Button 116" hidden="1">
              <a:extLst>
                <a:ext uri="{63B3BB69-23CF-44E3-9099-C40C66FF867C}">
                  <a14:compatExt spid="_x0000_s59508"/>
                </a:ext>
                <a:ext uri="{FF2B5EF4-FFF2-40B4-BE49-F238E27FC236}">
                  <a16:creationId xmlns:a16="http://schemas.microsoft.com/office/drawing/2014/main" id="{00000000-0008-0000-1B00-00007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9509" name="Button 117" hidden="1">
              <a:extLst>
                <a:ext uri="{63B3BB69-23CF-44E3-9099-C40C66FF867C}">
                  <a14:compatExt spid="_x0000_s59509"/>
                </a:ext>
                <a:ext uri="{FF2B5EF4-FFF2-40B4-BE49-F238E27FC236}">
                  <a16:creationId xmlns:a16="http://schemas.microsoft.com/office/drawing/2014/main" id="{00000000-0008-0000-1B00-00007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9510" name="Button 118" hidden="1">
              <a:extLst>
                <a:ext uri="{63B3BB69-23CF-44E3-9099-C40C66FF867C}">
                  <a14:compatExt spid="_x0000_s59510"/>
                </a:ext>
                <a:ext uri="{FF2B5EF4-FFF2-40B4-BE49-F238E27FC236}">
                  <a16:creationId xmlns:a16="http://schemas.microsoft.com/office/drawing/2014/main" id="{00000000-0008-0000-1B00-00007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9511" name="Button 119" hidden="1">
              <a:extLst>
                <a:ext uri="{63B3BB69-23CF-44E3-9099-C40C66FF867C}">
                  <a14:compatExt spid="_x0000_s59511"/>
                </a:ext>
                <a:ext uri="{FF2B5EF4-FFF2-40B4-BE49-F238E27FC236}">
                  <a16:creationId xmlns:a16="http://schemas.microsoft.com/office/drawing/2014/main" id="{00000000-0008-0000-1B00-00007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9512" name="Button 120" hidden="1">
              <a:extLst>
                <a:ext uri="{63B3BB69-23CF-44E3-9099-C40C66FF867C}">
                  <a14:compatExt spid="_x0000_s59512"/>
                </a:ext>
                <a:ext uri="{FF2B5EF4-FFF2-40B4-BE49-F238E27FC236}">
                  <a16:creationId xmlns:a16="http://schemas.microsoft.com/office/drawing/2014/main" id="{00000000-0008-0000-1B00-00007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9513" name="Button 121" hidden="1">
              <a:extLst>
                <a:ext uri="{63B3BB69-23CF-44E3-9099-C40C66FF867C}">
                  <a14:compatExt spid="_x0000_s59513"/>
                </a:ext>
                <a:ext uri="{FF2B5EF4-FFF2-40B4-BE49-F238E27FC236}">
                  <a16:creationId xmlns:a16="http://schemas.microsoft.com/office/drawing/2014/main" id="{00000000-0008-0000-1B00-00007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9514" name="Button 122" hidden="1">
              <a:extLst>
                <a:ext uri="{63B3BB69-23CF-44E3-9099-C40C66FF867C}">
                  <a14:compatExt spid="_x0000_s59514"/>
                </a:ext>
                <a:ext uri="{FF2B5EF4-FFF2-40B4-BE49-F238E27FC236}">
                  <a16:creationId xmlns:a16="http://schemas.microsoft.com/office/drawing/2014/main" id="{00000000-0008-0000-1B00-00007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9515" name="Button 123" hidden="1">
              <a:extLst>
                <a:ext uri="{63B3BB69-23CF-44E3-9099-C40C66FF867C}">
                  <a14:compatExt spid="_x0000_s59515"/>
                </a:ext>
                <a:ext uri="{FF2B5EF4-FFF2-40B4-BE49-F238E27FC236}">
                  <a16:creationId xmlns:a16="http://schemas.microsoft.com/office/drawing/2014/main" id="{00000000-0008-0000-1B00-00007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9516" name="Button 124" hidden="1">
              <a:extLst>
                <a:ext uri="{63B3BB69-23CF-44E3-9099-C40C66FF867C}">
                  <a14:compatExt spid="_x0000_s59516"/>
                </a:ext>
                <a:ext uri="{FF2B5EF4-FFF2-40B4-BE49-F238E27FC236}">
                  <a16:creationId xmlns:a16="http://schemas.microsoft.com/office/drawing/2014/main" id="{00000000-0008-0000-1B00-00007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9517" name="Button 125" hidden="1">
              <a:extLst>
                <a:ext uri="{63B3BB69-23CF-44E3-9099-C40C66FF867C}">
                  <a14:compatExt spid="_x0000_s59517"/>
                </a:ext>
                <a:ext uri="{FF2B5EF4-FFF2-40B4-BE49-F238E27FC236}">
                  <a16:creationId xmlns:a16="http://schemas.microsoft.com/office/drawing/2014/main" id="{00000000-0008-0000-1B00-00007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9518" name="Button 126" hidden="1">
              <a:extLst>
                <a:ext uri="{63B3BB69-23CF-44E3-9099-C40C66FF867C}">
                  <a14:compatExt spid="_x0000_s59518"/>
                </a:ext>
                <a:ext uri="{FF2B5EF4-FFF2-40B4-BE49-F238E27FC236}">
                  <a16:creationId xmlns:a16="http://schemas.microsoft.com/office/drawing/2014/main" id="{00000000-0008-0000-1B00-00007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9519" name="Button 127" hidden="1">
              <a:extLst>
                <a:ext uri="{63B3BB69-23CF-44E3-9099-C40C66FF867C}">
                  <a14:compatExt spid="_x0000_s59519"/>
                </a:ext>
                <a:ext uri="{FF2B5EF4-FFF2-40B4-BE49-F238E27FC236}">
                  <a16:creationId xmlns:a16="http://schemas.microsoft.com/office/drawing/2014/main" id="{00000000-0008-0000-1B00-00007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9520" name="Button 128" hidden="1">
              <a:extLst>
                <a:ext uri="{63B3BB69-23CF-44E3-9099-C40C66FF867C}">
                  <a14:compatExt spid="_x0000_s59520"/>
                </a:ext>
                <a:ext uri="{FF2B5EF4-FFF2-40B4-BE49-F238E27FC236}">
                  <a16:creationId xmlns:a16="http://schemas.microsoft.com/office/drawing/2014/main" id="{00000000-0008-0000-1B00-00008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9521" name="Button 129" hidden="1">
              <a:extLst>
                <a:ext uri="{63B3BB69-23CF-44E3-9099-C40C66FF867C}">
                  <a14:compatExt spid="_x0000_s59521"/>
                </a:ext>
                <a:ext uri="{FF2B5EF4-FFF2-40B4-BE49-F238E27FC236}">
                  <a16:creationId xmlns:a16="http://schemas.microsoft.com/office/drawing/2014/main" id="{00000000-0008-0000-1B00-00008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9522" name="Button 130" hidden="1">
              <a:extLst>
                <a:ext uri="{63B3BB69-23CF-44E3-9099-C40C66FF867C}">
                  <a14:compatExt spid="_x0000_s59522"/>
                </a:ext>
                <a:ext uri="{FF2B5EF4-FFF2-40B4-BE49-F238E27FC236}">
                  <a16:creationId xmlns:a16="http://schemas.microsoft.com/office/drawing/2014/main" id="{00000000-0008-0000-1B00-00008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9523" name="Button 131" hidden="1">
              <a:extLst>
                <a:ext uri="{63B3BB69-23CF-44E3-9099-C40C66FF867C}">
                  <a14:compatExt spid="_x0000_s59523"/>
                </a:ext>
                <a:ext uri="{FF2B5EF4-FFF2-40B4-BE49-F238E27FC236}">
                  <a16:creationId xmlns:a16="http://schemas.microsoft.com/office/drawing/2014/main" id="{00000000-0008-0000-1B00-00008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9524" name="Button 132" hidden="1">
              <a:extLst>
                <a:ext uri="{63B3BB69-23CF-44E3-9099-C40C66FF867C}">
                  <a14:compatExt spid="_x0000_s59524"/>
                </a:ext>
                <a:ext uri="{FF2B5EF4-FFF2-40B4-BE49-F238E27FC236}">
                  <a16:creationId xmlns:a16="http://schemas.microsoft.com/office/drawing/2014/main" id="{00000000-0008-0000-1B00-00008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9525" name="Button 133" hidden="1">
              <a:extLst>
                <a:ext uri="{63B3BB69-23CF-44E3-9099-C40C66FF867C}">
                  <a14:compatExt spid="_x0000_s59525"/>
                </a:ext>
                <a:ext uri="{FF2B5EF4-FFF2-40B4-BE49-F238E27FC236}">
                  <a16:creationId xmlns:a16="http://schemas.microsoft.com/office/drawing/2014/main" id="{00000000-0008-0000-1B00-00008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9526" name="Button 134" hidden="1">
              <a:extLst>
                <a:ext uri="{63B3BB69-23CF-44E3-9099-C40C66FF867C}">
                  <a14:compatExt spid="_x0000_s59526"/>
                </a:ext>
                <a:ext uri="{FF2B5EF4-FFF2-40B4-BE49-F238E27FC236}">
                  <a16:creationId xmlns:a16="http://schemas.microsoft.com/office/drawing/2014/main" id="{00000000-0008-0000-1B00-00008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9527" name="Button 135" hidden="1">
              <a:extLst>
                <a:ext uri="{63B3BB69-23CF-44E3-9099-C40C66FF867C}">
                  <a14:compatExt spid="_x0000_s59527"/>
                </a:ext>
                <a:ext uri="{FF2B5EF4-FFF2-40B4-BE49-F238E27FC236}">
                  <a16:creationId xmlns:a16="http://schemas.microsoft.com/office/drawing/2014/main" id="{00000000-0008-0000-1B00-00008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9528" name="Button 136" hidden="1">
              <a:extLst>
                <a:ext uri="{63B3BB69-23CF-44E3-9099-C40C66FF867C}">
                  <a14:compatExt spid="_x0000_s59528"/>
                </a:ext>
                <a:ext uri="{FF2B5EF4-FFF2-40B4-BE49-F238E27FC236}">
                  <a16:creationId xmlns:a16="http://schemas.microsoft.com/office/drawing/2014/main" id="{00000000-0008-0000-1B00-00008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9529" name="Button 137" hidden="1">
              <a:extLst>
                <a:ext uri="{63B3BB69-23CF-44E3-9099-C40C66FF867C}">
                  <a14:compatExt spid="_x0000_s59529"/>
                </a:ext>
                <a:ext uri="{FF2B5EF4-FFF2-40B4-BE49-F238E27FC236}">
                  <a16:creationId xmlns:a16="http://schemas.microsoft.com/office/drawing/2014/main" id="{00000000-0008-0000-1B00-00008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9530" name="Button 138" hidden="1">
              <a:extLst>
                <a:ext uri="{63B3BB69-23CF-44E3-9099-C40C66FF867C}">
                  <a14:compatExt spid="_x0000_s59530"/>
                </a:ext>
                <a:ext uri="{FF2B5EF4-FFF2-40B4-BE49-F238E27FC236}">
                  <a16:creationId xmlns:a16="http://schemas.microsoft.com/office/drawing/2014/main" id="{00000000-0008-0000-1B00-00008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9531" name="Button 139" hidden="1">
              <a:extLst>
                <a:ext uri="{63B3BB69-23CF-44E3-9099-C40C66FF867C}">
                  <a14:compatExt spid="_x0000_s59531"/>
                </a:ext>
                <a:ext uri="{FF2B5EF4-FFF2-40B4-BE49-F238E27FC236}">
                  <a16:creationId xmlns:a16="http://schemas.microsoft.com/office/drawing/2014/main" id="{00000000-0008-0000-1B00-00008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9532" name="Button 140" hidden="1">
              <a:extLst>
                <a:ext uri="{63B3BB69-23CF-44E3-9099-C40C66FF867C}">
                  <a14:compatExt spid="_x0000_s59532"/>
                </a:ext>
                <a:ext uri="{FF2B5EF4-FFF2-40B4-BE49-F238E27FC236}">
                  <a16:creationId xmlns:a16="http://schemas.microsoft.com/office/drawing/2014/main" id="{00000000-0008-0000-1B00-00008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60417" name="Button 1" hidden="1">
              <a:extLst>
                <a:ext uri="{63B3BB69-23CF-44E3-9099-C40C66FF867C}">
                  <a14:compatExt spid="_x0000_s60417"/>
                </a:ext>
                <a:ext uri="{FF2B5EF4-FFF2-40B4-BE49-F238E27FC236}">
                  <a16:creationId xmlns:a16="http://schemas.microsoft.com/office/drawing/2014/main" id="{00000000-0008-0000-1C00-00000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60418" name="Button 2" hidden="1">
              <a:extLst>
                <a:ext uri="{63B3BB69-23CF-44E3-9099-C40C66FF867C}">
                  <a14:compatExt spid="_x0000_s60418"/>
                </a:ext>
                <a:ext uri="{FF2B5EF4-FFF2-40B4-BE49-F238E27FC236}">
                  <a16:creationId xmlns:a16="http://schemas.microsoft.com/office/drawing/2014/main" id="{00000000-0008-0000-1C00-00000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60419" name="Button 3" hidden="1">
              <a:extLst>
                <a:ext uri="{63B3BB69-23CF-44E3-9099-C40C66FF867C}">
                  <a14:compatExt spid="_x0000_s60419"/>
                </a:ext>
                <a:ext uri="{FF2B5EF4-FFF2-40B4-BE49-F238E27FC236}">
                  <a16:creationId xmlns:a16="http://schemas.microsoft.com/office/drawing/2014/main" id="{00000000-0008-0000-1C00-00000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60420" name="Button 4" hidden="1">
              <a:extLst>
                <a:ext uri="{63B3BB69-23CF-44E3-9099-C40C66FF867C}">
                  <a14:compatExt spid="_x0000_s60420"/>
                </a:ext>
                <a:ext uri="{FF2B5EF4-FFF2-40B4-BE49-F238E27FC236}">
                  <a16:creationId xmlns:a16="http://schemas.microsoft.com/office/drawing/2014/main" id="{00000000-0008-0000-1C00-00000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60421" name="Button 5" hidden="1">
              <a:extLst>
                <a:ext uri="{63B3BB69-23CF-44E3-9099-C40C66FF867C}">
                  <a14:compatExt spid="_x0000_s60421"/>
                </a:ext>
                <a:ext uri="{FF2B5EF4-FFF2-40B4-BE49-F238E27FC236}">
                  <a16:creationId xmlns:a16="http://schemas.microsoft.com/office/drawing/2014/main" id="{00000000-0008-0000-1C00-00000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60422" name="Button 6" hidden="1">
              <a:extLst>
                <a:ext uri="{63B3BB69-23CF-44E3-9099-C40C66FF867C}">
                  <a14:compatExt spid="_x0000_s60422"/>
                </a:ext>
                <a:ext uri="{FF2B5EF4-FFF2-40B4-BE49-F238E27FC236}">
                  <a16:creationId xmlns:a16="http://schemas.microsoft.com/office/drawing/2014/main" id="{00000000-0008-0000-1C00-00000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60423" name="Button 7" hidden="1">
              <a:extLst>
                <a:ext uri="{63B3BB69-23CF-44E3-9099-C40C66FF867C}">
                  <a14:compatExt spid="_x0000_s60423"/>
                </a:ext>
                <a:ext uri="{FF2B5EF4-FFF2-40B4-BE49-F238E27FC236}">
                  <a16:creationId xmlns:a16="http://schemas.microsoft.com/office/drawing/2014/main" id="{00000000-0008-0000-1C00-00000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60424" name="Button 8" hidden="1">
              <a:extLst>
                <a:ext uri="{63B3BB69-23CF-44E3-9099-C40C66FF867C}">
                  <a14:compatExt spid="_x0000_s60424"/>
                </a:ext>
                <a:ext uri="{FF2B5EF4-FFF2-40B4-BE49-F238E27FC236}">
                  <a16:creationId xmlns:a16="http://schemas.microsoft.com/office/drawing/2014/main" id="{00000000-0008-0000-1C00-00000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60425" name="Button 9" hidden="1">
              <a:extLst>
                <a:ext uri="{63B3BB69-23CF-44E3-9099-C40C66FF867C}">
                  <a14:compatExt spid="_x0000_s60425"/>
                </a:ext>
                <a:ext uri="{FF2B5EF4-FFF2-40B4-BE49-F238E27FC236}">
                  <a16:creationId xmlns:a16="http://schemas.microsoft.com/office/drawing/2014/main" id="{00000000-0008-0000-1C00-00000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60426" name="Button 10" hidden="1">
              <a:extLst>
                <a:ext uri="{63B3BB69-23CF-44E3-9099-C40C66FF867C}">
                  <a14:compatExt spid="_x0000_s60426"/>
                </a:ext>
                <a:ext uri="{FF2B5EF4-FFF2-40B4-BE49-F238E27FC236}">
                  <a16:creationId xmlns:a16="http://schemas.microsoft.com/office/drawing/2014/main" id="{00000000-0008-0000-1C00-00000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60427" name="Button 11" hidden="1">
              <a:extLst>
                <a:ext uri="{63B3BB69-23CF-44E3-9099-C40C66FF867C}">
                  <a14:compatExt spid="_x0000_s60427"/>
                </a:ext>
                <a:ext uri="{FF2B5EF4-FFF2-40B4-BE49-F238E27FC236}">
                  <a16:creationId xmlns:a16="http://schemas.microsoft.com/office/drawing/2014/main" id="{00000000-0008-0000-1C00-00000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60428" name="Button 12" hidden="1">
              <a:extLst>
                <a:ext uri="{63B3BB69-23CF-44E3-9099-C40C66FF867C}">
                  <a14:compatExt spid="_x0000_s60428"/>
                </a:ext>
                <a:ext uri="{FF2B5EF4-FFF2-40B4-BE49-F238E27FC236}">
                  <a16:creationId xmlns:a16="http://schemas.microsoft.com/office/drawing/2014/main" id="{00000000-0008-0000-1C00-00000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60429" name="Button 13" hidden="1">
              <a:extLst>
                <a:ext uri="{63B3BB69-23CF-44E3-9099-C40C66FF867C}">
                  <a14:compatExt spid="_x0000_s60429"/>
                </a:ext>
                <a:ext uri="{FF2B5EF4-FFF2-40B4-BE49-F238E27FC236}">
                  <a16:creationId xmlns:a16="http://schemas.microsoft.com/office/drawing/2014/main" id="{00000000-0008-0000-1C00-00000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60430" name="Button 14" hidden="1">
              <a:extLst>
                <a:ext uri="{63B3BB69-23CF-44E3-9099-C40C66FF867C}">
                  <a14:compatExt spid="_x0000_s60430"/>
                </a:ext>
                <a:ext uri="{FF2B5EF4-FFF2-40B4-BE49-F238E27FC236}">
                  <a16:creationId xmlns:a16="http://schemas.microsoft.com/office/drawing/2014/main" id="{00000000-0008-0000-1C00-00000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60431" name="Button 15" hidden="1">
              <a:extLst>
                <a:ext uri="{63B3BB69-23CF-44E3-9099-C40C66FF867C}">
                  <a14:compatExt spid="_x0000_s60431"/>
                </a:ext>
                <a:ext uri="{FF2B5EF4-FFF2-40B4-BE49-F238E27FC236}">
                  <a16:creationId xmlns:a16="http://schemas.microsoft.com/office/drawing/2014/main" id="{00000000-0008-0000-1C00-00000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60432" name="Button 16" hidden="1">
              <a:extLst>
                <a:ext uri="{63B3BB69-23CF-44E3-9099-C40C66FF867C}">
                  <a14:compatExt spid="_x0000_s60432"/>
                </a:ext>
                <a:ext uri="{FF2B5EF4-FFF2-40B4-BE49-F238E27FC236}">
                  <a16:creationId xmlns:a16="http://schemas.microsoft.com/office/drawing/2014/main" id="{00000000-0008-0000-1C00-00001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60433" name="Button 17" hidden="1">
              <a:extLst>
                <a:ext uri="{63B3BB69-23CF-44E3-9099-C40C66FF867C}">
                  <a14:compatExt spid="_x0000_s60433"/>
                </a:ext>
                <a:ext uri="{FF2B5EF4-FFF2-40B4-BE49-F238E27FC236}">
                  <a16:creationId xmlns:a16="http://schemas.microsoft.com/office/drawing/2014/main" id="{00000000-0008-0000-1C00-00001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60434" name="Button 18" hidden="1">
              <a:extLst>
                <a:ext uri="{63B3BB69-23CF-44E3-9099-C40C66FF867C}">
                  <a14:compatExt spid="_x0000_s60434"/>
                </a:ext>
                <a:ext uri="{FF2B5EF4-FFF2-40B4-BE49-F238E27FC236}">
                  <a16:creationId xmlns:a16="http://schemas.microsoft.com/office/drawing/2014/main" id="{00000000-0008-0000-1C00-00001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60435" name="Button 19" hidden="1">
              <a:extLst>
                <a:ext uri="{63B3BB69-23CF-44E3-9099-C40C66FF867C}">
                  <a14:compatExt spid="_x0000_s60435"/>
                </a:ext>
                <a:ext uri="{FF2B5EF4-FFF2-40B4-BE49-F238E27FC236}">
                  <a16:creationId xmlns:a16="http://schemas.microsoft.com/office/drawing/2014/main" id="{00000000-0008-0000-1C00-00001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60436" name="Button 20" hidden="1">
              <a:extLst>
                <a:ext uri="{63B3BB69-23CF-44E3-9099-C40C66FF867C}">
                  <a14:compatExt spid="_x0000_s60436"/>
                </a:ext>
                <a:ext uri="{FF2B5EF4-FFF2-40B4-BE49-F238E27FC236}">
                  <a16:creationId xmlns:a16="http://schemas.microsoft.com/office/drawing/2014/main" id="{00000000-0008-0000-1C00-00001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60437" name="Button 21" hidden="1">
              <a:extLst>
                <a:ext uri="{63B3BB69-23CF-44E3-9099-C40C66FF867C}">
                  <a14:compatExt spid="_x0000_s60437"/>
                </a:ext>
                <a:ext uri="{FF2B5EF4-FFF2-40B4-BE49-F238E27FC236}">
                  <a16:creationId xmlns:a16="http://schemas.microsoft.com/office/drawing/2014/main" id="{00000000-0008-0000-1C00-00001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60438" name="Button 22" hidden="1">
              <a:extLst>
                <a:ext uri="{63B3BB69-23CF-44E3-9099-C40C66FF867C}">
                  <a14:compatExt spid="_x0000_s60438"/>
                </a:ext>
                <a:ext uri="{FF2B5EF4-FFF2-40B4-BE49-F238E27FC236}">
                  <a16:creationId xmlns:a16="http://schemas.microsoft.com/office/drawing/2014/main" id="{00000000-0008-0000-1C00-00001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60439" name="Button 23" hidden="1">
              <a:extLst>
                <a:ext uri="{63B3BB69-23CF-44E3-9099-C40C66FF867C}">
                  <a14:compatExt spid="_x0000_s60439"/>
                </a:ext>
                <a:ext uri="{FF2B5EF4-FFF2-40B4-BE49-F238E27FC236}">
                  <a16:creationId xmlns:a16="http://schemas.microsoft.com/office/drawing/2014/main" id="{00000000-0008-0000-1C00-00001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60440" name="Button 24" hidden="1">
              <a:extLst>
                <a:ext uri="{63B3BB69-23CF-44E3-9099-C40C66FF867C}">
                  <a14:compatExt spid="_x0000_s60440"/>
                </a:ext>
                <a:ext uri="{FF2B5EF4-FFF2-40B4-BE49-F238E27FC236}">
                  <a16:creationId xmlns:a16="http://schemas.microsoft.com/office/drawing/2014/main" id="{00000000-0008-0000-1C00-00001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60441" name="Button 25" hidden="1">
              <a:extLst>
                <a:ext uri="{63B3BB69-23CF-44E3-9099-C40C66FF867C}">
                  <a14:compatExt spid="_x0000_s60441"/>
                </a:ext>
                <a:ext uri="{FF2B5EF4-FFF2-40B4-BE49-F238E27FC236}">
                  <a16:creationId xmlns:a16="http://schemas.microsoft.com/office/drawing/2014/main" id="{00000000-0008-0000-1C00-00001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60442" name="Button 26" hidden="1">
              <a:extLst>
                <a:ext uri="{63B3BB69-23CF-44E3-9099-C40C66FF867C}">
                  <a14:compatExt spid="_x0000_s60442"/>
                </a:ext>
                <a:ext uri="{FF2B5EF4-FFF2-40B4-BE49-F238E27FC236}">
                  <a16:creationId xmlns:a16="http://schemas.microsoft.com/office/drawing/2014/main" id="{00000000-0008-0000-1C00-00001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60443" name="Button 27" hidden="1">
              <a:extLst>
                <a:ext uri="{63B3BB69-23CF-44E3-9099-C40C66FF867C}">
                  <a14:compatExt spid="_x0000_s60443"/>
                </a:ext>
                <a:ext uri="{FF2B5EF4-FFF2-40B4-BE49-F238E27FC236}">
                  <a16:creationId xmlns:a16="http://schemas.microsoft.com/office/drawing/2014/main" id="{00000000-0008-0000-1C00-00001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60444" name="Button 28" hidden="1">
              <a:extLst>
                <a:ext uri="{63B3BB69-23CF-44E3-9099-C40C66FF867C}">
                  <a14:compatExt spid="_x0000_s60444"/>
                </a:ext>
                <a:ext uri="{FF2B5EF4-FFF2-40B4-BE49-F238E27FC236}">
                  <a16:creationId xmlns:a16="http://schemas.microsoft.com/office/drawing/2014/main" id="{00000000-0008-0000-1C00-00001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60445" name="Button 29" hidden="1">
              <a:extLst>
                <a:ext uri="{63B3BB69-23CF-44E3-9099-C40C66FF867C}">
                  <a14:compatExt spid="_x0000_s60445"/>
                </a:ext>
                <a:ext uri="{FF2B5EF4-FFF2-40B4-BE49-F238E27FC236}">
                  <a16:creationId xmlns:a16="http://schemas.microsoft.com/office/drawing/2014/main" id="{00000000-0008-0000-1C00-00001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60446" name="Button 30" hidden="1">
              <a:extLst>
                <a:ext uri="{63B3BB69-23CF-44E3-9099-C40C66FF867C}">
                  <a14:compatExt spid="_x0000_s60446"/>
                </a:ext>
                <a:ext uri="{FF2B5EF4-FFF2-40B4-BE49-F238E27FC236}">
                  <a16:creationId xmlns:a16="http://schemas.microsoft.com/office/drawing/2014/main" id="{00000000-0008-0000-1C00-00001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60447" name="Button 31" hidden="1">
              <a:extLst>
                <a:ext uri="{63B3BB69-23CF-44E3-9099-C40C66FF867C}">
                  <a14:compatExt spid="_x0000_s60447"/>
                </a:ext>
                <a:ext uri="{FF2B5EF4-FFF2-40B4-BE49-F238E27FC236}">
                  <a16:creationId xmlns:a16="http://schemas.microsoft.com/office/drawing/2014/main" id="{00000000-0008-0000-1C00-00001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60448" name="Button 32" hidden="1">
              <a:extLst>
                <a:ext uri="{63B3BB69-23CF-44E3-9099-C40C66FF867C}">
                  <a14:compatExt spid="_x0000_s60448"/>
                </a:ext>
                <a:ext uri="{FF2B5EF4-FFF2-40B4-BE49-F238E27FC236}">
                  <a16:creationId xmlns:a16="http://schemas.microsoft.com/office/drawing/2014/main" id="{00000000-0008-0000-1C00-00002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60449" name="Button 33" hidden="1">
              <a:extLst>
                <a:ext uri="{63B3BB69-23CF-44E3-9099-C40C66FF867C}">
                  <a14:compatExt spid="_x0000_s60449"/>
                </a:ext>
                <a:ext uri="{FF2B5EF4-FFF2-40B4-BE49-F238E27FC236}">
                  <a16:creationId xmlns:a16="http://schemas.microsoft.com/office/drawing/2014/main" id="{00000000-0008-0000-1C00-00002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60450" name="Button 34" hidden="1">
              <a:extLst>
                <a:ext uri="{63B3BB69-23CF-44E3-9099-C40C66FF867C}">
                  <a14:compatExt spid="_x0000_s60450"/>
                </a:ext>
                <a:ext uri="{FF2B5EF4-FFF2-40B4-BE49-F238E27FC236}">
                  <a16:creationId xmlns:a16="http://schemas.microsoft.com/office/drawing/2014/main" id="{00000000-0008-0000-1C00-00002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60451" name="Button 35" hidden="1">
              <a:extLst>
                <a:ext uri="{63B3BB69-23CF-44E3-9099-C40C66FF867C}">
                  <a14:compatExt spid="_x0000_s60451"/>
                </a:ext>
                <a:ext uri="{FF2B5EF4-FFF2-40B4-BE49-F238E27FC236}">
                  <a16:creationId xmlns:a16="http://schemas.microsoft.com/office/drawing/2014/main" id="{00000000-0008-0000-1C00-00002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60452" name="Button 36" hidden="1">
              <a:extLst>
                <a:ext uri="{63B3BB69-23CF-44E3-9099-C40C66FF867C}">
                  <a14:compatExt spid="_x0000_s60452"/>
                </a:ext>
                <a:ext uri="{FF2B5EF4-FFF2-40B4-BE49-F238E27FC236}">
                  <a16:creationId xmlns:a16="http://schemas.microsoft.com/office/drawing/2014/main" id="{00000000-0008-0000-1C00-00002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60453" name="Button 37" hidden="1">
              <a:extLst>
                <a:ext uri="{63B3BB69-23CF-44E3-9099-C40C66FF867C}">
                  <a14:compatExt spid="_x0000_s60453"/>
                </a:ext>
                <a:ext uri="{FF2B5EF4-FFF2-40B4-BE49-F238E27FC236}">
                  <a16:creationId xmlns:a16="http://schemas.microsoft.com/office/drawing/2014/main" id="{00000000-0008-0000-1C00-00002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60454" name="Button 38" hidden="1">
              <a:extLst>
                <a:ext uri="{63B3BB69-23CF-44E3-9099-C40C66FF867C}">
                  <a14:compatExt spid="_x0000_s60454"/>
                </a:ext>
                <a:ext uri="{FF2B5EF4-FFF2-40B4-BE49-F238E27FC236}">
                  <a16:creationId xmlns:a16="http://schemas.microsoft.com/office/drawing/2014/main" id="{00000000-0008-0000-1C00-00002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60455" name="Button 39" hidden="1">
              <a:extLst>
                <a:ext uri="{63B3BB69-23CF-44E3-9099-C40C66FF867C}">
                  <a14:compatExt spid="_x0000_s60455"/>
                </a:ext>
                <a:ext uri="{FF2B5EF4-FFF2-40B4-BE49-F238E27FC236}">
                  <a16:creationId xmlns:a16="http://schemas.microsoft.com/office/drawing/2014/main" id="{00000000-0008-0000-1C00-00002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60456" name="Button 40" hidden="1">
              <a:extLst>
                <a:ext uri="{63B3BB69-23CF-44E3-9099-C40C66FF867C}">
                  <a14:compatExt spid="_x0000_s60456"/>
                </a:ext>
                <a:ext uri="{FF2B5EF4-FFF2-40B4-BE49-F238E27FC236}">
                  <a16:creationId xmlns:a16="http://schemas.microsoft.com/office/drawing/2014/main" id="{00000000-0008-0000-1C00-00002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60457" name="Button 41" hidden="1">
              <a:extLst>
                <a:ext uri="{63B3BB69-23CF-44E3-9099-C40C66FF867C}">
                  <a14:compatExt spid="_x0000_s60457"/>
                </a:ext>
                <a:ext uri="{FF2B5EF4-FFF2-40B4-BE49-F238E27FC236}">
                  <a16:creationId xmlns:a16="http://schemas.microsoft.com/office/drawing/2014/main" id="{00000000-0008-0000-1C00-00002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60458" name="Button 42" hidden="1">
              <a:extLst>
                <a:ext uri="{63B3BB69-23CF-44E3-9099-C40C66FF867C}">
                  <a14:compatExt spid="_x0000_s60458"/>
                </a:ext>
                <a:ext uri="{FF2B5EF4-FFF2-40B4-BE49-F238E27FC236}">
                  <a16:creationId xmlns:a16="http://schemas.microsoft.com/office/drawing/2014/main" id="{00000000-0008-0000-1C00-00002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60459" name="Button 43" hidden="1">
              <a:extLst>
                <a:ext uri="{63B3BB69-23CF-44E3-9099-C40C66FF867C}">
                  <a14:compatExt spid="_x0000_s60459"/>
                </a:ext>
                <a:ext uri="{FF2B5EF4-FFF2-40B4-BE49-F238E27FC236}">
                  <a16:creationId xmlns:a16="http://schemas.microsoft.com/office/drawing/2014/main" id="{00000000-0008-0000-1C00-00002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60460" name="Button 44" hidden="1">
              <a:extLst>
                <a:ext uri="{63B3BB69-23CF-44E3-9099-C40C66FF867C}">
                  <a14:compatExt spid="_x0000_s60460"/>
                </a:ext>
                <a:ext uri="{FF2B5EF4-FFF2-40B4-BE49-F238E27FC236}">
                  <a16:creationId xmlns:a16="http://schemas.microsoft.com/office/drawing/2014/main" id="{00000000-0008-0000-1C00-00002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60461" name="Button 45" hidden="1">
              <a:extLst>
                <a:ext uri="{63B3BB69-23CF-44E3-9099-C40C66FF867C}">
                  <a14:compatExt spid="_x0000_s60461"/>
                </a:ext>
                <a:ext uri="{FF2B5EF4-FFF2-40B4-BE49-F238E27FC236}">
                  <a16:creationId xmlns:a16="http://schemas.microsoft.com/office/drawing/2014/main" id="{00000000-0008-0000-1C00-00002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60462" name="Button 46" hidden="1">
              <a:extLst>
                <a:ext uri="{63B3BB69-23CF-44E3-9099-C40C66FF867C}">
                  <a14:compatExt spid="_x0000_s60462"/>
                </a:ext>
                <a:ext uri="{FF2B5EF4-FFF2-40B4-BE49-F238E27FC236}">
                  <a16:creationId xmlns:a16="http://schemas.microsoft.com/office/drawing/2014/main" id="{00000000-0008-0000-1C00-00002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60463" name="Button 47" hidden="1">
              <a:extLst>
                <a:ext uri="{63B3BB69-23CF-44E3-9099-C40C66FF867C}">
                  <a14:compatExt spid="_x0000_s60463"/>
                </a:ext>
                <a:ext uri="{FF2B5EF4-FFF2-40B4-BE49-F238E27FC236}">
                  <a16:creationId xmlns:a16="http://schemas.microsoft.com/office/drawing/2014/main" id="{00000000-0008-0000-1C00-00002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60464" name="Button 48" hidden="1">
              <a:extLst>
                <a:ext uri="{63B3BB69-23CF-44E3-9099-C40C66FF867C}">
                  <a14:compatExt spid="_x0000_s60464"/>
                </a:ext>
                <a:ext uri="{FF2B5EF4-FFF2-40B4-BE49-F238E27FC236}">
                  <a16:creationId xmlns:a16="http://schemas.microsoft.com/office/drawing/2014/main" id="{00000000-0008-0000-1C00-00003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60465" name="Button 49" hidden="1">
              <a:extLst>
                <a:ext uri="{63B3BB69-23CF-44E3-9099-C40C66FF867C}">
                  <a14:compatExt spid="_x0000_s60465"/>
                </a:ext>
                <a:ext uri="{FF2B5EF4-FFF2-40B4-BE49-F238E27FC236}">
                  <a16:creationId xmlns:a16="http://schemas.microsoft.com/office/drawing/2014/main" id="{00000000-0008-0000-1C00-00003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60466" name="Button 50" hidden="1">
              <a:extLst>
                <a:ext uri="{63B3BB69-23CF-44E3-9099-C40C66FF867C}">
                  <a14:compatExt spid="_x0000_s60466"/>
                </a:ext>
                <a:ext uri="{FF2B5EF4-FFF2-40B4-BE49-F238E27FC236}">
                  <a16:creationId xmlns:a16="http://schemas.microsoft.com/office/drawing/2014/main" id="{00000000-0008-0000-1C00-00003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60467" name="Button 51" hidden="1">
              <a:extLst>
                <a:ext uri="{63B3BB69-23CF-44E3-9099-C40C66FF867C}">
                  <a14:compatExt spid="_x0000_s60467"/>
                </a:ext>
                <a:ext uri="{FF2B5EF4-FFF2-40B4-BE49-F238E27FC236}">
                  <a16:creationId xmlns:a16="http://schemas.microsoft.com/office/drawing/2014/main" id="{00000000-0008-0000-1C00-00003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60468" name="Button 52" hidden="1">
              <a:extLst>
                <a:ext uri="{63B3BB69-23CF-44E3-9099-C40C66FF867C}">
                  <a14:compatExt spid="_x0000_s60468"/>
                </a:ext>
                <a:ext uri="{FF2B5EF4-FFF2-40B4-BE49-F238E27FC236}">
                  <a16:creationId xmlns:a16="http://schemas.microsoft.com/office/drawing/2014/main" id="{00000000-0008-0000-1C00-00003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60469" name="Button 53" hidden="1">
              <a:extLst>
                <a:ext uri="{63B3BB69-23CF-44E3-9099-C40C66FF867C}">
                  <a14:compatExt spid="_x0000_s60469"/>
                </a:ext>
                <a:ext uri="{FF2B5EF4-FFF2-40B4-BE49-F238E27FC236}">
                  <a16:creationId xmlns:a16="http://schemas.microsoft.com/office/drawing/2014/main" id="{00000000-0008-0000-1C00-00003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60470" name="Button 54" hidden="1">
              <a:extLst>
                <a:ext uri="{63B3BB69-23CF-44E3-9099-C40C66FF867C}">
                  <a14:compatExt spid="_x0000_s60470"/>
                </a:ext>
                <a:ext uri="{FF2B5EF4-FFF2-40B4-BE49-F238E27FC236}">
                  <a16:creationId xmlns:a16="http://schemas.microsoft.com/office/drawing/2014/main" id="{00000000-0008-0000-1C00-00003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60471" name="Button 55" hidden="1">
              <a:extLst>
                <a:ext uri="{63B3BB69-23CF-44E3-9099-C40C66FF867C}">
                  <a14:compatExt spid="_x0000_s60471"/>
                </a:ext>
                <a:ext uri="{FF2B5EF4-FFF2-40B4-BE49-F238E27FC236}">
                  <a16:creationId xmlns:a16="http://schemas.microsoft.com/office/drawing/2014/main" id="{00000000-0008-0000-1C00-00003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60472" name="Button 56" hidden="1">
              <a:extLst>
                <a:ext uri="{63B3BB69-23CF-44E3-9099-C40C66FF867C}">
                  <a14:compatExt spid="_x0000_s60472"/>
                </a:ext>
                <a:ext uri="{FF2B5EF4-FFF2-40B4-BE49-F238E27FC236}">
                  <a16:creationId xmlns:a16="http://schemas.microsoft.com/office/drawing/2014/main" id="{00000000-0008-0000-1C00-00003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60473" name="Button 57" hidden="1">
              <a:extLst>
                <a:ext uri="{63B3BB69-23CF-44E3-9099-C40C66FF867C}">
                  <a14:compatExt spid="_x0000_s60473"/>
                </a:ext>
                <a:ext uri="{FF2B5EF4-FFF2-40B4-BE49-F238E27FC236}">
                  <a16:creationId xmlns:a16="http://schemas.microsoft.com/office/drawing/2014/main" id="{00000000-0008-0000-1C00-00003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60474" name="Button 58" hidden="1">
              <a:extLst>
                <a:ext uri="{63B3BB69-23CF-44E3-9099-C40C66FF867C}">
                  <a14:compatExt spid="_x0000_s60474"/>
                </a:ext>
                <a:ext uri="{FF2B5EF4-FFF2-40B4-BE49-F238E27FC236}">
                  <a16:creationId xmlns:a16="http://schemas.microsoft.com/office/drawing/2014/main" id="{00000000-0008-0000-1C00-00003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60475" name="Button 59" hidden="1">
              <a:extLst>
                <a:ext uri="{63B3BB69-23CF-44E3-9099-C40C66FF867C}">
                  <a14:compatExt spid="_x0000_s60475"/>
                </a:ext>
                <a:ext uri="{FF2B5EF4-FFF2-40B4-BE49-F238E27FC236}">
                  <a16:creationId xmlns:a16="http://schemas.microsoft.com/office/drawing/2014/main" id="{00000000-0008-0000-1C00-00003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60476" name="Button 60" hidden="1">
              <a:extLst>
                <a:ext uri="{63B3BB69-23CF-44E3-9099-C40C66FF867C}">
                  <a14:compatExt spid="_x0000_s60476"/>
                </a:ext>
                <a:ext uri="{FF2B5EF4-FFF2-40B4-BE49-F238E27FC236}">
                  <a16:creationId xmlns:a16="http://schemas.microsoft.com/office/drawing/2014/main" id="{00000000-0008-0000-1C00-00003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60477" name="Button 61" hidden="1">
              <a:extLst>
                <a:ext uri="{63B3BB69-23CF-44E3-9099-C40C66FF867C}">
                  <a14:compatExt spid="_x0000_s60477"/>
                </a:ext>
                <a:ext uri="{FF2B5EF4-FFF2-40B4-BE49-F238E27FC236}">
                  <a16:creationId xmlns:a16="http://schemas.microsoft.com/office/drawing/2014/main" id="{00000000-0008-0000-1C00-00003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60478" name="Button 62" hidden="1">
              <a:extLst>
                <a:ext uri="{63B3BB69-23CF-44E3-9099-C40C66FF867C}">
                  <a14:compatExt spid="_x0000_s60478"/>
                </a:ext>
                <a:ext uri="{FF2B5EF4-FFF2-40B4-BE49-F238E27FC236}">
                  <a16:creationId xmlns:a16="http://schemas.microsoft.com/office/drawing/2014/main" id="{00000000-0008-0000-1C00-00003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60479" name="Button 63" hidden="1">
              <a:extLst>
                <a:ext uri="{63B3BB69-23CF-44E3-9099-C40C66FF867C}">
                  <a14:compatExt spid="_x0000_s60479"/>
                </a:ext>
                <a:ext uri="{FF2B5EF4-FFF2-40B4-BE49-F238E27FC236}">
                  <a16:creationId xmlns:a16="http://schemas.microsoft.com/office/drawing/2014/main" id="{00000000-0008-0000-1C00-00003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60480" name="Button 64" hidden="1">
              <a:extLst>
                <a:ext uri="{63B3BB69-23CF-44E3-9099-C40C66FF867C}">
                  <a14:compatExt spid="_x0000_s60480"/>
                </a:ext>
                <a:ext uri="{FF2B5EF4-FFF2-40B4-BE49-F238E27FC236}">
                  <a16:creationId xmlns:a16="http://schemas.microsoft.com/office/drawing/2014/main" id="{00000000-0008-0000-1C00-00004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60481" name="Button 65" hidden="1">
              <a:extLst>
                <a:ext uri="{63B3BB69-23CF-44E3-9099-C40C66FF867C}">
                  <a14:compatExt spid="_x0000_s60481"/>
                </a:ext>
                <a:ext uri="{FF2B5EF4-FFF2-40B4-BE49-F238E27FC236}">
                  <a16:creationId xmlns:a16="http://schemas.microsoft.com/office/drawing/2014/main" id="{00000000-0008-0000-1C00-00004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60482" name="Button 66" hidden="1">
              <a:extLst>
                <a:ext uri="{63B3BB69-23CF-44E3-9099-C40C66FF867C}">
                  <a14:compatExt spid="_x0000_s60482"/>
                </a:ext>
                <a:ext uri="{FF2B5EF4-FFF2-40B4-BE49-F238E27FC236}">
                  <a16:creationId xmlns:a16="http://schemas.microsoft.com/office/drawing/2014/main" id="{00000000-0008-0000-1C00-00004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60483" name="Button 67" hidden="1">
              <a:extLst>
                <a:ext uri="{63B3BB69-23CF-44E3-9099-C40C66FF867C}">
                  <a14:compatExt spid="_x0000_s60483"/>
                </a:ext>
                <a:ext uri="{FF2B5EF4-FFF2-40B4-BE49-F238E27FC236}">
                  <a16:creationId xmlns:a16="http://schemas.microsoft.com/office/drawing/2014/main" id="{00000000-0008-0000-1C00-00004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60484" name="Button 68" hidden="1">
              <a:extLst>
                <a:ext uri="{63B3BB69-23CF-44E3-9099-C40C66FF867C}">
                  <a14:compatExt spid="_x0000_s60484"/>
                </a:ext>
                <a:ext uri="{FF2B5EF4-FFF2-40B4-BE49-F238E27FC236}">
                  <a16:creationId xmlns:a16="http://schemas.microsoft.com/office/drawing/2014/main" id="{00000000-0008-0000-1C00-00004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60485" name="Button 69" hidden="1">
              <a:extLst>
                <a:ext uri="{63B3BB69-23CF-44E3-9099-C40C66FF867C}">
                  <a14:compatExt spid="_x0000_s60485"/>
                </a:ext>
                <a:ext uri="{FF2B5EF4-FFF2-40B4-BE49-F238E27FC236}">
                  <a16:creationId xmlns:a16="http://schemas.microsoft.com/office/drawing/2014/main" id="{00000000-0008-0000-1C00-00004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60486" name="Button 70" hidden="1">
              <a:extLst>
                <a:ext uri="{63B3BB69-23CF-44E3-9099-C40C66FF867C}">
                  <a14:compatExt spid="_x0000_s60486"/>
                </a:ext>
                <a:ext uri="{FF2B5EF4-FFF2-40B4-BE49-F238E27FC236}">
                  <a16:creationId xmlns:a16="http://schemas.microsoft.com/office/drawing/2014/main" id="{00000000-0008-0000-1C00-00004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60487" name="Button 71" hidden="1">
              <a:extLst>
                <a:ext uri="{63B3BB69-23CF-44E3-9099-C40C66FF867C}">
                  <a14:compatExt spid="_x0000_s60487"/>
                </a:ext>
                <a:ext uri="{FF2B5EF4-FFF2-40B4-BE49-F238E27FC236}">
                  <a16:creationId xmlns:a16="http://schemas.microsoft.com/office/drawing/2014/main" id="{00000000-0008-0000-1C00-00004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60488" name="Button 72" hidden="1">
              <a:extLst>
                <a:ext uri="{63B3BB69-23CF-44E3-9099-C40C66FF867C}">
                  <a14:compatExt spid="_x0000_s60488"/>
                </a:ext>
                <a:ext uri="{FF2B5EF4-FFF2-40B4-BE49-F238E27FC236}">
                  <a16:creationId xmlns:a16="http://schemas.microsoft.com/office/drawing/2014/main" id="{00000000-0008-0000-1C00-00004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60489" name="Button 73" hidden="1">
              <a:extLst>
                <a:ext uri="{63B3BB69-23CF-44E3-9099-C40C66FF867C}">
                  <a14:compatExt spid="_x0000_s60489"/>
                </a:ext>
                <a:ext uri="{FF2B5EF4-FFF2-40B4-BE49-F238E27FC236}">
                  <a16:creationId xmlns:a16="http://schemas.microsoft.com/office/drawing/2014/main" id="{00000000-0008-0000-1C00-00004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60490" name="Button 74" hidden="1">
              <a:extLst>
                <a:ext uri="{63B3BB69-23CF-44E3-9099-C40C66FF867C}">
                  <a14:compatExt spid="_x0000_s60490"/>
                </a:ext>
                <a:ext uri="{FF2B5EF4-FFF2-40B4-BE49-F238E27FC236}">
                  <a16:creationId xmlns:a16="http://schemas.microsoft.com/office/drawing/2014/main" id="{00000000-0008-0000-1C00-00004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60491" name="Button 75" hidden="1">
              <a:extLst>
                <a:ext uri="{63B3BB69-23CF-44E3-9099-C40C66FF867C}">
                  <a14:compatExt spid="_x0000_s60491"/>
                </a:ext>
                <a:ext uri="{FF2B5EF4-FFF2-40B4-BE49-F238E27FC236}">
                  <a16:creationId xmlns:a16="http://schemas.microsoft.com/office/drawing/2014/main" id="{00000000-0008-0000-1C00-00004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60492" name="Button 76" hidden="1">
              <a:extLst>
                <a:ext uri="{63B3BB69-23CF-44E3-9099-C40C66FF867C}">
                  <a14:compatExt spid="_x0000_s60492"/>
                </a:ext>
                <a:ext uri="{FF2B5EF4-FFF2-40B4-BE49-F238E27FC236}">
                  <a16:creationId xmlns:a16="http://schemas.microsoft.com/office/drawing/2014/main" id="{00000000-0008-0000-1C00-00004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60493" name="Button 77" hidden="1">
              <a:extLst>
                <a:ext uri="{63B3BB69-23CF-44E3-9099-C40C66FF867C}">
                  <a14:compatExt spid="_x0000_s60493"/>
                </a:ext>
                <a:ext uri="{FF2B5EF4-FFF2-40B4-BE49-F238E27FC236}">
                  <a16:creationId xmlns:a16="http://schemas.microsoft.com/office/drawing/2014/main" id="{00000000-0008-0000-1C00-00004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60494" name="Button 78" hidden="1">
              <a:extLst>
                <a:ext uri="{63B3BB69-23CF-44E3-9099-C40C66FF867C}">
                  <a14:compatExt spid="_x0000_s60494"/>
                </a:ext>
                <a:ext uri="{FF2B5EF4-FFF2-40B4-BE49-F238E27FC236}">
                  <a16:creationId xmlns:a16="http://schemas.microsoft.com/office/drawing/2014/main" id="{00000000-0008-0000-1C00-00004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60495" name="Button 79" hidden="1">
              <a:extLst>
                <a:ext uri="{63B3BB69-23CF-44E3-9099-C40C66FF867C}">
                  <a14:compatExt spid="_x0000_s60495"/>
                </a:ext>
                <a:ext uri="{FF2B5EF4-FFF2-40B4-BE49-F238E27FC236}">
                  <a16:creationId xmlns:a16="http://schemas.microsoft.com/office/drawing/2014/main" id="{00000000-0008-0000-1C00-00004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60496" name="Button 80" hidden="1">
              <a:extLst>
                <a:ext uri="{63B3BB69-23CF-44E3-9099-C40C66FF867C}">
                  <a14:compatExt spid="_x0000_s60496"/>
                </a:ext>
                <a:ext uri="{FF2B5EF4-FFF2-40B4-BE49-F238E27FC236}">
                  <a16:creationId xmlns:a16="http://schemas.microsoft.com/office/drawing/2014/main" id="{00000000-0008-0000-1C00-00005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60497" name="Button 81" hidden="1">
              <a:extLst>
                <a:ext uri="{63B3BB69-23CF-44E3-9099-C40C66FF867C}">
                  <a14:compatExt spid="_x0000_s60497"/>
                </a:ext>
                <a:ext uri="{FF2B5EF4-FFF2-40B4-BE49-F238E27FC236}">
                  <a16:creationId xmlns:a16="http://schemas.microsoft.com/office/drawing/2014/main" id="{00000000-0008-0000-1C00-00005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60498" name="Button 82" hidden="1">
              <a:extLst>
                <a:ext uri="{63B3BB69-23CF-44E3-9099-C40C66FF867C}">
                  <a14:compatExt spid="_x0000_s60498"/>
                </a:ext>
                <a:ext uri="{FF2B5EF4-FFF2-40B4-BE49-F238E27FC236}">
                  <a16:creationId xmlns:a16="http://schemas.microsoft.com/office/drawing/2014/main" id="{00000000-0008-0000-1C00-00005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60499" name="Button 83" hidden="1">
              <a:extLst>
                <a:ext uri="{63B3BB69-23CF-44E3-9099-C40C66FF867C}">
                  <a14:compatExt spid="_x0000_s60499"/>
                </a:ext>
                <a:ext uri="{FF2B5EF4-FFF2-40B4-BE49-F238E27FC236}">
                  <a16:creationId xmlns:a16="http://schemas.microsoft.com/office/drawing/2014/main" id="{00000000-0008-0000-1C00-00005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60500" name="Button 84" hidden="1">
              <a:extLst>
                <a:ext uri="{63B3BB69-23CF-44E3-9099-C40C66FF867C}">
                  <a14:compatExt spid="_x0000_s60500"/>
                </a:ext>
                <a:ext uri="{FF2B5EF4-FFF2-40B4-BE49-F238E27FC236}">
                  <a16:creationId xmlns:a16="http://schemas.microsoft.com/office/drawing/2014/main" id="{00000000-0008-0000-1C00-00005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60501" name="Button 85" hidden="1">
              <a:extLst>
                <a:ext uri="{63B3BB69-23CF-44E3-9099-C40C66FF867C}">
                  <a14:compatExt spid="_x0000_s60501"/>
                </a:ext>
                <a:ext uri="{FF2B5EF4-FFF2-40B4-BE49-F238E27FC236}">
                  <a16:creationId xmlns:a16="http://schemas.microsoft.com/office/drawing/2014/main" id="{00000000-0008-0000-1C00-00005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60502" name="Button 86" hidden="1">
              <a:extLst>
                <a:ext uri="{63B3BB69-23CF-44E3-9099-C40C66FF867C}">
                  <a14:compatExt spid="_x0000_s60502"/>
                </a:ext>
                <a:ext uri="{FF2B5EF4-FFF2-40B4-BE49-F238E27FC236}">
                  <a16:creationId xmlns:a16="http://schemas.microsoft.com/office/drawing/2014/main" id="{00000000-0008-0000-1C00-00005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60503" name="Button 87" hidden="1">
              <a:extLst>
                <a:ext uri="{63B3BB69-23CF-44E3-9099-C40C66FF867C}">
                  <a14:compatExt spid="_x0000_s60503"/>
                </a:ext>
                <a:ext uri="{FF2B5EF4-FFF2-40B4-BE49-F238E27FC236}">
                  <a16:creationId xmlns:a16="http://schemas.microsoft.com/office/drawing/2014/main" id="{00000000-0008-0000-1C00-00005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60504" name="Button 88" hidden="1">
              <a:extLst>
                <a:ext uri="{63B3BB69-23CF-44E3-9099-C40C66FF867C}">
                  <a14:compatExt spid="_x0000_s60504"/>
                </a:ext>
                <a:ext uri="{FF2B5EF4-FFF2-40B4-BE49-F238E27FC236}">
                  <a16:creationId xmlns:a16="http://schemas.microsoft.com/office/drawing/2014/main" id="{00000000-0008-0000-1C00-00005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60505" name="Button 89" hidden="1">
              <a:extLst>
                <a:ext uri="{63B3BB69-23CF-44E3-9099-C40C66FF867C}">
                  <a14:compatExt spid="_x0000_s60505"/>
                </a:ext>
                <a:ext uri="{FF2B5EF4-FFF2-40B4-BE49-F238E27FC236}">
                  <a16:creationId xmlns:a16="http://schemas.microsoft.com/office/drawing/2014/main" id="{00000000-0008-0000-1C00-00005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60506" name="Button 90" hidden="1">
              <a:extLst>
                <a:ext uri="{63B3BB69-23CF-44E3-9099-C40C66FF867C}">
                  <a14:compatExt spid="_x0000_s60506"/>
                </a:ext>
                <a:ext uri="{FF2B5EF4-FFF2-40B4-BE49-F238E27FC236}">
                  <a16:creationId xmlns:a16="http://schemas.microsoft.com/office/drawing/2014/main" id="{00000000-0008-0000-1C00-00005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60507" name="Button 91" hidden="1">
              <a:extLst>
                <a:ext uri="{63B3BB69-23CF-44E3-9099-C40C66FF867C}">
                  <a14:compatExt spid="_x0000_s60507"/>
                </a:ext>
                <a:ext uri="{FF2B5EF4-FFF2-40B4-BE49-F238E27FC236}">
                  <a16:creationId xmlns:a16="http://schemas.microsoft.com/office/drawing/2014/main" id="{00000000-0008-0000-1C00-00005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60508" name="Button 92" hidden="1">
              <a:extLst>
                <a:ext uri="{63B3BB69-23CF-44E3-9099-C40C66FF867C}">
                  <a14:compatExt spid="_x0000_s60508"/>
                </a:ext>
                <a:ext uri="{FF2B5EF4-FFF2-40B4-BE49-F238E27FC236}">
                  <a16:creationId xmlns:a16="http://schemas.microsoft.com/office/drawing/2014/main" id="{00000000-0008-0000-1C00-00005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60509" name="Button 93" hidden="1">
              <a:extLst>
                <a:ext uri="{63B3BB69-23CF-44E3-9099-C40C66FF867C}">
                  <a14:compatExt spid="_x0000_s60509"/>
                </a:ext>
                <a:ext uri="{FF2B5EF4-FFF2-40B4-BE49-F238E27FC236}">
                  <a16:creationId xmlns:a16="http://schemas.microsoft.com/office/drawing/2014/main" id="{00000000-0008-0000-1C00-00005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60510" name="Button 94" hidden="1">
              <a:extLst>
                <a:ext uri="{63B3BB69-23CF-44E3-9099-C40C66FF867C}">
                  <a14:compatExt spid="_x0000_s60510"/>
                </a:ext>
                <a:ext uri="{FF2B5EF4-FFF2-40B4-BE49-F238E27FC236}">
                  <a16:creationId xmlns:a16="http://schemas.microsoft.com/office/drawing/2014/main" id="{00000000-0008-0000-1C00-00005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60511" name="Button 95" hidden="1">
              <a:extLst>
                <a:ext uri="{63B3BB69-23CF-44E3-9099-C40C66FF867C}">
                  <a14:compatExt spid="_x0000_s60511"/>
                </a:ext>
                <a:ext uri="{FF2B5EF4-FFF2-40B4-BE49-F238E27FC236}">
                  <a16:creationId xmlns:a16="http://schemas.microsoft.com/office/drawing/2014/main" id="{00000000-0008-0000-1C00-00005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60512" name="Button 96" hidden="1">
              <a:extLst>
                <a:ext uri="{63B3BB69-23CF-44E3-9099-C40C66FF867C}">
                  <a14:compatExt spid="_x0000_s60512"/>
                </a:ext>
                <a:ext uri="{FF2B5EF4-FFF2-40B4-BE49-F238E27FC236}">
                  <a16:creationId xmlns:a16="http://schemas.microsoft.com/office/drawing/2014/main" id="{00000000-0008-0000-1C00-00006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60513" name="Button 97" hidden="1">
              <a:extLst>
                <a:ext uri="{63B3BB69-23CF-44E3-9099-C40C66FF867C}">
                  <a14:compatExt spid="_x0000_s60513"/>
                </a:ext>
                <a:ext uri="{FF2B5EF4-FFF2-40B4-BE49-F238E27FC236}">
                  <a16:creationId xmlns:a16="http://schemas.microsoft.com/office/drawing/2014/main" id="{00000000-0008-0000-1C00-00006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60514" name="Button 98" hidden="1">
              <a:extLst>
                <a:ext uri="{63B3BB69-23CF-44E3-9099-C40C66FF867C}">
                  <a14:compatExt spid="_x0000_s60514"/>
                </a:ext>
                <a:ext uri="{FF2B5EF4-FFF2-40B4-BE49-F238E27FC236}">
                  <a16:creationId xmlns:a16="http://schemas.microsoft.com/office/drawing/2014/main" id="{00000000-0008-0000-1C00-00006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60515" name="Button 99" hidden="1">
              <a:extLst>
                <a:ext uri="{63B3BB69-23CF-44E3-9099-C40C66FF867C}">
                  <a14:compatExt spid="_x0000_s60515"/>
                </a:ext>
                <a:ext uri="{FF2B5EF4-FFF2-40B4-BE49-F238E27FC236}">
                  <a16:creationId xmlns:a16="http://schemas.microsoft.com/office/drawing/2014/main" id="{00000000-0008-0000-1C00-00006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60516" name="Button 100" hidden="1">
              <a:extLst>
                <a:ext uri="{63B3BB69-23CF-44E3-9099-C40C66FF867C}">
                  <a14:compatExt spid="_x0000_s60516"/>
                </a:ext>
                <a:ext uri="{FF2B5EF4-FFF2-40B4-BE49-F238E27FC236}">
                  <a16:creationId xmlns:a16="http://schemas.microsoft.com/office/drawing/2014/main" id="{00000000-0008-0000-1C00-00006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60517" name="Button 101" hidden="1">
              <a:extLst>
                <a:ext uri="{63B3BB69-23CF-44E3-9099-C40C66FF867C}">
                  <a14:compatExt spid="_x0000_s60517"/>
                </a:ext>
                <a:ext uri="{FF2B5EF4-FFF2-40B4-BE49-F238E27FC236}">
                  <a16:creationId xmlns:a16="http://schemas.microsoft.com/office/drawing/2014/main" id="{00000000-0008-0000-1C00-00006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60518" name="Button 102" hidden="1">
              <a:extLst>
                <a:ext uri="{63B3BB69-23CF-44E3-9099-C40C66FF867C}">
                  <a14:compatExt spid="_x0000_s60518"/>
                </a:ext>
                <a:ext uri="{FF2B5EF4-FFF2-40B4-BE49-F238E27FC236}">
                  <a16:creationId xmlns:a16="http://schemas.microsoft.com/office/drawing/2014/main" id="{00000000-0008-0000-1C00-00006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60519" name="Button 103" hidden="1">
              <a:extLst>
                <a:ext uri="{63B3BB69-23CF-44E3-9099-C40C66FF867C}">
                  <a14:compatExt spid="_x0000_s60519"/>
                </a:ext>
                <a:ext uri="{FF2B5EF4-FFF2-40B4-BE49-F238E27FC236}">
                  <a16:creationId xmlns:a16="http://schemas.microsoft.com/office/drawing/2014/main" id="{00000000-0008-0000-1C00-00006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60520" name="Button 104" hidden="1">
              <a:extLst>
                <a:ext uri="{63B3BB69-23CF-44E3-9099-C40C66FF867C}">
                  <a14:compatExt spid="_x0000_s60520"/>
                </a:ext>
                <a:ext uri="{FF2B5EF4-FFF2-40B4-BE49-F238E27FC236}">
                  <a16:creationId xmlns:a16="http://schemas.microsoft.com/office/drawing/2014/main" id="{00000000-0008-0000-1C00-00006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60521" name="Button 105" hidden="1">
              <a:extLst>
                <a:ext uri="{63B3BB69-23CF-44E3-9099-C40C66FF867C}">
                  <a14:compatExt spid="_x0000_s60521"/>
                </a:ext>
                <a:ext uri="{FF2B5EF4-FFF2-40B4-BE49-F238E27FC236}">
                  <a16:creationId xmlns:a16="http://schemas.microsoft.com/office/drawing/2014/main" id="{00000000-0008-0000-1C00-00006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60522" name="Button 106" hidden="1">
              <a:extLst>
                <a:ext uri="{63B3BB69-23CF-44E3-9099-C40C66FF867C}">
                  <a14:compatExt spid="_x0000_s60522"/>
                </a:ext>
                <a:ext uri="{FF2B5EF4-FFF2-40B4-BE49-F238E27FC236}">
                  <a16:creationId xmlns:a16="http://schemas.microsoft.com/office/drawing/2014/main" id="{00000000-0008-0000-1C00-00006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60523" name="Button 107" hidden="1">
              <a:extLst>
                <a:ext uri="{63B3BB69-23CF-44E3-9099-C40C66FF867C}">
                  <a14:compatExt spid="_x0000_s60523"/>
                </a:ext>
                <a:ext uri="{FF2B5EF4-FFF2-40B4-BE49-F238E27FC236}">
                  <a16:creationId xmlns:a16="http://schemas.microsoft.com/office/drawing/2014/main" id="{00000000-0008-0000-1C00-00006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60524" name="Button 108" hidden="1">
              <a:extLst>
                <a:ext uri="{63B3BB69-23CF-44E3-9099-C40C66FF867C}">
                  <a14:compatExt spid="_x0000_s60524"/>
                </a:ext>
                <a:ext uri="{FF2B5EF4-FFF2-40B4-BE49-F238E27FC236}">
                  <a16:creationId xmlns:a16="http://schemas.microsoft.com/office/drawing/2014/main" id="{00000000-0008-0000-1C00-00006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60525" name="Button 109" hidden="1">
              <a:extLst>
                <a:ext uri="{63B3BB69-23CF-44E3-9099-C40C66FF867C}">
                  <a14:compatExt spid="_x0000_s60525"/>
                </a:ext>
                <a:ext uri="{FF2B5EF4-FFF2-40B4-BE49-F238E27FC236}">
                  <a16:creationId xmlns:a16="http://schemas.microsoft.com/office/drawing/2014/main" id="{00000000-0008-0000-1C00-00006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60526" name="Button 110" hidden="1">
              <a:extLst>
                <a:ext uri="{63B3BB69-23CF-44E3-9099-C40C66FF867C}">
                  <a14:compatExt spid="_x0000_s60526"/>
                </a:ext>
                <a:ext uri="{FF2B5EF4-FFF2-40B4-BE49-F238E27FC236}">
                  <a16:creationId xmlns:a16="http://schemas.microsoft.com/office/drawing/2014/main" id="{00000000-0008-0000-1C00-00006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60527" name="Button 111" hidden="1">
              <a:extLst>
                <a:ext uri="{63B3BB69-23CF-44E3-9099-C40C66FF867C}">
                  <a14:compatExt spid="_x0000_s60527"/>
                </a:ext>
                <a:ext uri="{FF2B5EF4-FFF2-40B4-BE49-F238E27FC236}">
                  <a16:creationId xmlns:a16="http://schemas.microsoft.com/office/drawing/2014/main" id="{00000000-0008-0000-1C00-00006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60528" name="Button 112" hidden="1">
              <a:extLst>
                <a:ext uri="{63B3BB69-23CF-44E3-9099-C40C66FF867C}">
                  <a14:compatExt spid="_x0000_s60528"/>
                </a:ext>
                <a:ext uri="{FF2B5EF4-FFF2-40B4-BE49-F238E27FC236}">
                  <a16:creationId xmlns:a16="http://schemas.microsoft.com/office/drawing/2014/main" id="{00000000-0008-0000-1C00-00007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60529" name="Button 113" hidden="1">
              <a:extLst>
                <a:ext uri="{63B3BB69-23CF-44E3-9099-C40C66FF867C}">
                  <a14:compatExt spid="_x0000_s60529"/>
                </a:ext>
                <a:ext uri="{FF2B5EF4-FFF2-40B4-BE49-F238E27FC236}">
                  <a16:creationId xmlns:a16="http://schemas.microsoft.com/office/drawing/2014/main" id="{00000000-0008-0000-1C00-00007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60530" name="Button 114" hidden="1">
              <a:extLst>
                <a:ext uri="{63B3BB69-23CF-44E3-9099-C40C66FF867C}">
                  <a14:compatExt spid="_x0000_s60530"/>
                </a:ext>
                <a:ext uri="{FF2B5EF4-FFF2-40B4-BE49-F238E27FC236}">
                  <a16:creationId xmlns:a16="http://schemas.microsoft.com/office/drawing/2014/main" id="{00000000-0008-0000-1C00-00007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60531" name="Button 115" hidden="1">
              <a:extLst>
                <a:ext uri="{63B3BB69-23CF-44E3-9099-C40C66FF867C}">
                  <a14:compatExt spid="_x0000_s60531"/>
                </a:ext>
                <a:ext uri="{FF2B5EF4-FFF2-40B4-BE49-F238E27FC236}">
                  <a16:creationId xmlns:a16="http://schemas.microsoft.com/office/drawing/2014/main" id="{00000000-0008-0000-1C00-00007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60532" name="Button 116" hidden="1">
              <a:extLst>
                <a:ext uri="{63B3BB69-23CF-44E3-9099-C40C66FF867C}">
                  <a14:compatExt spid="_x0000_s60532"/>
                </a:ext>
                <a:ext uri="{FF2B5EF4-FFF2-40B4-BE49-F238E27FC236}">
                  <a16:creationId xmlns:a16="http://schemas.microsoft.com/office/drawing/2014/main" id="{00000000-0008-0000-1C00-00007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60533" name="Button 117" hidden="1">
              <a:extLst>
                <a:ext uri="{63B3BB69-23CF-44E3-9099-C40C66FF867C}">
                  <a14:compatExt spid="_x0000_s60533"/>
                </a:ext>
                <a:ext uri="{FF2B5EF4-FFF2-40B4-BE49-F238E27FC236}">
                  <a16:creationId xmlns:a16="http://schemas.microsoft.com/office/drawing/2014/main" id="{00000000-0008-0000-1C00-00007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60534" name="Button 118" hidden="1">
              <a:extLst>
                <a:ext uri="{63B3BB69-23CF-44E3-9099-C40C66FF867C}">
                  <a14:compatExt spid="_x0000_s60534"/>
                </a:ext>
                <a:ext uri="{FF2B5EF4-FFF2-40B4-BE49-F238E27FC236}">
                  <a16:creationId xmlns:a16="http://schemas.microsoft.com/office/drawing/2014/main" id="{00000000-0008-0000-1C00-00007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60535" name="Button 119" hidden="1">
              <a:extLst>
                <a:ext uri="{63B3BB69-23CF-44E3-9099-C40C66FF867C}">
                  <a14:compatExt spid="_x0000_s60535"/>
                </a:ext>
                <a:ext uri="{FF2B5EF4-FFF2-40B4-BE49-F238E27FC236}">
                  <a16:creationId xmlns:a16="http://schemas.microsoft.com/office/drawing/2014/main" id="{00000000-0008-0000-1C00-00007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60536" name="Button 120" hidden="1">
              <a:extLst>
                <a:ext uri="{63B3BB69-23CF-44E3-9099-C40C66FF867C}">
                  <a14:compatExt spid="_x0000_s60536"/>
                </a:ext>
                <a:ext uri="{FF2B5EF4-FFF2-40B4-BE49-F238E27FC236}">
                  <a16:creationId xmlns:a16="http://schemas.microsoft.com/office/drawing/2014/main" id="{00000000-0008-0000-1C00-00007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60537" name="Button 121" hidden="1">
              <a:extLst>
                <a:ext uri="{63B3BB69-23CF-44E3-9099-C40C66FF867C}">
                  <a14:compatExt spid="_x0000_s60537"/>
                </a:ext>
                <a:ext uri="{FF2B5EF4-FFF2-40B4-BE49-F238E27FC236}">
                  <a16:creationId xmlns:a16="http://schemas.microsoft.com/office/drawing/2014/main" id="{00000000-0008-0000-1C00-00007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60538" name="Button 122" hidden="1">
              <a:extLst>
                <a:ext uri="{63B3BB69-23CF-44E3-9099-C40C66FF867C}">
                  <a14:compatExt spid="_x0000_s60538"/>
                </a:ext>
                <a:ext uri="{FF2B5EF4-FFF2-40B4-BE49-F238E27FC236}">
                  <a16:creationId xmlns:a16="http://schemas.microsoft.com/office/drawing/2014/main" id="{00000000-0008-0000-1C00-00007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60539" name="Button 123" hidden="1">
              <a:extLst>
                <a:ext uri="{63B3BB69-23CF-44E3-9099-C40C66FF867C}">
                  <a14:compatExt spid="_x0000_s60539"/>
                </a:ext>
                <a:ext uri="{FF2B5EF4-FFF2-40B4-BE49-F238E27FC236}">
                  <a16:creationId xmlns:a16="http://schemas.microsoft.com/office/drawing/2014/main" id="{00000000-0008-0000-1C00-00007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60540" name="Button 124" hidden="1">
              <a:extLst>
                <a:ext uri="{63B3BB69-23CF-44E3-9099-C40C66FF867C}">
                  <a14:compatExt spid="_x0000_s60540"/>
                </a:ext>
                <a:ext uri="{FF2B5EF4-FFF2-40B4-BE49-F238E27FC236}">
                  <a16:creationId xmlns:a16="http://schemas.microsoft.com/office/drawing/2014/main" id="{00000000-0008-0000-1C00-00007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60541" name="Button 125" hidden="1">
              <a:extLst>
                <a:ext uri="{63B3BB69-23CF-44E3-9099-C40C66FF867C}">
                  <a14:compatExt spid="_x0000_s60541"/>
                </a:ext>
                <a:ext uri="{FF2B5EF4-FFF2-40B4-BE49-F238E27FC236}">
                  <a16:creationId xmlns:a16="http://schemas.microsoft.com/office/drawing/2014/main" id="{00000000-0008-0000-1C00-00007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60542" name="Button 126" hidden="1">
              <a:extLst>
                <a:ext uri="{63B3BB69-23CF-44E3-9099-C40C66FF867C}">
                  <a14:compatExt spid="_x0000_s60542"/>
                </a:ext>
                <a:ext uri="{FF2B5EF4-FFF2-40B4-BE49-F238E27FC236}">
                  <a16:creationId xmlns:a16="http://schemas.microsoft.com/office/drawing/2014/main" id="{00000000-0008-0000-1C00-00007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60543" name="Button 127" hidden="1">
              <a:extLst>
                <a:ext uri="{63B3BB69-23CF-44E3-9099-C40C66FF867C}">
                  <a14:compatExt spid="_x0000_s60543"/>
                </a:ext>
                <a:ext uri="{FF2B5EF4-FFF2-40B4-BE49-F238E27FC236}">
                  <a16:creationId xmlns:a16="http://schemas.microsoft.com/office/drawing/2014/main" id="{00000000-0008-0000-1C00-00007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60544" name="Button 128" hidden="1">
              <a:extLst>
                <a:ext uri="{63B3BB69-23CF-44E3-9099-C40C66FF867C}">
                  <a14:compatExt spid="_x0000_s60544"/>
                </a:ext>
                <a:ext uri="{FF2B5EF4-FFF2-40B4-BE49-F238E27FC236}">
                  <a16:creationId xmlns:a16="http://schemas.microsoft.com/office/drawing/2014/main" id="{00000000-0008-0000-1C00-00008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60545" name="Button 129" hidden="1">
              <a:extLst>
                <a:ext uri="{63B3BB69-23CF-44E3-9099-C40C66FF867C}">
                  <a14:compatExt spid="_x0000_s60545"/>
                </a:ext>
                <a:ext uri="{FF2B5EF4-FFF2-40B4-BE49-F238E27FC236}">
                  <a16:creationId xmlns:a16="http://schemas.microsoft.com/office/drawing/2014/main" id="{00000000-0008-0000-1C00-00008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60546" name="Button 130" hidden="1">
              <a:extLst>
                <a:ext uri="{63B3BB69-23CF-44E3-9099-C40C66FF867C}">
                  <a14:compatExt spid="_x0000_s60546"/>
                </a:ext>
                <a:ext uri="{FF2B5EF4-FFF2-40B4-BE49-F238E27FC236}">
                  <a16:creationId xmlns:a16="http://schemas.microsoft.com/office/drawing/2014/main" id="{00000000-0008-0000-1C00-00008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60547" name="Button 131" hidden="1">
              <a:extLst>
                <a:ext uri="{63B3BB69-23CF-44E3-9099-C40C66FF867C}">
                  <a14:compatExt spid="_x0000_s60547"/>
                </a:ext>
                <a:ext uri="{FF2B5EF4-FFF2-40B4-BE49-F238E27FC236}">
                  <a16:creationId xmlns:a16="http://schemas.microsoft.com/office/drawing/2014/main" id="{00000000-0008-0000-1C00-00008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60548" name="Button 132" hidden="1">
              <a:extLst>
                <a:ext uri="{63B3BB69-23CF-44E3-9099-C40C66FF867C}">
                  <a14:compatExt spid="_x0000_s60548"/>
                </a:ext>
                <a:ext uri="{FF2B5EF4-FFF2-40B4-BE49-F238E27FC236}">
                  <a16:creationId xmlns:a16="http://schemas.microsoft.com/office/drawing/2014/main" id="{00000000-0008-0000-1C00-00008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60549" name="Button 133" hidden="1">
              <a:extLst>
                <a:ext uri="{63B3BB69-23CF-44E3-9099-C40C66FF867C}">
                  <a14:compatExt spid="_x0000_s60549"/>
                </a:ext>
                <a:ext uri="{FF2B5EF4-FFF2-40B4-BE49-F238E27FC236}">
                  <a16:creationId xmlns:a16="http://schemas.microsoft.com/office/drawing/2014/main" id="{00000000-0008-0000-1C00-00008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60550" name="Button 134" hidden="1">
              <a:extLst>
                <a:ext uri="{63B3BB69-23CF-44E3-9099-C40C66FF867C}">
                  <a14:compatExt spid="_x0000_s60550"/>
                </a:ext>
                <a:ext uri="{FF2B5EF4-FFF2-40B4-BE49-F238E27FC236}">
                  <a16:creationId xmlns:a16="http://schemas.microsoft.com/office/drawing/2014/main" id="{00000000-0008-0000-1C00-00008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60551" name="Button 135" hidden="1">
              <a:extLst>
                <a:ext uri="{63B3BB69-23CF-44E3-9099-C40C66FF867C}">
                  <a14:compatExt spid="_x0000_s60551"/>
                </a:ext>
                <a:ext uri="{FF2B5EF4-FFF2-40B4-BE49-F238E27FC236}">
                  <a16:creationId xmlns:a16="http://schemas.microsoft.com/office/drawing/2014/main" id="{00000000-0008-0000-1C00-00008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60552" name="Button 136" hidden="1">
              <a:extLst>
                <a:ext uri="{63B3BB69-23CF-44E3-9099-C40C66FF867C}">
                  <a14:compatExt spid="_x0000_s60552"/>
                </a:ext>
                <a:ext uri="{FF2B5EF4-FFF2-40B4-BE49-F238E27FC236}">
                  <a16:creationId xmlns:a16="http://schemas.microsoft.com/office/drawing/2014/main" id="{00000000-0008-0000-1C00-00008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60553" name="Button 137" hidden="1">
              <a:extLst>
                <a:ext uri="{63B3BB69-23CF-44E3-9099-C40C66FF867C}">
                  <a14:compatExt spid="_x0000_s60553"/>
                </a:ext>
                <a:ext uri="{FF2B5EF4-FFF2-40B4-BE49-F238E27FC236}">
                  <a16:creationId xmlns:a16="http://schemas.microsoft.com/office/drawing/2014/main" id="{00000000-0008-0000-1C00-00008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60554" name="Button 138" hidden="1">
              <a:extLst>
                <a:ext uri="{63B3BB69-23CF-44E3-9099-C40C66FF867C}">
                  <a14:compatExt spid="_x0000_s60554"/>
                </a:ext>
                <a:ext uri="{FF2B5EF4-FFF2-40B4-BE49-F238E27FC236}">
                  <a16:creationId xmlns:a16="http://schemas.microsoft.com/office/drawing/2014/main" id="{00000000-0008-0000-1C00-00008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60555" name="Button 139" hidden="1">
              <a:extLst>
                <a:ext uri="{63B3BB69-23CF-44E3-9099-C40C66FF867C}">
                  <a14:compatExt spid="_x0000_s60555"/>
                </a:ext>
                <a:ext uri="{FF2B5EF4-FFF2-40B4-BE49-F238E27FC236}">
                  <a16:creationId xmlns:a16="http://schemas.microsoft.com/office/drawing/2014/main" id="{00000000-0008-0000-1C00-00008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60556" name="Button 140" hidden="1">
              <a:extLst>
                <a:ext uri="{63B3BB69-23CF-44E3-9099-C40C66FF867C}">
                  <a14:compatExt spid="_x0000_s60556"/>
                </a:ext>
                <a:ext uri="{FF2B5EF4-FFF2-40B4-BE49-F238E27FC236}">
                  <a16:creationId xmlns:a16="http://schemas.microsoft.com/office/drawing/2014/main" id="{00000000-0008-0000-1C00-00008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99.xml"/><Relationship Id="rId21" Type="http://schemas.openxmlformats.org/officeDocument/2006/relationships/ctrlProp" Target="../ctrlProps/ctrlProp1803.xml"/><Relationship Id="rId42" Type="http://schemas.openxmlformats.org/officeDocument/2006/relationships/ctrlProp" Target="../ctrlProps/ctrlProp1824.xml"/><Relationship Id="rId63" Type="http://schemas.openxmlformats.org/officeDocument/2006/relationships/ctrlProp" Target="../ctrlProps/ctrlProp1845.xml"/><Relationship Id="rId84" Type="http://schemas.openxmlformats.org/officeDocument/2006/relationships/ctrlProp" Target="../ctrlProps/ctrlProp1866.xml"/><Relationship Id="rId138" Type="http://schemas.openxmlformats.org/officeDocument/2006/relationships/ctrlProp" Target="../ctrlProps/ctrlProp1920.xml"/><Relationship Id="rId107" Type="http://schemas.openxmlformats.org/officeDocument/2006/relationships/ctrlProp" Target="../ctrlProps/ctrlProp1889.xml"/><Relationship Id="rId11" Type="http://schemas.openxmlformats.org/officeDocument/2006/relationships/ctrlProp" Target="../ctrlProps/ctrlProp1793.xml"/><Relationship Id="rId32" Type="http://schemas.openxmlformats.org/officeDocument/2006/relationships/ctrlProp" Target="../ctrlProps/ctrlProp1814.xml"/><Relationship Id="rId37" Type="http://schemas.openxmlformats.org/officeDocument/2006/relationships/ctrlProp" Target="../ctrlProps/ctrlProp1819.xml"/><Relationship Id="rId53" Type="http://schemas.openxmlformats.org/officeDocument/2006/relationships/ctrlProp" Target="../ctrlProps/ctrlProp1835.xml"/><Relationship Id="rId58" Type="http://schemas.openxmlformats.org/officeDocument/2006/relationships/ctrlProp" Target="../ctrlProps/ctrlProp1840.xml"/><Relationship Id="rId74" Type="http://schemas.openxmlformats.org/officeDocument/2006/relationships/ctrlProp" Target="../ctrlProps/ctrlProp1856.xml"/><Relationship Id="rId79" Type="http://schemas.openxmlformats.org/officeDocument/2006/relationships/ctrlProp" Target="../ctrlProps/ctrlProp1861.xml"/><Relationship Id="rId102" Type="http://schemas.openxmlformats.org/officeDocument/2006/relationships/ctrlProp" Target="../ctrlProps/ctrlProp1884.xml"/><Relationship Id="rId123" Type="http://schemas.openxmlformats.org/officeDocument/2006/relationships/ctrlProp" Target="../ctrlProps/ctrlProp1905.xml"/><Relationship Id="rId128" Type="http://schemas.openxmlformats.org/officeDocument/2006/relationships/ctrlProp" Target="../ctrlProps/ctrlProp1910.xml"/><Relationship Id="rId5" Type="http://schemas.openxmlformats.org/officeDocument/2006/relationships/ctrlProp" Target="../ctrlProps/ctrlProp1787.xml"/><Relationship Id="rId90" Type="http://schemas.openxmlformats.org/officeDocument/2006/relationships/ctrlProp" Target="../ctrlProps/ctrlProp1872.xml"/><Relationship Id="rId95" Type="http://schemas.openxmlformats.org/officeDocument/2006/relationships/ctrlProp" Target="../ctrlProps/ctrlProp1877.xml"/><Relationship Id="rId22" Type="http://schemas.openxmlformats.org/officeDocument/2006/relationships/ctrlProp" Target="../ctrlProps/ctrlProp1804.xml"/><Relationship Id="rId27" Type="http://schemas.openxmlformats.org/officeDocument/2006/relationships/ctrlProp" Target="../ctrlProps/ctrlProp1809.xml"/><Relationship Id="rId43" Type="http://schemas.openxmlformats.org/officeDocument/2006/relationships/ctrlProp" Target="../ctrlProps/ctrlProp1825.xml"/><Relationship Id="rId48" Type="http://schemas.openxmlformats.org/officeDocument/2006/relationships/ctrlProp" Target="../ctrlProps/ctrlProp1830.xml"/><Relationship Id="rId64" Type="http://schemas.openxmlformats.org/officeDocument/2006/relationships/ctrlProp" Target="../ctrlProps/ctrlProp1846.xml"/><Relationship Id="rId69" Type="http://schemas.openxmlformats.org/officeDocument/2006/relationships/ctrlProp" Target="../ctrlProps/ctrlProp1851.xml"/><Relationship Id="rId113" Type="http://schemas.openxmlformats.org/officeDocument/2006/relationships/ctrlProp" Target="../ctrlProps/ctrlProp1895.xml"/><Relationship Id="rId118" Type="http://schemas.openxmlformats.org/officeDocument/2006/relationships/ctrlProp" Target="../ctrlProps/ctrlProp1900.xml"/><Relationship Id="rId134" Type="http://schemas.openxmlformats.org/officeDocument/2006/relationships/ctrlProp" Target="../ctrlProps/ctrlProp1916.xml"/><Relationship Id="rId139" Type="http://schemas.openxmlformats.org/officeDocument/2006/relationships/ctrlProp" Target="../ctrlProps/ctrlProp1921.xml"/><Relationship Id="rId80" Type="http://schemas.openxmlformats.org/officeDocument/2006/relationships/ctrlProp" Target="../ctrlProps/ctrlProp1862.xml"/><Relationship Id="rId85" Type="http://schemas.openxmlformats.org/officeDocument/2006/relationships/ctrlProp" Target="../ctrlProps/ctrlProp1867.xml"/><Relationship Id="rId12" Type="http://schemas.openxmlformats.org/officeDocument/2006/relationships/ctrlProp" Target="../ctrlProps/ctrlProp1794.xml"/><Relationship Id="rId17" Type="http://schemas.openxmlformats.org/officeDocument/2006/relationships/ctrlProp" Target="../ctrlProps/ctrlProp1799.xml"/><Relationship Id="rId33" Type="http://schemas.openxmlformats.org/officeDocument/2006/relationships/ctrlProp" Target="../ctrlProps/ctrlProp1815.xml"/><Relationship Id="rId38" Type="http://schemas.openxmlformats.org/officeDocument/2006/relationships/ctrlProp" Target="../ctrlProps/ctrlProp1820.xml"/><Relationship Id="rId59" Type="http://schemas.openxmlformats.org/officeDocument/2006/relationships/ctrlProp" Target="../ctrlProps/ctrlProp1841.xml"/><Relationship Id="rId103" Type="http://schemas.openxmlformats.org/officeDocument/2006/relationships/ctrlProp" Target="../ctrlProps/ctrlProp1885.xml"/><Relationship Id="rId108" Type="http://schemas.openxmlformats.org/officeDocument/2006/relationships/ctrlProp" Target="../ctrlProps/ctrlProp1890.xml"/><Relationship Id="rId124" Type="http://schemas.openxmlformats.org/officeDocument/2006/relationships/ctrlProp" Target="../ctrlProps/ctrlProp1906.xml"/><Relationship Id="rId129" Type="http://schemas.openxmlformats.org/officeDocument/2006/relationships/ctrlProp" Target="../ctrlProps/ctrlProp1911.xml"/><Relationship Id="rId54" Type="http://schemas.openxmlformats.org/officeDocument/2006/relationships/ctrlProp" Target="../ctrlProps/ctrlProp1836.xml"/><Relationship Id="rId70" Type="http://schemas.openxmlformats.org/officeDocument/2006/relationships/ctrlProp" Target="../ctrlProps/ctrlProp1852.xml"/><Relationship Id="rId75" Type="http://schemas.openxmlformats.org/officeDocument/2006/relationships/ctrlProp" Target="../ctrlProps/ctrlProp1857.xml"/><Relationship Id="rId91" Type="http://schemas.openxmlformats.org/officeDocument/2006/relationships/ctrlProp" Target="../ctrlProps/ctrlProp1873.xml"/><Relationship Id="rId96" Type="http://schemas.openxmlformats.org/officeDocument/2006/relationships/ctrlProp" Target="../ctrlProps/ctrlProp1878.xml"/><Relationship Id="rId140" Type="http://schemas.openxmlformats.org/officeDocument/2006/relationships/ctrlProp" Target="../ctrlProps/ctrlProp192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788.xml"/><Relationship Id="rId23" Type="http://schemas.openxmlformats.org/officeDocument/2006/relationships/ctrlProp" Target="../ctrlProps/ctrlProp1805.xml"/><Relationship Id="rId28" Type="http://schemas.openxmlformats.org/officeDocument/2006/relationships/ctrlProp" Target="../ctrlProps/ctrlProp1810.xml"/><Relationship Id="rId49" Type="http://schemas.openxmlformats.org/officeDocument/2006/relationships/ctrlProp" Target="../ctrlProps/ctrlProp1831.xml"/><Relationship Id="rId114" Type="http://schemas.openxmlformats.org/officeDocument/2006/relationships/ctrlProp" Target="../ctrlProps/ctrlProp1896.xml"/><Relationship Id="rId119" Type="http://schemas.openxmlformats.org/officeDocument/2006/relationships/ctrlProp" Target="../ctrlProps/ctrlProp1901.xml"/><Relationship Id="rId44" Type="http://schemas.openxmlformats.org/officeDocument/2006/relationships/ctrlProp" Target="../ctrlProps/ctrlProp1826.xml"/><Relationship Id="rId60" Type="http://schemas.openxmlformats.org/officeDocument/2006/relationships/ctrlProp" Target="../ctrlProps/ctrlProp1842.xml"/><Relationship Id="rId65" Type="http://schemas.openxmlformats.org/officeDocument/2006/relationships/ctrlProp" Target="../ctrlProps/ctrlProp1847.xml"/><Relationship Id="rId81" Type="http://schemas.openxmlformats.org/officeDocument/2006/relationships/ctrlProp" Target="../ctrlProps/ctrlProp1863.xml"/><Relationship Id="rId86" Type="http://schemas.openxmlformats.org/officeDocument/2006/relationships/ctrlProp" Target="../ctrlProps/ctrlProp1868.xml"/><Relationship Id="rId130" Type="http://schemas.openxmlformats.org/officeDocument/2006/relationships/ctrlProp" Target="../ctrlProps/ctrlProp1912.xml"/><Relationship Id="rId135" Type="http://schemas.openxmlformats.org/officeDocument/2006/relationships/ctrlProp" Target="../ctrlProps/ctrlProp1917.xml"/><Relationship Id="rId13" Type="http://schemas.openxmlformats.org/officeDocument/2006/relationships/ctrlProp" Target="../ctrlProps/ctrlProp1795.xml"/><Relationship Id="rId18" Type="http://schemas.openxmlformats.org/officeDocument/2006/relationships/ctrlProp" Target="../ctrlProps/ctrlProp1800.xml"/><Relationship Id="rId39" Type="http://schemas.openxmlformats.org/officeDocument/2006/relationships/ctrlProp" Target="../ctrlProps/ctrlProp1821.xml"/><Relationship Id="rId109" Type="http://schemas.openxmlformats.org/officeDocument/2006/relationships/ctrlProp" Target="../ctrlProps/ctrlProp1891.xml"/><Relationship Id="rId34" Type="http://schemas.openxmlformats.org/officeDocument/2006/relationships/ctrlProp" Target="../ctrlProps/ctrlProp1816.xml"/><Relationship Id="rId50" Type="http://schemas.openxmlformats.org/officeDocument/2006/relationships/ctrlProp" Target="../ctrlProps/ctrlProp1832.xml"/><Relationship Id="rId55" Type="http://schemas.openxmlformats.org/officeDocument/2006/relationships/ctrlProp" Target="../ctrlProps/ctrlProp1837.xml"/><Relationship Id="rId76" Type="http://schemas.openxmlformats.org/officeDocument/2006/relationships/ctrlProp" Target="../ctrlProps/ctrlProp1858.xml"/><Relationship Id="rId97" Type="http://schemas.openxmlformats.org/officeDocument/2006/relationships/ctrlProp" Target="../ctrlProps/ctrlProp1879.xml"/><Relationship Id="rId104" Type="http://schemas.openxmlformats.org/officeDocument/2006/relationships/ctrlProp" Target="../ctrlProps/ctrlProp1886.xml"/><Relationship Id="rId120" Type="http://schemas.openxmlformats.org/officeDocument/2006/relationships/ctrlProp" Target="../ctrlProps/ctrlProp1902.xml"/><Relationship Id="rId125" Type="http://schemas.openxmlformats.org/officeDocument/2006/relationships/ctrlProp" Target="../ctrlProps/ctrlProp1907.xml"/><Relationship Id="rId141" Type="http://schemas.openxmlformats.org/officeDocument/2006/relationships/ctrlProp" Target="../ctrlProps/ctrlProp1923.xml"/><Relationship Id="rId7" Type="http://schemas.openxmlformats.org/officeDocument/2006/relationships/ctrlProp" Target="../ctrlProps/ctrlProp1789.xml"/><Relationship Id="rId71" Type="http://schemas.openxmlformats.org/officeDocument/2006/relationships/ctrlProp" Target="../ctrlProps/ctrlProp1853.xml"/><Relationship Id="rId92" Type="http://schemas.openxmlformats.org/officeDocument/2006/relationships/ctrlProp" Target="../ctrlProps/ctrlProp1874.xml"/><Relationship Id="rId2" Type="http://schemas.openxmlformats.org/officeDocument/2006/relationships/drawing" Target="../drawings/drawing16.xml"/><Relationship Id="rId29" Type="http://schemas.openxmlformats.org/officeDocument/2006/relationships/ctrlProp" Target="../ctrlProps/ctrlProp1811.xml"/><Relationship Id="rId24" Type="http://schemas.openxmlformats.org/officeDocument/2006/relationships/ctrlProp" Target="../ctrlProps/ctrlProp1806.xml"/><Relationship Id="rId40" Type="http://schemas.openxmlformats.org/officeDocument/2006/relationships/ctrlProp" Target="../ctrlProps/ctrlProp1822.xml"/><Relationship Id="rId45" Type="http://schemas.openxmlformats.org/officeDocument/2006/relationships/ctrlProp" Target="../ctrlProps/ctrlProp1827.xml"/><Relationship Id="rId66" Type="http://schemas.openxmlformats.org/officeDocument/2006/relationships/ctrlProp" Target="../ctrlProps/ctrlProp1848.xml"/><Relationship Id="rId87" Type="http://schemas.openxmlformats.org/officeDocument/2006/relationships/ctrlProp" Target="../ctrlProps/ctrlProp1869.xml"/><Relationship Id="rId110" Type="http://schemas.openxmlformats.org/officeDocument/2006/relationships/ctrlProp" Target="../ctrlProps/ctrlProp1892.xml"/><Relationship Id="rId115" Type="http://schemas.openxmlformats.org/officeDocument/2006/relationships/ctrlProp" Target="../ctrlProps/ctrlProp1897.xml"/><Relationship Id="rId131" Type="http://schemas.openxmlformats.org/officeDocument/2006/relationships/ctrlProp" Target="../ctrlProps/ctrlProp1913.xml"/><Relationship Id="rId136" Type="http://schemas.openxmlformats.org/officeDocument/2006/relationships/ctrlProp" Target="../ctrlProps/ctrlProp1918.xml"/><Relationship Id="rId61" Type="http://schemas.openxmlformats.org/officeDocument/2006/relationships/ctrlProp" Target="../ctrlProps/ctrlProp1843.xml"/><Relationship Id="rId82" Type="http://schemas.openxmlformats.org/officeDocument/2006/relationships/ctrlProp" Target="../ctrlProps/ctrlProp1864.xml"/><Relationship Id="rId19" Type="http://schemas.openxmlformats.org/officeDocument/2006/relationships/ctrlProp" Target="../ctrlProps/ctrlProp1801.xml"/><Relationship Id="rId14" Type="http://schemas.openxmlformats.org/officeDocument/2006/relationships/ctrlProp" Target="../ctrlProps/ctrlProp1796.xml"/><Relationship Id="rId30" Type="http://schemas.openxmlformats.org/officeDocument/2006/relationships/ctrlProp" Target="../ctrlProps/ctrlProp1812.xml"/><Relationship Id="rId35" Type="http://schemas.openxmlformats.org/officeDocument/2006/relationships/ctrlProp" Target="../ctrlProps/ctrlProp1817.xml"/><Relationship Id="rId56" Type="http://schemas.openxmlformats.org/officeDocument/2006/relationships/ctrlProp" Target="../ctrlProps/ctrlProp1838.xml"/><Relationship Id="rId77" Type="http://schemas.openxmlformats.org/officeDocument/2006/relationships/ctrlProp" Target="../ctrlProps/ctrlProp1859.xml"/><Relationship Id="rId100" Type="http://schemas.openxmlformats.org/officeDocument/2006/relationships/ctrlProp" Target="../ctrlProps/ctrlProp1882.xml"/><Relationship Id="rId105" Type="http://schemas.openxmlformats.org/officeDocument/2006/relationships/ctrlProp" Target="../ctrlProps/ctrlProp1887.xml"/><Relationship Id="rId126" Type="http://schemas.openxmlformats.org/officeDocument/2006/relationships/ctrlProp" Target="../ctrlProps/ctrlProp1908.xml"/><Relationship Id="rId8" Type="http://schemas.openxmlformats.org/officeDocument/2006/relationships/ctrlProp" Target="../ctrlProps/ctrlProp1790.xml"/><Relationship Id="rId51" Type="http://schemas.openxmlformats.org/officeDocument/2006/relationships/ctrlProp" Target="../ctrlProps/ctrlProp1833.xml"/><Relationship Id="rId72" Type="http://schemas.openxmlformats.org/officeDocument/2006/relationships/ctrlProp" Target="../ctrlProps/ctrlProp1854.xml"/><Relationship Id="rId93" Type="http://schemas.openxmlformats.org/officeDocument/2006/relationships/ctrlProp" Target="../ctrlProps/ctrlProp1875.xml"/><Relationship Id="rId98" Type="http://schemas.openxmlformats.org/officeDocument/2006/relationships/ctrlProp" Target="../ctrlProps/ctrlProp1880.xml"/><Relationship Id="rId121" Type="http://schemas.openxmlformats.org/officeDocument/2006/relationships/ctrlProp" Target="../ctrlProps/ctrlProp1903.xml"/><Relationship Id="rId142" Type="http://schemas.openxmlformats.org/officeDocument/2006/relationships/ctrlProp" Target="../ctrlProps/ctrlProp1924.xml"/><Relationship Id="rId3" Type="http://schemas.openxmlformats.org/officeDocument/2006/relationships/vmlDrawing" Target="../drawings/vmlDrawing16.vml"/><Relationship Id="rId25" Type="http://schemas.openxmlformats.org/officeDocument/2006/relationships/ctrlProp" Target="../ctrlProps/ctrlProp1807.xml"/><Relationship Id="rId46" Type="http://schemas.openxmlformats.org/officeDocument/2006/relationships/ctrlProp" Target="../ctrlProps/ctrlProp1828.xml"/><Relationship Id="rId67" Type="http://schemas.openxmlformats.org/officeDocument/2006/relationships/ctrlProp" Target="../ctrlProps/ctrlProp1849.xml"/><Relationship Id="rId116" Type="http://schemas.openxmlformats.org/officeDocument/2006/relationships/ctrlProp" Target="../ctrlProps/ctrlProp1898.xml"/><Relationship Id="rId137" Type="http://schemas.openxmlformats.org/officeDocument/2006/relationships/ctrlProp" Target="../ctrlProps/ctrlProp1919.xml"/><Relationship Id="rId20" Type="http://schemas.openxmlformats.org/officeDocument/2006/relationships/ctrlProp" Target="../ctrlProps/ctrlProp1802.xml"/><Relationship Id="rId41" Type="http://schemas.openxmlformats.org/officeDocument/2006/relationships/ctrlProp" Target="../ctrlProps/ctrlProp1823.xml"/><Relationship Id="rId62" Type="http://schemas.openxmlformats.org/officeDocument/2006/relationships/ctrlProp" Target="../ctrlProps/ctrlProp1844.xml"/><Relationship Id="rId83" Type="http://schemas.openxmlformats.org/officeDocument/2006/relationships/ctrlProp" Target="../ctrlProps/ctrlProp1865.xml"/><Relationship Id="rId88" Type="http://schemas.openxmlformats.org/officeDocument/2006/relationships/ctrlProp" Target="../ctrlProps/ctrlProp1870.xml"/><Relationship Id="rId111" Type="http://schemas.openxmlformats.org/officeDocument/2006/relationships/ctrlProp" Target="../ctrlProps/ctrlProp1893.xml"/><Relationship Id="rId132" Type="http://schemas.openxmlformats.org/officeDocument/2006/relationships/ctrlProp" Target="../ctrlProps/ctrlProp1914.xml"/><Relationship Id="rId15" Type="http://schemas.openxmlformats.org/officeDocument/2006/relationships/ctrlProp" Target="../ctrlProps/ctrlProp1797.xml"/><Relationship Id="rId36" Type="http://schemas.openxmlformats.org/officeDocument/2006/relationships/ctrlProp" Target="../ctrlProps/ctrlProp1818.xml"/><Relationship Id="rId57" Type="http://schemas.openxmlformats.org/officeDocument/2006/relationships/ctrlProp" Target="../ctrlProps/ctrlProp1839.xml"/><Relationship Id="rId106" Type="http://schemas.openxmlformats.org/officeDocument/2006/relationships/ctrlProp" Target="../ctrlProps/ctrlProp1888.xml"/><Relationship Id="rId127" Type="http://schemas.openxmlformats.org/officeDocument/2006/relationships/ctrlProp" Target="../ctrlProps/ctrlProp1909.xml"/><Relationship Id="rId10" Type="http://schemas.openxmlformats.org/officeDocument/2006/relationships/ctrlProp" Target="../ctrlProps/ctrlProp1792.xml"/><Relationship Id="rId31" Type="http://schemas.openxmlformats.org/officeDocument/2006/relationships/ctrlProp" Target="../ctrlProps/ctrlProp1813.xml"/><Relationship Id="rId52" Type="http://schemas.openxmlformats.org/officeDocument/2006/relationships/ctrlProp" Target="../ctrlProps/ctrlProp1834.xml"/><Relationship Id="rId73" Type="http://schemas.openxmlformats.org/officeDocument/2006/relationships/ctrlProp" Target="../ctrlProps/ctrlProp1855.xml"/><Relationship Id="rId78" Type="http://schemas.openxmlformats.org/officeDocument/2006/relationships/ctrlProp" Target="../ctrlProps/ctrlProp1860.xml"/><Relationship Id="rId94" Type="http://schemas.openxmlformats.org/officeDocument/2006/relationships/ctrlProp" Target="../ctrlProps/ctrlProp1876.xml"/><Relationship Id="rId99" Type="http://schemas.openxmlformats.org/officeDocument/2006/relationships/ctrlProp" Target="../ctrlProps/ctrlProp1881.xml"/><Relationship Id="rId101" Type="http://schemas.openxmlformats.org/officeDocument/2006/relationships/ctrlProp" Target="../ctrlProps/ctrlProp1883.xml"/><Relationship Id="rId122" Type="http://schemas.openxmlformats.org/officeDocument/2006/relationships/ctrlProp" Target="../ctrlProps/ctrlProp1904.xml"/><Relationship Id="rId143" Type="http://schemas.openxmlformats.org/officeDocument/2006/relationships/ctrlProp" Target="../ctrlProps/ctrlProp1925.xml"/><Relationship Id="rId4" Type="http://schemas.openxmlformats.org/officeDocument/2006/relationships/ctrlProp" Target="../ctrlProps/ctrlProp1786.xml"/><Relationship Id="rId9" Type="http://schemas.openxmlformats.org/officeDocument/2006/relationships/ctrlProp" Target="../ctrlProps/ctrlProp1791.xml"/><Relationship Id="rId26" Type="http://schemas.openxmlformats.org/officeDocument/2006/relationships/ctrlProp" Target="../ctrlProps/ctrlProp1808.xml"/><Relationship Id="rId47" Type="http://schemas.openxmlformats.org/officeDocument/2006/relationships/ctrlProp" Target="../ctrlProps/ctrlProp1829.xml"/><Relationship Id="rId68" Type="http://schemas.openxmlformats.org/officeDocument/2006/relationships/ctrlProp" Target="../ctrlProps/ctrlProp1850.xml"/><Relationship Id="rId89" Type="http://schemas.openxmlformats.org/officeDocument/2006/relationships/ctrlProp" Target="../ctrlProps/ctrlProp1871.xml"/><Relationship Id="rId112" Type="http://schemas.openxmlformats.org/officeDocument/2006/relationships/ctrlProp" Target="../ctrlProps/ctrlProp1894.xml"/><Relationship Id="rId133" Type="http://schemas.openxmlformats.org/officeDocument/2006/relationships/ctrlProp" Target="../ctrlProps/ctrlProp1915.xml"/><Relationship Id="rId16" Type="http://schemas.openxmlformats.org/officeDocument/2006/relationships/ctrlProp" Target="../ctrlProps/ctrlProp1798.xml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039.xml"/><Relationship Id="rId21" Type="http://schemas.openxmlformats.org/officeDocument/2006/relationships/ctrlProp" Target="../ctrlProps/ctrlProp1943.xml"/><Relationship Id="rId42" Type="http://schemas.openxmlformats.org/officeDocument/2006/relationships/ctrlProp" Target="../ctrlProps/ctrlProp1964.xml"/><Relationship Id="rId63" Type="http://schemas.openxmlformats.org/officeDocument/2006/relationships/ctrlProp" Target="../ctrlProps/ctrlProp1985.xml"/><Relationship Id="rId84" Type="http://schemas.openxmlformats.org/officeDocument/2006/relationships/ctrlProp" Target="../ctrlProps/ctrlProp2006.xml"/><Relationship Id="rId138" Type="http://schemas.openxmlformats.org/officeDocument/2006/relationships/ctrlProp" Target="../ctrlProps/ctrlProp2060.xml"/><Relationship Id="rId107" Type="http://schemas.openxmlformats.org/officeDocument/2006/relationships/ctrlProp" Target="../ctrlProps/ctrlProp2029.xml"/><Relationship Id="rId11" Type="http://schemas.openxmlformats.org/officeDocument/2006/relationships/ctrlProp" Target="../ctrlProps/ctrlProp1933.xml"/><Relationship Id="rId32" Type="http://schemas.openxmlformats.org/officeDocument/2006/relationships/ctrlProp" Target="../ctrlProps/ctrlProp1954.xml"/><Relationship Id="rId37" Type="http://schemas.openxmlformats.org/officeDocument/2006/relationships/ctrlProp" Target="../ctrlProps/ctrlProp1959.xml"/><Relationship Id="rId53" Type="http://schemas.openxmlformats.org/officeDocument/2006/relationships/ctrlProp" Target="../ctrlProps/ctrlProp1975.xml"/><Relationship Id="rId58" Type="http://schemas.openxmlformats.org/officeDocument/2006/relationships/ctrlProp" Target="../ctrlProps/ctrlProp1980.xml"/><Relationship Id="rId74" Type="http://schemas.openxmlformats.org/officeDocument/2006/relationships/ctrlProp" Target="../ctrlProps/ctrlProp1996.xml"/><Relationship Id="rId79" Type="http://schemas.openxmlformats.org/officeDocument/2006/relationships/ctrlProp" Target="../ctrlProps/ctrlProp2001.xml"/><Relationship Id="rId102" Type="http://schemas.openxmlformats.org/officeDocument/2006/relationships/ctrlProp" Target="../ctrlProps/ctrlProp2024.xml"/><Relationship Id="rId123" Type="http://schemas.openxmlformats.org/officeDocument/2006/relationships/ctrlProp" Target="../ctrlProps/ctrlProp2045.xml"/><Relationship Id="rId128" Type="http://schemas.openxmlformats.org/officeDocument/2006/relationships/ctrlProp" Target="../ctrlProps/ctrlProp2050.xml"/><Relationship Id="rId5" Type="http://schemas.openxmlformats.org/officeDocument/2006/relationships/ctrlProp" Target="../ctrlProps/ctrlProp1927.xml"/><Relationship Id="rId90" Type="http://schemas.openxmlformats.org/officeDocument/2006/relationships/ctrlProp" Target="../ctrlProps/ctrlProp2012.xml"/><Relationship Id="rId95" Type="http://schemas.openxmlformats.org/officeDocument/2006/relationships/ctrlProp" Target="../ctrlProps/ctrlProp2017.xml"/><Relationship Id="rId22" Type="http://schemas.openxmlformats.org/officeDocument/2006/relationships/ctrlProp" Target="../ctrlProps/ctrlProp1944.xml"/><Relationship Id="rId27" Type="http://schemas.openxmlformats.org/officeDocument/2006/relationships/ctrlProp" Target="../ctrlProps/ctrlProp1949.xml"/><Relationship Id="rId43" Type="http://schemas.openxmlformats.org/officeDocument/2006/relationships/ctrlProp" Target="../ctrlProps/ctrlProp1965.xml"/><Relationship Id="rId48" Type="http://schemas.openxmlformats.org/officeDocument/2006/relationships/ctrlProp" Target="../ctrlProps/ctrlProp1970.xml"/><Relationship Id="rId64" Type="http://schemas.openxmlformats.org/officeDocument/2006/relationships/ctrlProp" Target="../ctrlProps/ctrlProp1986.xml"/><Relationship Id="rId69" Type="http://schemas.openxmlformats.org/officeDocument/2006/relationships/ctrlProp" Target="../ctrlProps/ctrlProp1991.xml"/><Relationship Id="rId113" Type="http://schemas.openxmlformats.org/officeDocument/2006/relationships/ctrlProp" Target="../ctrlProps/ctrlProp2035.xml"/><Relationship Id="rId118" Type="http://schemas.openxmlformats.org/officeDocument/2006/relationships/ctrlProp" Target="../ctrlProps/ctrlProp2040.xml"/><Relationship Id="rId134" Type="http://schemas.openxmlformats.org/officeDocument/2006/relationships/ctrlProp" Target="../ctrlProps/ctrlProp2056.xml"/><Relationship Id="rId139" Type="http://schemas.openxmlformats.org/officeDocument/2006/relationships/ctrlProp" Target="../ctrlProps/ctrlProp2061.xml"/><Relationship Id="rId80" Type="http://schemas.openxmlformats.org/officeDocument/2006/relationships/ctrlProp" Target="../ctrlProps/ctrlProp2002.xml"/><Relationship Id="rId85" Type="http://schemas.openxmlformats.org/officeDocument/2006/relationships/ctrlProp" Target="../ctrlProps/ctrlProp2007.xml"/><Relationship Id="rId12" Type="http://schemas.openxmlformats.org/officeDocument/2006/relationships/ctrlProp" Target="../ctrlProps/ctrlProp1934.xml"/><Relationship Id="rId17" Type="http://schemas.openxmlformats.org/officeDocument/2006/relationships/ctrlProp" Target="../ctrlProps/ctrlProp1939.xml"/><Relationship Id="rId33" Type="http://schemas.openxmlformats.org/officeDocument/2006/relationships/ctrlProp" Target="../ctrlProps/ctrlProp1955.xml"/><Relationship Id="rId38" Type="http://schemas.openxmlformats.org/officeDocument/2006/relationships/ctrlProp" Target="../ctrlProps/ctrlProp1960.xml"/><Relationship Id="rId59" Type="http://schemas.openxmlformats.org/officeDocument/2006/relationships/ctrlProp" Target="../ctrlProps/ctrlProp1981.xml"/><Relationship Id="rId103" Type="http://schemas.openxmlformats.org/officeDocument/2006/relationships/ctrlProp" Target="../ctrlProps/ctrlProp2025.xml"/><Relationship Id="rId108" Type="http://schemas.openxmlformats.org/officeDocument/2006/relationships/ctrlProp" Target="../ctrlProps/ctrlProp2030.xml"/><Relationship Id="rId124" Type="http://schemas.openxmlformats.org/officeDocument/2006/relationships/ctrlProp" Target="../ctrlProps/ctrlProp2046.xml"/><Relationship Id="rId129" Type="http://schemas.openxmlformats.org/officeDocument/2006/relationships/ctrlProp" Target="../ctrlProps/ctrlProp2051.xml"/><Relationship Id="rId54" Type="http://schemas.openxmlformats.org/officeDocument/2006/relationships/ctrlProp" Target="../ctrlProps/ctrlProp1976.xml"/><Relationship Id="rId70" Type="http://schemas.openxmlformats.org/officeDocument/2006/relationships/ctrlProp" Target="../ctrlProps/ctrlProp1992.xml"/><Relationship Id="rId75" Type="http://schemas.openxmlformats.org/officeDocument/2006/relationships/ctrlProp" Target="../ctrlProps/ctrlProp1997.xml"/><Relationship Id="rId91" Type="http://schemas.openxmlformats.org/officeDocument/2006/relationships/ctrlProp" Target="../ctrlProps/ctrlProp2013.xml"/><Relationship Id="rId96" Type="http://schemas.openxmlformats.org/officeDocument/2006/relationships/ctrlProp" Target="../ctrlProps/ctrlProp2018.xml"/><Relationship Id="rId140" Type="http://schemas.openxmlformats.org/officeDocument/2006/relationships/ctrlProp" Target="../ctrlProps/ctrlProp206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928.xml"/><Relationship Id="rId23" Type="http://schemas.openxmlformats.org/officeDocument/2006/relationships/ctrlProp" Target="../ctrlProps/ctrlProp1945.xml"/><Relationship Id="rId28" Type="http://schemas.openxmlformats.org/officeDocument/2006/relationships/ctrlProp" Target="../ctrlProps/ctrlProp1950.xml"/><Relationship Id="rId49" Type="http://schemas.openxmlformats.org/officeDocument/2006/relationships/ctrlProp" Target="../ctrlProps/ctrlProp1971.xml"/><Relationship Id="rId114" Type="http://schemas.openxmlformats.org/officeDocument/2006/relationships/ctrlProp" Target="../ctrlProps/ctrlProp2036.xml"/><Relationship Id="rId119" Type="http://schemas.openxmlformats.org/officeDocument/2006/relationships/ctrlProp" Target="../ctrlProps/ctrlProp2041.xml"/><Relationship Id="rId44" Type="http://schemas.openxmlformats.org/officeDocument/2006/relationships/ctrlProp" Target="../ctrlProps/ctrlProp1966.xml"/><Relationship Id="rId60" Type="http://schemas.openxmlformats.org/officeDocument/2006/relationships/ctrlProp" Target="../ctrlProps/ctrlProp1982.xml"/><Relationship Id="rId65" Type="http://schemas.openxmlformats.org/officeDocument/2006/relationships/ctrlProp" Target="../ctrlProps/ctrlProp1987.xml"/><Relationship Id="rId81" Type="http://schemas.openxmlformats.org/officeDocument/2006/relationships/ctrlProp" Target="../ctrlProps/ctrlProp2003.xml"/><Relationship Id="rId86" Type="http://schemas.openxmlformats.org/officeDocument/2006/relationships/ctrlProp" Target="../ctrlProps/ctrlProp2008.xml"/><Relationship Id="rId130" Type="http://schemas.openxmlformats.org/officeDocument/2006/relationships/ctrlProp" Target="../ctrlProps/ctrlProp2052.xml"/><Relationship Id="rId135" Type="http://schemas.openxmlformats.org/officeDocument/2006/relationships/ctrlProp" Target="../ctrlProps/ctrlProp2057.xml"/><Relationship Id="rId13" Type="http://schemas.openxmlformats.org/officeDocument/2006/relationships/ctrlProp" Target="../ctrlProps/ctrlProp1935.xml"/><Relationship Id="rId18" Type="http://schemas.openxmlformats.org/officeDocument/2006/relationships/ctrlProp" Target="../ctrlProps/ctrlProp1940.xml"/><Relationship Id="rId39" Type="http://schemas.openxmlformats.org/officeDocument/2006/relationships/ctrlProp" Target="../ctrlProps/ctrlProp1961.xml"/><Relationship Id="rId109" Type="http://schemas.openxmlformats.org/officeDocument/2006/relationships/ctrlProp" Target="../ctrlProps/ctrlProp2031.xml"/><Relationship Id="rId34" Type="http://schemas.openxmlformats.org/officeDocument/2006/relationships/ctrlProp" Target="../ctrlProps/ctrlProp1956.xml"/><Relationship Id="rId50" Type="http://schemas.openxmlformats.org/officeDocument/2006/relationships/ctrlProp" Target="../ctrlProps/ctrlProp1972.xml"/><Relationship Id="rId55" Type="http://schemas.openxmlformats.org/officeDocument/2006/relationships/ctrlProp" Target="../ctrlProps/ctrlProp1977.xml"/><Relationship Id="rId76" Type="http://schemas.openxmlformats.org/officeDocument/2006/relationships/ctrlProp" Target="../ctrlProps/ctrlProp1998.xml"/><Relationship Id="rId97" Type="http://schemas.openxmlformats.org/officeDocument/2006/relationships/ctrlProp" Target="../ctrlProps/ctrlProp2019.xml"/><Relationship Id="rId104" Type="http://schemas.openxmlformats.org/officeDocument/2006/relationships/ctrlProp" Target="../ctrlProps/ctrlProp2026.xml"/><Relationship Id="rId120" Type="http://schemas.openxmlformats.org/officeDocument/2006/relationships/ctrlProp" Target="../ctrlProps/ctrlProp2042.xml"/><Relationship Id="rId125" Type="http://schemas.openxmlformats.org/officeDocument/2006/relationships/ctrlProp" Target="../ctrlProps/ctrlProp2047.xml"/><Relationship Id="rId141" Type="http://schemas.openxmlformats.org/officeDocument/2006/relationships/ctrlProp" Target="../ctrlProps/ctrlProp2063.xml"/><Relationship Id="rId7" Type="http://schemas.openxmlformats.org/officeDocument/2006/relationships/ctrlProp" Target="../ctrlProps/ctrlProp1929.xml"/><Relationship Id="rId71" Type="http://schemas.openxmlformats.org/officeDocument/2006/relationships/ctrlProp" Target="../ctrlProps/ctrlProp1993.xml"/><Relationship Id="rId92" Type="http://schemas.openxmlformats.org/officeDocument/2006/relationships/ctrlProp" Target="../ctrlProps/ctrlProp2014.xml"/><Relationship Id="rId2" Type="http://schemas.openxmlformats.org/officeDocument/2006/relationships/drawing" Target="../drawings/drawing17.xml"/><Relationship Id="rId29" Type="http://schemas.openxmlformats.org/officeDocument/2006/relationships/ctrlProp" Target="../ctrlProps/ctrlProp1951.xml"/><Relationship Id="rId24" Type="http://schemas.openxmlformats.org/officeDocument/2006/relationships/ctrlProp" Target="../ctrlProps/ctrlProp1946.xml"/><Relationship Id="rId40" Type="http://schemas.openxmlformats.org/officeDocument/2006/relationships/ctrlProp" Target="../ctrlProps/ctrlProp1962.xml"/><Relationship Id="rId45" Type="http://schemas.openxmlformats.org/officeDocument/2006/relationships/ctrlProp" Target="../ctrlProps/ctrlProp1967.xml"/><Relationship Id="rId66" Type="http://schemas.openxmlformats.org/officeDocument/2006/relationships/ctrlProp" Target="../ctrlProps/ctrlProp1988.xml"/><Relationship Id="rId87" Type="http://schemas.openxmlformats.org/officeDocument/2006/relationships/ctrlProp" Target="../ctrlProps/ctrlProp2009.xml"/><Relationship Id="rId110" Type="http://schemas.openxmlformats.org/officeDocument/2006/relationships/ctrlProp" Target="../ctrlProps/ctrlProp2032.xml"/><Relationship Id="rId115" Type="http://schemas.openxmlformats.org/officeDocument/2006/relationships/ctrlProp" Target="../ctrlProps/ctrlProp2037.xml"/><Relationship Id="rId131" Type="http://schemas.openxmlformats.org/officeDocument/2006/relationships/ctrlProp" Target="../ctrlProps/ctrlProp2053.xml"/><Relationship Id="rId136" Type="http://schemas.openxmlformats.org/officeDocument/2006/relationships/ctrlProp" Target="../ctrlProps/ctrlProp2058.xml"/><Relationship Id="rId61" Type="http://schemas.openxmlformats.org/officeDocument/2006/relationships/ctrlProp" Target="../ctrlProps/ctrlProp1983.xml"/><Relationship Id="rId82" Type="http://schemas.openxmlformats.org/officeDocument/2006/relationships/ctrlProp" Target="../ctrlProps/ctrlProp2004.xml"/><Relationship Id="rId19" Type="http://schemas.openxmlformats.org/officeDocument/2006/relationships/ctrlProp" Target="../ctrlProps/ctrlProp1941.xml"/><Relationship Id="rId14" Type="http://schemas.openxmlformats.org/officeDocument/2006/relationships/ctrlProp" Target="../ctrlProps/ctrlProp1936.xml"/><Relationship Id="rId30" Type="http://schemas.openxmlformats.org/officeDocument/2006/relationships/ctrlProp" Target="../ctrlProps/ctrlProp1952.xml"/><Relationship Id="rId35" Type="http://schemas.openxmlformats.org/officeDocument/2006/relationships/ctrlProp" Target="../ctrlProps/ctrlProp1957.xml"/><Relationship Id="rId56" Type="http://schemas.openxmlformats.org/officeDocument/2006/relationships/ctrlProp" Target="../ctrlProps/ctrlProp1978.xml"/><Relationship Id="rId77" Type="http://schemas.openxmlformats.org/officeDocument/2006/relationships/ctrlProp" Target="../ctrlProps/ctrlProp1999.xml"/><Relationship Id="rId100" Type="http://schemas.openxmlformats.org/officeDocument/2006/relationships/ctrlProp" Target="../ctrlProps/ctrlProp2022.xml"/><Relationship Id="rId105" Type="http://schemas.openxmlformats.org/officeDocument/2006/relationships/ctrlProp" Target="../ctrlProps/ctrlProp2027.xml"/><Relationship Id="rId126" Type="http://schemas.openxmlformats.org/officeDocument/2006/relationships/ctrlProp" Target="../ctrlProps/ctrlProp2048.xml"/><Relationship Id="rId8" Type="http://schemas.openxmlformats.org/officeDocument/2006/relationships/ctrlProp" Target="../ctrlProps/ctrlProp1930.xml"/><Relationship Id="rId51" Type="http://schemas.openxmlformats.org/officeDocument/2006/relationships/ctrlProp" Target="../ctrlProps/ctrlProp1973.xml"/><Relationship Id="rId72" Type="http://schemas.openxmlformats.org/officeDocument/2006/relationships/ctrlProp" Target="../ctrlProps/ctrlProp1994.xml"/><Relationship Id="rId93" Type="http://schemas.openxmlformats.org/officeDocument/2006/relationships/ctrlProp" Target="../ctrlProps/ctrlProp2015.xml"/><Relationship Id="rId98" Type="http://schemas.openxmlformats.org/officeDocument/2006/relationships/ctrlProp" Target="../ctrlProps/ctrlProp2020.xml"/><Relationship Id="rId121" Type="http://schemas.openxmlformats.org/officeDocument/2006/relationships/ctrlProp" Target="../ctrlProps/ctrlProp2043.xml"/><Relationship Id="rId142" Type="http://schemas.openxmlformats.org/officeDocument/2006/relationships/ctrlProp" Target="../ctrlProps/ctrlProp2064.xml"/><Relationship Id="rId3" Type="http://schemas.openxmlformats.org/officeDocument/2006/relationships/vmlDrawing" Target="../drawings/vmlDrawing17.vml"/><Relationship Id="rId25" Type="http://schemas.openxmlformats.org/officeDocument/2006/relationships/ctrlProp" Target="../ctrlProps/ctrlProp1947.xml"/><Relationship Id="rId46" Type="http://schemas.openxmlformats.org/officeDocument/2006/relationships/ctrlProp" Target="../ctrlProps/ctrlProp1968.xml"/><Relationship Id="rId67" Type="http://schemas.openxmlformats.org/officeDocument/2006/relationships/ctrlProp" Target="../ctrlProps/ctrlProp1989.xml"/><Relationship Id="rId116" Type="http://schemas.openxmlformats.org/officeDocument/2006/relationships/ctrlProp" Target="../ctrlProps/ctrlProp2038.xml"/><Relationship Id="rId137" Type="http://schemas.openxmlformats.org/officeDocument/2006/relationships/ctrlProp" Target="../ctrlProps/ctrlProp2059.xml"/><Relationship Id="rId20" Type="http://schemas.openxmlformats.org/officeDocument/2006/relationships/ctrlProp" Target="../ctrlProps/ctrlProp1942.xml"/><Relationship Id="rId41" Type="http://schemas.openxmlformats.org/officeDocument/2006/relationships/ctrlProp" Target="../ctrlProps/ctrlProp1963.xml"/><Relationship Id="rId62" Type="http://schemas.openxmlformats.org/officeDocument/2006/relationships/ctrlProp" Target="../ctrlProps/ctrlProp1984.xml"/><Relationship Id="rId83" Type="http://schemas.openxmlformats.org/officeDocument/2006/relationships/ctrlProp" Target="../ctrlProps/ctrlProp2005.xml"/><Relationship Id="rId88" Type="http://schemas.openxmlformats.org/officeDocument/2006/relationships/ctrlProp" Target="../ctrlProps/ctrlProp2010.xml"/><Relationship Id="rId111" Type="http://schemas.openxmlformats.org/officeDocument/2006/relationships/ctrlProp" Target="../ctrlProps/ctrlProp2033.xml"/><Relationship Id="rId132" Type="http://schemas.openxmlformats.org/officeDocument/2006/relationships/ctrlProp" Target="../ctrlProps/ctrlProp2054.xml"/><Relationship Id="rId15" Type="http://schemas.openxmlformats.org/officeDocument/2006/relationships/ctrlProp" Target="../ctrlProps/ctrlProp1937.xml"/><Relationship Id="rId36" Type="http://schemas.openxmlformats.org/officeDocument/2006/relationships/ctrlProp" Target="../ctrlProps/ctrlProp1958.xml"/><Relationship Id="rId57" Type="http://schemas.openxmlformats.org/officeDocument/2006/relationships/ctrlProp" Target="../ctrlProps/ctrlProp1979.xml"/><Relationship Id="rId106" Type="http://schemas.openxmlformats.org/officeDocument/2006/relationships/ctrlProp" Target="../ctrlProps/ctrlProp2028.xml"/><Relationship Id="rId127" Type="http://schemas.openxmlformats.org/officeDocument/2006/relationships/ctrlProp" Target="../ctrlProps/ctrlProp2049.xml"/><Relationship Id="rId10" Type="http://schemas.openxmlformats.org/officeDocument/2006/relationships/ctrlProp" Target="../ctrlProps/ctrlProp1932.xml"/><Relationship Id="rId31" Type="http://schemas.openxmlformats.org/officeDocument/2006/relationships/ctrlProp" Target="../ctrlProps/ctrlProp1953.xml"/><Relationship Id="rId52" Type="http://schemas.openxmlformats.org/officeDocument/2006/relationships/ctrlProp" Target="../ctrlProps/ctrlProp1974.xml"/><Relationship Id="rId73" Type="http://schemas.openxmlformats.org/officeDocument/2006/relationships/ctrlProp" Target="../ctrlProps/ctrlProp1995.xml"/><Relationship Id="rId78" Type="http://schemas.openxmlformats.org/officeDocument/2006/relationships/ctrlProp" Target="../ctrlProps/ctrlProp2000.xml"/><Relationship Id="rId94" Type="http://schemas.openxmlformats.org/officeDocument/2006/relationships/ctrlProp" Target="../ctrlProps/ctrlProp2016.xml"/><Relationship Id="rId99" Type="http://schemas.openxmlformats.org/officeDocument/2006/relationships/ctrlProp" Target="../ctrlProps/ctrlProp2021.xml"/><Relationship Id="rId101" Type="http://schemas.openxmlformats.org/officeDocument/2006/relationships/ctrlProp" Target="../ctrlProps/ctrlProp2023.xml"/><Relationship Id="rId122" Type="http://schemas.openxmlformats.org/officeDocument/2006/relationships/ctrlProp" Target="../ctrlProps/ctrlProp2044.xml"/><Relationship Id="rId143" Type="http://schemas.openxmlformats.org/officeDocument/2006/relationships/ctrlProp" Target="../ctrlProps/ctrlProp2065.xml"/><Relationship Id="rId4" Type="http://schemas.openxmlformats.org/officeDocument/2006/relationships/ctrlProp" Target="../ctrlProps/ctrlProp1926.xml"/><Relationship Id="rId9" Type="http://schemas.openxmlformats.org/officeDocument/2006/relationships/ctrlProp" Target="../ctrlProps/ctrlProp1931.xml"/><Relationship Id="rId26" Type="http://schemas.openxmlformats.org/officeDocument/2006/relationships/ctrlProp" Target="../ctrlProps/ctrlProp1948.xml"/><Relationship Id="rId47" Type="http://schemas.openxmlformats.org/officeDocument/2006/relationships/ctrlProp" Target="../ctrlProps/ctrlProp1969.xml"/><Relationship Id="rId68" Type="http://schemas.openxmlformats.org/officeDocument/2006/relationships/ctrlProp" Target="../ctrlProps/ctrlProp1990.xml"/><Relationship Id="rId89" Type="http://schemas.openxmlformats.org/officeDocument/2006/relationships/ctrlProp" Target="../ctrlProps/ctrlProp2011.xml"/><Relationship Id="rId112" Type="http://schemas.openxmlformats.org/officeDocument/2006/relationships/ctrlProp" Target="../ctrlProps/ctrlProp2034.xml"/><Relationship Id="rId133" Type="http://schemas.openxmlformats.org/officeDocument/2006/relationships/ctrlProp" Target="../ctrlProps/ctrlProp2055.xml"/><Relationship Id="rId16" Type="http://schemas.openxmlformats.org/officeDocument/2006/relationships/ctrlProp" Target="../ctrlProps/ctrlProp1938.xml"/></Relationships>
</file>

<file path=xl/worksheets/_rels/sheet1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179.xml"/><Relationship Id="rId21" Type="http://schemas.openxmlformats.org/officeDocument/2006/relationships/ctrlProp" Target="../ctrlProps/ctrlProp2083.xml"/><Relationship Id="rId42" Type="http://schemas.openxmlformats.org/officeDocument/2006/relationships/ctrlProp" Target="../ctrlProps/ctrlProp2104.xml"/><Relationship Id="rId63" Type="http://schemas.openxmlformats.org/officeDocument/2006/relationships/ctrlProp" Target="../ctrlProps/ctrlProp2125.xml"/><Relationship Id="rId84" Type="http://schemas.openxmlformats.org/officeDocument/2006/relationships/ctrlProp" Target="../ctrlProps/ctrlProp2146.xml"/><Relationship Id="rId138" Type="http://schemas.openxmlformats.org/officeDocument/2006/relationships/ctrlProp" Target="../ctrlProps/ctrlProp2200.xml"/><Relationship Id="rId107" Type="http://schemas.openxmlformats.org/officeDocument/2006/relationships/ctrlProp" Target="../ctrlProps/ctrlProp2169.xml"/><Relationship Id="rId11" Type="http://schemas.openxmlformats.org/officeDocument/2006/relationships/ctrlProp" Target="../ctrlProps/ctrlProp2073.xml"/><Relationship Id="rId32" Type="http://schemas.openxmlformats.org/officeDocument/2006/relationships/ctrlProp" Target="../ctrlProps/ctrlProp2094.xml"/><Relationship Id="rId37" Type="http://schemas.openxmlformats.org/officeDocument/2006/relationships/ctrlProp" Target="../ctrlProps/ctrlProp2099.xml"/><Relationship Id="rId53" Type="http://schemas.openxmlformats.org/officeDocument/2006/relationships/ctrlProp" Target="../ctrlProps/ctrlProp2115.xml"/><Relationship Id="rId58" Type="http://schemas.openxmlformats.org/officeDocument/2006/relationships/ctrlProp" Target="../ctrlProps/ctrlProp2120.xml"/><Relationship Id="rId74" Type="http://schemas.openxmlformats.org/officeDocument/2006/relationships/ctrlProp" Target="../ctrlProps/ctrlProp2136.xml"/><Relationship Id="rId79" Type="http://schemas.openxmlformats.org/officeDocument/2006/relationships/ctrlProp" Target="../ctrlProps/ctrlProp2141.xml"/><Relationship Id="rId102" Type="http://schemas.openxmlformats.org/officeDocument/2006/relationships/ctrlProp" Target="../ctrlProps/ctrlProp2164.xml"/><Relationship Id="rId123" Type="http://schemas.openxmlformats.org/officeDocument/2006/relationships/ctrlProp" Target="../ctrlProps/ctrlProp2185.xml"/><Relationship Id="rId128" Type="http://schemas.openxmlformats.org/officeDocument/2006/relationships/ctrlProp" Target="../ctrlProps/ctrlProp2190.xml"/><Relationship Id="rId5" Type="http://schemas.openxmlformats.org/officeDocument/2006/relationships/ctrlProp" Target="../ctrlProps/ctrlProp2067.xml"/><Relationship Id="rId90" Type="http://schemas.openxmlformats.org/officeDocument/2006/relationships/ctrlProp" Target="../ctrlProps/ctrlProp2152.xml"/><Relationship Id="rId95" Type="http://schemas.openxmlformats.org/officeDocument/2006/relationships/ctrlProp" Target="../ctrlProps/ctrlProp2157.xml"/><Relationship Id="rId22" Type="http://schemas.openxmlformats.org/officeDocument/2006/relationships/ctrlProp" Target="../ctrlProps/ctrlProp2084.xml"/><Relationship Id="rId27" Type="http://schemas.openxmlformats.org/officeDocument/2006/relationships/ctrlProp" Target="../ctrlProps/ctrlProp2089.xml"/><Relationship Id="rId43" Type="http://schemas.openxmlformats.org/officeDocument/2006/relationships/ctrlProp" Target="../ctrlProps/ctrlProp2105.xml"/><Relationship Id="rId48" Type="http://schemas.openxmlformats.org/officeDocument/2006/relationships/ctrlProp" Target="../ctrlProps/ctrlProp2110.xml"/><Relationship Id="rId64" Type="http://schemas.openxmlformats.org/officeDocument/2006/relationships/ctrlProp" Target="../ctrlProps/ctrlProp2126.xml"/><Relationship Id="rId69" Type="http://schemas.openxmlformats.org/officeDocument/2006/relationships/ctrlProp" Target="../ctrlProps/ctrlProp2131.xml"/><Relationship Id="rId113" Type="http://schemas.openxmlformats.org/officeDocument/2006/relationships/ctrlProp" Target="../ctrlProps/ctrlProp2175.xml"/><Relationship Id="rId118" Type="http://schemas.openxmlformats.org/officeDocument/2006/relationships/ctrlProp" Target="../ctrlProps/ctrlProp2180.xml"/><Relationship Id="rId134" Type="http://schemas.openxmlformats.org/officeDocument/2006/relationships/ctrlProp" Target="../ctrlProps/ctrlProp2196.xml"/><Relationship Id="rId139" Type="http://schemas.openxmlformats.org/officeDocument/2006/relationships/ctrlProp" Target="../ctrlProps/ctrlProp2201.xml"/><Relationship Id="rId80" Type="http://schemas.openxmlformats.org/officeDocument/2006/relationships/ctrlProp" Target="../ctrlProps/ctrlProp2142.xml"/><Relationship Id="rId85" Type="http://schemas.openxmlformats.org/officeDocument/2006/relationships/ctrlProp" Target="../ctrlProps/ctrlProp2147.xml"/><Relationship Id="rId12" Type="http://schemas.openxmlformats.org/officeDocument/2006/relationships/ctrlProp" Target="../ctrlProps/ctrlProp2074.xml"/><Relationship Id="rId17" Type="http://schemas.openxmlformats.org/officeDocument/2006/relationships/ctrlProp" Target="../ctrlProps/ctrlProp2079.xml"/><Relationship Id="rId33" Type="http://schemas.openxmlformats.org/officeDocument/2006/relationships/ctrlProp" Target="../ctrlProps/ctrlProp2095.xml"/><Relationship Id="rId38" Type="http://schemas.openxmlformats.org/officeDocument/2006/relationships/ctrlProp" Target="../ctrlProps/ctrlProp2100.xml"/><Relationship Id="rId59" Type="http://schemas.openxmlformats.org/officeDocument/2006/relationships/ctrlProp" Target="../ctrlProps/ctrlProp2121.xml"/><Relationship Id="rId103" Type="http://schemas.openxmlformats.org/officeDocument/2006/relationships/ctrlProp" Target="../ctrlProps/ctrlProp2165.xml"/><Relationship Id="rId108" Type="http://schemas.openxmlformats.org/officeDocument/2006/relationships/ctrlProp" Target="../ctrlProps/ctrlProp2170.xml"/><Relationship Id="rId124" Type="http://schemas.openxmlformats.org/officeDocument/2006/relationships/ctrlProp" Target="../ctrlProps/ctrlProp2186.xml"/><Relationship Id="rId129" Type="http://schemas.openxmlformats.org/officeDocument/2006/relationships/ctrlProp" Target="../ctrlProps/ctrlProp2191.xml"/><Relationship Id="rId54" Type="http://schemas.openxmlformats.org/officeDocument/2006/relationships/ctrlProp" Target="../ctrlProps/ctrlProp2116.xml"/><Relationship Id="rId70" Type="http://schemas.openxmlformats.org/officeDocument/2006/relationships/ctrlProp" Target="../ctrlProps/ctrlProp2132.xml"/><Relationship Id="rId75" Type="http://schemas.openxmlformats.org/officeDocument/2006/relationships/ctrlProp" Target="../ctrlProps/ctrlProp2137.xml"/><Relationship Id="rId91" Type="http://schemas.openxmlformats.org/officeDocument/2006/relationships/ctrlProp" Target="../ctrlProps/ctrlProp2153.xml"/><Relationship Id="rId96" Type="http://schemas.openxmlformats.org/officeDocument/2006/relationships/ctrlProp" Target="../ctrlProps/ctrlProp2158.xml"/><Relationship Id="rId140" Type="http://schemas.openxmlformats.org/officeDocument/2006/relationships/ctrlProp" Target="../ctrlProps/ctrlProp220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2068.xml"/><Relationship Id="rId23" Type="http://schemas.openxmlformats.org/officeDocument/2006/relationships/ctrlProp" Target="../ctrlProps/ctrlProp2085.xml"/><Relationship Id="rId28" Type="http://schemas.openxmlformats.org/officeDocument/2006/relationships/ctrlProp" Target="../ctrlProps/ctrlProp2090.xml"/><Relationship Id="rId49" Type="http://schemas.openxmlformats.org/officeDocument/2006/relationships/ctrlProp" Target="../ctrlProps/ctrlProp2111.xml"/><Relationship Id="rId114" Type="http://schemas.openxmlformats.org/officeDocument/2006/relationships/ctrlProp" Target="../ctrlProps/ctrlProp2176.xml"/><Relationship Id="rId119" Type="http://schemas.openxmlformats.org/officeDocument/2006/relationships/ctrlProp" Target="../ctrlProps/ctrlProp2181.xml"/><Relationship Id="rId44" Type="http://schemas.openxmlformats.org/officeDocument/2006/relationships/ctrlProp" Target="../ctrlProps/ctrlProp2106.xml"/><Relationship Id="rId60" Type="http://schemas.openxmlformats.org/officeDocument/2006/relationships/ctrlProp" Target="../ctrlProps/ctrlProp2122.xml"/><Relationship Id="rId65" Type="http://schemas.openxmlformats.org/officeDocument/2006/relationships/ctrlProp" Target="../ctrlProps/ctrlProp2127.xml"/><Relationship Id="rId81" Type="http://schemas.openxmlformats.org/officeDocument/2006/relationships/ctrlProp" Target="../ctrlProps/ctrlProp2143.xml"/><Relationship Id="rId86" Type="http://schemas.openxmlformats.org/officeDocument/2006/relationships/ctrlProp" Target="../ctrlProps/ctrlProp2148.xml"/><Relationship Id="rId130" Type="http://schemas.openxmlformats.org/officeDocument/2006/relationships/ctrlProp" Target="../ctrlProps/ctrlProp2192.xml"/><Relationship Id="rId135" Type="http://schemas.openxmlformats.org/officeDocument/2006/relationships/ctrlProp" Target="../ctrlProps/ctrlProp2197.xml"/><Relationship Id="rId13" Type="http://schemas.openxmlformats.org/officeDocument/2006/relationships/ctrlProp" Target="../ctrlProps/ctrlProp2075.xml"/><Relationship Id="rId18" Type="http://schemas.openxmlformats.org/officeDocument/2006/relationships/ctrlProp" Target="../ctrlProps/ctrlProp2080.xml"/><Relationship Id="rId39" Type="http://schemas.openxmlformats.org/officeDocument/2006/relationships/ctrlProp" Target="../ctrlProps/ctrlProp2101.xml"/><Relationship Id="rId109" Type="http://schemas.openxmlformats.org/officeDocument/2006/relationships/ctrlProp" Target="../ctrlProps/ctrlProp2171.xml"/><Relationship Id="rId34" Type="http://schemas.openxmlformats.org/officeDocument/2006/relationships/ctrlProp" Target="../ctrlProps/ctrlProp2096.xml"/><Relationship Id="rId50" Type="http://schemas.openxmlformats.org/officeDocument/2006/relationships/ctrlProp" Target="../ctrlProps/ctrlProp2112.xml"/><Relationship Id="rId55" Type="http://schemas.openxmlformats.org/officeDocument/2006/relationships/ctrlProp" Target="../ctrlProps/ctrlProp2117.xml"/><Relationship Id="rId76" Type="http://schemas.openxmlformats.org/officeDocument/2006/relationships/ctrlProp" Target="../ctrlProps/ctrlProp2138.xml"/><Relationship Id="rId97" Type="http://schemas.openxmlformats.org/officeDocument/2006/relationships/ctrlProp" Target="../ctrlProps/ctrlProp2159.xml"/><Relationship Id="rId104" Type="http://schemas.openxmlformats.org/officeDocument/2006/relationships/ctrlProp" Target="../ctrlProps/ctrlProp2166.xml"/><Relationship Id="rId120" Type="http://schemas.openxmlformats.org/officeDocument/2006/relationships/ctrlProp" Target="../ctrlProps/ctrlProp2182.xml"/><Relationship Id="rId125" Type="http://schemas.openxmlformats.org/officeDocument/2006/relationships/ctrlProp" Target="../ctrlProps/ctrlProp2187.xml"/><Relationship Id="rId141" Type="http://schemas.openxmlformats.org/officeDocument/2006/relationships/ctrlProp" Target="../ctrlProps/ctrlProp2203.xml"/><Relationship Id="rId7" Type="http://schemas.openxmlformats.org/officeDocument/2006/relationships/ctrlProp" Target="../ctrlProps/ctrlProp2069.xml"/><Relationship Id="rId71" Type="http://schemas.openxmlformats.org/officeDocument/2006/relationships/ctrlProp" Target="../ctrlProps/ctrlProp2133.xml"/><Relationship Id="rId92" Type="http://schemas.openxmlformats.org/officeDocument/2006/relationships/ctrlProp" Target="../ctrlProps/ctrlProp2154.xml"/><Relationship Id="rId2" Type="http://schemas.openxmlformats.org/officeDocument/2006/relationships/drawing" Target="../drawings/drawing18.xml"/><Relationship Id="rId29" Type="http://schemas.openxmlformats.org/officeDocument/2006/relationships/ctrlProp" Target="../ctrlProps/ctrlProp2091.xml"/><Relationship Id="rId24" Type="http://schemas.openxmlformats.org/officeDocument/2006/relationships/ctrlProp" Target="../ctrlProps/ctrlProp2086.xml"/><Relationship Id="rId40" Type="http://schemas.openxmlformats.org/officeDocument/2006/relationships/ctrlProp" Target="../ctrlProps/ctrlProp2102.xml"/><Relationship Id="rId45" Type="http://schemas.openxmlformats.org/officeDocument/2006/relationships/ctrlProp" Target="../ctrlProps/ctrlProp2107.xml"/><Relationship Id="rId66" Type="http://schemas.openxmlformats.org/officeDocument/2006/relationships/ctrlProp" Target="../ctrlProps/ctrlProp2128.xml"/><Relationship Id="rId87" Type="http://schemas.openxmlformats.org/officeDocument/2006/relationships/ctrlProp" Target="../ctrlProps/ctrlProp2149.xml"/><Relationship Id="rId110" Type="http://schemas.openxmlformats.org/officeDocument/2006/relationships/ctrlProp" Target="../ctrlProps/ctrlProp2172.xml"/><Relationship Id="rId115" Type="http://schemas.openxmlformats.org/officeDocument/2006/relationships/ctrlProp" Target="../ctrlProps/ctrlProp2177.xml"/><Relationship Id="rId131" Type="http://schemas.openxmlformats.org/officeDocument/2006/relationships/ctrlProp" Target="../ctrlProps/ctrlProp2193.xml"/><Relationship Id="rId136" Type="http://schemas.openxmlformats.org/officeDocument/2006/relationships/ctrlProp" Target="../ctrlProps/ctrlProp2198.xml"/><Relationship Id="rId61" Type="http://schemas.openxmlformats.org/officeDocument/2006/relationships/ctrlProp" Target="../ctrlProps/ctrlProp2123.xml"/><Relationship Id="rId82" Type="http://schemas.openxmlformats.org/officeDocument/2006/relationships/ctrlProp" Target="../ctrlProps/ctrlProp2144.xml"/><Relationship Id="rId19" Type="http://schemas.openxmlformats.org/officeDocument/2006/relationships/ctrlProp" Target="../ctrlProps/ctrlProp2081.xml"/><Relationship Id="rId14" Type="http://schemas.openxmlformats.org/officeDocument/2006/relationships/ctrlProp" Target="../ctrlProps/ctrlProp2076.xml"/><Relationship Id="rId30" Type="http://schemas.openxmlformats.org/officeDocument/2006/relationships/ctrlProp" Target="../ctrlProps/ctrlProp2092.xml"/><Relationship Id="rId35" Type="http://schemas.openxmlformats.org/officeDocument/2006/relationships/ctrlProp" Target="../ctrlProps/ctrlProp2097.xml"/><Relationship Id="rId56" Type="http://schemas.openxmlformats.org/officeDocument/2006/relationships/ctrlProp" Target="../ctrlProps/ctrlProp2118.xml"/><Relationship Id="rId77" Type="http://schemas.openxmlformats.org/officeDocument/2006/relationships/ctrlProp" Target="../ctrlProps/ctrlProp2139.xml"/><Relationship Id="rId100" Type="http://schemas.openxmlformats.org/officeDocument/2006/relationships/ctrlProp" Target="../ctrlProps/ctrlProp2162.xml"/><Relationship Id="rId105" Type="http://schemas.openxmlformats.org/officeDocument/2006/relationships/ctrlProp" Target="../ctrlProps/ctrlProp2167.xml"/><Relationship Id="rId126" Type="http://schemas.openxmlformats.org/officeDocument/2006/relationships/ctrlProp" Target="../ctrlProps/ctrlProp2188.xml"/><Relationship Id="rId8" Type="http://schemas.openxmlformats.org/officeDocument/2006/relationships/ctrlProp" Target="../ctrlProps/ctrlProp2070.xml"/><Relationship Id="rId51" Type="http://schemas.openxmlformats.org/officeDocument/2006/relationships/ctrlProp" Target="../ctrlProps/ctrlProp2113.xml"/><Relationship Id="rId72" Type="http://schemas.openxmlformats.org/officeDocument/2006/relationships/ctrlProp" Target="../ctrlProps/ctrlProp2134.xml"/><Relationship Id="rId93" Type="http://schemas.openxmlformats.org/officeDocument/2006/relationships/ctrlProp" Target="../ctrlProps/ctrlProp2155.xml"/><Relationship Id="rId98" Type="http://schemas.openxmlformats.org/officeDocument/2006/relationships/ctrlProp" Target="../ctrlProps/ctrlProp2160.xml"/><Relationship Id="rId121" Type="http://schemas.openxmlformats.org/officeDocument/2006/relationships/ctrlProp" Target="../ctrlProps/ctrlProp2183.xml"/><Relationship Id="rId142" Type="http://schemas.openxmlformats.org/officeDocument/2006/relationships/ctrlProp" Target="../ctrlProps/ctrlProp2204.xml"/><Relationship Id="rId3" Type="http://schemas.openxmlformats.org/officeDocument/2006/relationships/vmlDrawing" Target="../drawings/vmlDrawing18.vml"/><Relationship Id="rId25" Type="http://schemas.openxmlformats.org/officeDocument/2006/relationships/ctrlProp" Target="../ctrlProps/ctrlProp2087.xml"/><Relationship Id="rId46" Type="http://schemas.openxmlformats.org/officeDocument/2006/relationships/ctrlProp" Target="../ctrlProps/ctrlProp2108.xml"/><Relationship Id="rId67" Type="http://schemas.openxmlformats.org/officeDocument/2006/relationships/ctrlProp" Target="../ctrlProps/ctrlProp2129.xml"/><Relationship Id="rId116" Type="http://schemas.openxmlformats.org/officeDocument/2006/relationships/ctrlProp" Target="../ctrlProps/ctrlProp2178.xml"/><Relationship Id="rId137" Type="http://schemas.openxmlformats.org/officeDocument/2006/relationships/ctrlProp" Target="../ctrlProps/ctrlProp2199.xml"/><Relationship Id="rId20" Type="http://schemas.openxmlformats.org/officeDocument/2006/relationships/ctrlProp" Target="../ctrlProps/ctrlProp2082.xml"/><Relationship Id="rId41" Type="http://schemas.openxmlformats.org/officeDocument/2006/relationships/ctrlProp" Target="../ctrlProps/ctrlProp2103.xml"/><Relationship Id="rId62" Type="http://schemas.openxmlformats.org/officeDocument/2006/relationships/ctrlProp" Target="../ctrlProps/ctrlProp2124.xml"/><Relationship Id="rId83" Type="http://schemas.openxmlformats.org/officeDocument/2006/relationships/ctrlProp" Target="../ctrlProps/ctrlProp2145.xml"/><Relationship Id="rId88" Type="http://schemas.openxmlformats.org/officeDocument/2006/relationships/ctrlProp" Target="../ctrlProps/ctrlProp2150.xml"/><Relationship Id="rId111" Type="http://schemas.openxmlformats.org/officeDocument/2006/relationships/ctrlProp" Target="../ctrlProps/ctrlProp2173.xml"/><Relationship Id="rId132" Type="http://schemas.openxmlformats.org/officeDocument/2006/relationships/ctrlProp" Target="../ctrlProps/ctrlProp2194.xml"/><Relationship Id="rId15" Type="http://schemas.openxmlformats.org/officeDocument/2006/relationships/ctrlProp" Target="../ctrlProps/ctrlProp2077.xml"/><Relationship Id="rId36" Type="http://schemas.openxmlformats.org/officeDocument/2006/relationships/ctrlProp" Target="../ctrlProps/ctrlProp2098.xml"/><Relationship Id="rId57" Type="http://schemas.openxmlformats.org/officeDocument/2006/relationships/ctrlProp" Target="../ctrlProps/ctrlProp2119.xml"/><Relationship Id="rId106" Type="http://schemas.openxmlformats.org/officeDocument/2006/relationships/ctrlProp" Target="../ctrlProps/ctrlProp2168.xml"/><Relationship Id="rId127" Type="http://schemas.openxmlformats.org/officeDocument/2006/relationships/ctrlProp" Target="../ctrlProps/ctrlProp2189.xml"/><Relationship Id="rId10" Type="http://schemas.openxmlformats.org/officeDocument/2006/relationships/ctrlProp" Target="../ctrlProps/ctrlProp2072.xml"/><Relationship Id="rId31" Type="http://schemas.openxmlformats.org/officeDocument/2006/relationships/ctrlProp" Target="../ctrlProps/ctrlProp2093.xml"/><Relationship Id="rId52" Type="http://schemas.openxmlformats.org/officeDocument/2006/relationships/ctrlProp" Target="../ctrlProps/ctrlProp2114.xml"/><Relationship Id="rId73" Type="http://schemas.openxmlformats.org/officeDocument/2006/relationships/ctrlProp" Target="../ctrlProps/ctrlProp2135.xml"/><Relationship Id="rId78" Type="http://schemas.openxmlformats.org/officeDocument/2006/relationships/ctrlProp" Target="../ctrlProps/ctrlProp2140.xml"/><Relationship Id="rId94" Type="http://schemas.openxmlformats.org/officeDocument/2006/relationships/ctrlProp" Target="../ctrlProps/ctrlProp2156.xml"/><Relationship Id="rId99" Type="http://schemas.openxmlformats.org/officeDocument/2006/relationships/ctrlProp" Target="../ctrlProps/ctrlProp2161.xml"/><Relationship Id="rId101" Type="http://schemas.openxmlformats.org/officeDocument/2006/relationships/ctrlProp" Target="../ctrlProps/ctrlProp2163.xml"/><Relationship Id="rId122" Type="http://schemas.openxmlformats.org/officeDocument/2006/relationships/ctrlProp" Target="../ctrlProps/ctrlProp2184.xml"/><Relationship Id="rId143" Type="http://schemas.openxmlformats.org/officeDocument/2006/relationships/ctrlProp" Target="../ctrlProps/ctrlProp2205.xml"/><Relationship Id="rId4" Type="http://schemas.openxmlformats.org/officeDocument/2006/relationships/ctrlProp" Target="../ctrlProps/ctrlProp2066.xml"/><Relationship Id="rId9" Type="http://schemas.openxmlformats.org/officeDocument/2006/relationships/ctrlProp" Target="../ctrlProps/ctrlProp2071.xml"/><Relationship Id="rId26" Type="http://schemas.openxmlformats.org/officeDocument/2006/relationships/ctrlProp" Target="../ctrlProps/ctrlProp2088.xml"/><Relationship Id="rId47" Type="http://schemas.openxmlformats.org/officeDocument/2006/relationships/ctrlProp" Target="../ctrlProps/ctrlProp2109.xml"/><Relationship Id="rId68" Type="http://schemas.openxmlformats.org/officeDocument/2006/relationships/ctrlProp" Target="../ctrlProps/ctrlProp2130.xml"/><Relationship Id="rId89" Type="http://schemas.openxmlformats.org/officeDocument/2006/relationships/ctrlProp" Target="../ctrlProps/ctrlProp2151.xml"/><Relationship Id="rId112" Type="http://schemas.openxmlformats.org/officeDocument/2006/relationships/ctrlProp" Target="../ctrlProps/ctrlProp2174.xml"/><Relationship Id="rId133" Type="http://schemas.openxmlformats.org/officeDocument/2006/relationships/ctrlProp" Target="../ctrlProps/ctrlProp2195.xml"/><Relationship Id="rId16" Type="http://schemas.openxmlformats.org/officeDocument/2006/relationships/ctrlProp" Target="../ctrlProps/ctrlProp2078.xml"/></Relationships>
</file>

<file path=xl/worksheets/_rels/sheet1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319.xml"/><Relationship Id="rId21" Type="http://schemas.openxmlformats.org/officeDocument/2006/relationships/ctrlProp" Target="../ctrlProps/ctrlProp2223.xml"/><Relationship Id="rId42" Type="http://schemas.openxmlformats.org/officeDocument/2006/relationships/ctrlProp" Target="../ctrlProps/ctrlProp2244.xml"/><Relationship Id="rId63" Type="http://schemas.openxmlformats.org/officeDocument/2006/relationships/ctrlProp" Target="../ctrlProps/ctrlProp2265.xml"/><Relationship Id="rId84" Type="http://schemas.openxmlformats.org/officeDocument/2006/relationships/ctrlProp" Target="../ctrlProps/ctrlProp2286.xml"/><Relationship Id="rId138" Type="http://schemas.openxmlformats.org/officeDocument/2006/relationships/ctrlProp" Target="../ctrlProps/ctrlProp2340.xml"/><Relationship Id="rId107" Type="http://schemas.openxmlformats.org/officeDocument/2006/relationships/ctrlProp" Target="../ctrlProps/ctrlProp2309.xml"/><Relationship Id="rId11" Type="http://schemas.openxmlformats.org/officeDocument/2006/relationships/ctrlProp" Target="../ctrlProps/ctrlProp2213.xml"/><Relationship Id="rId32" Type="http://schemas.openxmlformats.org/officeDocument/2006/relationships/ctrlProp" Target="../ctrlProps/ctrlProp2234.xml"/><Relationship Id="rId37" Type="http://schemas.openxmlformats.org/officeDocument/2006/relationships/ctrlProp" Target="../ctrlProps/ctrlProp2239.xml"/><Relationship Id="rId53" Type="http://schemas.openxmlformats.org/officeDocument/2006/relationships/ctrlProp" Target="../ctrlProps/ctrlProp2255.xml"/><Relationship Id="rId58" Type="http://schemas.openxmlformats.org/officeDocument/2006/relationships/ctrlProp" Target="../ctrlProps/ctrlProp2260.xml"/><Relationship Id="rId74" Type="http://schemas.openxmlformats.org/officeDocument/2006/relationships/ctrlProp" Target="../ctrlProps/ctrlProp2276.xml"/><Relationship Id="rId79" Type="http://schemas.openxmlformats.org/officeDocument/2006/relationships/ctrlProp" Target="../ctrlProps/ctrlProp2281.xml"/><Relationship Id="rId102" Type="http://schemas.openxmlformats.org/officeDocument/2006/relationships/ctrlProp" Target="../ctrlProps/ctrlProp2304.xml"/><Relationship Id="rId123" Type="http://schemas.openxmlformats.org/officeDocument/2006/relationships/ctrlProp" Target="../ctrlProps/ctrlProp2325.xml"/><Relationship Id="rId128" Type="http://schemas.openxmlformats.org/officeDocument/2006/relationships/ctrlProp" Target="../ctrlProps/ctrlProp2330.xml"/><Relationship Id="rId5" Type="http://schemas.openxmlformats.org/officeDocument/2006/relationships/ctrlProp" Target="../ctrlProps/ctrlProp2207.xml"/><Relationship Id="rId90" Type="http://schemas.openxmlformats.org/officeDocument/2006/relationships/ctrlProp" Target="../ctrlProps/ctrlProp2292.xml"/><Relationship Id="rId95" Type="http://schemas.openxmlformats.org/officeDocument/2006/relationships/ctrlProp" Target="../ctrlProps/ctrlProp2297.xml"/><Relationship Id="rId22" Type="http://schemas.openxmlformats.org/officeDocument/2006/relationships/ctrlProp" Target="../ctrlProps/ctrlProp2224.xml"/><Relationship Id="rId27" Type="http://schemas.openxmlformats.org/officeDocument/2006/relationships/ctrlProp" Target="../ctrlProps/ctrlProp2229.xml"/><Relationship Id="rId43" Type="http://schemas.openxmlformats.org/officeDocument/2006/relationships/ctrlProp" Target="../ctrlProps/ctrlProp2245.xml"/><Relationship Id="rId48" Type="http://schemas.openxmlformats.org/officeDocument/2006/relationships/ctrlProp" Target="../ctrlProps/ctrlProp2250.xml"/><Relationship Id="rId64" Type="http://schemas.openxmlformats.org/officeDocument/2006/relationships/ctrlProp" Target="../ctrlProps/ctrlProp2266.xml"/><Relationship Id="rId69" Type="http://schemas.openxmlformats.org/officeDocument/2006/relationships/ctrlProp" Target="../ctrlProps/ctrlProp2271.xml"/><Relationship Id="rId113" Type="http://schemas.openxmlformats.org/officeDocument/2006/relationships/ctrlProp" Target="../ctrlProps/ctrlProp2315.xml"/><Relationship Id="rId118" Type="http://schemas.openxmlformats.org/officeDocument/2006/relationships/ctrlProp" Target="../ctrlProps/ctrlProp2320.xml"/><Relationship Id="rId134" Type="http://schemas.openxmlformats.org/officeDocument/2006/relationships/ctrlProp" Target="../ctrlProps/ctrlProp2336.xml"/><Relationship Id="rId139" Type="http://schemas.openxmlformats.org/officeDocument/2006/relationships/ctrlProp" Target="../ctrlProps/ctrlProp2341.xml"/><Relationship Id="rId80" Type="http://schemas.openxmlformats.org/officeDocument/2006/relationships/ctrlProp" Target="../ctrlProps/ctrlProp2282.xml"/><Relationship Id="rId85" Type="http://schemas.openxmlformats.org/officeDocument/2006/relationships/ctrlProp" Target="../ctrlProps/ctrlProp2287.xml"/><Relationship Id="rId12" Type="http://schemas.openxmlformats.org/officeDocument/2006/relationships/ctrlProp" Target="../ctrlProps/ctrlProp2214.xml"/><Relationship Id="rId17" Type="http://schemas.openxmlformats.org/officeDocument/2006/relationships/ctrlProp" Target="../ctrlProps/ctrlProp2219.xml"/><Relationship Id="rId33" Type="http://schemas.openxmlformats.org/officeDocument/2006/relationships/ctrlProp" Target="../ctrlProps/ctrlProp2235.xml"/><Relationship Id="rId38" Type="http://schemas.openxmlformats.org/officeDocument/2006/relationships/ctrlProp" Target="../ctrlProps/ctrlProp2240.xml"/><Relationship Id="rId59" Type="http://schemas.openxmlformats.org/officeDocument/2006/relationships/ctrlProp" Target="../ctrlProps/ctrlProp2261.xml"/><Relationship Id="rId103" Type="http://schemas.openxmlformats.org/officeDocument/2006/relationships/ctrlProp" Target="../ctrlProps/ctrlProp2305.xml"/><Relationship Id="rId108" Type="http://schemas.openxmlformats.org/officeDocument/2006/relationships/ctrlProp" Target="../ctrlProps/ctrlProp2310.xml"/><Relationship Id="rId124" Type="http://schemas.openxmlformats.org/officeDocument/2006/relationships/ctrlProp" Target="../ctrlProps/ctrlProp2326.xml"/><Relationship Id="rId129" Type="http://schemas.openxmlformats.org/officeDocument/2006/relationships/ctrlProp" Target="../ctrlProps/ctrlProp2331.xml"/><Relationship Id="rId54" Type="http://schemas.openxmlformats.org/officeDocument/2006/relationships/ctrlProp" Target="../ctrlProps/ctrlProp2256.xml"/><Relationship Id="rId70" Type="http://schemas.openxmlformats.org/officeDocument/2006/relationships/ctrlProp" Target="../ctrlProps/ctrlProp2272.xml"/><Relationship Id="rId75" Type="http://schemas.openxmlformats.org/officeDocument/2006/relationships/ctrlProp" Target="../ctrlProps/ctrlProp2277.xml"/><Relationship Id="rId91" Type="http://schemas.openxmlformats.org/officeDocument/2006/relationships/ctrlProp" Target="../ctrlProps/ctrlProp2293.xml"/><Relationship Id="rId96" Type="http://schemas.openxmlformats.org/officeDocument/2006/relationships/ctrlProp" Target="../ctrlProps/ctrlProp2298.xml"/><Relationship Id="rId140" Type="http://schemas.openxmlformats.org/officeDocument/2006/relationships/ctrlProp" Target="../ctrlProps/ctrlProp2342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2208.xml"/><Relationship Id="rId23" Type="http://schemas.openxmlformats.org/officeDocument/2006/relationships/ctrlProp" Target="../ctrlProps/ctrlProp2225.xml"/><Relationship Id="rId28" Type="http://schemas.openxmlformats.org/officeDocument/2006/relationships/ctrlProp" Target="../ctrlProps/ctrlProp2230.xml"/><Relationship Id="rId49" Type="http://schemas.openxmlformats.org/officeDocument/2006/relationships/ctrlProp" Target="../ctrlProps/ctrlProp2251.xml"/><Relationship Id="rId114" Type="http://schemas.openxmlformats.org/officeDocument/2006/relationships/ctrlProp" Target="../ctrlProps/ctrlProp2316.xml"/><Relationship Id="rId119" Type="http://schemas.openxmlformats.org/officeDocument/2006/relationships/ctrlProp" Target="../ctrlProps/ctrlProp2321.xml"/><Relationship Id="rId44" Type="http://schemas.openxmlformats.org/officeDocument/2006/relationships/ctrlProp" Target="../ctrlProps/ctrlProp2246.xml"/><Relationship Id="rId60" Type="http://schemas.openxmlformats.org/officeDocument/2006/relationships/ctrlProp" Target="../ctrlProps/ctrlProp2262.xml"/><Relationship Id="rId65" Type="http://schemas.openxmlformats.org/officeDocument/2006/relationships/ctrlProp" Target="../ctrlProps/ctrlProp2267.xml"/><Relationship Id="rId81" Type="http://schemas.openxmlformats.org/officeDocument/2006/relationships/ctrlProp" Target="../ctrlProps/ctrlProp2283.xml"/><Relationship Id="rId86" Type="http://schemas.openxmlformats.org/officeDocument/2006/relationships/ctrlProp" Target="../ctrlProps/ctrlProp2288.xml"/><Relationship Id="rId130" Type="http://schemas.openxmlformats.org/officeDocument/2006/relationships/ctrlProp" Target="../ctrlProps/ctrlProp2332.xml"/><Relationship Id="rId135" Type="http://schemas.openxmlformats.org/officeDocument/2006/relationships/ctrlProp" Target="../ctrlProps/ctrlProp2337.xml"/><Relationship Id="rId13" Type="http://schemas.openxmlformats.org/officeDocument/2006/relationships/ctrlProp" Target="../ctrlProps/ctrlProp2215.xml"/><Relationship Id="rId18" Type="http://schemas.openxmlformats.org/officeDocument/2006/relationships/ctrlProp" Target="../ctrlProps/ctrlProp2220.xml"/><Relationship Id="rId39" Type="http://schemas.openxmlformats.org/officeDocument/2006/relationships/ctrlProp" Target="../ctrlProps/ctrlProp2241.xml"/><Relationship Id="rId109" Type="http://schemas.openxmlformats.org/officeDocument/2006/relationships/ctrlProp" Target="../ctrlProps/ctrlProp2311.xml"/><Relationship Id="rId34" Type="http://schemas.openxmlformats.org/officeDocument/2006/relationships/ctrlProp" Target="../ctrlProps/ctrlProp2236.xml"/><Relationship Id="rId50" Type="http://schemas.openxmlformats.org/officeDocument/2006/relationships/ctrlProp" Target="../ctrlProps/ctrlProp2252.xml"/><Relationship Id="rId55" Type="http://schemas.openxmlformats.org/officeDocument/2006/relationships/ctrlProp" Target="../ctrlProps/ctrlProp2257.xml"/><Relationship Id="rId76" Type="http://schemas.openxmlformats.org/officeDocument/2006/relationships/ctrlProp" Target="../ctrlProps/ctrlProp2278.xml"/><Relationship Id="rId97" Type="http://schemas.openxmlformats.org/officeDocument/2006/relationships/ctrlProp" Target="../ctrlProps/ctrlProp2299.xml"/><Relationship Id="rId104" Type="http://schemas.openxmlformats.org/officeDocument/2006/relationships/ctrlProp" Target="../ctrlProps/ctrlProp2306.xml"/><Relationship Id="rId120" Type="http://schemas.openxmlformats.org/officeDocument/2006/relationships/ctrlProp" Target="../ctrlProps/ctrlProp2322.xml"/><Relationship Id="rId125" Type="http://schemas.openxmlformats.org/officeDocument/2006/relationships/ctrlProp" Target="../ctrlProps/ctrlProp2327.xml"/><Relationship Id="rId141" Type="http://schemas.openxmlformats.org/officeDocument/2006/relationships/ctrlProp" Target="../ctrlProps/ctrlProp2343.xml"/><Relationship Id="rId7" Type="http://schemas.openxmlformats.org/officeDocument/2006/relationships/ctrlProp" Target="../ctrlProps/ctrlProp2209.xml"/><Relationship Id="rId71" Type="http://schemas.openxmlformats.org/officeDocument/2006/relationships/ctrlProp" Target="../ctrlProps/ctrlProp2273.xml"/><Relationship Id="rId92" Type="http://schemas.openxmlformats.org/officeDocument/2006/relationships/ctrlProp" Target="../ctrlProps/ctrlProp2294.xml"/><Relationship Id="rId2" Type="http://schemas.openxmlformats.org/officeDocument/2006/relationships/drawing" Target="../drawings/drawing19.xml"/><Relationship Id="rId29" Type="http://schemas.openxmlformats.org/officeDocument/2006/relationships/ctrlProp" Target="../ctrlProps/ctrlProp2231.xml"/><Relationship Id="rId24" Type="http://schemas.openxmlformats.org/officeDocument/2006/relationships/ctrlProp" Target="../ctrlProps/ctrlProp2226.xml"/><Relationship Id="rId40" Type="http://schemas.openxmlformats.org/officeDocument/2006/relationships/ctrlProp" Target="../ctrlProps/ctrlProp2242.xml"/><Relationship Id="rId45" Type="http://schemas.openxmlformats.org/officeDocument/2006/relationships/ctrlProp" Target="../ctrlProps/ctrlProp2247.xml"/><Relationship Id="rId66" Type="http://schemas.openxmlformats.org/officeDocument/2006/relationships/ctrlProp" Target="../ctrlProps/ctrlProp2268.xml"/><Relationship Id="rId87" Type="http://schemas.openxmlformats.org/officeDocument/2006/relationships/ctrlProp" Target="../ctrlProps/ctrlProp2289.xml"/><Relationship Id="rId110" Type="http://schemas.openxmlformats.org/officeDocument/2006/relationships/ctrlProp" Target="../ctrlProps/ctrlProp2312.xml"/><Relationship Id="rId115" Type="http://schemas.openxmlformats.org/officeDocument/2006/relationships/ctrlProp" Target="../ctrlProps/ctrlProp2317.xml"/><Relationship Id="rId131" Type="http://schemas.openxmlformats.org/officeDocument/2006/relationships/ctrlProp" Target="../ctrlProps/ctrlProp2333.xml"/><Relationship Id="rId136" Type="http://schemas.openxmlformats.org/officeDocument/2006/relationships/ctrlProp" Target="../ctrlProps/ctrlProp2338.xml"/><Relationship Id="rId61" Type="http://schemas.openxmlformats.org/officeDocument/2006/relationships/ctrlProp" Target="../ctrlProps/ctrlProp2263.xml"/><Relationship Id="rId82" Type="http://schemas.openxmlformats.org/officeDocument/2006/relationships/ctrlProp" Target="../ctrlProps/ctrlProp2284.xml"/><Relationship Id="rId19" Type="http://schemas.openxmlformats.org/officeDocument/2006/relationships/ctrlProp" Target="../ctrlProps/ctrlProp2221.xml"/><Relationship Id="rId14" Type="http://schemas.openxmlformats.org/officeDocument/2006/relationships/ctrlProp" Target="../ctrlProps/ctrlProp2216.xml"/><Relationship Id="rId30" Type="http://schemas.openxmlformats.org/officeDocument/2006/relationships/ctrlProp" Target="../ctrlProps/ctrlProp2232.xml"/><Relationship Id="rId35" Type="http://schemas.openxmlformats.org/officeDocument/2006/relationships/ctrlProp" Target="../ctrlProps/ctrlProp2237.xml"/><Relationship Id="rId56" Type="http://schemas.openxmlformats.org/officeDocument/2006/relationships/ctrlProp" Target="../ctrlProps/ctrlProp2258.xml"/><Relationship Id="rId77" Type="http://schemas.openxmlformats.org/officeDocument/2006/relationships/ctrlProp" Target="../ctrlProps/ctrlProp2279.xml"/><Relationship Id="rId100" Type="http://schemas.openxmlformats.org/officeDocument/2006/relationships/ctrlProp" Target="../ctrlProps/ctrlProp2302.xml"/><Relationship Id="rId105" Type="http://schemas.openxmlformats.org/officeDocument/2006/relationships/ctrlProp" Target="../ctrlProps/ctrlProp2307.xml"/><Relationship Id="rId126" Type="http://schemas.openxmlformats.org/officeDocument/2006/relationships/ctrlProp" Target="../ctrlProps/ctrlProp2328.xml"/><Relationship Id="rId8" Type="http://schemas.openxmlformats.org/officeDocument/2006/relationships/ctrlProp" Target="../ctrlProps/ctrlProp2210.xml"/><Relationship Id="rId51" Type="http://schemas.openxmlformats.org/officeDocument/2006/relationships/ctrlProp" Target="../ctrlProps/ctrlProp2253.xml"/><Relationship Id="rId72" Type="http://schemas.openxmlformats.org/officeDocument/2006/relationships/ctrlProp" Target="../ctrlProps/ctrlProp2274.xml"/><Relationship Id="rId93" Type="http://schemas.openxmlformats.org/officeDocument/2006/relationships/ctrlProp" Target="../ctrlProps/ctrlProp2295.xml"/><Relationship Id="rId98" Type="http://schemas.openxmlformats.org/officeDocument/2006/relationships/ctrlProp" Target="../ctrlProps/ctrlProp2300.xml"/><Relationship Id="rId121" Type="http://schemas.openxmlformats.org/officeDocument/2006/relationships/ctrlProp" Target="../ctrlProps/ctrlProp2323.xml"/><Relationship Id="rId142" Type="http://schemas.openxmlformats.org/officeDocument/2006/relationships/ctrlProp" Target="../ctrlProps/ctrlProp2344.xml"/><Relationship Id="rId3" Type="http://schemas.openxmlformats.org/officeDocument/2006/relationships/vmlDrawing" Target="../drawings/vmlDrawing19.vml"/><Relationship Id="rId25" Type="http://schemas.openxmlformats.org/officeDocument/2006/relationships/ctrlProp" Target="../ctrlProps/ctrlProp2227.xml"/><Relationship Id="rId46" Type="http://schemas.openxmlformats.org/officeDocument/2006/relationships/ctrlProp" Target="../ctrlProps/ctrlProp2248.xml"/><Relationship Id="rId67" Type="http://schemas.openxmlformats.org/officeDocument/2006/relationships/ctrlProp" Target="../ctrlProps/ctrlProp2269.xml"/><Relationship Id="rId116" Type="http://schemas.openxmlformats.org/officeDocument/2006/relationships/ctrlProp" Target="../ctrlProps/ctrlProp2318.xml"/><Relationship Id="rId137" Type="http://schemas.openxmlformats.org/officeDocument/2006/relationships/ctrlProp" Target="../ctrlProps/ctrlProp2339.xml"/><Relationship Id="rId20" Type="http://schemas.openxmlformats.org/officeDocument/2006/relationships/ctrlProp" Target="../ctrlProps/ctrlProp2222.xml"/><Relationship Id="rId41" Type="http://schemas.openxmlformats.org/officeDocument/2006/relationships/ctrlProp" Target="../ctrlProps/ctrlProp2243.xml"/><Relationship Id="rId62" Type="http://schemas.openxmlformats.org/officeDocument/2006/relationships/ctrlProp" Target="../ctrlProps/ctrlProp2264.xml"/><Relationship Id="rId83" Type="http://schemas.openxmlformats.org/officeDocument/2006/relationships/ctrlProp" Target="../ctrlProps/ctrlProp2285.xml"/><Relationship Id="rId88" Type="http://schemas.openxmlformats.org/officeDocument/2006/relationships/ctrlProp" Target="../ctrlProps/ctrlProp2290.xml"/><Relationship Id="rId111" Type="http://schemas.openxmlformats.org/officeDocument/2006/relationships/ctrlProp" Target="../ctrlProps/ctrlProp2313.xml"/><Relationship Id="rId132" Type="http://schemas.openxmlformats.org/officeDocument/2006/relationships/ctrlProp" Target="../ctrlProps/ctrlProp2334.xml"/><Relationship Id="rId15" Type="http://schemas.openxmlformats.org/officeDocument/2006/relationships/ctrlProp" Target="../ctrlProps/ctrlProp2217.xml"/><Relationship Id="rId36" Type="http://schemas.openxmlformats.org/officeDocument/2006/relationships/ctrlProp" Target="../ctrlProps/ctrlProp2238.xml"/><Relationship Id="rId57" Type="http://schemas.openxmlformats.org/officeDocument/2006/relationships/ctrlProp" Target="../ctrlProps/ctrlProp2259.xml"/><Relationship Id="rId106" Type="http://schemas.openxmlformats.org/officeDocument/2006/relationships/ctrlProp" Target="../ctrlProps/ctrlProp2308.xml"/><Relationship Id="rId127" Type="http://schemas.openxmlformats.org/officeDocument/2006/relationships/ctrlProp" Target="../ctrlProps/ctrlProp2329.xml"/><Relationship Id="rId10" Type="http://schemas.openxmlformats.org/officeDocument/2006/relationships/ctrlProp" Target="../ctrlProps/ctrlProp2212.xml"/><Relationship Id="rId31" Type="http://schemas.openxmlformats.org/officeDocument/2006/relationships/ctrlProp" Target="../ctrlProps/ctrlProp2233.xml"/><Relationship Id="rId52" Type="http://schemas.openxmlformats.org/officeDocument/2006/relationships/ctrlProp" Target="../ctrlProps/ctrlProp2254.xml"/><Relationship Id="rId73" Type="http://schemas.openxmlformats.org/officeDocument/2006/relationships/ctrlProp" Target="../ctrlProps/ctrlProp2275.xml"/><Relationship Id="rId78" Type="http://schemas.openxmlformats.org/officeDocument/2006/relationships/ctrlProp" Target="../ctrlProps/ctrlProp2280.xml"/><Relationship Id="rId94" Type="http://schemas.openxmlformats.org/officeDocument/2006/relationships/ctrlProp" Target="../ctrlProps/ctrlProp2296.xml"/><Relationship Id="rId99" Type="http://schemas.openxmlformats.org/officeDocument/2006/relationships/ctrlProp" Target="../ctrlProps/ctrlProp2301.xml"/><Relationship Id="rId101" Type="http://schemas.openxmlformats.org/officeDocument/2006/relationships/ctrlProp" Target="../ctrlProps/ctrlProp2303.xml"/><Relationship Id="rId122" Type="http://schemas.openxmlformats.org/officeDocument/2006/relationships/ctrlProp" Target="../ctrlProps/ctrlProp2324.xml"/><Relationship Id="rId143" Type="http://schemas.openxmlformats.org/officeDocument/2006/relationships/ctrlProp" Target="../ctrlProps/ctrlProp2345.xml"/><Relationship Id="rId4" Type="http://schemas.openxmlformats.org/officeDocument/2006/relationships/ctrlProp" Target="../ctrlProps/ctrlProp2206.xml"/><Relationship Id="rId9" Type="http://schemas.openxmlformats.org/officeDocument/2006/relationships/ctrlProp" Target="../ctrlProps/ctrlProp2211.xml"/><Relationship Id="rId26" Type="http://schemas.openxmlformats.org/officeDocument/2006/relationships/ctrlProp" Target="../ctrlProps/ctrlProp2228.xml"/><Relationship Id="rId47" Type="http://schemas.openxmlformats.org/officeDocument/2006/relationships/ctrlProp" Target="../ctrlProps/ctrlProp2249.xml"/><Relationship Id="rId68" Type="http://schemas.openxmlformats.org/officeDocument/2006/relationships/ctrlProp" Target="../ctrlProps/ctrlProp2270.xml"/><Relationship Id="rId89" Type="http://schemas.openxmlformats.org/officeDocument/2006/relationships/ctrlProp" Target="../ctrlProps/ctrlProp2291.xml"/><Relationship Id="rId112" Type="http://schemas.openxmlformats.org/officeDocument/2006/relationships/ctrlProp" Target="../ctrlProps/ctrlProp2314.xml"/><Relationship Id="rId133" Type="http://schemas.openxmlformats.org/officeDocument/2006/relationships/ctrlProp" Target="../ctrlProps/ctrlProp2335.xml"/><Relationship Id="rId16" Type="http://schemas.openxmlformats.org/officeDocument/2006/relationships/ctrlProp" Target="../ctrlProps/ctrlProp2218.xml"/></Relationships>
</file>

<file path=xl/worksheets/_rels/sheet2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459.xml"/><Relationship Id="rId21" Type="http://schemas.openxmlformats.org/officeDocument/2006/relationships/ctrlProp" Target="../ctrlProps/ctrlProp2363.xml"/><Relationship Id="rId42" Type="http://schemas.openxmlformats.org/officeDocument/2006/relationships/ctrlProp" Target="../ctrlProps/ctrlProp2384.xml"/><Relationship Id="rId63" Type="http://schemas.openxmlformats.org/officeDocument/2006/relationships/ctrlProp" Target="../ctrlProps/ctrlProp2405.xml"/><Relationship Id="rId84" Type="http://schemas.openxmlformats.org/officeDocument/2006/relationships/ctrlProp" Target="../ctrlProps/ctrlProp2426.xml"/><Relationship Id="rId138" Type="http://schemas.openxmlformats.org/officeDocument/2006/relationships/ctrlProp" Target="../ctrlProps/ctrlProp2480.xml"/><Relationship Id="rId107" Type="http://schemas.openxmlformats.org/officeDocument/2006/relationships/ctrlProp" Target="../ctrlProps/ctrlProp2449.xml"/><Relationship Id="rId11" Type="http://schemas.openxmlformats.org/officeDocument/2006/relationships/ctrlProp" Target="../ctrlProps/ctrlProp2353.xml"/><Relationship Id="rId32" Type="http://schemas.openxmlformats.org/officeDocument/2006/relationships/ctrlProp" Target="../ctrlProps/ctrlProp2374.xml"/><Relationship Id="rId37" Type="http://schemas.openxmlformats.org/officeDocument/2006/relationships/ctrlProp" Target="../ctrlProps/ctrlProp2379.xml"/><Relationship Id="rId53" Type="http://schemas.openxmlformats.org/officeDocument/2006/relationships/ctrlProp" Target="../ctrlProps/ctrlProp2395.xml"/><Relationship Id="rId58" Type="http://schemas.openxmlformats.org/officeDocument/2006/relationships/ctrlProp" Target="../ctrlProps/ctrlProp2400.xml"/><Relationship Id="rId74" Type="http://schemas.openxmlformats.org/officeDocument/2006/relationships/ctrlProp" Target="../ctrlProps/ctrlProp2416.xml"/><Relationship Id="rId79" Type="http://schemas.openxmlformats.org/officeDocument/2006/relationships/ctrlProp" Target="../ctrlProps/ctrlProp2421.xml"/><Relationship Id="rId102" Type="http://schemas.openxmlformats.org/officeDocument/2006/relationships/ctrlProp" Target="../ctrlProps/ctrlProp2444.xml"/><Relationship Id="rId123" Type="http://schemas.openxmlformats.org/officeDocument/2006/relationships/ctrlProp" Target="../ctrlProps/ctrlProp2465.xml"/><Relationship Id="rId128" Type="http://schemas.openxmlformats.org/officeDocument/2006/relationships/ctrlProp" Target="../ctrlProps/ctrlProp2470.xml"/><Relationship Id="rId5" Type="http://schemas.openxmlformats.org/officeDocument/2006/relationships/ctrlProp" Target="../ctrlProps/ctrlProp2347.xml"/><Relationship Id="rId90" Type="http://schemas.openxmlformats.org/officeDocument/2006/relationships/ctrlProp" Target="../ctrlProps/ctrlProp2432.xml"/><Relationship Id="rId95" Type="http://schemas.openxmlformats.org/officeDocument/2006/relationships/ctrlProp" Target="../ctrlProps/ctrlProp2437.xml"/><Relationship Id="rId22" Type="http://schemas.openxmlformats.org/officeDocument/2006/relationships/ctrlProp" Target="../ctrlProps/ctrlProp2364.xml"/><Relationship Id="rId27" Type="http://schemas.openxmlformats.org/officeDocument/2006/relationships/ctrlProp" Target="../ctrlProps/ctrlProp2369.xml"/><Relationship Id="rId43" Type="http://schemas.openxmlformats.org/officeDocument/2006/relationships/ctrlProp" Target="../ctrlProps/ctrlProp2385.xml"/><Relationship Id="rId48" Type="http://schemas.openxmlformats.org/officeDocument/2006/relationships/ctrlProp" Target="../ctrlProps/ctrlProp2390.xml"/><Relationship Id="rId64" Type="http://schemas.openxmlformats.org/officeDocument/2006/relationships/ctrlProp" Target="../ctrlProps/ctrlProp2406.xml"/><Relationship Id="rId69" Type="http://schemas.openxmlformats.org/officeDocument/2006/relationships/ctrlProp" Target="../ctrlProps/ctrlProp2411.xml"/><Relationship Id="rId113" Type="http://schemas.openxmlformats.org/officeDocument/2006/relationships/ctrlProp" Target="../ctrlProps/ctrlProp2455.xml"/><Relationship Id="rId118" Type="http://schemas.openxmlformats.org/officeDocument/2006/relationships/ctrlProp" Target="../ctrlProps/ctrlProp2460.xml"/><Relationship Id="rId134" Type="http://schemas.openxmlformats.org/officeDocument/2006/relationships/ctrlProp" Target="../ctrlProps/ctrlProp2476.xml"/><Relationship Id="rId139" Type="http://schemas.openxmlformats.org/officeDocument/2006/relationships/ctrlProp" Target="../ctrlProps/ctrlProp2481.xml"/><Relationship Id="rId80" Type="http://schemas.openxmlformats.org/officeDocument/2006/relationships/ctrlProp" Target="../ctrlProps/ctrlProp2422.xml"/><Relationship Id="rId85" Type="http://schemas.openxmlformats.org/officeDocument/2006/relationships/ctrlProp" Target="../ctrlProps/ctrlProp2427.xml"/><Relationship Id="rId12" Type="http://schemas.openxmlformats.org/officeDocument/2006/relationships/ctrlProp" Target="../ctrlProps/ctrlProp2354.xml"/><Relationship Id="rId17" Type="http://schemas.openxmlformats.org/officeDocument/2006/relationships/ctrlProp" Target="../ctrlProps/ctrlProp2359.xml"/><Relationship Id="rId33" Type="http://schemas.openxmlformats.org/officeDocument/2006/relationships/ctrlProp" Target="../ctrlProps/ctrlProp2375.xml"/><Relationship Id="rId38" Type="http://schemas.openxmlformats.org/officeDocument/2006/relationships/ctrlProp" Target="../ctrlProps/ctrlProp2380.xml"/><Relationship Id="rId59" Type="http://schemas.openxmlformats.org/officeDocument/2006/relationships/ctrlProp" Target="../ctrlProps/ctrlProp2401.xml"/><Relationship Id="rId103" Type="http://schemas.openxmlformats.org/officeDocument/2006/relationships/ctrlProp" Target="../ctrlProps/ctrlProp2445.xml"/><Relationship Id="rId108" Type="http://schemas.openxmlformats.org/officeDocument/2006/relationships/ctrlProp" Target="../ctrlProps/ctrlProp2450.xml"/><Relationship Id="rId124" Type="http://schemas.openxmlformats.org/officeDocument/2006/relationships/ctrlProp" Target="../ctrlProps/ctrlProp2466.xml"/><Relationship Id="rId129" Type="http://schemas.openxmlformats.org/officeDocument/2006/relationships/ctrlProp" Target="../ctrlProps/ctrlProp2471.xml"/><Relationship Id="rId54" Type="http://schemas.openxmlformats.org/officeDocument/2006/relationships/ctrlProp" Target="../ctrlProps/ctrlProp2396.xml"/><Relationship Id="rId70" Type="http://schemas.openxmlformats.org/officeDocument/2006/relationships/ctrlProp" Target="../ctrlProps/ctrlProp2412.xml"/><Relationship Id="rId75" Type="http://schemas.openxmlformats.org/officeDocument/2006/relationships/ctrlProp" Target="../ctrlProps/ctrlProp2417.xml"/><Relationship Id="rId91" Type="http://schemas.openxmlformats.org/officeDocument/2006/relationships/ctrlProp" Target="../ctrlProps/ctrlProp2433.xml"/><Relationship Id="rId96" Type="http://schemas.openxmlformats.org/officeDocument/2006/relationships/ctrlProp" Target="../ctrlProps/ctrlProp2438.xml"/><Relationship Id="rId140" Type="http://schemas.openxmlformats.org/officeDocument/2006/relationships/ctrlProp" Target="../ctrlProps/ctrlProp2482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2348.xml"/><Relationship Id="rId23" Type="http://schemas.openxmlformats.org/officeDocument/2006/relationships/ctrlProp" Target="../ctrlProps/ctrlProp2365.xml"/><Relationship Id="rId28" Type="http://schemas.openxmlformats.org/officeDocument/2006/relationships/ctrlProp" Target="../ctrlProps/ctrlProp2370.xml"/><Relationship Id="rId49" Type="http://schemas.openxmlformats.org/officeDocument/2006/relationships/ctrlProp" Target="../ctrlProps/ctrlProp2391.xml"/><Relationship Id="rId114" Type="http://schemas.openxmlformats.org/officeDocument/2006/relationships/ctrlProp" Target="../ctrlProps/ctrlProp2456.xml"/><Relationship Id="rId119" Type="http://schemas.openxmlformats.org/officeDocument/2006/relationships/ctrlProp" Target="../ctrlProps/ctrlProp2461.xml"/><Relationship Id="rId44" Type="http://schemas.openxmlformats.org/officeDocument/2006/relationships/ctrlProp" Target="../ctrlProps/ctrlProp2386.xml"/><Relationship Id="rId60" Type="http://schemas.openxmlformats.org/officeDocument/2006/relationships/ctrlProp" Target="../ctrlProps/ctrlProp2402.xml"/><Relationship Id="rId65" Type="http://schemas.openxmlformats.org/officeDocument/2006/relationships/ctrlProp" Target="../ctrlProps/ctrlProp2407.xml"/><Relationship Id="rId81" Type="http://schemas.openxmlformats.org/officeDocument/2006/relationships/ctrlProp" Target="../ctrlProps/ctrlProp2423.xml"/><Relationship Id="rId86" Type="http://schemas.openxmlformats.org/officeDocument/2006/relationships/ctrlProp" Target="../ctrlProps/ctrlProp2428.xml"/><Relationship Id="rId130" Type="http://schemas.openxmlformats.org/officeDocument/2006/relationships/ctrlProp" Target="../ctrlProps/ctrlProp2472.xml"/><Relationship Id="rId135" Type="http://schemas.openxmlformats.org/officeDocument/2006/relationships/ctrlProp" Target="../ctrlProps/ctrlProp2477.xml"/><Relationship Id="rId13" Type="http://schemas.openxmlformats.org/officeDocument/2006/relationships/ctrlProp" Target="../ctrlProps/ctrlProp2355.xml"/><Relationship Id="rId18" Type="http://schemas.openxmlformats.org/officeDocument/2006/relationships/ctrlProp" Target="../ctrlProps/ctrlProp2360.xml"/><Relationship Id="rId39" Type="http://schemas.openxmlformats.org/officeDocument/2006/relationships/ctrlProp" Target="../ctrlProps/ctrlProp2381.xml"/><Relationship Id="rId109" Type="http://schemas.openxmlformats.org/officeDocument/2006/relationships/ctrlProp" Target="../ctrlProps/ctrlProp2451.xml"/><Relationship Id="rId34" Type="http://schemas.openxmlformats.org/officeDocument/2006/relationships/ctrlProp" Target="../ctrlProps/ctrlProp2376.xml"/><Relationship Id="rId50" Type="http://schemas.openxmlformats.org/officeDocument/2006/relationships/ctrlProp" Target="../ctrlProps/ctrlProp2392.xml"/><Relationship Id="rId55" Type="http://schemas.openxmlformats.org/officeDocument/2006/relationships/ctrlProp" Target="../ctrlProps/ctrlProp2397.xml"/><Relationship Id="rId76" Type="http://schemas.openxmlformats.org/officeDocument/2006/relationships/ctrlProp" Target="../ctrlProps/ctrlProp2418.xml"/><Relationship Id="rId97" Type="http://schemas.openxmlformats.org/officeDocument/2006/relationships/ctrlProp" Target="../ctrlProps/ctrlProp2439.xml"/><Relationship Id="rId104" Type="http://schemas.openxmlformats.org/officeDocument/2006/relationships/ctrlProp" Target="../ctrlProps/ctrlProp2446.xml"/><Relationship Id="rId120" Type="http://schemas.openxmlformats.org/officeDocument/2006/relationships/ctrlProp" Target="../ctrlProps/ctrlProp2462.xml"/><Relationship Id="rId125" Type="http://schemas.openxmlformats.org/officeDocument/2006/relationships/ctrlProp" Target="../ctrlProps/ctrlProp2467.xml"/><Relationship Id="rId141" Type="http://schemas.openxmlformats.org/officeDocument/2006/relationships/ctrlProp" Target="../ctrlProps/ctrlProp2483.xml"/><Relationship Id="rId7" Type="http://schemas.openxmlformats.org/officeDocument/2006/relationships/ctrlProp" Target="../ctrlProps/ctrlProp2349.xml"/><Relationship Id="rId71" Type="http://schemas.openxmlformats.org/officeDocument/2006/relationships/ctrlProp" Target="../ctrlProps/ctrlProp2413.xml"/><Relationship Id="rId92" Type="http://schemas.openxmlformats.org/officeDocument/2006/relationships/ctrlProp" Target="../ctrlProps/ctrlProp2434.xml"/><Relationship Id="rId2" Type="http://schemas.openxmlformats.org/officeDocument/2006/relationships/drawing" Target="../drawings/drawing20.xml"/><Relationship Id="rId29" Type="http://schemas.openxmlformats.org/officeDocument/2006/relationships/ctrlProp" Target="../ctrlProps/ctrlProp2371.xml"/><Relationship Id="rId24" Type="http://schemas.openxmlformats.org/officeDocument/2006/relationships/ctrlProp" Target="../ctrlProps/ctrlProp2366.xml"/><Relationship Id="rId40" Type="http://schemas.openxmlformats.org/officeDocument/2006/relationships/ctrlProp" Target="../ctrlProps/ctrlProp2382.xml"/><Relationship Id="rId45" Type="http://schemas.openxmlformats.org/officeDocument/2006/relationships/ctrlProp" Target="../ctrlProps/ctrlProp2387.xml"/><Relationship Id="rId66" Type="http://schemas.openxmlformats.org/officeDocument/2006/relationships/ctrlProp" Target="../ctrlProps/ctrlProp2408.xml"/><Relationship Id="rId87" Type="http://schemas.openxmlformats.org/officeDocument/2006/relationships/ctrlProp" Target="../ctrlProps/ctrlProp2429.xml"/><Relationship Id="rId110" Type="http://schemas.openxmlformats.org/officeDocument/2006/relationships/ctrlProp" Target="../ctrlProps/ctrlProp2452.xml"/><Relationship Id="rId115" Type="http://schemas.openxmlformats.org/officeDocument/2006/relationships/ctrlProp" Target="../ctrlProps/ctrlProp2457.xml"/><Relationship Id="rId131" Type="http://schemas.openxmlformats.org/officeDocument/2006/relationships/ctrlProp" Target="../ctrlProps/ctrlProp2473.xml"/><Relationship Id="rId136" Type="http://schemas.openxmlformats.org/officeDocument/2006/relationships/ctrlProp" Target="../ctrlProps/ctrlProp2478.xml"/><Relationship Id="rId61" Type="http://schemas.openxmlformats.org/officeDocument/2006/relationships/ctrlProp" Target="../ctrlProps/ctrlProp2403.xml"/><Relationship Id="rId82" Type="http://schemas.openxmlformats.org/officeDocument/2006/relationships/ctrlProp" Target="../ctrlProps/ctrlProp2424.xml"/><Relationship Id="rId19" Type="http://schemas.openxmlformats.org/officeDocument/2006/relationships/ctrlProp" Target="../ctrlProps/ctrlProp2361.xml"/><Relationship Id="rId14" Type="http://schemas.openxmlformats.org/officeDocument/2006/relationships/ctrlProp" Target="../ctrlProps/ctrlProp2356.xml"/><Relationship Id="rId30" Type="http://schemas.openxmlformats.org/officeDocument/2006/relationships/ctrlProp" Target="../ctrlProps/ctrlProp2372.xml"/><Relationship Id="rId35" Type="http://schemas.openxmlformats.org/officeDocument/2006/relationships/ctrlProp" Target="../ctrlProps/ctrlProp2377.xml"/><Relationship Id="rId56" Type="http://schemas.openxmlformats.org/officeDocument/2006/relationships/ctrlProp" Target="../ctrlProps/ctrlProp2398.xml"/><Relationship Id="rId77" Type="http://schemas.openxmlformats.org/officeDocument/2006/relationships/ctrlProp" Target="../ctrlProps/ctrlProp2419.xml"/><Relationship Id="rId100" Type="http://schemas.openxmlformats.org/officeDocument/2006/relationships/ctrlProp" Target="../ctrlProps/ctrlProp2442.xml"/><Relationship Id="rId105" Type="http://schemas.openxmlformats.org/officeDocument/2006/relationships/ctrlProp" Target="../ctrlProps/ctrlProp2447.xml"/><Relationship Id="rId126" Type="http://schemas.openxmlformats.org/officeDocument/2006/relationships/ctrlProp" Target="../ctrlProps/ctrlProp2468.xml"/><Relationship Id="rId8" Type="http://schemas.openxmlformats.org/officeDocument/2006/relationships/ctrlProp" Target="../ctrlProps/ctrlProp2350.xml"/><Relationship Id="rId51" Type="http://schemas.openxmlformats.org/officeDocument/2006/relationships/ctrlProp" Target="../ctrlProps/ctrlProp2393.xml"/><Relationship Id="rId72" Type="http://schemas.openxmlformats.org/officeDocument/2006/relationships/ctrlProp" Target="../ctrlProps/ctrlProp2414.xml"/><Relationship Id="rId93" Type="http://schemas.openxmlformats.org/officeDocument/2006/relationships/ctrlProp" Target="../ctrlProps/ctrlProp2435.xml"/><Relationship Id="rId98" Type="http://schemas.openxmlformats.org/officeDocument/2006/relationships/ctrlProp" Target="../ctrlProps/ctrlProp2440.xml"/><Relationship Id="rId121" Type="http://schemas.openxmlformats.org/officeDocument/2006/relationships/ctrlProp" Target="../ctrlProps/ctrlProp2463.xml"/><Relationship Id="rId142" Type="http://schemas.openxmlformats.org/officeDocument/2006/relationships/ctrlProp" Target="../ctrlProps/ctrlProp2484.xml"/><Relationship Id="rId3" Type="http://schemas.openxmlformats.org/officeDocument/2006/relationships/vmlDrawing" Target="../drawings/vmlDrawing20.vml"/><Relationship Id="rId25" Type="http://schemas.openxmlformats.org/officeDocument/2006/relationships/ctrlProp" Target="../ctrlProps/ctrlProp2367.xml"/><Relationship Id="rId46" Type="http://schemas.openxmlformats.org/officeDocument/2006/relationships/ctrlProp" Target="../ctrlProps/ctrlProp2388.xml"/><Relationship Id="rId67" Type="http://schemas.openxmlformats.org/officeDocument/2006/relationships/ctrlProp" Target="../ctrlProps/ctrlProp2409.xml"/><Relationship Id="rId116" Type="http://schemas.openxmlformats.org/officeDocument/2006/relationships/ctrlProp" Target="../ctrlProps/ctrlProp2458.xml"/><Relationship Id="rId137" Type="http://schemas.openxmlformats.org/officeDocument/2006/relationships/ctrlProp" Target="../ctrlProps/ctrlProp2479.xml"/><Relationship Id="rId20" Type="http://schemas.openxmlformats.org/officeDocument/2006/relationships/ctrlProp" Target="../ctrlProps/ctrlProp2362.xml"/><Relationship Id="rId41" Type="http://schemas.openxmlformats.org/officeDocument/2006/relationships/ctrlProp" Target="../ctrlProps/ctrlProp2383.xml"/><Relationship Id="rId62" Type="http://schemas.openxmlformats.org/officeDocument/2006/relationships/ctrlProp" Target="../ctrlProps/ctrlProp2404.xml"/><Relationship Id="rId83" Type="http://schemas.openxmlformats.org/officeDocument/2006/relationships/ctrlProp" Target="../ctrlProps/ctrlProp2425.xml"/><Relationship Id="rId88" Type="http://schemas.openxmlformats.org/officeDocument/2006/relationships/ctrlProp" Target="../ctrlProps/ctrlProp2430.xml"/><Relationship Id="rId111" Type="http://schemas.openxmlformats.org/officeDocument/2006/relationships/ctrlProp" Target="../ctrlProps/ctrlProp2453.xml"/><Relationship Id="rId132" Type="http://schemas.openxmlformats.org/officeDocument/2006/relationships/ctrlProp" Target="../ctrlProps/ctrlProp2474.xml"/><Relationship Id="rId15" Type="http://schemas.openxmlformats.org/officeDocument/2006/relationships/ctrlProp" Target="../ctrlProps/ctrlProp2357.xml"/><Relationship Id="rId36" Type="http://schemas.openxmlformats.org/officeDocument/2006/relationships/ctrlProp" Target="../ctrlProps/ctrlProp2378.xml"/><Relationship Id="rId57" Type="http://schemas.openxmlformats.org/officeDocument/2006/relationships/ctrlProp" Target="../ctrlProps/ctrlProp2399.xml"/><Relationship Id="rId106" Type="http://schemas.openxmlformats.org/officeDocument/2006/relationships/ctrlProp" Target="../ctrlProps/ctrlProp2448.xml"/><Relationship Id="rId127" Type="http://schemas.openxmlformats.org/officeDocument/2006/relationships/ctrlProp" Target="../ctrlProps/ctrlProp2469.xml"/><Relationship Id="rId10" Type="http://schemas.openxmlformats.org/officeDocument/2006/relationships/ctrlProp" Target="../ctrlProps/ctrlProp2352.xml"/><Relationship Id="rId31" Type="http://schemas.openxmlformats.org/officeDocument/2006/relationships/ctrlProp" Target="../ctrlProps/ctrlProp2373.xml"/><Relationship Id="rId52" Type="http://schemas.openxmlformats.org/officeDocument/2006/relationships/ctrlProp" Target="../ctrlProps/ctrlProp2394.xml"/><Relationship Id="rId73" Type="http://schemas.openxmlformats.org/officeDocument/2006/relationships/ctrlProp" Target="../ctrlProps/ctrlProp2415.xml"/><Relationship Id="rId78" Type="http://schemas.openxmlformats.org/officeDocument/2006/relationships/ctrlProp" Target="../ctrlProps/ctrlProp2420.xml"/><Relationship Id="rId94" Type="http://schemas.openxmlformats.org/officeDocument/2006/relationships/ctrlProp" Target="../ctrlProps/ctrlProp2436.xml"/><Relationship Id="rId99" Type="http://schemas.openxmlformats.org/officeDocument/2006/relationships/ctrlProp" Target="../ctrlProps/ctrlProp2441.xml"/><Relationship Id="rId101" Type="http://schemas.openxmlformats.org/officeDocument/2006/relationships/ctrlProp" Target="../ctrlProps/ctrlProp2443.xml"/><Relationship Id="rId122" Type="http://schemas.openxmlformats.org/officeDocument/2006/relationships/ctrlProp" Target="../ctrlProps/ctrlProp2464.xml"/><Relationship Id="rId143" Type="http://schemas.openxmlformats.org/officeDocument/2006/relationships/ctrlProp" Target="../ctrlProps/ctrlProp2485.xml"/><Relationship Id="rId4" Type="http://schemas.openxmlformats.org/officeDocument/2006/relationships/ctrlProp" Target="../ctrlProps/ctrlProp2346.xml"/><Relationship Id="rId9" Type="http://schemas.openxmlformats.org/officeDocument/2006/relationships/ctrlProp" Target="../ctrlProps/ctrlProp2351.xml"/><Relationship Id="rId26" Type="http://schemas.openxmlformats.org/officeDocument/2006/relationships/ctrlProp" Target="../ctrlProps/ctrlProp2368.xml"/><Relationship Id="rId47" Type="http://schemas.openxmlformats.org/officeDocument/2006/relationships/ctrlProp" Target="../ctrlProps/ctrlProp2389.xml"/><Relationship Id="rId68" Type="http://schemas.openxmlformats.org/officeDocument/2006/relationships/ctrlProp" Target="../ctrlProps/ctrlProp2410.xml"/><Relationship Id="rId89" Type="http://schemas.openxmlformats.org/officeDocument/2006/relationships/ctrlProp" Target="../ctrlProps/ctrlProp2431.xml"/><Relationship Id="rId112" Type="http://schemas.openxmlformats.org/officeDocument/2006/relationships/ctrlProp" Target="../ctrlProps/ctrlProp2454.xml"/><Relationship Id="rId133" Type="http://schemas.openxmlformats.org/officeDocument/2006/relationships/ctrlProp" Target="../ctrlProps/ctrlProp2475.xml"/><Relationship Id="rId16" Type="http://schemas.openxmlformats.org/officeDocument/2006/relationships/ctrlProp" Target="../ctrlProps/ctrlProp2358.xml"/></Relationships>
</file>

<file path=xl/worksheets/_rels/sheet2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99.xml"/><Relationship Id="rId21" Type="http://schemas.openxmlformats.org/officeDocument/2006/relationships/ctrlProp" Target="../ctrlProps/ctrlProp2503.xml"/><Relationship Id="rId42" Type="http://schemas.openxmlformats.org/officeDocument/2006/relationships/ctrlProp" Target="../ctrlProps/ctrlProp2524.xml"/><Relationship Id="rId63" Type="http://schemas.openxmlformats.org/officeDocument/2006/relationships/ctrlProp" Target="../ctrlProps/ctrlProp2545.xml"/><Relationship Id="rId84" Type="http://schemas.openxmlformats.org/officeDocument/2006/relationships/ctrlProp" Target="../ctrlProps/ctrlProp2566.xml"/><Relationship Id="rId138" Type="http://schemas.openxmlformats.org/officeDocument/2006/relationships/ctrlProp" Target="../ctrlProps/ctrlProp2620.xml"/><Relationship Id="rId107" Type="http://schemas.openxmlformats.org/officeDocument/2006/relationships/ctrlProp" Target="../ctrlProps/ctrlProp2589.xml"/><Relationship Id="rId11" Type="http://schemas.openxmlformats.org/officeDocument/2006/relationships/ctrlProp" Target="../ctrlProps/ctrlProp2493.xml"/><Relationship Id="rId32" Type="http://schemas.openxmlformats.org/officeDocument/2006/relationships/ctrlProp" Target="../ctrlProps/ctrlProp2514.xml"/><Relationship Id="rId37" Type="http://schemas.openxmlformats.org/officeDocument/2006/relationships/ctrlProp" Target="../ctrlProps/ctrlProp2519.xml"/><Relationship Id="rId53" Type="http://schemas.openxmlformats.org/officeDocument/2006/relationships/ctrlProp" Target="../ctrlProps/ctrlProp2535.xml"/><Relationship Id="rId58" Type="http://schemas.openxmlformats.org/officeDocument/2006/relationships/ctrlProp" Target="../ctrlProps/ctrlProp2540.xml"/><Relationship Id="rId74" Type="http://schemas.openxmlformats.org/officeDocument/2006/relationships/ctrlProp" Target="../ctrlProps/ctrlProp2556.xml"/><Relationship Id="rId79" Type="http://schemas.openxmlformats.org/officeDocument/2006/relationships/ctrlProp" Target="../ctrlProps/ctrlProp2561.xml"/><Relationship Id="rId102" Type="http://schemas.openxmlformats.org/officeDocument/2006/relationships/ctrlProp" Target="../ctrlProps/ctrlProp2584.xml"/><Relationship Id="rId123" Type="http://schemas.openxmlformats.org/officeDocument/2006/relationships/ctrlProp" Target="../ctrlProps/ctrlProp2605.xml"/><Relationship Id="rId128" Type="http://schemas.openxmlformats.org/officeDocument/2006/relationships/ctrlProp" Target="../ctrlProps/ctrlProp2610.xml"/><Relationship Id="rId5" Type="http://schemas.openxmlformats.org/officeDocument/2006/relationships/ctrlProp" Target="../ctrlProps/ctrlProp2487.xml"/><Relationship Id="rId90" Type="http://schemas.openxmlformats.org/officeDocument/2006/relationships/ctrlProp" Target="../ctrlProps/ctrlProp2572.xml"/><Relationship Id="rId95" Type="http://schemas.openxmlformats.org/officeDocument/2006/relationships/ctrlProp" Target="../ctrlProps/ctrlProp2577.xml"/><Relationship Id="rId22" Type="http://schemas.openxmlformats.org/officeDocument/2006/relationships/ctrlProp" Target="../ctrlProps/ctrlProp2504.xml"/><Relationship Id="rId27" Type="http://schemas.openxmlformats.org/officeDocument/2006/relationships/ctrlProp" Target="../ctrlProps/ctrlProp2509.xml"/><Relationship Id="rId43" Type="http://schemas.openxmlformats.org/officeDocument/2006/relationships/ctrlProp" Target="../ctrlProps/ctrlProp2525.xml"/><Relationship Id="rId48" Type="http://schemas.openxmlformats.org/officeDocument/2006/relationships/ctrlProp" Target="../ctrlProps/ctrlProp2530.xml"/><Relationship Id="rId64" Type="http://schemas.openxmlformats.org/officeDocument/2006/relationships/ctrlProp" Target="../ctrlProps/ctrlProp2546.xml"/><Relationship Id="rId69" Type="http://schemas.openxmlformats.org/officeDocument/2006/relationships/ctrlProp" Target="../ctrlProps/ctrlProp2551.xml"/><Relationship Id="rId113" Type="http://schemas.openxmlformats.org/officeDocument/2006/relationships/ctrlProp" Target="../ctrlProps/ctrlProp2595.xml"/><Relationship Id="rId118" Type="http://schemas.openxmlformats.org/officeDocument/2006/relationships/ctrlProp" Target="../ctrlProps/ctrlProp2600.xml"/><Relationship Id="rId134" Type="http://schemas.openxmlformats.org/officeDocument/2006/relationships/ctrlProp" Target="../ctrlProps/ctrlProp2616.xml"/><Relationship Id="rId139" Type="http://schemas.openxmlformats.org/officeDocument/2006/relationships/ctrlProp" Target="../ctrlProps/ctrlProp2621.xml"/><Relationship Id="rId80" Type="http://schemas.openxmlformats.org/officeDocument/2006/relationships/ctrlProp" Target="../ctrlProps/ctrlProp2562.xml"/><Relationship Id="rId85" Type="http://schemas.openxmlformats.org/officeDocument/2006/relationships/ctrlProp" Target="../ctrlProps/ctrlProp2567.xml"/><Relationship Id="rId12" Type="http://schemas.openxmlformats.org/officeDocument/2006/relationships/ctrlProp" Target="../ctrlProps/ctrlProp2494.xml"/><Relationship Id="rId17" Type="http://schemas.openxmlformats.org/officeDocument/2006/relationships/ctrlProp" Target="../ctrlProps/ctrlProp2499.xml"/><Relationship Id="rId33" Type="http://schemas.openxmlformats.org/officeDocument/2006/relationships/ctrlProp" Target="../ctrlProps/ctrlProp2515.xml"/><Relationship Id="rId38" Type="http://schemas.openxmlformats.org/officeDocument/2006/relationships/ctrlProp" Target="../ctrlProps/ctrlProp2520.xml"/><Relationship Id="rId59" Type="http://schemas.openxmlformats.org/officeDocument/2006/relationships/ctrlProp" Target="../ctrlProps/ctrlProp2541.xml"/><Relationship Id="rId103" Type="http://schemas.openxmlformats.org/officeDocument/2006/relationships/ctrlProp" Target="../ctrlProps/ctrlProp2585.xml"/><Relationship Id="rId108" Type="http://schemas.openxmlformats.org/officeDocument/2006/relationships/ctrlProp" Target="../ctrlProps/ctrlProp2590.xml"/><Relationship Id="rId124" Type="http://schemas.openxmlformats.org/officeDocument/2006/relationships/ctrlProp" Target="../ctrlProps/ctrlProp2606.xml"/><Relationship Id="rId129" Type="http://schemas.openxmlformats.org/officeDocument/2006/relationships/ctrlProp" Target="../ctrlProps/ctrlProp2611.xml"/><Relationship Id="rId54" Type="http://schemas.openxmlformats.org/officeDocument/2006/relationships/ctrlProp" Target="../ctrlProps/ctrlProp2536.xml"/><Relationship Id="rId70" Type="http://schemas.openxmlformats.org/officeDocument/2006/relationships/ctrlProp" Target="../ctrlProps/ctrlProp2552.xml"/><Relationship Id="rId75" Type="http://schemas.openxmlformats.org/officeDocument/2006/relationships/ctrlProp" Target="../ctrlProps/ctrlProp2557.xml"/><Relationship Id="rId91" Type="http://schemas.openxmlformats.org/officeDocument/2006/relationships/ctrlProp" Target="../ctrlProps/ctrlProp2573.xml"/><Relationship Id="rId96" Type="http://schemas.openxmlformats.org/officeDocument/2006/relationships/ctrlProp" Target="../ctrlProps/ctrlProp2578.xml"/><Relationship Id="rId140" Type="http://schemas.openxmlformats.org/officeDocument/2006/relationships/ctrlProp" Target="../ctrlProps/ctrlProp2622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2488.xml"/><Relationship Id="rId23" Type="http://schemas.openxmlformats.org/officeDocument/2006/relationships/ctrlProp" Target="../ctrlProps/ctrlProp2505.xml"/><Relationship Id="rId28" Type="http://schemas.openxmlformats.org/officeDocument/2006/relationships/ctrlProp" Target="../ctrlProps/ctrlProp2510.xml"/><Relationship Id="rId49" Type="http://schemas.openxmlformats.org/officeDocument/2006/relationships/ctrlProp" Target="../ctrlProps/ctrlProp2531.xml"/><Relationship Id="rId114" Type="http://schemas.openxmlformats.org/officeDocument/2006/relationships/ctrlProp" Target="../ctrlProps/ctrlProp2596.xml"/><Relationship Id="rId119" Type="http://schemas.openxmlformats.org/officeDocument/2006/relationships/ctrlProp" Target="../ctrlProps/ctrlProp2601.xml"/><Relationship Id="rId44" Type="http://schemas.openxmlformats.org/officeDocument/2006/relationships/ctrlProp" Target="../ctrlProps/ctrlProp2526.xml"/><Relationship Id="rId60" Type="http://schemas.openxmlformats.org/officeDocument/2006/relationships/ctrlProp" Target="../ctrlProps/ctrlProp2542.xml"/><Relationship Id="rId65" Type="http://schemas.openxmlformats.org/officeDocument/2006/relationships/ctrlProp" Target="../ctrlProps/ctrlProp2547.xml"/><Relationship Id="rId81" Type="http://schemas.openxmlformats.org/officeDocument/2006/relationships/ctrlProp" Target="../ctrlProps/ctrlProp2563.xml"/><Relationship Id="rId86" Type="http://schemas.openxmlformats.org/officeDocument/2006/relationships/ctrlProp" Target="../ctrlProps/ctrlProp2568.xml"/><Relationship Id="rId130" Type="http://schemas.openxmlformats.org/officeDocument/2006/relationships/ctrlProp" Target="../ctrlProps/ctrlProp2612.xml"/><Relationship Id="rId135" Type="http://schemas.openxmlformats.org/officeDocument/2006/relationships/ctrlProp" Target="../ctrlProps/ctrlProp2617.xml"/><Relationship Id="rId13" Type="http://schemas.openxmlformats.org/officeDocument/2006/relationships/ctrlProp" Target="../ctrlProps/ctrlProp2495.xml"/><Relationship Id="rId18" Type="http://schemas.openxmlformats.org/officeDocument/2006/relationships/ctrlProp" Target="../ctrlProps/ctrlProp2500.xml"/><Relationship Id="rId39" Type="http://schemas.openxmlformats.org/officeDocument/2006/relationships/ctrlProp" Target="../ctrlProps/ctrlProp2521.xml"/><Relationship Id="rId109" Type="http://schemas.openxmlformats.org/officeDocument/2006/relationships/ctrlProp" Target="../ctrlProps/ctrlProp2591.xml"/><Relationship Id="rId34" Type="http://schemas.openxmlformats.org/officeDocument/2006/relationships/ctrlProp" Target="../ctrlProps/ctrlProp2516.xml"/><Relationship Id="rId50" Type="http://schemas.openxmlformats.org/officeDocument/2006/relationships/ctrlProp" Target="../ctrlProps/ctrlProp2532.xml"/><Relationship Id="rId55" Type="http://schemas.openxmlformats.org/officeDocument/2006/relationships/ctrlProp" Target="../ctrlProps/ctrlProp2537.xml"/><Relationship Id="rId76" Type="http://schemas.openxmlformats.org/officeDocument/2006/relationships/ctrlProp" Target="../ctrlProps/ctrlProp2558.xml"/><Relationship Id="rId97" Type="http://schemas.openxmlformats.org/officeDocument/2006/relationships/ctrlProp" Target="../ctrlProps/ctrlProp2579.xml"/><Relationship Id="rId104" Type="http://schemas.openxmlformats.org/officeDocument/2006/relationships/ctrlProp" Target="../ctrlProps/ctrlProp2586.xml"/><Relationship Id="rId120" Type="http://schemas.openxmlformats.org/officeDocument/2006/relationships/ctrlProp" Target="../ctrlProps/ctrlProp2602.xml"/><Relationship Id="rId125" Type="http://schemas.openxmlformats.org/officeDocument/2006/relationships/ctrlProp" Target="../ctrlProps/ctrlProp2607.xml"/><Relationship Id="rId141" Type="http://schemas.openxmlformats.org/officeDocument/2006/relationships/ctrlProp" Target="../ctrlProps/ctrlProp2623.xml"/><Relationship Id="rId7" Type="http://schemas.openxmlformats.org/officeDocument/2006/relationships/ctrlProp" Target="../ctrlProps/ctrlProp2489.xml"/><Relationship Id="rId71" Type="http://schemas.openxmlformats.org/officeDocument/2006/relationships/ctrlProp" Target="../ctrlProps/ctrlProp2553.xml"/><Relationship Id="rId92" Type="http://schemas.openxmlformats.org/officeDocument/2006/relationships/ctrlProp" Target="../ctrlProps/ctrlProp2574.xml"/><Relationship Id="rId2" Type="http://schemas.openxmlformats.org/officeDocument/2006/relationships/drawing" Target="../drawings/drawing21.xml"/><Relationship Id="rId29" Type="http://schemas.openxmlformats.org/officeDocument/2006/relationships/ctrlProp" Target="../ctrlProps/ctrlProp2511.xml"/><Relationship Id="rId24" Type="http://schemas.openxmlformats.org/officeDocument/2006/relationships/ctrlProp" Target="../ctrlProps/ctrlProp2506.xml"/><Relationship Id="rId40" Type="http://schemas.openxmlformats.org/officeDocument/2006/relationships/ctrlProp" Target="../ctrlProps/ctrlProp2522.xml"/><Relationship Id="rId45" Type="http://schemas.openxmlformats.org/officeDocument/2006/relationships/ctrlProp" Target="../ctrlProps/ctrlProp2527.xml"/><Relationship Id="rId66" Type="http://schemas.openxmlformats.org/officeDocument/2006/relationships/ctrlProp" Target="../ctrlProps/ctrlProp2548.xml"/><Relationship Id="rId87" Type="http://schemas.openxmlformats.org/officeDocument/2006/relationships/ctrlProp" Target="../ctrlProps/ctrlProp2569.xml"/><Relationship Id="rId110" Type="http://schemas.openxmlformats.org/officeDocument/2006/relationships/ctrlProp" Target="../ctrlProps/ctrlProp2592.xml"/><Relationship Id="rId115" Type="http://schemas.openxmlformats.org/officeDocument/2006/relationships/ctrlProp" Target="../ctrlProps/ctrlProp2597.xml"/><Relationship Id="rId131" Type="http://schemas.openxmlformats.org/officeDocument/2006/relationships/ctrlProp" Target="../ctrlProps/ctrlProp2613.xml"/><Relationship Id="rId136" Type="http://schemas.openxmlformats.org/officeDocument/2006/relationships/ctrlProp" Target="../ctrlProps/ctrlProp2618.xml"/><Relationship Id="rId61" Type="http://schemas.openxmlformats.org/officeDocument/2006/relationships/ctrlProp" Target="../ctrlProps/ctrlProp2543.xml"/><Relationship Id="rId82" Type="http://schemas.openxmlformats.org/officeDocument/2006/relationships/ctrlProp" Target="../ctrlProps/ctrlProp2564.xml"/><Relationship Id="rId19" Type="http://schemas.openxmlformats.org/officeDocument/2006/relationships/ctrlProp" Target="../ctrlProps/ctrlProp2501.xml"/><Relationship Id="rId14" Type="http://schemas.openxmlformats.org/officeDocument/2006/relationships/ctrlProp" Target="../ctrlProps/ctrlProp2496.xml"/><Relationship Id="rId30" Type="http://schemas.openxmlformats.org/officeDocument/2006/relationships/ctrlProp" Target="../ctrlProps/ctrlProp2512.xml"/><Relationship Id="rId35" Type="http://schemas.openxmlformats.org/officeDocument/2006/relationships/ctrlProp" Target="../ctrlProps/ctrlProp2517.xml"/><Relationship Id="rId56" Type="http://schemas.openxmlformats.org/officeDocument/2006/relationships/ctrlProp" Target="../ctrlProps/ctrlProp2538.xml"/><Relationship Id="rId77" Type="http://schemas.openxmlformats.org/officeDocument/2006/relationships/ctrlProp" Target="../ctrlProps/ctrlProp2559.xml"/><Relationship Id="rId100" Type="http://schemas.openxmlformats.org/officeDocument/2006/relationships/ctrlProp" Target="../ctrlProps/ctrlProp2582.xml"/><Relationship Id="rId105" Type="http://schemas.openxmlformats.org/officeDocument/2006/relationships/ctrlProp" Target="../ctrlProps/ctrlProp2587.xml"/><Relationship Id="rId126" Type="http://schemas.openxmlformats.org/officeDocument/2006/relationships/ctrlProp" Target="../ctrlProps/ctrlProp2608.xml"/><Relationship Id="rId8" Type="http://schemas.openxmlformats.org/officeDocument/2006/relationships/ctrlProp" Target="../ctrlProps/ctrlProp2490.xml"/><Relationship Id="rId51" Type="http://schemas.openxmlformats.org/officeDocument/2006/relationships/ctrlProp" Target="../ctrlProps/ctrlProp2533.xml"/><Relationship Id="rId72" Type="http://schemas.openxmlformats.org/officeDocument/2006/relationships/ctrlProp" Target="../ctrlProps/ctrlProp2554.xml"/><Relationship Id="rId93" Type="http://schemas.openxmlformats.org/officeDocument/2006/relationships/ctrlProp" Target="../ctrlProps/ctrlProp2575.xml"/><Relationship Id="rId98" Type="http://schemas.openxmlformats.org/officeDocument/2006/relationships/ctrlProp" Target="../ctrlProps/ctrlProp2580.xml"/><Relationship Id="rId121" Type="http://schemas.openxmlformats.org/officeDocument/2006/relationships/ctrlProp" Target="../ctrlProps/ctrlProp2603.xml"/><Relationship Id="rId142" Type="http://schemas.openxmlformats.org/officeDocument/2006/relationships/ctrlProp" Target="../ctrlProps/ctrlProp2624.xml"/><Relationship Id="rId3" Type="http://schemas.openxmlformats.org/officeDocument/2006/relationships/vmlDrawing" Target="../drawings/vmlDrawing21.vml"/><Relationship Id="rId25" Type="http://schemas.openxmlformats.org/officeDocument/2006/relationships/ctrlProp" Target="../ctrlProps/ctrlProp2507.xml"/><Relationship Id="rId46" Type="http://schemas.openxmlformats.org/officeDocument/2006/relationships/ctrlProp" Target="../ctrlProps/ctrlProp2528.xml"/><Relationship Id="rId67" Type="http://schemas.openxmlformats.org/officeDocument/2006/relationships/ctrlProp" Target="../ctrlProps/ctrlProp2549.xml"/><Relationship Id="rId116" Type="http://schemas.openxmlformats.org/officeDocument/2006/relationships/ctrlProp" Target="../ctrlProps/ctrlProp2598.xml"/><Relationship Id="rId137" Type="http://schemas.openxmlformats.org/officeDocument/2006/relationships/ctrlProp" Target="../ctrlProps/ctrlProp2619.xml"/><Relationship Id="rId20" Type="http://schemas.openxmlformats.org/officeDocument/2006/relationships/ctrlProp" Target="../ctrlProps/ctrlProp2502.xml"/><Relationship Id="rId41" Type="http://schemas.openxmlformats.org/officeDocument/2006/relationships/ctrlProp" Target="../ctrlProps/ctrlProp2523.xml"/><Relationship Id="rId62" Type="http://schemas.openxmlformats.org/officeDocument/2006/relationships/ctrlProp" Target="../ctrlProps/ctrlProp2544.xml"/><Relationship Id="rId83" Type="http://schemas.openxmlformats.org/officeDocument/2006/relationships/ctrlProp" Target="../ctrlProps/ctrlProp2565.xml"/><Relationship Id="rId88" Type="http://schemas.openxmlformats.org/officeDocument/2006/relationships/ctrlProp" Target="../ctrlProps/ctrlProp2570.xml"/><Relationship Id="rId111" Type="http://schemas.openxmlformats.org/officeDocument/2006/relationships/ctrlProp" Target="../ctrlProps/ctrlProp2593.xml"/><Relationship Id="rId132" Type="http://schemas.openxmlformats.org/officeDocument/2006/relationships/ctrlProp" Target="../ctrlProps/ctrlProp2614.xml"/><Relationship Id="rId15" Type="http://schemas.openxmlformats.org/officeDocument/2006/relationships/ctrlProp" Target="../ctrlProps/ctrlProp2497.xml"/><Relationship Id="rId36" Type="http://schemas.openxmlformats.org/officeDocument/2006/relationships/ctrlProp" Target="../ctrlProps/ctrlProp2518.xml"/><Relationship Id="rId57" Type="http://schemas.openxmlformats.org/officeDocument/2006/relationships/ctrlProp" Target="../ctrlProps/ctrlProp2539.xml"/><Relationship Id="rId106" Type="http://schemas.openxmlformats.org/officeDocument/2006/relationships/ctrlProp" Target="../ctrlProps/ctrlProp2588.xml"/><Relationship Id="rId127" Type="http://schemas.openxmlformats.org/officeDocument/2006/relationships/ctrlProp" Target="../ctrlProps/ctrlProp2609.xml"/><Relationship Id="rId10" Type="http://schemas.openxmlformats.org/officeDocument/2006/relationships/ctrlProp" Target="../ctrlProps/ctrlProp2492.xml"/><Relationship Id="rId31" Type="http://schemas.openxmlformats.org/officeDocument/2006/relationships/ctrlProp" Target="../ctrlProps/ctrlProp2513.xml"/><Relationship Id="rId52" Type="http://schemas.openxmlformats.org/officeDocument/2006/relationships/ctrlProp" Target="../ctrlProps/ctrlProp2534.xml"/><Relationship Id="rId73" Type="http://schemas.openxmlformats.org/officeDocument/2006/relationships/ctrlProp" Target="../ctrlProps/ctrlProp2555.xml"/><Relationship Id="rId78" Type="http://schemas.openxmlformats.org/officeDocument/2006/relationships/ctrlProp" Target="../ctrlProps/ctrlProp2560.xml"/><Relationship Id="rId94" Type="http://schemas.openxmlformats.org/officeDocument/2006/relationships/ctrlProp" Target="../ctrlProps/ctrlProp2576.xml"/><Relationship Id="rId99" Type="http://schemas.openxmlformats.org/officeDocument/2006/relationships/ctrlProp" Target="../ctrlProps/ctrlProp2581.xml"/><Relationship Id="rId101" Type="http://schemas.openxmlformats.org/officeDocument/2006/relationships/ctrlProp" Target="../ctrlProps/ctrlProp2583.xml"/><Relationship Id="rId122" Type="http://schemas.openxmlformats.org/officeDocument/2006/relationships/ctrlProp" Target="../ctrlProps/ctrlProp2604.xml"/><Relationship Id="rId143" Type="http://schemas.openxmlformats.org/officeDocument/2006/relationships/ctrlProp" Target="../ctrlProps/ctrlProp2625.xml"/><Relationship Id="rId4" Type="http://schemas.openxmlformats.org/officeDocument/2006/relationships/ctrlProp" Target="../ctrlProps/ctrlProp2486.xml"/><Relationship Id="rId9" Type="http://schemas.openxmlformats.org/officeDocument/2006/relationships/ctrlProp" Target="../ctrlProps/ctrlProp2491.xml"/><Relationship Id="rId26" Type="http://schemas.openxmlformats.org/officeDocument/2006/relationships/ctrlProp" Target="../ctrlProps/ctrlProp2508.xml"/><Relationship Id="rId47" Type="http://schemas.openxmlformats.org/officeDocument/2006/relationships/ctrlProp" Target="../ctrlProps/ctrlProp2529.xml"/><Relationship Id="rId68" Type="http://schemas.openxmlformats.org/officeDocument/2006/relationships/ctrlProp" Target="../ctrlProps/ctrlProp2550.xml"/><Relationship Id="rId89" Type="http://schemas.openxmlformats.org/officeDocument/2006/relationships/ctrlProp" Target="../ctrlProps/ctrlProp2571.xml"/><Relationship Id="rId112" Type="http://schemas.openxmlformats.org/officeDocument/2006/relationships/ctrlProp" Target="../ctrlProps/ctrlProp2594.xml"/><Relationship Id="rId133" Type="http://schemas.openxmlformats.org/officeDocument/2006/relationships/ctrlProp" Target="../ctrlProps/ctrlProp2615.xml"/><Relationship Id="rId16" Type="http://schemas.openxmlformats.org/officeDocument/2006/relationships/ctrlProp" Target="../ctrlProps/ctrlProp2498.xml"/></Relationships>
</file>

<file path=xl/worksheets/_rels/sheet2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739.xml"/><Relationship Id="rId21" Type="http://schemas.openxmlformats.org/officeDocument/2006/relationships/ctrlProp" Target="../ctrlProps/ctrlProp2643.xml"/><Relationship Id="rId42" Type="http://schemas.openxmlformats.org/officeDocument/2006/relationships/ctrlProp" Target="../ctrlProps/ctrlProp2664.xml"/><Relationship Id="rId63" Type="http://schemas.openxmlformats.org/officeDocument/2006/relationships/ctrlProp" Target="../ctrlProps/ctrlProp2685.xml"/><Relationship Id="rId84" Type="http://schemas.openxmlformats.org/officeDocument/2006/relationships/ctrlProp" Target="../ctrlProps/ctrlProp2706.xml"/><Relationship Id="rId138" Type="http://schemas.openxmlformats.org/officeDocument/2006/relationships/ctrlProp" Target="../ctrlProps/ctrlProp2760.xml"/><Relationship Id="rId107" Type="http://schemas.openxmlformats.org/officeDocument/2006/relationships/ctrlProp" Target="../ctrlProps/ctrlProp2729.xml"/><Relationship Id="rId11" Type="http://schemas.openxmlformats.org/officeDocument/2006/relationships/ctrlProp" Target="../ctrlProps/ctrlProp2633.xml"/><Relationship Id="rId32" Type="http://schemas.openxmlformats.org/officeDocument/2006/relationships/ctrlProp" Target="../ctrlProps/ctrlProp2654.xml"/><Relationship Id="rId37" Type="http://schemas.openxmlformats.org/officeDocument/2006/relationships/ctrlProp" Target="../ctrlProps/ctrlProp2659.xml"/><Relationship Id="rId53" Type="http://schemas.openxmlformats.org/officeDocument/2006/relationships/ctrlProp" Target="../ctrlProps/ctrlProp2675.xml"/><Relationship Id="rId58" Type="http://schemas.openxmlformats.org/officeDocument/2006/relationships/ctrlProp" Target="../ctrlProps/ctrlProp2680.xml"/><Relationship Id="rId74" Type="http://schemas.openxmlformats.org/officeDocument/2006/relationships/ctrlProp" Target="../ctrlProps/ctrlProp2696.xml"/><Relationship Id="rId79" Type="http://schemas.openxmlformats.org/officeDocument/2006/relationships/ctrlProp" Target="../ctrlProps/ctrlProp2701.xml"/><Relationship Id="rId102" Type="http://schemas.openxmlformats.org/officeDocument/2006/relationships/ctrlProp" Target="../ctrlProps/ctrlProp2724.xml"/><Relationship Id="rId123" Type="http://schemas.openxmlformats.org/officeDocument/2006/relationships/ctrlProp" Target="../ctrlProps/ctrlProp2745.xml"/><Relationship Id="rId128" Type="http://schemas.openxmlformats.org/officeDocument/2006/relationships/ctrlProp" Target="../ctrlProps/ctrlProp2750.xml"/><Relationship Id="rId5" Type="http://schemas.openxmlformats.org/officeDocument/2006/relationships/ctrlProp" Target="../ctrlProps/ctrlProp2627.xml"/><Relationship Id="rId90" Type="http://schemas.openxmlformats.org/officeDocument/2006/relationships/ctrlProp" Target="../ctrlProps/ctrlProp2712.xml"/><Relationship Id="rId95" Type="http://schemas.openxmlformats.org/officeDocument/2006/relationships/ctrlProp" Target="../ctrlProps/ctrlProp2717.xml"/><Relationship Id="rId22" Type="http://schemas.openxmlformats.org/officeDocument/2006/relationships/ctrlProp" Target="../ctrlProps/ctrlProp2644.xml"/><Relationship Id="rId27" Type="http://schemas.openxmlformats.org/officeDocument/2006/relationships/ctrlProp" Target="../ctrlProps/ctrlProp2649.xml"/><Relationship Id="rId43" Type="http://schemas.openxmlformats.org/officeDocument/2006/relationships/ctrlProp" Target="../ctrlProps/ctrlProp2665.xml"/><Relationship Id="rId48" Type="http://schemas.openxmlformats.org/officeDocument/2006/relationships/ctrlProp" Target="../ctrlProps/ctrlProp2670.xml"/><Relationship Id="rId64" Type="http://schemas.openxmlformats.org/officeDocument/2006/relationships/ctrlProp" Target="../ctrlProps/ctrlProp2686.xml"/><Relationship Id="rId69" Type="http://schemas.openxmlformats.org/officeDocument/2006/relationships/ctrlProp" Target="../ctrlProps/ctrlProp2691.xml"/><Relationship Id="rId113" Type="http://schemas.openxmlformats.org/officeDocument/2006/relationships/ctrlProp" Target="../ctrlProps/ctrlProp2735.xml"/><Relationship Id="rId118" Type="http://schemas.openxmlformats.org/officeDocument/2006/relationships/ctrlProp" Target="../ctrlProps/ctrlProp2740.xml"/><Relationship Id="rId134" Type="http://schemas.openxmlformats.org/officeDocument/2006/relationships/ctrlProp" Target="../ctrlProps/ctrlProp2756.xml"/><Relationship Id="rId139" Type="http://schemas.openxmlformats.org/officeDocument/2006/relationships/ctrlProp" Target="../ctrlProps/ctrlProp2761.xml"/><Relationship Id="rId80" Type="http://schemas.openxmlformats.org/officeDocument/2006/relationships/ctrlProp" Target="../ctrlProps/ctrlProp2702.xml"/><Relationship Id="rId85" Type="http://schemas.openxmlformats.org/officeDocument/2006/relationships/ctrlProp" Target="../ctrlProps/ctrlProp2707.xml"/><Relationship Id="rId12" Type="http://schemas.openxmlformats.org/officeDocument/2006/relationships/ctrlProp" Target="../ctrlProps/ctrlProp2634.xml"/><Relationship Id="rId17" Type="http://schemas.openxmlformats.org/officeDocument/2006/relationships/ctrlProp" Target="../ctrlProps/ctrlProp2639.xml"/><Relationship Id="rId33" Type="http://schemas.openxmlformats.org/officeDocument/2006/relationships/ctrlProp" Target="../ctrlProps/ctrlProp2655.xml"/><Relationship Id="rId38" Type="http://schemas.openxmlformats.org/officeDocument/2006/relationships/ctrlProp" Target="../ctrlProps/ctrlProp2660.xml"/><Relationship Id="rId59" Type="http://schemas.openxmlformats.org/officeDocument/2006/relationships/ctrlProp" Target="../ctrlProps/ctrlProp2681.xml"/><Relationship Id="rId103" Type="http://schemas.openxmlformats.org/officeDocument/2006/relationships/ctrlProp" Target="../ctrlProps/ctrlProp2725.xml"/><Relationship Id="rId108" Type="http://schemas.openxmlformats.org/officeDocument/2006/relationships/ctrlProp" Target="../ctrlProps/ctrlProp2730.xml"/><Relationship Id="rId124" Type="http://schemas.openxmlformats.org/officeDocument/2006/relationships/ctrlProp" Target="../ctrlProps/ctrlProp2746.xml"/><Relationship Id="rId129" Type="http://schemas.openxmlformats.org/officeDocument/2006/relationships/ctrlProp" Target="../ctrlProps/ctrlProp2751.xml"/><Relationship Id="rId54" Type="http://schemas.openxmlformats.org/officeDocument/2006/relationships/ctrlProp" Target="../ctrlProps/ctrlProp2676.xml"/><Relationship Id="rId70" Type="http://schemas.openxmlformats.org/officeDocument/2006/relationships/ctrlProp" Target="../ctrlProps/ctrlProp2692.xml"/><Relationship Id="rId75" Type="http://schemas.openxmlformats.org/officeDocument/2006/relationships/ctrlProp" Target="../ctrlProps/ctrlProp2697.xml"/><Relationship Id="rId91" Type="http://schemas.openxmlformats.org/officeDocument/2006/relationships/ctrlProp" Target="../ctrlProps/ctrlProp2713.xml"/><Relationship Id="rId96" Type="http://schemas.openxmlformats.org/officeDocument/2006/relationships/ctrlProp" Target="../ctrlProps/ctrlProp2718.xml"/><Relationship Id="rId140" Type="http://schemas.openxmlformats.org/officeDocument/2006/relationships/ctrlProp" Target="../ctrlProps/ctrlProp2762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2628.xml"/><Relationship Id="rId23" Type="http://schemas.openxmlformats.org/officeDocument/2006/relationships/ctrlProp" Target="../ctrlProps/ctrlProp2645.xml"/><Relationship Id="rId28" Type="http://schemas.openxmlformats.org/officeDocument/2006/relationships/ctrlProp" Target="../ctrlProps/ctrlProp2650.xml"/><Relationship Id="rId49" Type="http://schemas.openxmlformats.org/officeDocument/2006/relationships/ctrlProp" Target="../ctrlProps/ctrlProp2671.xml"/><Relationship Id="rId114" Type="http://schemas.openxmlformats.org/officeDocument/2006/relationships/ctrlProp" Target="../ctrlProps/ctrlProp2736.xml"/><Relationship Id="rId119" Type="http://schemas.openxmlformats.org/officeDocument/2006/relationships/ctrlProp" Target="../ctrlProps/ctrlProp2741.xml"/><Relationship Id="rId44" Type="http://schemas.openxmlformats.org/officeDocument/2006/relationships/ctrlProp" Target="../ctrlProps/ctrlProp2666.xml"/><Relationship Id="rId60" Type="http://schemas.openxmlformats.org/officeDocument/2006/relationships/ctrlProp" Target="../ctrlProps/ctrlProp2682.xml"/><Relationship Id="rId65" Type="http://schemas.openxmlformats.org/officeDocument/2006/relationships/ctrlProp" Target="../ctrlProps/ctrlProp2687.xml"/><Relationship Id="rId81" Type="http://schemas.openxmlformats.org/officeDocument/2006/relationships/ctrlProp" Target="../ctrlProps/ctrlProp2703.xml"/><Relationship Id="rId86" Type="http://schemas.openxmlformats.org/officeDocument/2006/relationships/ctrlProp" Target="../ctrlProps/ctrlProp2708.xml"/><Relationship Id="rId130" Type="http://schemas.openxmlformats.org/officeDocument/2006/relationships/ctrlProp" Target="../ctrlProps/ctrlProp2752.xml"/><Relationship Id="rId135" Type="http://schemas.openxmlformats.org/officeDocument/2006/relationships/ctrlProp" Target="../ctrlProps/ctrlProp2757.xml"/><Relationship Id="rId13" Type="http://schemas.openxmlformats.org/officeDocument/2006/relationships/ctrlProp" Target="../ctrlProps/ctrlProp2635.xml"/><Relationship Id="rId18" Type="http://schemas.openxmlformats.org/officeDocument/2006/relationships/ctrlProp" Target="../ctrlProps/ctrlProp2640.xml"/><Relationship Id="rId39" Type="http://schemas.openxmlformats.org/officeDocument/2006/relationships/ctrlProp" Target="../ctrlProps/ctrlProp2661.xml"/><Relationship Id="rId109" Type="http://schemas.openxmlformats.org/officeDocument/2006/relationships/ctrlProp" Target="../ctrlProps/ctrlProp2731.xml"/><Relationship Id="rId34" Type="http://schemas.openxmlformats.org/officeDocument/2006/relationships/ctrlProp" Target="../ctrlProps/ctrlProp2656.xml"/><Relationship Id="rId50" Type="http://schemas.openxmlformats.org/officeDocument/2006/relationships/ctrlProp" Target="../ctrlProps/ctrlProp2672.xml"/><Relationship Id="rId55" Type="http://schemas.openxmlformats.org/officeDocument/2006/relationships/ctrlProp" Target="../ctrlProps/ctrlProp2677.xml"/><Relationship Id="rId76" Type="http://schemas.openxmlformats.org/officeDocument/2006/relationships/ctrlProp" Target="../ctrlProps/ctrlProp2698.xml"/><Relationship Id="rId97" Type="http://schemas.openxmlformats.org/officeDocument/2006/relationships/ctrlProp" Target="../ctrlProps/ctrlProp2719.xml"/><Relationship Id="rId104" Type="http://schemas.openxmlformats.org/officeDocument/2006/relationships/ctrlProp" Target="../ctrlProps/ctrlProp2726.xml"/><Relationship Id="rId120" Type="http://schemas.openxmlformats.org/officeDocument/2006/relationships/ctrlProp" Target="../ctrlProps/ctrlProp2742.xml"/><Relationship Id="rId125" Type="http://schemas.openxmlformats.org/officeDocument/2006/relationships/ctrlProp" Target="../ctrlProps/ctrlProp2747.xml"/><Relationship Id="rId141" Type="http://schemas.openxmlformats.org/officeDocument/2006/relationships/ctrlProp" Target="../ctrlProps/ctrlProp2763.xml"/><Relationship Id="rId7" Type="http://schemas.openxmlformats.org/officeDocument/2006/relationships/ctrlProp" Target="../ctrlProps/ctrlProp2629.xml"/><Relationship Id="rId71" Type="http://schemas.openxmlformats.org/officeDocument/2006/relationships/ctrlProp" Target="../ctrlProps/ctrlProp2693.xml"/><Relationship Id="rId92" Type="http://schemas.openxmlformats.org/officeDocument/2006/relationships/ctrlProp" Target="../ctrlProps/ctrlProp2714.xml"/><Relationship Id="rId2" Type="http://schemas.openxmlformats.org/officeDocument/2006/relationships/drawing" Target="../drawings/drawing22.xml"/><Relationship Id="rId29" Type="http://schemas.openxmlformats.org/officeDocument/2006/relationships/ctrlProp" Target="../ctrlProps/ctrlProp2651.xml"/><Relationship Id="rId24" Type="http://schemas.openxmlformats.org/officeDocument/2006/relationships/ctrlProp" Target="../ctrlProps/ctrlProp2646.xml"/><Relationship Id="rId40" Type="http://schemas.openxmlformats.org/officeDocument/2006/relationships/ctrlProp" Target="../ctrlProps/ctrlProp2662.xml"/><Relationship Id="rId45" Type="http://schemas.openxmlformats.org/officeDocument/2006/relationships/ctrlProp" Target="../ctrlProps/ctrlProp2667.xml"/><Relationship Id="rId66" Type="http://schemas.openxmlformats.org/officeDocument/2006/relationships/ctrlProp" Target="../ctrlProps/ctrlProp2688.xml"/><Relationship Id="rId87" Type="http://schemas.openxmlformats.org/officeDocument/2006/relationships/ctrlProp" Target="../ctrlProps/ctrlProp2709.xml"/><Relationship Id="rId110" Type="http://schemas.openxmlformats.org/officeDocument/2006/relationships/ctrlProp" Target="../ctrlProps/ctrlProp2732.xml"/><Relationship Id="rId115" Type="http://schemas.openxmlformats.org/officeDocument/2006/relationships/ctrlProp" Target="../ctrlProps/ctrlProp2737.xml"/><Relationship Id="rId131" Type="http://schemas.openxmlformats.org/officeDocument/2006/relationships/ctrlProp" Target="../ctrlProps/ctrlProp2753.xml"/><Relationship Id="rId136" Type="http://schemas.openxmlformats.org/officeDocument/2006/relationships/ctrlProp" Target="../ctrlProps/ctrlProp2758.xml"/><Relationship Id="rId61" Type="http://schemas.openxmlformats.org/officeDocument/2006/relationships/ctrlProp" Target="../ctrlProps/ctrlProp2683.xml"/><Relationship Id="rId82" Type="http://schemas.openxmlformats.org/officeDocument/2006/relationships/ctrlProp" Target="../ctrlProps/ctrlProp2704.xml"/><Relationship Id="rId19" Type="http://schemas.openxmlformats.org/officeDocument/2006/relationships/ctrlProp" Target="../ctrlProps/ctrlProp2641.xml"/><Relationship Id="rId14" Type="http://schemas.openxmlformats.org/officeDocument/2006/relationships/ctrlProp" Target="../ctrlProps/ctrlProp2636.xml"/><Relationship Id="rId30" Type="http://schemas.openxmlformats.org/officeDocument/2006/relationships/ctrlProp" Target="../ctrlProps/ctrlProp2652.xml"/><Relationship Id="rId35" Type="http://schemas.openxmlformats.org/officeDocument/2006/relationships/ctrlProp" Target="../ctrlProps/ctrlProp2657.xml"/><Relationship Id="rId56" Type="http://schemas.openxmlformats.org/officeDocument/2006/relationships/ctrlProp" Target="../ctrlProps/ctrlProp2678.xml"/><Relationship Id="rId77" Type="http://schemas.openxmlformats.org/officeDocument/2006/relationships/ctrlProp" Target="../ctrlProps/ctrlProp2699.xml"/><Relationship Id="rId100" Type="http://schemas.openxmlformats.org/officeDocument/2006/relationships/ctrlProp" Target="../ctrlProps/ctrlProp2722.xml"/><Relationship Id="rId105" Type="http://schemas.openxmlformats.org/officeDocument/2006/relationships/ctrlProp" Target="../ctrlProps/ctrlProp2727.xml"/><Relationship Id="rId126" Type="http://schemas.openxmlformats.org/officeDocument/2006/relationships/ctrlProp" Target="../ctrlProps/ctrlProp2748.xml"/><Relationship Id="rId8" Type="http://schemas.openxmlformats.org/officeDocument/2006/relationships/ctrlProp" Target="../ctrlProps/ctrlProp2630.xml"/><Relationship Id="rId51" Type="http://schemas.openxmlformats.org/officeDocument/2006/relationships/ctrlProp" Target="../ctrlProps/ctrlProp2673.xml"/><Relationship Id="rId72" Type="http://schemas.openxmlformats.org/officeDocument/2006/relationships/ctrlProp" Target="../ctrlProps/ctrlProp2694.xml"/><Relationship Id="rId93" Type="http://schemas.openxmlformats.org/officeDocument/2006/relationships/ctrlProp" Target="../ctrlProps/ctrlProp2715.xml"/><Relationship Id="rId98" Type="http://schemas.openxmlformats.org/officeDocument/2006/relationships/ctrlProp" Target="../ctrlProps/ctrlProp2720.xml"/><Relationship Id="rId121" Type="http://schemas.openxmlformats.org/officeDocument/2006/relationships/ctrlProp" Target="../ctrlProps/ctrlProp2743.xml"/><Relationship Id="rId142" Type="http://schemas.openxmlformats.org/officeDocument/2006/relationships/ctrlProp" Target="../ctrlProps/ctrlProp2764.xml"/><Relationship Id="rId3" Type="http://schemas.openxmlformats.org/officeDocument/2006/relationships/vmlDrawing" Target="../drawings/vmlDrawing22.vml"/><Relationship Id="rId25" Type="http://schemas.openxmlformats.org/officeDocument/2006/relationships/ctrlProp" Target="../ctrlProps/ctrlProp2647.xml"/><Relationship Id="rId46" Type="http://schemas.openxmlformats.org/officeDocument/2006/relationships/ctrlProp" Target="../ctrlProps/ctrlProp2668.xml"/><Relationship Id="rId67" Type="http://schemas.openxmlformats.org/officeDocument/2006/relationships/ctrlProp" Target="../ctrlProps/ctrlProp2689.xml"/><Relationship Id="rId116" Type="http://schemas.openxmlformats.org/officeDocument/2006/relationships/ctrlProp" Target="../ctrlProps/ctrlProp2738.xml"/><Relationship Id="rId137" Type="http://schemas.openxmlformats.org/officeDocument/2006/relationships/ctrlProp" Target="../ctrlProps/ctrlProp2759.xml"/><Relationship Id="rId20" Type="http://schemas.openxmlformats.org/officeDocument/2006/relationships/ctrlProp" Target="../ctrlProps/ctrlProp2642.xml"/><Relationship Id="rId41" Type="http://schemas.openxmlformats.org/officeDocument/2006/relationships/ctrlProp" Target="../ctrlProps/ctrlProp2663.xml"/><Relationship Id="rId62" Type="http://schemas.openxmlformats.org/officeDocument/2006/relationships/ctrlProp" Target="../ctrlProps/ctrlProp2684.xml"/><Relationship Id="rId83" Type="http://schemas.openxmlformats.org/officeDocument/2006/relationships/ctrlProp" Target="../ctrlProps/ctrlProp2705.xml"/><Relationship Id="rId88" Type="http://schemas.openxmlformats.org/officeDocument/2006/relationships/ctrlProp" Target="../ctrlProps/ctrlProp2710.xml"/><Relationship Id="rId111" Type="http://schemas.openxmlformats.org/officeDocument/2006/relationships/ctrlProp" Target="../ctrlProps/ctrlProp2733.xml"/><Relationship Id="rId132" Type="http://schemas.openxmlformats.org/officeDocument/2006/relationships/ctrlProp" Target="../ctrlProps/ctrlProp2754.xml"/><Relationship Id="rId15" Type="http://schemas.openxmlformats.org/officeDocument/2006/relationships/ctrlProp" Target="../ctrlProps/ctrlProp2637.xml"/><Relationship Id="rId36" Type="http://schemas.openxmlformats.org/officeDocument/2006/relationships/ctrlProp" Target="../ctrlProps/ctrlProp2658.xml"/><Relationship Id="rId57" Type="http://schemas.openxmlformats.org/officeDocument/2006/relationships/ctrlProp" Target="../ctrlProps/ctrlProp2679.xml"/><Relationship Id="rId106" Type="http://schemas.openxmlformats.org/officeDocument/2006/relationships/ctrlProp" Target="../ctrlProps/ctrlProp2728.xml"/><Relationship Id="rId127" Type="http://schemas.openxmlformats.org/officeDocument/2006/relationships/ctrlProp" Target="../ctrlProps/ctrlProp2749.xml"/><Relationship Id="rId10" Type="http://schemas.openxmlformats.org/officeDocument/2006/relationships/ctrlProp" Target="../ctrlProps/ctrlProp2632.xml"/><Relationship Id="rId31" Type="http://schemas.openxmlformats.org/officeDocument/2006/relationships/ctrlProp" Target="../ctrlProps/ctrlProp2653.xml"/><Relationship Id="rId52" Type="http://schemas.openxmlformats.org/officeDocument/2006/relationships/ctrlProp" Target="../ctrlProps/ctrlProp2674.xml"/><Relationship Id="rId73" Type="http://schemas.openxmlformats.org/officeDocument/2006/relationships/ctrlProp" Target="../ctrlProps/ctrlProp2695.xml"/><Relationship Id="rId78" Type="http://schemas.openxmlformats.org/officeDocument/2006/relationships/ctrlProp" Target="../ctrlProps/ctrlProp2700.xml"/><Relationship Id="rId94" Type="http://schemas.openxmlformats.org/officeDocument/2006/relationships/ctrlProp" Target="../ctrlProps/ctrlProp2716.xml"/><Relationship Id="rId99" Type="http://schemas.openxmlformats.org/officeDocument/2006/relationships/ctrlProp" Target="../ctrlProps/ctrlProp2721.xml"/><Relationship Id="rId101" Type="http://schemas.openxmlformats.org/officeDocument/2006/relationships/ctrlProp" Target="../ctrlProps/ctrlProp2723.xml"/><Relationship Id="rId122" Type="http://schemas.openxmlformats.org/officeDocument/2006/relationships/ctrlProp" Target="../ctrlProps/ctrlProp2744.xml"/><Relationship Id="rId143" Type="http://schemas.openxmlformats.org/officeDocument/2006/relationships/ctrlProp" Target="../ctrlProps/ctrlProp2765.xml"/><Relationship Id="rId4" Type="http://schemas.openxmlformats.org/officeDocument/2006/relationships/ctrlProp" Target="../ctrlProps/ctrlProp2626.xml"/><Relationship Id="rId9" Type="http://schemas.openxmlformats.org/officeDocument/2006/relationships/ctrlProp" Target="../ctrlProps/ctrlProp2631.xml"/><Relationship Id="rId26" Type="http://schemas.openxmlformats.org/officeDocument/2006/relationships/ctrlProp" Target="../ctrlProps/ctrlProp2648.xml"/><Relationship Id="rId47" Type="http://schemas.openxmlformats.org/officeDocument/2006/relationships/ctrlProp" Target="../ctrlProps/ctrlProp2669.xml"/><Relationship Id="rId68" Type="http://schemas.openxmlformats.org/officeDocument/2006/relationships/ctrlProp" Target="../ctrlProps/ctrlProp2690.xml"/><Relationship Id="rId89" Type="http://schemas.openxmlformats.org/officeDocument/2006/relationships/ctrlProp" Target="../ctrlProps/ctrlProp2711.xml"/><Relationship Id="rId112" Type="http://schemas.openxmlformats.org/officeDocument/2006/relationships/ctrlProp" Target="../ctrlProps/ctrlProp2734.xml"/><Relationship Id="rId133" Type="http://schemas.openxmlformats.org/officeDocument/2006/relationships/ctrlProp" Target="../ctrlProps/ctrlProp2755.xml"/><Relationship Id="rId16" Type="http://schemas.openxmlformats.org/officeDocument/2006/relationships/ctrlProp" Target="../ctrlProps/ctrlProp2638.xml"/></Relationships>
</file>

<file path=xl/worksheets/_rels/sheet2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879.xml"/><Relationship Id="rId21" Type="http://schemas.openxmlformats.org/officeDocument/2006/relationships/ctrlProp" Target="../ctrlProps/ctrlProp2783.xml"/><Relationship Id="rId42" Type="http://schemas.openxmlformats.org/officeDocument/2006/relationships/ctrlProp" Target="../ctrlProps/ctrlProp2804.xml"/><Relationship Id="rId63" Type="http://schemas.openxmlformats.org/officeDocument/2006/relationships/ctrlProp" Target="../ctrlProps/ctrlProp2825.xml"/><Relationship Id="rId84" Type="http://schemas.openxmlformats.org/officeDocument/2006/relationships/ctrlProp" Target="../ctrlProps/ctrlProp2846.xml"/><Relationship Id="rId138" Type="http://schemas.openxmlformats.org/officeDocument/2006/relationships/ctrlProp" Target="../ctrlProps/ctrlProp2900.xml"/><Relationship Id="rId107" Type="http://schemas.openxmlformats.org/officeDocument/2006/relationships/ctrlProp" Target="../ctrlProps/ctrlProp2869.xml"/><Relationship Id="rId11" Type="http://schemas.openxmlformats.org/officeDocument/2006/relationships/ctrlProp" Target="../ctrlProps/ctrlProp2773.xml"/><Relationship Id="rId32" Type="http://schemas.openxmlformats.org/officeDocument/2006/relationships/ctrlProp" Target="../ctrlProps/ctrlProp2794.xml"/><Relationship Id="rId37" Type="http://schemas.openxmlformats.org/officeDocument/2006/relationships/ctrlProp" Target="../ctrlProps/ctrlProp2799.xml"/><Relationship Id="rId53" Type="http://schemas.openxmlformats.org/officeDocument/2006/relationships/ctrlProp" Target="../ctrlProps/ctrlProp2815.xml"/><Relationship Id="rId58" Type="http://schemas.openxmlformats.org/officeDocument/2006/relationships/ctrlProp" Target="../ctrlProps/ctrlProp2820.xml"/><Relationship Id="rId74" Type="http://schemas.openxmlformats.org/officeDocument/2006/relationships/ctrlProp" Target="../ctrlProps/ctrlProp2836.xml"/><Relationship Id="rId79" Type="http://schemas.openxmlformats.org/officeDocument/2006/relationships/ctrlProp" Target="../ctrlProps/ctrlProp2841.xml"/><Relationship Id="rId102" Type="http://schemas.openxmlformats.org/officeDocument/2006/relationships/ctrlProp" Target="../ctrlProps/ctrlProp2864.xml"/><Relationship Id="rId123" Type="http://schemas.openxmlformats.org/officeDocument/2006/relationships/ctrlProp" Target="../ctrlProps/ctrlProp2885.xml"/><Relationship Id="rId128" Type="http://schemas.openxmlformats.org/officeDocument/2006/relationships/ctrlProp" Target="../ctrlProps/ctrlProp2890.xml"/><Relationship Id="rId5" Type="http://schemas.openxmlformats.org/officeDocument/2006/relationships/ctrlProp" Target="../ctrlProps/ctrlProp2767.xml"/><Relationship Id="rId90" Type="http://schemas.openxmlformats.org/officeDocument/2006/relationships/ctrlProp" Target="../ctrlProps/ctrlProp2852.xml"/><Relationship Id="rId95" Type="http://schemas.openxmlformats.org/officeDocument/2006/relationships/ctrlProp" Target="../ctrlProps/ctrlProp2857.xml"/><Relationship Id="rId22" Type="http://schemas.openxmlformats.org/officeDocument/2006/relationships/ctrlProp" Target="../ctrlProps/ctrlProp2784.xml"/><Relationship Id="rId27" Type="http://schemas.openxmlformats.org/officeDocument/2006/relationships/ctrlProp" Target="../ctrlProps/ctrlProp2789.xml"/><Relationship Id="rId43" Type="http://schemas.openxmlformats.org/officeDocument/2006/relationships/ctrlProp" Target="../ctrlProps/ctrlProp2805.xml"/><Relationship Id="rId48" Type="http://schemas.openxmlformats.org/officeDocument/2006/relationships/ctrlProp" Target="../ctrlProps/ctrlProp2810.xml"/><Relationship Id="rId64" Type="http://schemas.openxmlformats.org/officeDocument/2006/relationships/ctrlProp" Target="../ctrlProps/ctrlProp2826.xml"/><Relationship Id="rId69" Type="http://schemas.openxmlformats.org/officeDocument/2006/relationships/ctrlProp" Target="../ctrlProps/ctrlProp2831.xml"/><Relationship Id="rId113" Type="http://schemas.openxmlformats.org/officeDocument/2006/relationships/ctrlProp" Target="../ctrlProps/ctrlProp2875.xml"/><Relationship Id="rId118" Type="http://schemas.openxmlformats.org/officeDocument/2006/relationships/ctrlProp" Target="../ctrlProps/ctrlProp2880.xml"/><Relationship Id="rId134" Type="http://schemas.openxmlformats.org/officeDocument/2006/relationships/ctrlProp" Target="../ctrlProps/ctrlProp2896.xml"/><Relationship Id="rId139" Type="http://schemas.openxmlformats.org/officeDocument/2006/relationships/ctrlProp" Target="../ctrlProps/ctrlProp2901.xml"/><Relationship Id="rId80" Type="http://schemas.openxmlformats.org/officeDocument/2006/relationships/ctrlProp" Target="../ctrlProps/ctrlProp2842.xml"/><Relationship Id="rId85" Type="http://schemas.openxmlformats.org/officeDocument/2006/relationships/ctrlProp" Target="../ctrlProps/ctrlProp2847.xml"/><Relationship Id="rId12" Type="http://schemas.openxmlformats.org/officeDocument/2006/relationships/ctrlProp" Target="../ctrlProps/ctrlProp2774.xml"/><Relationship Id="rId17" Type="http://schemas.openxmlformats.org/officeDocument/2006/relationships/ctrlProp" Target="../ctrlProps/ctrlProp2779.xml"/><Relationship Id="rId33" Type="http://schemas.openxmlformats.org/officeDocument/2006/relationships/ctrlProp" Target="../ctrlProps/ctrlProp2795.xml"/><Relationship Id="rId38" Type="http://schemas.openxmlformats.org/officeDocument/2006/relationships/ctrlProp" Target="../ctrlProps/ctrlProp2800.xml"/><Relationship Id="rId59" Type="http://schemas.openxmlformats.org/officeDocument/2006/relationships/ctrlProp" Target="../ctrlProps/ctrlProp2821.xml"/><Relationship Id="rId103" Type="http://schemas.openxmlformats.org/officeDocument/2006/relationships/ctrlProp" Target="../ctrlProps/ctrlProp2865.xml"/><Relationship Id="rId108" Type="http://schemas.openxmlformats.org/officeDocument/2006/relationships/ctrlProp" Target="../ctrlProps/ctrlProp2870.xml"/><Relationship Id="rId124" Type="http://schemas.openxmlformats.org/officeDocument/2006/relationships/ctrlProp" Target="../ctrlProps/ctrlProp2886.xml"/><Relationship Id="rId129" Type="http://schemas.openxmlformats.org/officeDocument/2006/relationships/ctrlProp" Target="../ctrlProps/ctrlProp2891.xml"/><Relationship Id="rId54" Type="http://schemas.openxmlformats.org/officeDocument/2006/relationships/ctrlProp" Target="../ctrlProps/ctrlProp2816.xml"/><Relationship Id="rId70" Type="http://schemas.openxmlformats.org/officeDocument/2006/relationships/ctrlProp" Target="../ctrlProps/ctrlProp2832.xml"/><Relationship Id="rId75" Type="http://schemas.openxmlformats.org/officeDocument/2006/relationships/ctrlProp" Target="../ctrlProps/ctrlProp2837.xml"/><Relationship Id="rId91" Type="http://schemas.openxmlformats.org/officeDocument/2006/relationships/ctrlProp" Target="../ctrlProps/ctrlProp2853.xml"/><Relationship Id="rId96" Type="http://schemas.openxmlformats.org/officeDocument/2006/relationships/ctrlProp" Target="../ctrlProps/ctrlProp2858.xml"/><Relationship Id="rId140" Type="http://schemas.openxmlformats.org/officeDocument/2006/relationships/ctrlProp" Target="../ctrlProps/ctrlProp2902.xml"/><Relationship Id="rId1" Type="http://schemas.openxmlformats.org/officeDocument/2006/relationships/printerSettings" Target="../printerSettings/printerSettings23.bin"/><Relationship Id="rId6" Type="http://schemas.openxmlformats.org/officeDocument/2006/relationships/ctrlProp" Target="../ctrlProps/ctrlProp2768.xml"/><Relationship Id="rId23" Type="http://schemas.openxmlformats.org/officeDocument/2006/relationships/ctrlProp" Target="../ctrlProps/ctrlProp2785.xml"/><Relationship Id="rId28" Type="http://schemas.openxmlformats.org/officeDocument/2006/relationships/ctrlProp" Target="../ctrlProps/ctrlProp2790.xml"/><Relationship Id="rId49" Type="http://schemas.openxmlformats.org/officeDocument/2006/relationships/ctrlProp" Target="../ctrlProps/ctrlProp2811.xml"/><Relationship Id="rId114" Type="http://schemas.openxmlformats.org/officeDocument/2006/relationships/ctrlProp" Target="../ctrlProps/ctrlProp2876.xml"/><Relationship Id="rId119" Type="http://schemas.openxmlformats.org/officeDocument/2006/relationships/ctrlProp" Target="../ctrlProps/ctrlProp2881.xml"/><Relationship Id="rId44" Type="http://schemas.openxmlformats.org/officeDocument/2006/relationships/ctrlProp" Target="../ctrlProps/ctrlProp2806.xml"/><Relationship Id="rId60" Type="http://schemas.openxmlformats.org/officeDocument/2006/relationships/ctrlProp" Target="../ctrlProps/ctrlProp2822.xml"/><Relationship Id="rId65" Type="http://schemas.openxmlformats.org/officeDocument/2006/relationships/ctrlProp" Target="../ctrlProps/ctrlProp2827.xml"/><Relationship Id="rId81" Type="http://schemas.openxmlformats.org/officeDocument/2006/relationships/ctrlProp" Target="../ctrlProps/ctrlProp2843.xml"/><Relationship Id="rId86" Type="http://schemas.openxmlformats.org/officeDocument/2006/relationships/ctrlProp" Target="../ctrlProps/ctrlProp2848.xml"/><Relationship Id="rId130" Type="http://schemas.openxmlformats.org/officeDocument/2006/relationships/ctrlProp" Target="../ctrlProps/ctrlProp2892.xml"/><Relationship Id="rId135" Type="http://schemas.openxmlformats.org/officeDocument/2006/relationships/ctrlProp" Target="../ctrlProps/ctrlProp2897.xml"/><Relationship Id="rId13" Type="http://schemas.openxmlformats.org/officeDocument/2006/relationships/ctrlProp" Target="../ctrlProps/ctrlProp2775.xml"/><Relationship Id="rId18" Type="http://schemas.openxmlformats.org/officeDocument/2006/relationships/ctrlProp" Target="../ctrlProps/ctrlProp2780.xml"/><Relationship Id="rId39" Type="http://schemas.openxmlformats.org/officeDocument/2006/relationships/ctrlProp" Target="../ctrlProps/ctrlProp2801.xml"/><Relationship Id="rId109" Type="http://schemas.openxmlformats.org/officeDocument/2006/relationships/ctrlProp" Target="../ctrlProps/ctrlProp2871.xml"/><Relationship Id="rId34" Type="http://schemas.openxmlformats.org/officeDocument/2006/relationships/ctrlProp" Target="../ctrlProps/ctrlProp2796.xml"/><Relationship Id="rId50" Type="http://schemas.openxmlformats.org/officeDocument/2006/relationships/ctrlProp" Target="../ctrlProps/ctrlProp2812.xml"/><Relationship Id="rId55" Type="http://schemas.openxmlformats.org/officeDocument/2006/relationships/ctrlProp" Target="../ctrlProps/ctrlProp2817.xml"/><Relationship Id="rId76" Type="http://schemas.openxmlformats.org/officeDocument/2006/relationships/ctrlProp" Target="../ctrlProps/ctrlProp2838.xml"/><Relationship Id="rId97" Type="http://schemas.openxmlformats.org/officeDocument/2006/relationships/ctrlProp" Target="../ctrlProps/ctrlProp2859.xml"/><Relationship Id="rId104" Type="http://schemas.openxmlformats.org/officeDocument/2006/relationships/ctrlProp" Target="../ctrlProps/ctrlProp2866.xml"/><Relationship Id="rId120" Type="http://schemas.openxmlformats.org/officeDocument/2006/relationships/ctrlProp" Target="../ctrlProps/ctrlProp2882.xml"/><Relationship Id="rId125" Type="http://schemas.openxmlformats.org/officeDocument/2006/relationships/ctrlProp" Target="../ctrlProps/ctrlProp2887.xml"/><Relationship Id="rId141" Type="http://schemas.openxmlformats.org/officeDocument/2006/relationships/ctrlProp" Target="../ctrlProps/ctrlProp2903.xml"/><Relationship Id="rId7" Type="http://schemas.openxmlformats.org/officeDocument/2006/relationships/ctrlProp" Target="../ctrlProps/ctrlProp2769.xml"/><Relationship Id="rId71" Type="http://schemas.openxmlformats.org/officeDocument/2006/relationships/ctrlProp" Target="../ctrlProps/ctrlProp2833.xml"/><Relationship Id="rId92" Type="http://schemas.openxmlformats.org/officeDocument/2006/relationships/ctrlProp" Target="../ctrlProps/ctrlProp2854.xml"/><Relationship Id="rId2" Type="http://schemas.openxmlformats.org/officeDocument/2006/relationships/drawing" Target="../drawings/drawing23.xml"/><Relationship Id="rId29" Type="http://schemas.openxmlformats.org/officeDocument/2006/relationships/ctrlProp" Target="../ctrlProps/ctrlProp2791.xml"/><Relationship Id="rId24" Type="http://schemas.openxmlformats.org/officeDocument/2006/relationships/ctrlProp" Target="../ctrlProps/ctrlProp2786.xml"/><Relationship Id="rId40" Type="http://schemas.openxmlformats.org/officeDocument/2006/relationships/ctrlProp" Target="../ctrlProps/ctrlProp2802.xml"/><Relationship Id="rId45" Type="http://schemas.openxmlformats.org/officeDocument/2006/relationships/ctrlProp" Target="../ctrlProps/ctrlProp2807.xml"/><Relationship Id="rId66" Type="http://schemas.openxmlformats.org/officeDocument/2006/relationships/ctrlProp" Target="../ctrlProps/ctrlProp2828.xml"/><Relationship Id="rId87" Type="http://schemas.openxmlformats.org/officeDocument/2006/relationships/ctrlProp" Target="../ctrlProps/ctrlProp2849.xml"/><Relationship Id="rId110" Type="http://schemas.openxmlformats.org/officeDocument/2006/relationships/ctrlProp" Target="../ctrlProps/ctrlProp2872.xml"/><Relationship Id="rId115" Type="http://schemas.openxmlformats.org/officeDocument/2006/relationships/ctrlProp" Target="../ctrlProps/ctrlProp2877.xml"/><Relationship Id="rId131" Type="http://schemas.openxmlformats.org/officeDocument/2006/relationships/ctrlProp" Target="../ctrlProps/ctrlProp2893.xml"/><Relationship Id="rId136" Type="http://schemas.openxmlformats.org/officeDocument/2006/relationships/ctrlProp" Target="../ctrlProps/ctrlProp2898.xml"/><Relationship Id="rId61" Type="http://schemas.openxmlformats.org/officeDocument/2006/relationships/ctrlProp" Target="../ctrlProps/ctrlProp2823.xml"/><Relationship Id="rId82" Type="http://schemas.openxmlformats.org/officeDocument/2006/relationships/ctrlProp" Target="../ctrlProps/ctrlProp2844.xml"/><Relationship Id="rId19" Type="http://schemas.openxmlformats.org/officeDocument/2006/relationships/ctrlProp" Target="../ctrlProps/ctrlProp2781.xml"/><Relationship Id="rId14" Type="http://schemas.openxmlformats.org/officeDocument/2006/relationships/ctrlProp" Target="../ctrlProps/ctrlProp2776.xml"/><Relationship Id="rId30" Type="http://schemas.openxmlformats.org/officeDocument/2006/relationships/ctrlProp" Target="../ctrlProps/ctrlProp2792.xml"/><Relationship Id="rId35" Type="http://schemas.openxmlformats.org/officeDocument/2006/relationships/ctrlProp" Target="../ctrlProps/ctrlProp2797.xml"/><Relationship Id="rId56" Type="http://schemas.openxmlformats.org/officeDocument/2006/relationships/ctrlProp" Target="../ctrlProps/ctrlProp2818.xml"/><Relationship Id="rId77" Type="http://schemas.openxmlformats.org/officeDocument/2006/relationships/ctrlProp" Target="../ctrlProps/ctrlProp2839.xml"/><Relationship Id="rId100" Type="http://schemas.openxmlformats.org/officeDocument/2006/relationships/ctrlProp" Target="../ctrlProps/ctrlProp2862.xml"/><Relationship Id="rId105" Type="http://schemas.openxmlformats.org/officeDocument/2006/relationships/ctrlProp" Target="../ctrlProps/ctrlProp2867.xml"/><Relationship Id="rId126" Type="http://schemas.openxmlformats.org/officeDocument/2006/relationships/ctrlProp" Target="../ctrlProps/ctrlProp2888.xml"/><Relationship Id="rId8" Type="http://schemas.openxmlformats.org/officeDocument/2006/relationships/ctrlProp" Target="../ctrlProps/ctrlProp2770.xml"/><Relationship Id="rId51" Type="http://schemas.openxmlformats.org/officeDocument/2006/relationships/ctrlProp" Target="../ctrlProps/ctrlProp2813.xml"/><Relationship Id="rId72" Type="http://schemas.openxmlformats.org/officeDocument/2006/relationships/ctrlProp" Target="../ctrlProps/ctrlProp2834.xml"/><Relationship Id="rId93" Type="http://schemas.openxmlformats.org/officeDocument/2006/relationships/ctrlProp" Target="../ctrlProps/ctrlProp2855.xml"/><Relationship Id="rId98" Type="http://schemas.openxmlformats.org/officeDocument/2006/relationships/ctrlProp" Target="../ctrlProps/ctrlProp2860.xml"/><Relationship Id="rId121" Type="http://schemas.openxmlformats.org/officeDocument/2006/relationships/ctrlProp" Target="../ctrlProps/ctrlProp2883.xml"/><Relationship Id="rId142" Type="http://schemas.openxmlformats.org/officeDocument/2006/relationships/ctrlProp" Target="../ctrlProps/ctrlProp2904.xml"/><Relationship Id="rId3" Type="http://schemas.openxmlformats.org/officeDocument/2006/relationships/vmlDrawing" Target="../drawings/vmlDrawing23.vml"/><Relationship Id="rId25" Type="http://schemas.openxmlformats.org/officeDocument/2006/relationships/ctrlProp" Target="../ctrlProps/ctrlProp2787.xml"/><Relationship Id="rId46" Type="http://schemas.openxmlformats.org/officeDocument/2006/relationships/ctrlProp" Target="../ctrlProps/ctrlProp2808.xml"/><Relationship Id="rId67" Type="http://schemas.openxmlformats.org/officeDocument/2006/relationships/ctrlProp" Target="../ctrlProps/ctrlProp2829.xml"/><Relationship Id="rId116" Type="http://schemas.openxmlformats.org/officeDocument/2006/relationships/ctrlProp" Target="../ctrlProps/ctrlProp2878.xml"/><Relationship Id="rId137" Type="http://schemas.openxmlformats.org/officeDocument/2006/relationships/ctrlProp" Target="../ctrlProps/ctrlProp2899.xml"/><Relationship Id="rId20" Type="http://schemas.openxmlformats.org/officeDocument/2006/relationships/ctrlProp" Target="../ctrlProps/ctrlProp2782.xml"/><Relationship Id="rId41" Type="http://schemas.openxmlformats.org/officeDocument/2006/relationships/ctrlProp" Target="../ctrlProps/ctrlProp2803.xml"/><Relationship Id="rId62" Type="http://schemas.openxmlformats.org/officeDocument/2006/relationships/ctrlProp" Target="../ctrlProps/ctrlProp2824.xml"/><Relationship Id="rId83" Type="http://schemas.openxmlformats.org/officeDocument/2006/relationships/ctrlProp" Target="../ctrlProps/ctrlProp2845.xml"/><Relationship Id="rId88" Type="http://schemas.openxmlformats.org/officeDocument/2006/relationships/ctrlProp" Target="../ctrlProps/ctrlProp2850.xml"/><Relationship Id="rId111" Type="http://schemas.openxmlformats.org/officeDocument/2006/relationships/ctrlProp" Target="../ctrlProps/ctrlProp2873.xml"/><Relationship Id="rId132" Type="http://schemas.openxmlformats.org/officeDocument/2006/relationships/ctrlProp" Target="../ctrlProps/ctrlProp2894.xml"/><Relationship Id="rId15" Type="http://schemas.openxmlformats.org/officeDocument/2006/relationships/ctrlProp" Target="../ctrlProps/ctrlProp2777.xml"/><Relationship Id="rId36" Type="http://schemas.openxmlformats.org/officeDocument/2006/relationships/ctrlProp" Target="../ctrlProps/ctrlProp2798.xml"/><Relationship Id="rId57" Type="http://schemas.openxmlformats.org/officeDocument/2006/relationships/ctrlProp" Target="../ctrlProps/ctrlProp2819.xml"/><Relationship Id="rId106" Type="http://schemas.openxmlformats.org/officeDocument/2006/relationships/ctrlProp" Target="../ctrlProps/ctrlProp2868.xml"/><Relationship Id="rId127" Type="http://schemas.openxmlformats.org/officeDocument/2006/relationships/ctrlProp" Target="../ctrlProps/ctrlProp2889.xml"/><Relationship Id="rId10" Type="http://schemas.openxmlformats.org/officeDocument/2006/relationships/ctrlProp" Target="../ctrlProps/ctrlProp2772.xml"/><Relationship Id="rId31" Type="http://schemas.openxmlformats.org/officeDocument/2006/relationships/ctrlProp" Target="../ctrlProps/ctrlProp2793.xml"/><Relationship Id="rId52" Type="http://schemas.openxmlformats.org/officeDocument/2006/relationships/ctrlProp" Target="../ctrlProps/ctrlProp2814.xml"/><Relationship Id="rId73" Type="http://schemas.openxmlformats.org/officeDocument/2006/relationships/ctrlProp" Target="../ctrlProps/ctrlProp2835.xml"/><Relationship Id="rId78" Type="http://schemas.openxmlformats.org/officeDocument/2006/relationships/ctrlProp" Target="../ctrlProps/ctrlProp2840.xml"/><Relationship Id="rId94" Type="http://schemas.openxmlformats.org/officeDocument/2006/relationships/ctrlProp" Target="../ctrlProps/ctrlProp2856.xml"/><Relationship Id="rId99" Type="http://schemas.openxmlformats.org/officeDocument/2006/relationships/ctrlProp" Target="../ctrlProps/ctrlProp2861.xml"/><Relationship Id="rId101" Type="http://schemas.openxmlformats.org/officeDocument/2006/relationships/ctrlProp" Target="../ctrlProps/ctrlProp2863.xml"/><Relationship Id="rId122" Type="http://schemas.openxmlformats.org/officeDocument/2006/relationships/ctrlProp" Target="../ctrlProps/ctrlProp2884.xml"/><Relationship Id="rId143" Type="http://schemas.openxmlformats.org/officeDocument/2006/relationships/ctrlProp" Target="../ctrlProps/ctrlProp2905.xml"/><Relationship Id="rId4" Type="http://schemas.openxmlformats.org/officeDocument/2006/relationships/ctrlProp" Target="../ctrlProps/ctrlProp2766.xml"/><Relationship Id="rId9" Type="http://schemas.openxmlformats.org/officeDocument/2006/relationships/ctrlProp" Target="../ctrlProps/ctrlProp2771.xml"/><Relationship Id="rId26" Type="http://schemas.openxmlformats.org/officeDocument/2006/relationships/ctrlProp" Target="../ctrlProps/ctrlProp2788.xml"/><Relationship Id="rId47" Type="http://schemas.openxmlformats.org/officeDocument/2006/relationships/ctrlProp" Target="../ctrlProps/ctrlProp2809.xml"/><Relationship Id="rId68" Type="http://schemas.openxmlformats.org/officeDocument/2006/relationships/ctrlProp" Target="../ctrlProps/ctrlProp2830.xml"/><Relationship Id="rId89" Type="http://schemas.openxmlformats.org/officeDocument/2006/relationships/ctrlProp" Target="../ctrlProps/ctrlProp2851.xml"/><Relationship Id="rId112" Type="http://schemas.openxmlformats.org/officeDocument/2006/relationships/ctrlProp" Target="../ctrlProps/ctrlProp2874.xml"/><Relationship Id="rId133" Type="http://schemas.openxmlformats.org/officeDocument/2006/relationships/ctrlProp" Target="../ctrlProps/ctrlProp2895.xml"/><Relationship Id="rId16" Type="http://schemas.openxmlformats.org/officeDocument/2006/relationships/ctrlProp" Target="../ctrlProps/ctrlProp2778.xml"/></Relationships>
</file>

<file path=xl/worksheets/_rels/sheet2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019.xml"/><Relationship Id="rId21" Type="http://schemas.openxmlformats.org/officeDocument/2006/relationships/ctrlProp" Target="../ctrlProps/ctrlProp2923.xml"/><Relationship Id="rId42" Type="http://schemas.openxmlformats.org/officeDocument/2006/relationships/ctrlProp" Target="../ctrlProps/ctrlProp2944.xml"/><Relationship Id="rId63" Type="http://schemas.openxmlformats.org/officeDocument/2006/relationships/ctrlProp" Target="../ctrlProps/ctrlProp2965.xml"/><Relationship Id="rId84" Type="http://schemas.openxmlformats.org/officeDocument/2006/relationships/ctrlProp" Target="../ctrlProps/ctrlProp2986.xml"/><Relationship Id="rId138" Type="http://schemas.openxmlformats.org/officeDocument/2006/relationships/ctrlProp" Target="../ctrlProps/ctrlProp3040.xml"/><Relationship Id="rId107" Type="http://schemas.openxmlformats.org/officeDocument/2006/relationships/ctrlProp" Target="../ctrlProps/ctrlProp3009.xml"/><Relationship Id="rId11" Type="http://schemas.openxmlformats.org/officeDocument/2006/relationships/ctrlProp" Target="../ctrlProps/ctrlProp2913.xml"/><Relationship Id="rId32" Type="http://schemas.openxmlformats.org/officeDocument/2006/relationships/ctrlProp" Target="../ctrlProps/ctrlProp2934.xml"/><Relationship Id="rId37" Type="http://schemas.openxmlformats.org/officeDocument/2006/relationships/ctrlProp" Target="../ctrlProps/ctrlProp2939.xml"/><Relationship Id="rId53" Type="http://schemas.openxmlformats.org/officeDocument/2006/relationships/ctrlProp" Target="../ctrlProps/ctrlProp2955.xml"/><Relationship Id="rId58" Type="http://schemas.openxmlformats.org/officeDocument/2006/relationships/ctrlProp" Target="../ctrlProps/ctrlProp2960.xml"/><Relationship Id="rId74" Type="http://schemas.openxmlformats.org/officeDocument/2006/relationships/ctrlProp" Target="../ctrlProps/ctrlProp2976.xml"/><Relationship Id="rId79" Type="http://schemas.openxmlformats.org/officeDocument/2006/relationships/ctrlProp" Target="../ctrlProps/ctrlProp2981.xml"/><Relationship Id="rId102" Type="http://schemas.openxmlformats.org/officeDocument/2006/relationships/ctrlProp" Target="../ctrlProps/ctrlProp3004.xml"/><Relationship Id="rId123" Type="http://schemas.openxmlformats.org/officeDocument/2006/relationships/ctrlProp" Target="../ctrlProps/ctrlProp3025.xml"/><Relationship Id="rId128" Type="http://schemas.openxmlformats.org/officeDocument/2006/relationships/ctrlProp" Target="../ctrlProps/ctrlProp3030.xml"/><Relationship Id="rId5" Type="http://schemas.openxmlformats.org/officeDocument/2006/relationships/ctrlProp" Target="../ctrlProps/ctrlProp2907.xml"/><Relationship Id="rId90" Type="http://schemas.openxmlformats.org/officeDocument/2006/relationships/ctrlProp" Target="../ctrlProps/ctrlProp2992.xml"/><Relationship Id="rId95" Type="http://schemas.openxmlformats.org/officeDocument/2006/relationships/ctrlProp" Target="../ctrlProps/ctrlProp2997.xml"/><Relationship Id="rId22" Type="http://schemas.openxmlformats.org/officeDocument/2006/relationships/ctrlProp" Target="../ctrlProps/ctrlProp2924.xml"/><Relationship Id="rId27" Type="http://schemas.openxmlformats.org/officeDocument/2006/relationships/ctrlProp" Target="../ctrlProps/ctrlProp2929.xml"/><Relationship Id="rId43" Type="http://schemas.openxmlformats.org/officeDocument/2006/relationships/ctrlProp" Target="../ctrlProps/ctrlProp2945.xml"/><Relationship Id="rId48" Type="http://schemas.openxmlformats.org/officeDocument/2006/relationships/ctrlProp" Target="../ctrlProps/ctrlProp2950.xml"/><Relationship Id="rId64" Type="http://schemas.openxmlformats.org/officeDocument/2006/relationships/ctrlProp" Target="../ctrlProps/ctrlProp2966.xml"/><Relationship Id="rId69" Type="http://schemas.openxmlformats.org/officeDocument/2006/relationships/ctrlProp" Target="../ctrlProps/ctrlProp2971.xml"/><Relationship Id="rId113" Type="http://schemas.openxmlformats.org/officeDocument/2006/relationships/ctrlProp" Target="../ctrlProps/ctrlProp3015.xml"/><Relationship Id="rId118" Type="http://schemas.openxmlformats.org/officeDocument/2006/relationships/ctrlProp" Target="../ctrlProps/ctrlProp3020.xml"/><Relationship Id="rId134" Type="http://schemas.openxmlformats.org/officeDocument/2006/relationships/ctrlProp" Target="../ctrlProps/ctrlProp3036.xml"/><Relationship Id="rId139" Type="http://schemas.openxmlformats.org/officeDocument/2006/relationships/ctrlProp" Target="../ctrlProps/ctrlProp3041.xml"/><Relationship Id="rId80" Type="http://schemas.openxmlformats.org/officeDocument/2006/relationships/ctrlProp" Target="../ctrlProps/ctrlProp2982.xml"/><Relationship Id="rId85" Type="http://schemas.openxmlformats.org/officeDocument/2006/relationships/ctrlProp" Target="../ctrlProps/ctrlProp2987.xml"/><Relationship Id="rId12" Type="http://schemas.openxmlformats.org/officeDocument/2006/relationships/ctrlProp" Target="../ctrlProps/ctrlProp2914.xml"/><Relationship Id="rId17" Type="http://schemas.openxmlformats.org/officeDocument/2006/relationships/ctrlProp" Target="../ctrlProps/ctrlProp2919.xml"/><Relationship Id="rId33" Type="http://schemas.openxmlformats.org/officeDocument/2006/relationships/ctrlProp" Target="../ctrlProps/ctrlProp2935.xml"/><Relationship Id="rId38" Type="http://schemas.openxmlformats.org/officeDocument/2006/relationships/ctrlProp" Target="../ctrlProps/ctrlProp2940.xml"/><Relationship Id="rId59" Type="http://schemas.openxmlformats.org/officeDocument/2006/relationships/ctrlProp" Target="../ctrlProps/ctrlProp2961.xml"/><Relationship Id="rId103" Type="http://schemas.openxmlformats.org/officeDocument/2006/relationships/ctrlProp" Target="../ctrlProps/ctrlProp3005.xml"/><Relationship Id="rId108" Type="http://schemas.openxmlformats.org/officeDocument/2006/relationships/ctrlProp" Target="../ctrlProps/ctrlProp3010.xml"/><Relationship Id="rId124" Type="http://schemas.openxmlformats.org/officeDocument/2006/relationships/ctrlProp" Target="../ctrlProps/ctrlProp3026.xml"/><Relationship Id="rId129" Type="http://schemas.openxmlformats.org/officeDocument/2006/relationships/ctrlProp" Target="../ctrlProps/ctrlProp3031.xml"/><Relationship Id="rId54" Type="http://schemas.openxmlformats.org/officeDocument/2006/relationships/ctrlProp" Target="../ctrlProps/ctrlProp2956.xml"/><Relationship Id="rId70" Type="http://schemas.openxmlformats.org/officeDocument/2006/relationships/ctrlProp" Target="../ctrlProps/ctrlProp2972.xml"/><Relationship Id="rId75" Type="http://schemas.openxmlformats.org/officeDocument/2006/relationships/ctrlProp" Target="../ctrlProps/ctrlProp2977.xml"/><Relationship Id="rId91" Type="http://schemas.openxmlformats.org/officeDocument/2006/relationships/ctrlProp" Target="../ctrlProps/ctrlProp2993.xml"/><Relationship Id="rId96" Type="http://schemas.openxmlformats.org/officeDocument/2006/relationships/ctrlProp" Target="../ctrlProps/ctrlProp2998.xml"/><Relationship Id="rId140" Type="http://schemas.openxmlformats.org/officeDocument/2006/relationships/ctrlProp" Target="../ctrlProps/ctrlProp3042.xml"/><Relationship Id="rId1" Type="http://schemas.openxmlformats.org/officeDocument/2006/relationships/printerSettings" Target="../printerSettings/printerSettings24.bin"/><Relationship Id="rId6" Type="http://schemas.openxmlformats.org/officeDocument/2006/relationships/ctrlProp" Target="../ctrlProps/ctrlProp2908.xml"/><Relationship Id="rId23" Type="http://schemas.openxmlformats.org/officeDocument/2006/relationships/ctrlProp" Target="../ctrlProps/ctrlProp2925.xml"/><Relationship Id="rId28" Type="http://schemas.openxmlformats.org/officeDocument/2006/relationships/ctrlProp" Target="../ctrlProps/ctrlProp2930.xml"/><Relationship Id="rId49" Type="http://schemas.openxmlformats.org/officeDocument/2006/relationships/ctrlProp" Target="../ctrlProps/ctrlProp2951.xml"/><Relationship Id="rId114" Type="http://schemas.openxmlformats.org/officeDocument/2006/relationships/ctrlProp" Target="../ctrlProps/ctrlProp3016.xml"/><Relationship Id="rId119" Type="http://schemas.openxmlformats.org/officeDocument/2006/relationships/ctrlProp" Target="../ctrlProps/ctrlProp3021.xml"/><Relationship Id="rId44" Type="http://schemas.openxmlformats.org/officeDocument/2006/relationships/ctrlProp" Target="../ctrlProps/ctrlProp2946.xml"/><Relationship Id="rId60" Type="http://schemas.openxmlformats.org/officeDocument/2006/relationships/ctrlProp" Target="../ctrlProps/ctrlProp2962.xml"/><Relationship Id="rId65" Type="http://schemas.openxmlformats.org/officeDocument/2006/relationships/ctrlProp" Target="../ctrlProps/ctrlProp2967.xml"/><Relationship Id="rId81" Type="http://schemas.openxmlformats.org/officeDocument/2006/relationships/ctrlProp" Target="../ctrlProps/ctrlProp2983.xml"/><Relationship Id="rId86" Type="http://schemas.openxmlformats.org/officeDocument/2006/relationships/ctrlProp" Target="../ctrlProps/ctrlProp2988.xml"/><Relationship Id="rId130" Type="http://schemas.openxmlformats.org/officeDocument/2006/relationships/ctrlProp" Target="../ctrlProps/ctrlProp3032.xml"/><Relationship Id="rId135" Type="http://schemas.openxmlformats.org/officeDocument/2006/relationships/ctrlProp" Target="../ctrlProps/ctrlProp3037.xml"/><Relationship Id="rId13" Type="http://schemas.openxmlformats.org/officeDocument/2006/relationships/ctrlProp" Target="../ctrlProps/ctrlProp2915.xml"/><Relationship Id="rId18" Type="http://schemas.openxmlformats.org/officeDocument/2006/relationships/ctrlProp" Target="../ctrlProps/ctrlProp2920.xml"/><Relationship Id="rId39" Type="http://schemas.openxmlformats.org/officeDocument/2006/relationships/ctrlProp" Target="../ctrlProps/ctrlProp2941.xml"/><Relationship Id="rId109" Type="http://schemas.openxmlformats.org/officeDocument/2006/relationships/ctrlProp" Target="../ctrlProps/ctrlProp3011.xml"/><Relationship Id="rId34" Type="http://schemas.openxmlformats.org/officeDocument/2006/relationships/ctrlProp" Target="../ctrlProps/ctrlProp2936.xml"/><Relationship Id="rId50" Type="http://schemas.openxmlformats.org/officeDocument/2006/relationships/ctrlProp" Target="../ctrlProps/ctrlProp2952.xml"/><Relationship Id="rId55" Type="http://schemas.openxmlformats.org/officeDocument/2006/relationships/ctrlProp" Target="../ctrlProps/ctrlProp2957.xml"/><Relationship Id="rId76" Type="http://schemas.openxmlformats.org/officeDocument/2006/relationships/ctrlProp" Target="../ctrlProps/ctrlProp2978.xml"/><Relationship Id="rId97" Type="http://schemas.openxmlformats.org/officeDocument/2006/relationships/ctrlProp" Target="../ctrlProps/ctrlProp2999.xml"/><Relationship Id="rId104" Type="http://schemas.openxmlformats.org/officeDocument/2006/relationships/ctrlProp" Target="../ctrlProps/ctrlProp3006.xml"/><Relationship Id="rId120" Type="http://schemas.openxmlformats.org/officeDocument/2006/relationships/ctrlProp" Target="../ctrlProps/ctrlProp3022.xml"/><Relationship Id="rId125" Type="http://schemas.openxmlformats.org/officeDocument/2006/relationships/ctrlProp" Target="../ctrlProps/ctrlProp3027.xml"/><Relationship Id="rId141" Type="http://schemas.openxmlformats.org/officeDocument/2006/relationships/ctrlProp" Target="../ctrlProps/ctrlProp3043.xml"/><Relationship Id="rId7" Type="http://schemas.openxmlformats.org/officeDocument/2006/relationships/ctrlProp" Target="../ctrlProps/ctrlProp2909.xml"/><Relationship Id="rId71" Type="http://schemas.openxmlformats.org/officeDocument/2006/relationships/ctrlProp" Target="../ctrlProps/ctrlProp2973.xml"/><Relationship Id="rId92" Type="http://schemas.openxmlformats.org/officeDocument/2006/relationships/ctrlProp" Target="../ctrlProps/ctrlProp2994.xml"/><Relationship Id="rId2" Type="http://schemas.openxmlformats.org/officeDocument/2006/relationships/drawing" Target="../drawings/drawing24.xml"/><Relationship Id="rId29" Type="http://schemas.openxmlformats.org/officeDocument/2006/relationships/ctrlProp" Target="../ctrlProps/ctrlProp2931.xml"/><Relationship Id="rId24" Type="http://schemas.openxmlformats.org/officeDocument/2006/relationships/ctrlProp" Target="../ctrlProps/ctrlProp2926.xml"/><Relationship Id="rId40" Type="http://schemas.openxmlformats.org/officeDocument/2006/relationships/ctrlProp" Target="../ctrlProps/ctrlProp2942.xml"/><Relationship Id="rId45" Type="http://schemas.openxmlformats.org/officeDocument/2006/relationships/ctrlProp" Target="../ctrlProps/ctrlProp2947.xml"/><Relationship Id="rId66" Type="http://schemas.openxmlformats.org/officeDocument/2006/relationships/ctrlProp" Target="../ctrlProps/ctrlProp2968.xml"/><Relationship Id="rId87" Type="http://schemas.openxmlformats.org/officeDocument/2006/relationships/ctrlProp" Target="../ctrlProps/ctrlProp2989.xml"/><Relationship Id="rId110" Type="http://schemas.openxmlformats.org/officeDocument/2006/relationships/ctrlProp" Target="../ctrlProps/ctrlProp3012.xml"/><Relationship Id="rId115" Type="http://schemas.openxmlformats.org/officeDocument/2006/relationships/ctrlProp" Target="../ctrlProps/ctrlProp3017.xml"/><Relationship Id="rId131" Type="http://schemas.openxmlformats.org/officeDocument/2006/relationships/ctrlProp" Target="../ctrlProps/ctrlProp3033.xml"/><Relationship Id="rId136" Type="http://schemas.openxmlformats.org/officeDocument/2006/relationships/ctrlProp" Target="../ctrlProps/ctrlProp3038.xml"/><Relationship Id="rId61" Type="http://schemas.openxmlformats.org/officeDocument/2006/relationships/ctrlProp" Target="../ctrlProps/ctrlProp2963.xml"/><Relationship Id="rId82" Type="http://schemas.openxmlformats.org/officeDocument/2006/relationships/ctrlProp" Target="../ctrlProps/ctrlProp2984.xml"/><Relationship Id="rId19" Type="http://schemas.openxmlformats.org/officeDocument/2006/relationships/ctrlProp" Target="../ctrlProps/ctrlProp2921.xml"/><Relationship Id="rId14" Type="http://schemas.openxmlformats.org/officeDocument/2006/relationships/ctrlProp" Target="../ctrlProps/ctrlProp2916.xml"/><Relationship Id="rId30" Type="http://schemas.openxmlformats.org/officeDocument/2006/relationships/ctrlProp" Target="../ctrlProps/ctrlProp2932.xml"/><Relationship Id="rId35" Type="http://schemas.openxmlformats.org/officeDocument/2006/relationships/ctrlProp" Target="../ctrlProps/ctrlProp2937.xml"/><Relationship Id="rId56" Type="http://schemas.openxmlformats.org/officeDocument/2006/relationships/ctrlProp" Target="../ctrlProps/ctrlProp2958.xml"/><Relationship Id="rId77" Type="http://schemas.openxmlformats.org/officeDocument/2006/relationships/ctrlProp" Target="../ctrlProps/ctrlProp2979.xml"/><Relationship Id="rId100" Type="http://schemas.openxmlformats.org/officeDocument/2006/relationships/ctrlProp" Target="../ctrlProps/ctrlProp3002.xml"/><Relationship Id="rId105" Type="http://schemas.openxmlformats.org/officeDocument/2006/relationships/ctrlProp" Target="../ctrlProps/ctrlProp3007.xml"/><Relationship Id="rId126" Type="http://schemas.openxmlformats.org/officeDocument/2006/relationships/ctrlProp" Target="../ctrlProps/ctrlProp3028.xml"/><Relationship Id="rId8" Type="http://schemas.openxmlformats.org/officeDocument/2006/relationships/ctrlProp" Target="../ctrlProps/ctrlProp2910.xml"/><Relationship Id="rId51" Type="http://schemas.openxmlformats.org/officeDocument/2006/relationships/ctrlProp" Target="../ctrlProps/ctrlProp2953.xml"/><Relationship Id="rId72" Type="http://schemas.openxmlformats.org/officeDocument/2006/relationships/ctrlProp" Target="../ctrlProps/ctrlProp2974.xml"/><Relationship Id="rId93" Type="http://schemas.openxmlformats.org/officeDocument/2006/relationships/ctrlProp" Target="../ctrlProps/ctrlProp2995.xml"/><Relationship Id="rId98" Type="http://schemas.openxmlformats.org/officeDocument/2006/relationships/ctrlProp" Target="../ctrlProps/ctrlProp3000.xml"/><Relationship Id="rId121" Type="http://schemas.openxmlformats.org/officeDocument/2006/relationships/ctrlProp" Target="../ctrlProps/ctrlProp3023.xml"/><Relationship Id="rId142" Type="http://schemas.openxmlformats.org/officeDocument/2006/relationships/ctrlProp" Target="../ctrlProps/ctrlProp3044.xml"/><Relationship Id="rId3" Type="http://schemas.openxmlformats.org/officeDocument/2006/relationships/vmlDrawing" Target="../drawings/vmlDrawing24.vml"/><Relationship Id="rId25" Type="http://schemas.openxmlformats.org/officeDocument/2006/relationships/ctrlProp" Target="../ctrlProps/ctrlProp2927.xml"/><Relationship Id="rId46" Type="http://schemas.openxmlformats.org/officeDocument/2006/relationships/ctrlProp" Target="../ctrlProps/ctrlProp2948.xml"/><Relationship Id="rId67" Type="http://schemas.openxmlformats.org/officeDocument/2006/relationships/ctrlProp" Target="../ctrlProps/ctrlProp2969.xml"/><Relationship Id="rId116" Type="http://schemas.openxmlformats.org/officeDocument/2006/relationships/ctrlProp" Target="../ctrlProps/ctrlProp3018.xml"/><Relationship Id="rId137" Type="http://schemas.openxmlformats.org/officeDocument/2006/relationships/ctrlProp" Target="../ctrlProps/ctrlProp3039.xml"/><Relationship Id="rId20" Type="http://schemas.openxmlformats.org/officeDocument/2006/relationships/ctrlProp" Target="../ctrlProps/ctrlProp2922.xml"/><Relationship Id="rId41" Type="http://schemas.openxmlformats.org/officeDocument/2006/relationships/ctrlProp" Target="../ctrlProps/ctrlProp2943.xml"/><Relationship Id="rId62" Type="http://schemas.openxmlformats.org/officeDocument/2006/relationships/ctrlProp" Target="../ctrlProps/ctrlProp2964.xml"/><Relationship Id="rId83" Type="http://schemas.openxmlformats.org/officeDocument/2006/relationships/ctrlProp" Target="../ctrlProps/ctrlProp2985.xml"/><Relationship Id="rId88" Type="http://schemas.openxmlformats.org/officeDocument/2006/relationships/ctrlProp" Target="../ctrlProps/ctrlProp2990.xml"/><Relationship Id="rId111" Type="http://schemas.openxmlformats.org/officeDocument/2006/relationships/ctrlProp" Target="../ctrlProps/ctrlProp3013.xml"/><Relationship Id="rId132" Type="http://schemas.openxmlformats.org/officeDocument/2006/relationships/ctrlProp" Target="../ctrlProps/ctrlProp3034.xml"/><Relationship Id="rId15" Type="http://schemas.openxmlformats.org/officeDocument/2006/relationships/ctrlProp" Target="../ctrlProps/ctrlProp2917.xml"/><Relationship Id="rId36" Type="http://schemas.openxmlformats.org/officeDocument/2006/relationships/ctrlProp" Target="../ctrlProps/ctrlProp2938.xml"/><Relationship Id="rId57" Type="http://schemas.openxmlformats.org/officeDocument/2006/relationships/ctrlProp" Target="../ctrlProps/ctrlProp2959.xml"/><Relationship Id="rId106" Type="http://schemas.openxmlformats.org/officeDocument/2006/relationships/ctrlProp" Target="../ctrlProps/ctrlProp3008.xml"/><Relationship Id="rId127" Type="http://schemas.openxmlformats.org/officeDocument/2006/relationships/ctrlProp" Target="../ctrlProps/ctrlProp3029.xml"/><Relationship Id="rId10" Type="http://schemas.openxmlformats.org/officeDocument/2006/relationships/ctrlProp" Target="../ctrlProps/ctrlProp2912.xml"/><Relationship Id="rId31" Type="http://schemas.openxmlformats.org/officeDocument/2006/relationships/ctrlProp" Target="../ctrlProps/ctrlProp2933.xml"/><Relationship Id="rId52" Type="http://schemas.openxmlformats.org/officeDocument/2006/relationships/ctrlProp" Target="../ctrlProps/ctrlProp2954.xml"/><Relationship Id="rId73" Type="http://schemas.openxmlformats.org/officeDocument/2006/relationships/ctrlProp" Target="../ctrlProps/ctrlProp2975.xml"/><Relationship Id="rId78" Type="http://schemas.openxmlformats.org/officeDocument/2006/relationships/ctrlProp" Target="../ctrlProps/ctrlProp2980.xml"/><Relationship Id="rId94" Type="http://schemas.openxmlformats.org/officeDocument/2006/relationships/ctrlProp" Target="../ctrlProps/ctrlProp2996.xml"/><Relationship Id="rId99" Type="http://schemas.openxmlformats.org/officeDocument/2006/relationships/ctrlProp" Target="../ctrlProps/ctrlProp3001.xml"/><Relationship Id="rId101" Type="http://schemas.openxmlformats.org/officeDocument/2006/relationships/ctrlProp" Target="../ctrlProps/ctrlProp3003.xml"/><Relationship Id="rId122" Type="http://schemas.openxmlformats.org/officeDocument/2006/relationships/ctrlProp" Target="../ctrlProps/ctrlProp3024.xml"/><Relationship Id="rId143" Type="http://schemas.openxmlformats.org/officeDocument/2006/relationships/ctrlProp" Target="../ctrlProps/ctrlProp3045.xml"/><Relationship Id="rId4" Type="http://schemas.openxmlformats.org/officeDocument/2006/relationships/ctrlProp" Target="../ctrlProps/ctrlProp2906.xml"/><Relationship Id="rId9" Type="http://schemas.openxmlformats.org/officeDocument/2006/relationships/ctrlProp" Target="../ctrlProps/ctrlProp2911.xml"/><Relationship Id="rId26" Type="http://schemas.openxmlformats.org/officeDocument/2006/relationships/ctrlProp" Target="../ctrlProps/ctrlProp2928.xml"/><Relationship Id="rId47" Type="http://schemas.openxmlformats.org/officeDocument/2006/relationships/ctrlProp" Target="../ctrlProps/ctrlProp2949.xml"/><Relationship Id="rId68" Type="http://schemas.openxmlformats.org/officeDocument/2006/relationships/ctrlProp" Target="../ctrlProps/ctrlProp2970.xml"/><Relationship Id="rId89" Type="http://schemas.openxmlformats.org/officeDocument/2006/relationships/ctrlProp" Target="../ctrlProps/ctrlProp2991.xml"/><Relationship Id="rId112" Type="http://schemas.openxmlformats.org/officeDocument/2006/relationships/ctrlProp" Target="../ctrlProps/ctrlProp3014.xml"/><Relationship Id="rId133" Type="http://schemas.openxmlformats.org/officeDocument/2006/relationships/ctrlProp" Target="../ctrlProps/ctrlProp3035.xml"/><Relationship Id="rId16" Type="http://schemas.openxmlformats.org/officeDocument/2006/relationships/ctrlProp" Target="../ctrlProps/ctrlProp2918.xml"/></Relationships>
</file>

<file path=xl/worksheets/_rels/sheet2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159.xml"/><Relationship Id="rId21" Type="http://schemas.openxmlformats.org/officeDocument/2006/relationships/ctrlProp" Target="../ctrlProps/ctrlProp3063.xml"/><Relationship Id="rId42" Type="http://schemas.openxmlformats.org/officeDocument/2006/relationships/ctrlProp" Target="../ctrlProps/ctrlProp3084.xml"/><Relationship Id="rId63" Type="http://schemas.openxmlformats.org/officeDocument/2006/relationships/ctrlProp" Target="../ctrlProps/ctrlProp3105.xml"/><Relationship Id="rId84" Type="http://schemas.openxmlformats.org/officeDocument/2006/relationships/ctrlProp" Target="../ctrlProps/ctrlProp3126.xml"/><Relationship Id="rId138" Type="http://schemas.openxmlformats.org/officeDocument/2006/relationships/ctrlProp" Target="../ctrlProps/ctrlProp3180.xml"/><Relationship Id="rId107" Type="http://schemas.openxmlformats.org/officeDocument/2006/relationships/ctrlProp" Target="../ctrlProps/ctrlProp3149.xml"/><Relationship Id="rId11" Type="http://schemas.openxmlformats.org/officeDocument/2006/relationships/ctrlProp" Target="../ctrlProps/ctrlProp3053.xml"/><Relationship Id="rId32" Type="http://schemas.openxmlformats.org/officeDocument/2006/relationships/ctrlProp" Target="../ctrlProps/ctrlProp3074.xml"/><Relationship Id="rId37" Type="http://schemas.openxmlformats.org/officeDocument/2006/relationships/ctrlProp" Target="../ctrlProps/ctrlProp3079.xml"/><Relationship Id="rId53" Type="http://schemas.openxmlformats.org/officeDocument/2006/relationships/ctrlProp" Target="../ctrlProps/ctrlProp3095.xml"/><Relationship Id="rId58" Type="http://schemas.openxmlformats.org/officeDocument/2006/relationships/ctrlProp" Target="../ctrlProps/ctrlProp3100.xml"/><Relationship Id="rId74" Type="http://schemas.openxmlformats.org/officeDocument/2006/relationships/ctrlProp" Target="../ctrlProps/ctrlProp3116.xml"/><Relationship Id="rId79" Type="http://schemas.openxmlformats.org/officeDocument/2006/relationships/ctrlProp" Target="../ctrlProps/ctrlProp3121.xml"/><Relationship Id="rId102" Type="http://schemas.openxmlformats.org/officeDocument/2006/relationships/ctrlProp" Target="../ctrlProps/ctrlProp3144.xml"/><Relationship Id="rId123" Type="http://schemas.openxmlformats.org/officeDocument/2006/relationships/ctrlProp" Target="../ctrlProps/ctrlProp3165.xml"/><Relationship Id="rId128" Type="http://schemas.openxmlformats.org/officeDocument/2006/relationships/ctrlProp" Target="../ctrlProps/ctrlProp3170.xml"/><Relationship Id="rId5" Type="http://schemas.openxmlformats.org/officeDocument/2006/relationships/ctrlProp" Target="../ctrlProps/ctrlProp3047.xml"/><Relationship Id="rId90" Type="http://schemas.openxmlformats.org/officeDocument/2006/relationships/ctrlProp" Target="../ctrlProps/ctrlProp3132.xml"/><Relationship Id="rId95" Type="http://schemas.openxmlformats.org/officeDocument/2006/relationships/ctrlProp" Target="../ctrlProps/ctrlProp3137.xml"/><Relationship Id="rId22" Type="http://schemas.openxmlformats.org/officeDocument/2006/relationships/ctrlProp" Target="../ctrlProps/ctrlProp3064.xml"/><Relationship Id="rId27" Type="http://schemas.openxmlformats.org/officeDocument/2006/relationships/ctrlProp" Target="../ctrlProps/ctrlProp3069.xml"/><Relationship Id="rId43" Type="http://schemas.openxmlformats.org/officeDocument/2006/relationships/ctrlProp" Target="../ctrlProps/ctrlProp3085.xml"/><Relationship Id="rId48" Type="http://schemas.openxmlformats.org/officeDocument/2006/relationships/ctrlProp" Target="../ctrlProps/ctrlProp3090.xml"/><Relationship Id="rId64" Type="http://schemas.openxmlformats.org/officeDocument/2006/relationships/ctrlProp" Target="../ctrlProps/ctrlProp3106.xml"/><Relationship Id="rId69" Type="http://schemas.openxmlformats.org/officeDocument/2006/relationships/ctrlProp" Target="../ctrlProps/ctrlProp3111.xml"/><Relationship Id="rId113" Type="http://schemas.openxmlformats.org/officeDocument/2006/relationships/ctrlProp" Target="../ctrlProps/ctrlProp3155.xml"/><Relationship Id="rId118" Type="http://schemas.openxmlformats.org/officeDocument/2006/relationships/ctrlProp" Target="../ctrlProps/ctrlProp3160.xml"/><Relationship Id="rId134" Type="http://schemas.openxmlformats.org/officeDocument/2006/relationships/ctrlProp" Target="../ctrlProps/ctrlProp3176.xml"/><Relationship Id="rId139" Type="http://schemas.openxmlformats.org/officeDocument/2006/relationships/ctrlProp" Target="../ctrlProps/ctrlProp3181.xml"/><Relationship Id="rId80" Type="http://schemas.openxmlformats.org/officeDocument/2006/relationships/ctrlProp" Target="../ctrlProps/ctrlProp3122.xml"/><Relationship Id="rId85" Type="http://schemas.openxmlformats.org/officeDocument/2006/relationships/ctrlProp" Target="../ctrlProps/ctrlProp3127.xml"/><Relationship Id="rId12" Type="http://schemas.openxmlformats.org/officeDocument/2006/relationships/ctrlProp" Target="../ctrlProps/ctrlProp3054.xml"/><Relationship Id="rId17" Type="http://schemas.openxmlformats.org/officeDocument/2006/relationships/ctrlProp" Target="../ctrlProps/ctrlProp3059.xml"/><Relationship Id="rId33" Type="http://schemas.openxmlformats.org/officeDocument/2006/relationships/ctrlProp" Target="../ctrlProps/ctrlProp3075.xml"/><Relationship Id="rId38" Type="http://schemas.openxmlformats.org/officeDocument/2006/relationships/ctrlProp" Target="../ctrlProps/ctrlProp3080.xml"/><Relationship Id="rId59" Type="http://schemas.openxmlformats.org/officeDocument/2006/relationships/ctrlProp" Target="../ctrlProps/ctrlProp3101.xml"/><Relationship Id="rId103" Type="http://schemas.openxmlformats.org/officeDocument/2006/relationships/ctrlProp" Target="../ctrlProps/ctrlProp3145.xml"/><Relationship Id="rId108" Type="http://schemas.openxmlformats.org/officeDocument/2006/relationships/ctrlProp" Target="../ctrlProps/ctrlProp3150.xml"/><Relationship Id="rId124" Type="http://schemas.openxmlformats.org/officeDocument/2006/relationships/ctrlProp" Target="../ctrlProps/ctrlProp3166.xml"/><Relationship Id="rId129" Type="http://schemas.openxmlformats.org/officeDocument/2006/relationships/ctrlProp" Target="../ctrlProps/ctrlProp3171.xml"/><Relationship Id="rId54" Type="http://schemas.openxmlformats.org/officeDocument/2006/relationships/ctrlProp" Target="../ctrlProps/ctrlProp3096.xml"/><Relationship Id="rId70" Type="http://schemas.openxmlformats.org/officeDocument/2006/relationships/ctrlProp" Target="../ctrlProps/ctrlProp3112.xml"/><Relationship Id="rId75" Type="http://schemas.openxmlformats.org/officeDocument/2006/relationships/ctrlProp" Target="../ctrlProps/ctrlProp3117.xml"/><Relationship Id="rId91" Type="http://schemas.openxmlformats.org/officeDocument/2006/relationships/ctrlProp" Target="../ctrlProps/ctrlProp3133.xml"/><Relationship Id="rId96" Type="http://schemas.openxmlformats.org/officeDocument/2006/relationships/ctrlProp" Target="../ctrlProps/ctrlProp3138.xml"/><Relationship Id="rId140" Type="http://schemas.openxmlformats.org/officeDocument/2006/relationships/ctrlProp" Target="../ctrlProps/ctrlProp3182.xml"/><Relationship Id="rId1" Type="http://schemas.openxmlformats.org/officeDocument/2006/relationships/printerSettings" Target="../printerSettings/printerSettings25.bin"/><Relationship Id="rId6" Type="http://schemas.openxmlformats.org/officeDocument/2006/relationships/ctrlProp" Target="../ctrlProps/ctrlProp3048.xml"/><Relationship Id="rId23" Type="http://schemas.openxmlformats.org/officeDocument/2006/relationships/ctrlProp" Target="../ctrlProps/ctrlProp3065.xml"/><Relationship Id="rId28" Type="http://schemas.openxmlformats.org/officeDocument/2006/relationships/ctrlProp" Target="../ctrlProps/ctrlProp3070.xml"/><Relationship Id="rId49" Type="http://schemas.openxmlformats.org/officeDocument/2006/relationships/ctrlProp" Target="../ctrlProps/ctrlProp3091.xml"/><Relationship Id="rId114" Type="http://schemas.openxmlformats.org/officeDocument/2006/relationships/ctrlProp" Target="../ctrlProps/ctrlProp3156.xml"/><Relationship Id="rId119" Type="http://schemas.openxmlformats.org/officeDocument/2006/relationships/ctrlProp" Target="../ctrlProps/ctrlProp3161.xml"/><Relationship Id="rId44" Type="http://schemas.openxmlformats.org/officeDocument/2006/relationships/ctrlProp" Target="../ctrlProps/ctrlProp3086.xml"/><Relationship Id="rId60" Type="http://schemas.openxmlformats.org/officeDocument/2006/relationships/ctrlProp" Target="../ctrlProps/ctrlProp3102.xml"/><Relationship Id="rId65" Type="http://schemas.openxmlformats.org/officeDocument/2006/relationships/ctrlProp" Target="../ctrlProps/ctrlProp3107.xml"/><Relationship Id="rId81" Type="http://schemas.openxmlformats.org/officeDocument/2006/relationships/ctrlProp" Target="../ctrlProps/ctrlProp3123.xml"/><Relationship Id="rId86" Type="http://schemas.openxmlformats.org/officeDocument/2006/relationships/ctrlProp" Target="../ctrlProps/ctrlProp3128.xml"/><Relationship Id="rId130" Type="http://schemas.openxmlformats.org/officeDocument/2006/relationships/ctrlProp" Target="../ctrlProps/ctrlProp3172.xml"/><Relationship Id="rId135" Type="http://schemas.openxmlformats.org/officeDocument/2006/relationships/ctrlProp" Target="../ctrlProps/ctrlProp3177.xml"/><Relationship Id="rId13" Type="http://schemas.openxmlformats.org/officeDocument/2006/relationships/ctrlProp" Target="../ctrlProps/ctrlProp3055.xml"/><Relationship Id="rId18" Type="http://schemas.openxmlformats.org/officeDocument/2006/relationships/ctrlProp" Target="../ctrlProps/ctrlProp3060.xml"/><Relationship Id="rId39" Type="http://schemas.openxmlformats.org/officeDocument/2006/relationships/ctrlProp" Target="../ctrlProps/ctrlProp3081.xml"/><Relationship Id="rId109" Type="http://schemas.openxmlformats.org/officeDocument/2006/relationships/ctrlProp" Target="../ctrlProps/ctrlProp3151.xml"/><Relationship Id="rId34" Type="http://schemas.openxmlformats.org/officeDocument/2006/relationships/ctrlProp" Target="../ctrlProps/ctrlProp3076.xml"/><Relationship Id="rId50" Type="http://schemas.openxmlformats.org/officeDocument/2006/relationships/ctrlProp" Target="../ctrlProps/ctrlProp3092.xml"/><Relationship Id="rId55" Type="http://schemas.openxmlformats.org/officeDocument/2006/relationships/ctrlProp" Target="../ctrlProps/ctrlProp3097.xml"/><Relationship Id="rId76" Type="http://schemas.openxmlformats.org/officeDocument/2006/relationships/ctrlProp" Target="../ctrlProps/ctrlProp3118.xml"/><Relationship Id="rId97" Type="http://schemas.openxmlformats.org/officeDocument/2006/relationships/ctrlProp" Target="../ctrlProps/ctrlProp3139.xml"/><Relationship Id="rId104" Type="http://schemas.openxmlformats.org/officeDocument/2006/relationships/ctrlProp" Target="../ctrlProps/ctrlProp3146.xml"/><Relationship Id="rId120" Type="http://schemas.openxmlformats.org/officeDocument/2006/relationships/ctrlProp" Target="../ctrlProps/ctrlProp3162.xml"/><Relationship Id="rId125" Type="http://schemas.openxmlformats.org/officeDocument/2006/relationships/ctrlProp" Target="../ctrlProps/ctrlProp3167.xml"/><Relationship Id="rId141" Type="http://schemas.openxmlformats.org/officeDocument/2006/relationships/ctrlProp" Target="../ctrlProps/ctrlProp3183.xml"/><Relationship Id="rId7" Type="http://schemas.openxmlformats.org/officeDocument/2006/relationships/ctrlProp" Target="../ctrlProps/ctrlProp3049.xml"/><Relationship Id="rId71" Type="http://schemas.openxmlformats.org/officeDocument/2006/relationships/ctrlProp" Target="../ctrlProps/ctrlProp3113.xml"/><Relationship Id="rId92" Type="http://schemas.openxmlformats.org/officeDocument/2006/relationships/ctrlProp" Target="../ctrlProps/ctrlProp3134.xml"/><Relationship Id="rId2" Type="http://schemas.openxmlformats.org/officeDocument/2006/relationships/drawing" Target="../drawings/drawing25.xml"/><Relationship Id="rId29" Type="http://schemas.openxmlformats.org/officeDocument/2006/relationships/ctrlProp" Target="../ctrlProps/ctrlProp3071.xml"/><Relationship Id="rId24" Type="http://schemas.openxmlformats.org/officeDocument/2006/relationships/ctrlProp" Target="../ctrlProps/ctrlProp3066.xml"/><Relationship Id="rId40" Type="http://schemas.openxmlformats.org/officeDocument/2006/relationships/ctrlProp" Target="../ctrlProps/ctrlProp3082.xml"/><Relationship Id="rId45" Type="http://schemas.openxmlformats.org/officeDocument/2006/relationships/ctrlProp" Target="../ctrlProps/ctrlProp3087.xml"/><Relationship Id="rId66" Type="http://schemas.openxmlformats.org/officeDocument/2006/relationships/ctrlProp" Target="../ctrlProps/ctrlProp3108.xml"/><Relationship Id="rId87" Type="http://schemas.openxmlformats.org/officeDocument/2006/relationships/ctrlProp" Target="../ctrlProps/ctrlProp3129.xml"/><Relationship Id="rId110" Type="http://schemas.openxmlformats.org/officeDocument/2006/relationships/ctrlProp" Target="../ctrlProps/ctrlProp3152.xml"/><Relationship Id="rId115" Type="http://schemas.openxmlformats.org/officeDocument/2006/relationships/ctrlProp" Target="../ctrlProps/ctrlProp3157.xml"/><Relationship Id="rId131" Type="http://schemas.openxmlformats.org/officeDocument/2006/relationships/ctrlProp" Target="../ctrlProps/ctrlProp3173.xml"/><Relationship Id="rId136" Type="http://schemas.openxmlformats.org/officeDocument/2006/relationships/ctrlProp" Target="../ctrlProps/ctrlProp3178.xml"/><Relationship Id="rId61" Type="http://schemas.openxmlformats.org/officeDocument/2006/relationships/ctrlProp" Target="../ctrlProps/ctrlProp3103.xml"/><Relationship Id="rId82" Type="http://schemas.openxmlformats.org/officeDocument/2006/relationships/ctrlProp" Target="../ctrlProps/ctrlProp3124.xml"/><Relationship Id="rId19" Type="http://schemas.openxmlformats.org/officeDocument/2006/relationships/ctrlProp" Target="../ctrlProps/ctrlProp3061.xml"/><Relationship Id="rId14" Type="http://schemas.openxmlformats.org/officeDocument/2006/relationships/ctrlProp" Target="../ctrlProps/ctrlProp3056.xml"/><Relationship Id="rId30" Type="http://schemas.openxmlformats.org/officeDocument/2006/relationships/ctrlProp" Target="../ctrlProps/ctrlProp3072.xml"/><Relationship Id="rId35" Type="http://schemas.openxmlformats.org/officeDocument/2006/relationships/ctrlProp" Target="../ctrlProps/ctrlProp3077.xml"/><Relationship Id="rId56" Type="http://schemas.openxmlformats.org/officeDocument/2006/relationships/ctrlProp" Target="../ctrlProps/ctrlProp3098.xml"/><Relationship Id="rId77" Type="http://schemas.openxmlformats.org/officeDocument/2006/relationships/ctrlProp" Target="../ctrlProps/ctrlProp3119.xml"/><Relationship Id="rId100" Type="http://schemas.openxmlformats.org/officeDocument/2006/relationships/ctrlProp" Target="../ctrlProps/ctrlProp3142.xml"/><Relationship Id="rId105" Type="http://schemas.openxmlformats.org/officeDocument/2006/relationships/ctrlProp" Target="../ctrlProps/ctrlProp3147.xml"/><Relationship Id="rId126" Type="http://schemas.openxmlformats.org/officeDocument/2006/relationships/ctrlProp" Target="../ctrlProps/ctrlProp3168.xml"/><Relationship Id="rId8" Type="http://schemas.openxmlformats.org/officeDocument/2006/relationships/ctrlProp" Target="../ctrlProps/ctrlProp3050.xml"/><Relationship Id="rId51" Type="http://schemas.openxmlformats.org/officeDocument/2006/relationships/ctrlProp" Target="../ctrlProps/ctrlProp3093.xml"/><Relationship Id="rId72" Type="http://schemas.openxmlformats.org/officeDocument/2006/relationships/ctrlProp" Target="../ctrlProps/ctrlProp3114.xml"/><Relationship Id="rId93" Type="http://schemas.openxmlformats.org/officeDocument/2006/relationships/ctrlProp" Target="../ctrlProps/ctrlProp3135.xml"/><Relationship Id="rId98" Type="http://schemas.openxmlformats.org/officeDocument/2006/relationships/ctrlProp" Target="../ctrlProps/ctrlProp3140.xml"/><Relationship Id="rId121" Type="http://schemas.openxmlformats.org/officeDocument/2006/relationships/ctrlProp" Target="../ctrlProps/ctrlProp3163.xml"/><Relationship Id="rId142" Type="http://schemas.openxmlformats.org/officeDocument/2006/relationships/ctrlProp" Target="../ctrlProps/ctrlProp3184.xml"/><Relationship Id="rId3" Type="http://schemas.openxmlformats.org/officeDocument/2006/relationships/vmlDrawing" Target="../drawings/vmlDrawing25.vml"/><Relationship Id="rId25" Type="http://schemas.openxmlformats.org/officeDocument/2006/relationships/ctrlProp" Target="../ctrlProps/ctrlProp3067.xml"/><Relationship Id="rId46" Type="http://schemas.openxmlformats.org/officeDocument/2006/relationships/ctrlProp" Target="../ctrlProps/ctrlProp3088.xml"/><Relationship Id="rId67" Type="http://schemas.openxmlformats.org/officeDocument/2006/relationships/ctrlProp" Target="../ctrlProps/ctrlProp3109.xml"/><Relationship Id="rId116" Type="http://schemas.openxmlformats.org/officeDocument/2006/relationships/ctrlProp" Target="../ctrlProps/ctrlProp3158.xml"/><Relationship Id="rId137" Type="http://schemas.openxmlformats.org/officeDocument/2006/relationships/ctrlProp" Target="../ctrlProps/ctrlProp3179.xml"/><Relationship Id="rId20" Type="http://schemas.openxmlformats.org/officeDocument/2006/relationships/ctrlProp" Target="../ctrlProps/ctrlProp3062.xml"/><Relationship Id="rId41" Type="http://schemas.openxmlformats.org/officeDocument/2006/relationships/ctrlProp" Target="../ctrlProps/ctrlProp3083.xml"/><Relationship Id="rId62" Type="http://schemas.openxmlformats.org/officeDocument/2006/relationships/ctrlProp" Target="../ctrlProps/ctrlProp3104.xml"/><Relationship Id="rId83" Type="http://schemas.openxmlformats.org/officeDocument/2006/relationships/ctrlProp" Target="../ctrlProps/ctrlProp3125.xml"/><Relationship Id="rId88" Type="http://schemas.openxmlformats.org/officeDocument/2006/relationships/ctrlProp" Target="../ctrlProps/ctrlProp3130.xml"/><Relationship Id="rId111" Type="http://schemas.openxmlformats.org/officeDocument/2006/relationships/ctrlProp" Target="../ctrlProps/ctrlProp3153.xml"/><Relationship Id="rId132" Type="http://schemas.openxmlformats.org/officeDocument/2006/relationships/ctrlProp" Target="../ctrlProps/ctrlProp3174.xml"/><Relationship Id="rId15" Type="http://schemas.openxmlformats.org/officeDocument/2006/relationships/ctrlProp" Target="../ctrlProps/ctrlProp3057.xml"/><Relationship Id="rId36" Type="http://schemas.openxmlformats.org/officeDocument/2006/relationships/ctrlProp" Target="../ctrlProps/ctrlProp3078.xml"/><Relationship Id="rId57" Type="http://schemas.openxmlformats.org/officeDocument/2006/relationships/ctrlProp" Target="../ctrlProps/ctrlProp3099.xml"/><Relationship Id="rId106" Type="http://schemas.openxmlformats.org/officeDocument/2006/relationships/ctrlProp" Target="../ctrlProps/ctrlProp3148.xml"/><Relationship Id="rId127" Type="http://schemas.openxmlformats.org/officeDocument/2006/relationships/ctrlProp" Target="../ctrlProps/ctrlProp3169.xml"/><Relationship Id="rId10" Type="http://schemas.openxmlformats.org/officeDocument/2006/relationships/ctrlProp" Target="../ctrlProps/ctrlProp3052.xml"/><Relationship Id="rId31" Type="http://schemas.openxmlformats.org/officeDocument/2006/relationships/ctrlProp" Target="../ctrlProps/ctrlProp3073.xml"/><Relationship Id="rId52" Type="http://schemas.openxmlformats.org/officeDocument/2006/relationships/ctrlProp" Target="../ctrlProps/ctrlProp3094.xml"/><Relationship Id="rId73" Type="http://schemas.openxmlformats.org/officeDocument/2006/relationships/ctrlProp" Target="../ctrlProps/ctrlProp3115.xml"/><Relationship Id="rId78" Type="http://schemas.openxmlformats.org/officeDocument/2006/relationships/ctrlProp" Target="../ctrlProps/ctrlProp3120.xml"/><Relationship Id="rId94" Type="http://schemas.openxmlformats.org/officeDocument/2006/relationships/ctrlProp" Target="../ctrlProps/ctrlProp3136.xml"/><Relationship Id="rId99" Type="http://schemas.openxmlformats.org/officeDocument/2006/relationships/ctrlProp" Target="../ctrlProps/ctrlProp3141.xml"/><Relationship Id="rId101" Type="http://schemas.openxmlformats.org/officeDocument/2006/relationships/ctrlProp" Target="../ctrlProps/ctrlProp3143.xml"/><Relationship Id="rId122" Type="http://schemas.openxmlformats.org/officeDocument/2006/relationships/ctrlProp" Target="../ctrlProps/ctrlProp3164.xml"/><Relationship Id="rId143" Type="http://schemas.openxmlformats.org/officeDocument/2006/relationships/ctrlProp" Target="../ctrlProps/ctrlProp3185.xml"/><Relationship Id="rId4" Type="http://schemas.openxmlformats.org/officeDocument/2006/relationships/ctrlProp" Target="../ctrlProps/ctrlProp3046.xml"/><Relationship Id="rId9" Type="http://schemas.openxmlformats.org/officeDocument/2006/relationships/ctrlProp" Target="../ctrlProps/ctrlProp3051.xml"/><Relationship Id="rId26" Type="http://schemas.openxmlformats.org/officeDocument/2006/relationships/ctrlProp" Target="../ctrlProps/ctrlProp3068.xml"/><Relationship Id="rId47" Type="http://schemas.openxmlformats.org/officeDocument/2006/relationships/ctrlProp" Target="../ctrlProps/ctrlProp3089.xml"/><Relationship Id="rId68" Type="http://schemas.openxmlformats.org/officeDocument/2006/relationships/ctrlProp" Target="../ctrlProps/ctrlProp3110.xml"/><Relationship Id="rId89" Type="http://schemas.openxmlformats.org/officeDocument/2006/relationships/ctrlProp" Target="../ctrlProps/ctrlProp3131.xml"/><Relationship Id="rId112" Type="http://schemas.openxmlformats.org/officeDocument/2006/relationships/ctrlProp" Target="../ctrlProps/ctrlProp3154.xml"/><Relationship Id="rId133" Type="http://schemas.openxmlformats.org/officeDocument/2006/relationships/ctrlProp" Target="../ctrlProps/ctrlProp3175.xml"/><Relationship Id="rId16" Type="http://schemas.openxmlformats.org/officeDocument/2006/relationships/ctrlProp" Target="../ctrlProps/ctrlProp3058.xml"/></Relationships>
</file>

<file path=xl/worksheets/_rels/sheet2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299.xml"/><Relationship Id="rId21" Type="http://schemas.openxmlformats.org/officeDocument/2006/relationships/ctrlProp" Target="../ctrlProps/ctrlProp3203.xml"/><Relationship Id="rId42" Type="http://schemas.openxmlformats.org/officeDocument/2006/relationships/ctrlProp" Target="../ctrlProps/ctrlProp3224.xml"/><Relationship Id="rId63" Type="http://schemas.openxmlformats.org/officeDocument/2006/relationships/ctrlProp" Target="../ctrlProps/ctrlProp3245.xml"/><Relationship Id="rId84" Type="http://schemas.openxmlformats.org/officeDocument/2006/relationships/ctrlProp" Target="../ctrlProps/ctrlProp3266.xml"/><Relationship Id="rId138" Type="http://schemas.openxmlformats.org/officeDocument/2006/relationships/ctrlProp" Target="../ctrlProps/ctrlProp3320.xml"/><Relationship Id="rId107" Type="http://schemas.openxmlformats.org/officeDocument/2006/relationships/ctrlProp" Target="../ctrlProps/ctrlProp3289.xml"/><Relationship Id="rId11" Type="http://schemas.openxmlformats.org/officeDocument/2006/relationships/ctrlProp" Target="../ctrlProps/ctrlProp3193.xml"/><Relationship Id="rId32" Type="http://schemas.openxmlformats.org/officeDocument/2006/relationships/ctrlProp" Target="../ctrlProps/ctrlProp3214.xml"/><Relationship Id="rId37" Type="http://schemas.openxmlformats.org/officeDocument/2006/relationships/ctrlProp" Target="../ctrlProps/ctrlProp3219.xml"/><Relationship Id="rId53" Type="http://schemas.openxmlformats.org/officeDocument/2006/relationships/ctrlProp" Target="../ctrlProps/ctrlProp3235.xml"/><Relationship Id="rId58" Type="http://schemas.openxmlformats.org/officeDocument/2006/relationships/ctrlProp" Target="../ctrlProps/ctrlProp3240.xml"/><Relationship Id="rId74" Type="http://schemas.openxmlformats.org/officeDocument/2006/relationships/ctrlProp" Target="../ctrlProps/ctrlProp3256.xml"/><Relationship Id="rId79" Type="http://schemas.openxmlformats.org/officeDocument/2006/relationships/ctrlProp" Target="../ctrlProps/ctrlProp3261.xml"/><Relationship Id="rId102" Type="http://schemas.openxmlformats.org/officeDocument/2006/relationships/ctrlProp" Target="../ctrlProps/ctrlProp3284.xml"/><Relationship Id="rId123" Type="http://schemas.openxmlformats.org/officeDocument/2006/relationships/ctrlProp" Target="../ctrlProps/ctrlProp3305.xml"/><Relationship Id="rId128" Type="http://schemas.openxmlformats.org/officeDocument/2006/relationships/ctrlProp" Target="../ctrlProps/ctrlProp3310.xml"/><Relationship Id="rId5" Type="http://schemas.openxmlformats.org/officeDocument/2006/relationships/ctrlProp" Target="../ctrlProps/ctrlProp3187.xml"/><Relationship Id="rId90" Type="http://schemas.openxmlformats.org/officeDocument/2006/relationships/ctrlProp" Target="../ctrlProps/ctrlProp3272.xml"/><Relationship Id="rId95" Type="http://schemas.openxmlformats.org/officeDocument/2006/relationships/ctrlProp" Target="../ctrlProps/ctrlProp3277.xml"/><Relationship Id="rId22" Type="http://schemas.openxmlformats.org/officeDocument/2006/relationships/ctrlProp" Target="../ctrlProps/ctrlProp3204.xml"/><Relationship Id="rId27" Type="http://schemas.openxmlformats.org/officeDocument/2006/relationships/ctrlProp" Target="../ctrlProps/ctrlProp3209.xml"/><Relationship Id="rId43" Type="http://schemas.openxmlformats.org/officeDocument/2006/relationships/ctrlProp" Target="../ctrlProps/ctrlProp3225.xml"/><Relationship Id="rId48" Type="http://schemas.openxmlformats.org/officeDocument/2006/relationships/ctrlProp" Target="../ctrlProps/ctrlProp3230.xml"/><Relationship Id="rId64" Type="http://schemas.openxmlformats.org/officeDocument/2006/relationships/ctrlProp" Target="../ctrlProps/ctrlProp3246.xml"/><Relationship Id="rId69" Type="http://schemas.openxmlformats.org/officeDocument/2006/relationships/ctrlProp" Target="../ctrlProps/ctrlProp3251.xml"/><Relationship Id="rId113" Type="http://schemas.openxmlformats.org/officeDocument/2006/relationships/ctrlProp" Target="../ctrlProps/ctrlProp3295.xml"/><Relationship Id="rId118" Type="http://schemas.openxmlformats.org/officeDocument/2006/relationships/ctrlProp" Target="../ctrlProps/ctrlProp3300.xml"/><Relationship Id="rId134" Type="http://schemas.openxmlformats.org/officeDocument/2006/relationships/ctrlProp" Target="../ctrlProps/ctrlProp3316.xml"/><Relationship Id="rId139" Type="http://schemas.openxmlformats.org/officeDocument/2006/relationships/ctrlProp" Target="../ctrlProps/ctrlProp3321.xml"/><Relationship Id="rId80" Type="http://schemas.openxmlformats.org/officeDocument/2006/relationships/ctrlProp" Target="../ctrlProps/ctrlProp3262.xml"/><Relationship Id="rId85" Type="http://schemas.openxmlformats.org/officeDocument/2006/relationships/ctrlProp" Target="../ctrlProps/ctrlProp3267.xml"/><Relationship Id="rId12" Type="http://schemas.openxmlformats.org/officeDocument/2006/relationships/ctrlProp" Target="../ctrlProps/ctrlProp3194.xml"/><Relationship Id="rId17" Type="http://schemas.openxmlformats.org/officeDocument/2006/relationships/ctrlProp" Target="../ctrlProps/ctrlProp3199.xml"/><Relationship Id="rId33" Type="http://schemas.openxmlformats.org/officeDocument/2006/relationships/ctrlProp" Target="../ctrlProps/ctrlProp3215.xml"/><Relationship Id="rId38" Type="http://schemas.openxmlformats.org/officeDocument/2006/relationships/ctrlProp" Target="../ctrlProps/ctrlProp3220.xml"/><Relationship Id="rId59" Type="http://schemas.openxmlformats.org/officeDocument/2006/relationships/ctrlProp" Target="../ctrlProps/ctrlProp3241.xml"/><Relationship Id="rId103" Type="http://schemas.openxmlformats.org/officeDocument/2006/relationships/ctrlProp" Target="../ctrlProps/ctrlProp3285.xml"/><Relationship Id="rId108" Type="http://schemas.openxmlformats.org/officeDocument/2006/relationships/ctrlProp" Target="../ctrlProps/ctrlProp3290.xml"/><Relationship Id="rId124" Type="http://schemas.openxmlformats.org/officeDocument/2006/relationships/ctrlProp" Target="../ctrlProps/ctrlProp3306.xml"/><Relationship Id="rId129" Type="http://schemas.openxmlformats.org/officeDocument/2006/relationships/ctrlProp" Target="../ctrlProps/ctrlProp3311.xml"/><Relationship Id="rId54" Type="http://schemas.openxmlformats.org/officeDocument/2006/relationships/ctrlProp" Target="../ctrlProps/ctrlProp3236.xml"/><Relationship Id="rId70" Type="http://schemas.openxmlformats.org/officeDocument/2006/relationships/ctrlProp" Target="../ctrlProps/ctrlProp3252.xml"/><Relationship Id="rId75" Type="http://schemas.openxmlformats.org/officeDocument/2006/relationships/ctrlProp" Target="../ctrlProps/ctrlProp3257.xml"/><Relationship Id="rId91" Type="http://schemas.openxmlformats.org/officeDocument/2006/relationships/ctrlProp" Target="../ctrlProps/ctrlProp3273.xml"/><Relationship Id="rId96" Type="http://schemas.openxmlformats.org/officeDocument/2006/relationships/ctrlProp" Target="../ctrlProps/ctrlProp3278.xml"/><Relationship Id="rId140" Type="http://schemas.openxmlformats.org/officeDocument/2006/relationships/ctrlProp" Target="../ctrlProps/ctrlProp3322.xml"/><Relationship Id="rId1" Type="http://schemas.openxmlformats.org/officeDocument/2006/relationships/printerSettings" Target="../printerSettings/printerSettings26.bin"/><Relationship Id="rId6" Type="http://schemas.openxmlformats.org/officeDocument/2006/relationships/ctrlProp" Target="../ctrlProps/ctrlProp3188.xml"/><Relationship Id="rId23" Type="http://schemas.openxmlformats.org/officeDocument/2006/relationships/ctrlProp" Target="../ctrlProps/ctrlProp3205.xml"/><Relationship Id="rId28" Type="http://schemas.openxmlformats.org/officeDocument/2006/relationships/ctrlProp" Target="../ctrlProps/ctrlProp3210.xml"/><Relationship Id="rId49" Type="http://schemas.openxmlformats.org/officeDocument/2006/relationships/ctrlProp" Target="../ctrlProps/ctrlProp3231.xml"/><Relationship Id="rId114" Type="http://schemas.openxmlformats.org/officeDocument/2006/relationships/ctrlProp" Target="../ctrlProps/ctrlProp3296.xml"/><Relationship Id="rId119" Type="http://schemas.openxmlformats.org/officeDocument/2006/relationships/ctrlProp" Target="../ctrlProps/ctrlProp3301.xml"/><Relationship Id="rId44" Type="http://schemas.openxmlformats.org/officeDocument/2006/relationships/ctrlProp" Target="../ctrlProps/ctrlProp3226.xml"/><Relationship Id="rId60" Type="http://schemas.openxmlformats.org/officeDocument/2006/relationships/ctrlProp" Target="../ctrlProps/ctrlProp3242.xml"/><Relationship Id="rId65" Type="http://schemas.openxmlformats.org/officeDocument/2006/relationships/ctrlProp" Target="../ctrlProps/ctrlProp3247.xml"/><Relationship Id="rId81" Type="http://schemas.openxmlformats.org/officeDocument/2006/relationships/ctrlProp" Target="../ctrlProps/ctrlProp3263.xml"/><Relationship Id="rId86" Type="http://schemas.openxmlformats.org/officeDocument/2006/relationships/ctrlProp" Target="../ctrlProps/ctrlProp3268.xml"/><Relationship Id="rId130" Type="http://schemas.openxmlformats.org/officeDocument/2006/relationships/ctrlProp" Target="../ctrlProps/ctrlProp3312.xml"/><Relationship Id="rId135" Type="http://schemas.openxmlformats.org/officeDocument/2006/relationships/ctrlProp" Target="../ctrlProps/ctrlProp3317.xml"/><Relationship Id="rId13" Type="http://schemas.openxmlformats.org/officeDocument/2006/relationships/ctrlProp" Target="../ctrlProps/ctrlProp3195.xml"/><Relationship Id="rId18" Type="http://schemas.openxmlformats.org/officeDocument/2006/relationships/ctrlProp" Target="../ctrlProps/ctrlProp3200.xml"/><Relationship Id="rId39" Type="http://schemas.openxmlformats.org/officeDocument/2006/relationships/ctrlProp" Target="../ctrlProps/ctrlProp3221.xml"/><Relationship Id="rId109" Type="http://schemas.openxmlformats.org/officeDocument/2006/relationships/ctrlProp" Target="../ctrlProps/ctrlProp3291.xml"/><Relationship Id="rId34" Type="http://schemas.openxmlformats.org/officeDocument/2006/relationships/ctrlProp" Target="../ctrlProps/ctrlProp3216.xml"/><Relationship Id="rId50" Type="http://schemas.openxmlformats.org/officeDocument/2006/relationships/ctrlProp" Target="../ctrlProps/ctrlProp3232.xml"/><Relationship Id="rId55" Type="http://schemas.openxmlformats.org/officeDocument/2006/relationships/ctrlProp" Target="../ctrlProps/ctrlProp3237.xml"/><Relationship Id="rId76" Type="http://schemas.openxmlformats.org/officeDocument/2006/relationships/ctrlProp" Target="../ctrlProps/ctrlProp3258.xml"/><Relationship Id="rId97" Type="http://schemas.openxmlformats.org/officeDocument/2006/relationships/ctrlProp" Target="../ctrlProps/ctrlProp3279.xml"/><Relationship Id="rId104" Type="http://schemas.openxmlformats.org/officeDocument/2006/relationships/ctrlProp" Target="../ctrlProps/ctrlProp3286.xml"/><Relationship Id="rId120" Type="http://schemas.openxmlformats.org/officeDocument/2006/relationships/ctrlProp" Target="../ctrlProps/ctrlProp3302.xml"/><Relationship Id="rId125" Type="http://schemas.openxmlformats.org/officeDocument/2006/relationships/ctrlProp" Target="../ctrlProps/ctrlProp3307.xml"/><Relationship Id="rId141" Type="http://schemas.openxmlformats.org/officeDocument/2006/relationships/ctrlProp" Target="../ctrlProps/ctrlProp3323.xml"/><Relationship Id="rId7" Type="http://schemas.openxmlformats.org/officeDocument/2006/relationships/ctrlProp" Target="../ctrlProps/ctrlProp3189.xml"/><Relationship Id="rId71" Type="http://schemas.openxmlformats.org/officeDocument/2006/relationships/ctrlProp" Target="../ctrlProps/ctrlProp3253.xml"/><Relationship Id="rId92" Type="http://schemas.openxmlformats.org/officeDocument/2006/relationships/ctrlProp" Target="../ctrlProps/ctrlProp3274.xml"/><Relationship Id="rId2" Type="http://schemas.openxmlformats.org/officeDocument/2006/relationships/drawing" Target="../drawings/drawing26.xml"/><Relationship Id="rId29" Type="http://schemas.openxmlformats.org/officeDocument/2006/relationships/ctrlProp" Target="../ctrlProps/ctrlProp3211.xml"/><Relationship Id="rId24" Type="http://schemas.openxmlformats.org/officeDocument/2006/relationships/ctrlProp" Target="../ctrlProps/ctrlProp3206.xml"/><Relationship Id="rId40" Type="http://schemas.openxmlformats.org/officeDocument/2006/relationships/ctrlProp" Target="../ctrlProps/ctrlProp3222.xml"/><Relationship Id="rId45" Type="http://schemas.openxmlformats.org/officeDocument/2006/relationships/ctrlProp" Target="../ctrlProps/ctrlProp3227.xml"/><Relationship Id="rId66" Type="http://schemas.openxmlformats.org/officeDocument/2006/relationships/ctrlProp" Target="../ctrlProps/ctrlProp3248.xml"/><Relationship Id="rId87" Type="http://schemas.openxmlformats.org/officeDocument/2006/relationships/ctrlProp" Target="../ctrlProps/ctrlProp3269.xml"/><Relationship Id="rId110" Type="http://schemas.openxmlformats.org/officeDocument/2006/relationships/ctrlProp" Target="../ctrlProps/ctrlProp3292.xml"/><Relationship Id="rId115" Type="http://schemas.openxmlformats.org/officeDocument/2006/relationships/ctrlProp" Target="../ctrlProps/ctrlProp3297.xml"/><Relationship Id="rId131" Type="http://schemas.openxmlformats.org/officeDocument/2006/relationships/ctrlProp" Target="../ctrlProps/ctrlProp3313.xml"/><Relationship Id="rId136" Type="http://schemas.openxmlformats.org/officeDocument/2006/relationships/ctrlProp" Target="../ctrlProps/ctrlProp3318.xml"/><Relationship Id="rId61" Type="http://schemas.openxmlformats.org/officeDocument/2006/relationships/ctrlProp" Target="../ctrlProps/ctrlProp3243.xml"/><Relationship Id="rId82" Type="http://schemas.openxmlformats.org/officeDocument/2006/relationships/ctrlProp" Target="../ctrlProps/ctrlProp3264.xml"/><Relationship Id="rId19" Type="http://schemas.openxmlformats.org/officeDocument/2006/relationships/ctrlProp" Target="../ctrlProps/ctrlProp3201.xml"/><Relationship Id="rId14" Type="http://schemas.openxmlformats.org/officeDocument/2006/relationships/ctrlProp" Target="../ctrlProps/ctrlProp3196.xml"/><Relationship Id="rId30" Type="http://schemas.openxmlformats.org/officeDocument/2006/relationships/ctrlProp" Target="../ctrlProps/ctrlProp3212.xml"/><Relationship Id="rId35" Type="http://schemas.openxmlformats.org/officeDocument/2006/relationships/ctrlProp" Target="../ctrlProps/ctrlProp3217.xml"/><Relationship Id="rId56" Type="http://schemas.openxmlformats.org/officeDocument/2006/relationships/ctrlProp" Target="../ctrlProps/ctrlProp3238.xml"/><Relationship Id="rId77" Type="http://schemas.openxmlformats.org/officeDocument/2006/relationships/ctrlProp" Target="../ctrlProps/ctrlProp3259.xml"/><Relationship Id="rId100" Type="http://schemas.openxmlformats.org/officeDocument/2006/relationships/ctrlProp" Target="../ctrlProps/ctrlProp3282.xml"/><Relationship Id="rId105" Type="http://schemas.openxmlformats.org/officeDocument/2006/relationships/ctrlProp" Target="../ctrlProps/ctrlProp3287.xml"/><Relationship Id="rId126" Type="http://schemas.openxmlformats.org/officeDocument/2006/relationships/ctrlProp" Target="../ctrlProps/ctrlProp3308.xml"/><Relationship Id="rId8" Type="http://schemas.openxmlformats.org/officeDocument/2006/relationships/ctrlProp" Target="../ctrlProps/ctrlProp3190.xml"/><Relationship Id="rId51" Type="http://schemas.openxmlformats.org/officeDocument/2006/relationships/ctrlProp" Target="../ctrlProps/ctrlProp3233.xml"/><Relationship Id="rId72" Type="http://schemas.openxmlformats.org/officeDocument/2006/relationships/ctrlProp" Target="../ctrlProps/ctrlProp3254.xml"/><Relationship Id="rId93" Type="http://schemas.openxmlformats.org/officeDocument/2006/relationships/ctrlProp" Target="../ctrlProps/ctrlProp3275.xml"/><Relationship Id="rId98" Type="http://schemas.openxmlformats.org/officeDocument/2006/relationships/ctrlProp" Target="../ctrlProps/ctrlProp3280.xml"/><Relationship Id="rId121" Type="http://schemas.openxmlformats.org/officeDocument/2006/relationships/ctrlProp" Target="../ctrlProps/ctrlProp3303.xml"/><Relationship Id="rId142" Type="http://schemas.openxmlformats.org/officeDocument/2006/relationships/ctrlProp" Target="../ctrlProps/ctrlProp3324.xml"/><Relationship Id="rId3" Type="http://schemas.openxmlformats.org/officeDocument/2006/relationships/vmlDrawing" Target="../drawings/vmlDrawing26.vml"/><Relationship Id="rId25" Type="http://schemas.openxmlformats.org/officeDocument/2006/relationships/ctrlProp" Target="../ctrlProps/ctrlProp3207.xml"/><Relationship Id="rId46" Type="http://schemas.openxmlformats.org/officeDocument/2006/relationships/ctrlProp" Target="../ctrlProps/ctrlProp3228.xml"/><Relationship Id="rId67" Type="http://schemas.openxmlformats.org/officeDocument/2006/relationships/ctrlProp" Target="../ctrlProps/ctrlProp3249.xml"/><Relationship Id="rId116" Type="http://schemas.openxmlformats.org/officeDocument/2006/relationships/ctrlProp" Target="../ctrlProps/ctrlProp3298.xml"/><Relationship Id="rId137" Type="http://schemas.openxmlformats.org/officeDocument/2006/relationships/ctrlProp" Target="../ctrlProps/ctrlProp3319.xml"/><Relationship Id="rId20" Type="http://schemas.openxmlformats.org/officeDocument/2006/relationships/ctrlProp" Target="../ctrlProps/ctrlProp3202.xml"/><Relationship Id="rId41" Type="http://schemas.openxmlformats.org/officeDocument/2006/relationships/ctrlProp" Target="../ctrlProps/ctrlProp3223.xml"/><Relationship Id="rId62" Type="http://schemas.openxmlformats.org/officeDocument/2006/relationships/ctrlProp" Target="../ctrlProps/ctrlProp3244.xml"/><Relationship Id="rId83" Type="http://schemas.openxmlformats.org/officeDocument/2006/relationships/ctrlProp" Target="../ctrlProps/ctrlProp3265.xml"/><Relationship Id="rId88" Type="http://schemas.openxmlformats.org/officeDocument/2006/relationships/ctrlProp" Target="../ctrlProps/ctrlProp3270.xml"/><Relationship Id="rId111" Type="http://schemas.openxmlformats.org/officeDocument/2006/relationships/ctrlProp" Target="../ctrlProps/ctrlProp3293.xml"/><Relationship Id="rId132" Type="http://schemas.openxmlformats.org/officeDocument/2006/relationships/ctrlProp" Target="../ctrlProps/ctrlProp3314.xml"/><Relationship Id="rId15" Type="http://schemas.openxmlformats.org/officeDocument/2006/relationships/ctrlProp" Target="../ctrlProps/ctrlProp3197.xml"/><Relationship Id="rId36" Type="http://schemas.openxmlformats.org/officeDocument/2006/relationships/ctrlProp" Target="../ctrlProps/ctrlProp3218.xml"/><Relationship Id="rId57" Type="http://schemas.openxmlformats.org/officeDocument/2006/relationships/ctrlProp" Target="../ctrlProps/ctrlProp3239.xml"/><Relationship Id="rId106" Type="http://schemas.openxmlformats.org/officeDocument/2006/relationships/ctrlProp" Target="../ctrlProps/ctrlProp3288.xml"/><Relationship Id="rId127" Type="http://schemas.openxmlformats.org/officeDocument/2006/relationships/ctrlProp" Target="../ctrlProps/ctrlProp3309.xml"/><Relationship Id="rId10" Type="http://schemas.openxmlformats.org/officeDocument/2006/relationships/ctrlProp" Target="../ctrlProps/ctrlProp3192.xml"/><Relationship Id="rId31" Type="http://schemas.openxmlformats.org/officeDocument/2006/relationships/ctrlProp" Target="../ctrlProps/ctrlProp3213.xml"/><Relationship Id="rId52" Type="http://schemas.openxmlformats.org/officeDocument/2006/relationships/ctrlProp" Target="../ctrlProps/ctrlProp3234.xml"/><Relationship Id="rId73" Type="http://schemas.openxmlformats.org/officeDocument/2006/relationships/ctrlProp" Target="../ctrlProps/ctrlProp3255.xml"/><Relationship Id="rId78" Type="http://schemas.openxmlformats.org/officeDocument/2006/relationships/ctrlProp" Target="../ctrlProps/ctrlProp3260.xml"/><Relationship Id="rId94" Type="http://schemas.openxmlformats.org/officeDocument/2006/relationships/ctrlProp" Target="../ctrlProps/ctrlProp3276.xml"/><Relationship Id="rId99" Type="http://schemas.openxmlformats.org/officeDocument/2006/relationships/ctrlProp" Target="../ctrlProps/ctrlProp3281.xml"/><Relationship Id="rId101" Type="http://schemas.openxmlformats.org/officeDocument/2006/relationships/ctrlProp" Target="../ctrlProps/ctrlProp3283.xml"/><Relationship Id="rId122" Type="http://schemas.openxmlformats.org/officeDocument/2006/relationships/ctrlProp" Target="../ctrlProps/ctrlProp3304.xml"/><Relationship Id="rId143" Type="http://schemas.openxmlformats.org/officeDocument/2006/relationships/ctrlProp" Target="../ctrlProps/ctrlProp3325.xml"/><Relationship Id="rId4" Type="http://schemas.openxmlformats.org/officeDocument/2006/relationships/ctrlProp" Target="../ctrlProps/ctrlProp3186.xml"/><Relationship Id="rId9" Type="http://schemas.openxmlformats.org/officeDocument/2006/relationships/ctrlProp" Target="../ctrlProps/ctrlProp3191.xml"/><Relationship Id="rId26" Type="http://schemas.openxmlformats.org/officeDocument/2006/relationships/ctrlProp" Target="../ctrlProps/ctrlProp3208.xml"/><Relationship Id="rId47" Type="http://schemas.openxmlformats.org/officeDocument/2006/relationships/ctrlProp" Target="../ctrlProps/ctrlProp3229.xml"/><Relationship Id="rId68" Type="http://schemas.openxmlformats.org/officeDocument/2006/relationships/ctrlProp" Target="../ctrlProps/ctrlProp3250.xml"/><Relationship Id="rId89" Type="http://schemas.openxmlformats.org/officeDocument/2006/relationships/ctrlProp" Target="../ctrlProps/ctrlProp3271.xml"/><Relationship Id="rId112" Type="http://schemas.openxmlformats.org/officeDocument/2006/relationships/ctrlProp" Target="../ctrlProps/ctrlProp3294.xml"/><Relationship Id="rId133" Type="http://schemas.openxmlformats.org/officeDocument/2006/relationships/ctrlProp" Target="../ctrlProps/ctrlProp3315.xml"/><Relationship Id="rId16" Type="http://schemas.openxmlformats.org/officeDocument/2006/relationships/ctrlProp" Target="../ctrlProps/ctrlProp3198.xml"/></Relationships>
</file>

<file path=xl/worksheets/_rels/sheet2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439.xml"/><Relationship Id="rId21" Type="http://schemas.openxmlformats.org/officeDocument/2006/relationships/ctrlProp" Target="../ctrlProps/ctrlProp3343.xml"/><Relationship Id="rId42" Type="http://schemas.openxmlformats.org/officeDocument/2006/relationships/ctrlProp" Target="../ctrlProps/ctrlProp3364.xml"/><Relationship Id="rId63" Type="http://schemas.openxmlformats.org/officeDocument/2006/relationships/ctrlProp" Target="../ctrlProps/ctrlProp3385.xml"/><Relationship Id="rId84" Type="http://schemas.openxmlformats.org/officeDocument/2006/relationships/ctrlProp" Target="../ctrlProps/ctrlProp3406.xml"/><Relationship Id="rId138" Type="http://schemas.openxmlformats.org/officeDocument/2006/relationships/ctrlProp" Target="../ctrlProps/ctrlProp3460.xml"/><Relationship Id="rId107" Type="http://schemas.openxmlformats.org/officeDocument/2006/relationships/ctrlProp" Target="../ctrlProps/ctrlProp3429.xml"/><Relationship Id="rId11" Type="http://schemas.openxmlformats.org/officeDocument/2006/relationships/ctrlProp" Target="../ctrlProps/ctrlProp3333.xml"/><Relationship Id="rId32" Type="http://schemas.openxmlformats.org/officeDocument/2006/relationships/ctrlProp" Target="../ctrlProps/ctrlProp3354.xml"/><Relationship Id="rId37" Type="http://schemas.openxmlformats.org/officeDocument/2006/relationships/ctrlProp" Target="../ctrlProps/ctrlProp3359.xml"/><Relationship Id="rId53" Type="http://schemas.openxmlformats.org/officeDocument/2006/relationships/ctrlProp" Target="../ctrlProps/ctrlProp3375.xml"/><Relationship Id="rId58" Type="http://schemas.openxmlformats.org/officeDocument/2006/relationships/ctrlProp" Target="../ctrlProps/ctrlProp3380.xml"/><Relationship Id="rId74" Type="http://schemas.openxmlformats.org/officeDocument/2006/relationships/ctrlProp" Target="../ctrlProps/ctrlProp3396.xml"/><Relationship Id="rId79" Type="http://schemas.openxmlformats.org/officeDocument/2006/relationships/ctrlProp" Target="../ctrlProps/ctrlProp3401.xml"/><Relationship Id="rId102" Type="http://schemas.openxmlformats.org/officeDocument/2006/relationships/ctrlProp" Target="../ctrlProps/ctrlProp3424.xml"/><Relationship Id="rId123" Type="http://schemas.openxmlformats.org/officeDocument/2006/relationships/ctrlProp" Target="../ctrlProps/ctrlProp3445.xml"/><Relationship Id="rId128" Type="http://schemas.openxmlformats.org/officeDocument/2006/relationships/ctrlProp" Target="../ctrlProps/ctrlProp3450.xml"/><Relationship Id="rId5" Type="http://schemas.openxmlformats.org/officeDocument/2006/relationships/ctrlProp" Target="../ctrlProps/ctrlProp3327.xml"/><Relationship Id="rId90" Type="http://schemas.openxmlformats.org/officeDocument/2006/relationships/ctrlProp" Target="../ctrlProps/ctrlProp3412.xml"/><Relationship Id="rId95" Type="http://schemas.openxmlformats.org/officeDocument/2006/relationships/ctrlProp" Target="../ctrlProps/ctrlProp3417.xml"/><Relationship Id="rId22" Type="http://schemas.openxmlformats.org/officeDocument/2006/relationships/ctrlProp" Target="../ctrlProps/ctrlProp3344.xml"/><Relationship Id="rId27" Type="http://schemas.openxmlformats.org/officeDocument/2006/relationships/ctrlProp" Target="../ctrlProps/ctrlProp3349.xml"/><Relationship Id="rId43" Type="http://schemas.openxmlformats.org/officeDocument/2006/relationships/ctrlProp" Target="../ctrlProps/ctrlProp3365.xml"/><Relationship Id="rId48" Type="http://schemas.openxmlformats.org/officeDocument/2006/relationships/ctrlProp" Target="../ctrlProps/ctrlProp3370.xml"/><Relationship Id="rId64" Type="http://schemas.openxmlformats.org/officeDocument/2006/relationships/ctrlProp" Target="../ctrlProps/ctrlProp3386.xml"/><Relationship Id="rId69" Type="http://schemas.openxmlformats.org/officeDocument/2006/relationships/ctrlProp" Target="../ctrlProps/ctrlProp3391.xml"/><Relationship Id="rId113" Type="http://schemas.openxmlformats.org/officeDocument/2006/relationships/ctrlProp" Target="../ctrlProps/ctrlProp3435.xml"/><Relationship Id="rId118" Type="http://schemas.openxmlformats.org/officeDocument/2006/relationships/ctrlProp" Target="../ctrlProps/ctrlProp3440.xml"/><Relationship Id="rId134" Type="http://schemas.openxmlformats.org/officeDocument/2006/relationships/ctrlProp" Target="../ctrlProps/ctrlProp3456.xml"/><Relationship Id="rId139" Type="http://schemas.openxmlformats.org/officeDocument/2006/relationships/ctrlProp" Target="../ctrlProps/ctrlProp3461.xml"/><Relationship Id="rId80" Type="http://schemas.openxmlformats.org/officeDocument/2006/relationships/ctrlProp" Target="../ctrlProps/ctrlProp3402.xml"/><Relationship Id="rId85" Type="http://schemas.openxmlformats.org/officeDocument/2006/relationships/ctrlProp" Target="../ctrlProps/ctrlProp3407.xml"/><Relationship Id="rId12" Type="http://schemas.openxmlformats.org/officeDocument/2006/relationships/ctrlProp" Target="../ctrlProps/ctrlProp3334.xml"/><Relationship Id="rId17" Type="http://schemas.openxmlformats.org/officeDocument/2006/relationships/ctrlProp" Target="../ctrlProps/ctrlProp3339.xml"/><Relationship Id="rId33" Type="http://schemas.openxmlformats.org/officeDocument/2006/relationships/ctrlProp" Target="../ctrlProps/ctrlProp3355.xml"/><Relationship Id="rId38" Type="http://schemas.openxmlformats.org/officeDocument/2006/relationships/ctrlProp" Target="../ctrlProps/ctrlProp3360.xml"/><Relationship Id="rId59" Type="http://schemas.openxmlformats.org/officeDocument/2006/relationships/ctrlProp" Target="../ctrlProps/ctrlProp3381.xml"/><Relationship Id="rId103" Type="http://schemas.openxmlformats.org/officeDocument/2006/relationships/ctrlProp" Target="../ctrlProps/ctrlProp3425.xml"/><Relationship Id="rId108" Type="http://schemas.openxmlformats.org/officeDocument/2006/relationships/ctrlProp" Target="../ctrlProps/ctrlProp3430.xml"/><Relationship Id="rId124" Type="http://schemas.openxmlformats.org/officeDocument/2006/relationships/ctrlProp" Target="../ctrlProps/ctrlProp3446.xml"/><Relationship Id="rId129" Type="http://schemas.openxmlformats.org/officeDocument/2006/relationships/ctrlProp" Target="../ctrlProps/ctrlProp3451.xml"/><Relationship Id="rId54" Type="http://schemas.openxmlformats.org/officeDocument/2006/relationships/ctrlProp" Target="../ctrlProps/ctrlProp3376.xml"/><Relationship Id="rId70" Type="http://schemas.openxmlformats.org/officeDocument/2006/relationships/ctrlProp" Target="../ctrlProps/ctrlProp3392.xml"/><Relationship Id="rId75" Type="http://schemas.openxmlformats.org/officeDocument/2006/relationships/ctrlProp" Target="../ctrlProps/ctrlProp3397.xml"/><Relationship Id="rId91" Type="http://schemas.openxmlformats.org/officeDocument/2006/relationships/ctrlProp" Target="../ctrlProps/ctrlProp3413.xml"/><Relationship Id="rId96" Type="http://schemas.openxmlformats.org/officeDocument/2006/relationships/ctrlProp" Target="../ctrlProps/ctrlProp3418.xml"/><Relationship Id="rId140" Type="http://schemas.openxmlformats.org/officeDocument/2006/relationships/ctrlProp" Target="../ctrlProps/ctrlProp3462.xml"/><Relationship Id="rId1" Type="http://schemas.openxmlformats.org/officeDocument/2006/relationships/printerSettings" Target="../printerSettings/printerSettings27.bin"/><Relationship Id="rId6" Type="http://schemas.openxmlformats.org/officeDocument/2006/relationships/ctrlProp" Target="../ctrlProps/ctrlProp3328.xml"/><Relationship Id="rId23" Type="http://schemas.openxmlformats.org/officeDocument/2006/relationships/ctrlProp" Target="../ctrlProps/ctrlProp3345.xml"/><Relationship Id="rId28" Type="http://schemas.openxmlformats.org/officeDocument/2006/relationships/ctrlProp" Target="../ctrlProps/ctrlProp3350.xml"/><Relationship Id="rId49" Type="http://schemas.openxmlformats.org/officeDocument/2006/relationships/ctrlProp" Target="../ctrlProps/ctrlProp3371.xml"/><Relationship Id="rId114" Type="http://schemas.openxmlformats.org/officeDocument/2006/relationships/ctrlProp" Target="../ctrlProps/ctrlProp3436.xml"/><Relationship Id="rId119" Type="http://schemas.openxmlformats.org/officeDocument/2006/relationships/ctrlProp" Target="../ctrlProps/ctrlProp3441.xml"/><Relationship Id="rId44" Type="http://schemas.openxmlformats.org/officeDocument/2006/relationships/ctrlProp" Target="../ctrlProps/ctrlProp3366.xml"/><Relationship Id="rId60" Type="http://schemas.openxmlformats.org/officeDocument/2006/relationships/ctrlProp" Target="../ctrlProps/ctrlProp3382.xml"/><Relationship Id="rId65" Type="http://schemas.openxmlformats.org/officeDocument/2006/relationships/ctrlProp" Target="../ctrlProps/ctrlProp3387.xml"/><Relationship Id="rId81" Type="http://schemas.openxmlformats.org/officeDocument/2006/relationships/ctrlProp" Target="../ctrlProps/ctrlProp3403.xml"/><Relationship Id="rId86" Type="http://schemas.openxmlformats.org/officeDocument/2006/relationships/ctrlProp" Target="../ctrlProps/ctrlProp3408.xml"/><Relationship Id="rId130" Type="http://schemas.openxmlformats.org/officeDocument/2006/relationships/ctrlProp" Target="../ctrlProps/ctrlProp3452.xml"/><Relationship Id="rId135" Type="http://schemas.openxmlformats.org/officeDocument/2006/relationships/ctrlProp" Target="../ctrlProps/ctrlProp3457.xml"/><Relationship Id="rId13" Type="http://schemas.openxmlformats.org/officeDocument/2006/relationships/ctrlProp" Target="../ctrlProps/ctrlProp3335.xml"/><Relationship Id="rId18" Type="http://schemas.openxmlformats.org/officeDocument/2006/relationships/ctrlProp" Target="../ctrlProps/ctrlProp3340.xml"/><Relationship Id="rId39" Type="http://schemas.openxmlformats.org/officeDocument/2006/relationships/ctrlProp" Target="../ctrlProps/ctrlProp3361.xml"/><Relationship Id="rId109" Type="http://schemas.openxmlformats.org/officeDocument/2006/relationships/ctrlProp" Target="../ctrlProps/ctrlProp3431.xml"/><Relationship Id="rId34" Type="http://schemas.openxmlformats.org/officeDocument/2006/relationships/ctrlProp" Target="../ctrlProps/ctrlProp3356.xml"/><Relationship Id="rId50" Type="http://schemas.openxmlformats.org/officeDocument/2006/relationships/ctrlProp" Target="../ctrlProps/ctrlProp3372.xml"/><Relationship Id="rId55" Type="http://schemas.openxmlformats.org/officeDocument/2006/relationships/ctrlProp" Target="../ctrlProps/ctrlProp3377.xml"/><Relationship Id="rId76" Type="http://schemas.openxmlformats.org/officeDocument/2006/relationships/ctrlProp" Target="../ctrlProps/ctrlProp3398.xml"/><Relationship Id="rId97" Type="http://schemas.openxmlformats.org/officeDocument/2006/relationships/ctrlProp" Target="../ctrlProps/ctrlProp3419.xml"/><Relationship Id="rId104" Type="http://schemas.openxmlformats.org/officeDocument/2006/relationships/ctrlProp" Target="../ctrlProps/ctrlProp3426.xml"/><Relationship Id="rId120" Type="http://schemas.openxmlformats.org/officeDocument/2006/relationships/ctrlProp" Target="../ctrlProps/ctrlProp3442.xml"/><Relationship Id="rId125" Type="http://schemas.openxmlformats.org/officeDocument/2006/relationships/ctrlProp" Target="../ctrlProps/ctrlProp3447.xml"/><Relationship Id="rId141" Type="http://schemas.openxmlformats.org/officeDocument/2006/relationships/ctrlProp" Target="../ctrlProps/ctrlProp3463.xml"/><Relationship Id="rId7" Type="http://schemas.openxmlformats.org/officeDocument/2006/relationships/ctrlProp" Target="../ctrlProps/ctrlProp3329.xml"/><Relationship Id="rId71" Type="http://schemas.openxmlformats.org/officeDocument/2006/relationships/ctrlProp" Target="../ctrlProps/ctrlProp3393.xml"/><Relationship Id="rId92" Type="http://schemas.openxmlformats.org/officeDocument/2006/relationships/ctrlProp" Target="../ctrlProps/ctrlProp3414.xml"/><Relationship Id="rId2" Type="http://schemas.openxmlformats.org/officeDocument/2006/relationships/drawing" Target="../drawings/drawing27.xml"/><Relationship Id="rId29" Type="http://schemas.openxmlformats.org/officeDocument/2006/relationships/ctrlProp" Target="../ctrlProps/ctrlProp3351.xml"/><Relationship Id="rId24" Type="http://schemas.openxmlformats.org/officeDocument/2006/relationships/ctrlProp" Target="../ctrlProps/ctrlProp3346.xml"/><Relationship Id="rId40" Type="http://schemas.openxmlformats.org/officeDocument/2006/relationships/ctrlProp" Target="../ctrlProps/ctrlProp3362.xml"/><Relationship Id="rId45" Type="http://schemas.openxmlformats.org/officeDocument/2006/relationships/ctrlProp" Target="../ctrlProps/ctrlProp3367.xml"/><Relationship Id="rId66" Type="http://schemas.openxmlformats.org/officeDocument/2006/relationships/ctrlProp" Target="../ctrlProps/ctrlProp3388.xml"/><Relationship Id="rId87" Type="http://schemas.openxmlformats.org/officeDocument/2006/relationships/ctrlProp" Target="../ctrlProps/ctrlProp3409.xml"/><Relationship Id="rId110" Type="http://schemas.openxmlformats.org/officeDocument/2006/relationships/ctrlProp" Target="../ctrlProps/ctrlProp3432.xml"/><Relationship Id="rId115" Type="http://schemas.openxmlformats.org/officeDocument/2006/relationships/ctrlProp" Target="../ctrlProps/ctrlProp3437.xml"/><Relationship Id="rId131" Type="http://schemas.openxmlformats.org/officeDocument/2006/relationships/ctrlProp" Target="../ctrlProps/ctrlProp3453.xml"/><Relationship Id="rId136" Type="http://schemas.openxmlformats.org/officeDocument/2006/relationships/ctrlProp" Target="../ctrlProps/ctrlProp3458.xml"/><Relationship Id="rId61" Type="http://schemas.openxmlformats.org/officeDocument/2006/relationships/ctrlProp" Target="../ctrlProps/ctrlProp3383.xml"/><Relationship Id="rId82" Type="http://schemas.openxmlformats.org/officeDocument/2006/relationships/ctrlProp" Target="../ctrlProps/ctrlProp3404.xml"/><Relationship Id="rId19" Type="http://schemas.openxmlformats.org/officeDocument/2006/relationships/ctrlProp" Target="../ctrlProps/ctrlProp3341.xml"/><Relationship Id="rId14" Type="http://schemas.openxmlformats.org/officeDocument/2006/relationships/ctrlProp" Target="../ctrlProps/ctrlProp3336.xml"/><Relationship Id="rId30" Type="http://schemas.openxmlformats.org/officeDocument/2006/relationships/ctrlProp" Target="../ctrlProps/ctrlProp3352.xml"/><Relationship Id="rId35" Type="http://schemas.openxmlformats.org/officeDocument/2006/relationships/ctrlProp" Target="../ctrlProps/ctrlProp3357.xml"/><Relationship Id="rId56" Type="http://schemas.openxmlformats.org/officeDocument/2006/relationships/ctrlProp" Target="../ctrlProps/ctrlProp3378.xml"/><Relationship Id="rId77" Type="http://schemas.openxmlformats.org/officeDocument/2006/relationships/ctrlProp" Target="../ctrlProps/ctrlProp3399.xml"/><Relationship Id="rId100" Type="http://schemas.openxmlformats.org/officeDocument/2006/relationships/ctrlProp" Target="../ctrlProps/ctrlProp3422.xml"/><Relationship Id="rId105" Type="http://schemas.openxmlformats.org/officeDocument/2006/relationships/ctrlProp" Target="../ctrlProps/ctrlProp3427.xml"/><Relationship Id="rId126" Type="http://schemas.openxmlformats.org/officeDocument/2006/relationships/ctrlProp" Target="../ctrlProps/ctrlProp3448.xml"/><Relationship Id="rId8" Type="http://schemas.openxmlformats.org/officeDocument/2006/relationships/ctrlProp" Target="../ctrlProps/ctrlProp3330.xml"/><Relationship Id="rId51" Type="http://schemas.openxmlformats.org/officeDocument/2006/relationships/ctrlProp" Target="../ctrlProps/ctrlProp3373.xml"/><Relationship Id="rId72" Type="http://schemas.openxmlformats.org/officeDocument/2006/relationships/ctrlProp" Target="../ctrlProps/ctrlProp3394.xml"/><Relationship Id="rId93" Type="http://schemas.openxmlformats.org/officeDocument/2006/relationships/ctrlProp" Target="../ctrlProps/ctrlProp3415.xml"/><Relationship Id="rId98" Type="http://schemas.openxmlformats.org/officeDocument/2006/relationships/ctrlProp" Target="../ctrlProps/ctrlProp3420.xml"/><Relationship Id="rId121" Type="http://schemas.openxmlformats.org/officeDocument/2006/relationships/ctrlProp" Target="../ctrlProps/ctrlProp3443.xml"/><Relationship Id="rId142" Type="http://schemas.openxmlformats.org/officeDocument/2006/relationships/ctrlProp" Target="../ctrlProps/ctrlProp3464.xml"/><Relationship Id="rId3" Type="http://schemas.openxmlformats.org/officeDocument/2006/relationships/vmlDrawing" Target="../drawings/vmlDrawing27.vml"/><Relationship Id="rId25" Type="http://schemas.openxmlformats.org/officeDocument/2006/relationships/ctrlProp" Target="../ctrlProps/ctrlProp3347.xml"/><Relationship Id="rId46" Type="http://schemas.openxmlformats.org/officeDocument/2006/relationships/ctrlProp" Target="../ctrlProps/ctrlProp3368.xml"/><Relationship Id="rId67" Type="http://schemas.openxmlformats.org/officeDocument/2006/relationships/ctrlProp" Target="../ctrlProps/ctrlProp3389.xml"/><Relationship Id="rId116" Type="http://schemas.openxmlformats.org/officeDocument/2006/relationships/ctrlProp" Target="../ctrlProps/ctrlProp3438.xml"/><Relationship Id="rId137" Type="http://schemas.openxmlformats.org/officeDocument/2006/relationships/ctrlProp" Target="../ctrlProps/ctrlProp3459.xml"/><Relationship Id="rId20" Type="http://schemas.openxmlformats.org/officeDocument/2006/relationships/ctrlProp" Target="../ctrlProps/ctrlProp3342.xml"/><Relationship Id="rId41" Type="http://schemas.openxmlformats.org/officeDocument/2006/relationships/ctrlProp" Target="../ctrlProps/ctrlProp3363.xml"/><Relationship Id="rId62" Type="http://schemas.openxmlformats.org/officeDocument/2006/relationships/ctrlProp" Target="../ctrlProps/ctrlProp3384.xml"/><Relationship Id="rId83" Type="http://schemas.openxmlformats.org/officeDocument/2006/relationships/ctrlProp" Target="../ctrlProps/ctrlProp3405.xml"/><Relationship Id="rId88" Type="http://schemas.openxmlformats.org/officeDocument/2006/relationships/ctrlProp" Target="../ctrlProps/ctrlProp3410.xml"/><Relationship Id="rId111" Type="http://schemas.openxmlformats.org/officeDocument/2006/relationships/ctrlProp" Target="../ctrlProps/ctrlProp3433.xml"/><Relationship Id="rId132" Type="http://schemas.openxmlformats.org/officeDocument/2006/relationships/ctrlProp" Target="../ctrlProps/ctrlProp3454.xml"/><Relationship Id="rId15" Type="http://schemas.openxmlformats.org/officeDocument/2006/relationships/ctrlProp" Target="../ctrlProps/ctrlProp3337.xml"/><Relationship Id="rId36" Type="http://schemas.openxmlformats.org/officeDocument/2006/relationships/ctrlProp" Target="../ctrlProps/ctrlProp3358.xml"/><Relationship Id="rId57" Type="http://schemas.openxmlformats.org/officeDocument/2006/relationships/ctrlProp" Target="../ctrlProps/ctrlProp3379.xml"/><Relationship Id="rId106" Type="http://schemas.openxmlformats.org/officeDocument/2006/relationships/ctrlProp" Target="../ctrlProps/ctrlProp3428.xml"/><Relationship Id="rId127" Type="http://schemas.openxmlformats.org/officeDocument/2006/relationships/ctrlProp" Target="../ctrlProps/ctrlProp3449.xml"/><Relationship Id="rId10" Type="http://schemas.openxmlformats.org/officeDocument/2006/relationships/ctrlProp" Target="../ctrlProps/ctrlProp3332.xml"/><Relationship Id="rId31" Type="http://schemas.openxmlformats.org/officeDocument/2006/relationships/ctrlProp" Target="../ctrlProps/ctrlProp3353.xml"/><Relationship Id="rId52" Type="http://schemas.openxmlformats.org/officeDocument/2006/relationships/ctrlProp" Target="../ctrlProps/ctrlProp3374.xml"/><Relationship Id="rId73" Type="http://schemas.openxmlformats.org/officeDocument/2006/relationships/ctrlProp" Target="../ctrlProps/ctrlProp3395.xml"/><Relationship Id="rId78" Type="http://schemas.openxmlformats.org/officeDocument/2006/relationships/ctrlProp" Target="../ctrlProps/ctrlProp3400.xml"/><Relationship Id="rId94" Type="http://schemas.openxmlformats.org/officeDocument/2006/relationships/ctrlProp" Target="../ctrlProps/ctrlProp3416.xml"/><Relationship Id="rId99" Type="http://schemas.openxmlformats.org/officeDocument/2006/relationships/ctrlProp" Target="../ctrlProps/ctrlProp3421.xml"/><Relationship Id="rId101" Type="http://schemas.openxmlformats.org/officeDocument/2006/relationships/ctrlProp" Target="../ctrlProps/ctrlProp3423.xml"/><Relationship Id="rId122" Type="http://schemas.openxmlformats.org/officeDocument/2006/relationships/ctrlProp" Target="../ctrlProps/ctrlProp3444.xml"/><Relationship Id="rId143" Type="http://schemas.openxmlformats.org/officeDocument/2006/relationships/ctrlProp" Target="../ctrlProps/ctrlProp3465.xml"/><Relationship Id="rId4" Type="http://schemas.openxmlformats.org/officeDocument/2006/relationships/ctrlProp" Target="../ctrlProps/ctrlProp3326.xml"/><Relationship Id="rId9" Type="http://schemas.openxmlformats.org/officeDocument/2006/relationships/ctrlProp" Target="../ctrlProps/ctrlProp3331.xml"/><Relationship Id="rId26" Type="http://schemas.openxmlformats.org/officeDocument/2006/relationships/ctrlProp" Target="../ctrlProps/ctrlProp3348.xml"/><Relationship Id="rId47" Type="http://schemas.openxmlformats.org/officeDocument/2006/relationships/ctrlProp" Target="../ctrlProps/ctrlProp3369.xml"/><Relationship Id="rId68" Type="http://schemas.openxmlformats.org/officeDocument/2006/relationships/ctrlProp" Target="../ctrlProps/ctrlProp3390.xml"/><Relationship Id="rId89" Type="http://schemas.openxmlformats.org/officeDocument/2006/relationships/ctrlProp" Target="../ctrlProps/ctrlProp3411.xml"/><Relationship Id="rId112" Type="http://schemas.openxmlformats.org/officeDocument/2006/relationships/ctrlProp" Target="../ctrlProps/ctrlProp3434.xml"/><Relationship Id="rId133" Type="http://schemas.openxmlformats.org/officeDocument/2006/relationships/ctrlProp" Target="../ctrlProps/ctrlProp3455.xml"/><Relationship Id="rId16" Type="http://schemas.openxmlformats.org/officeDocument/2006/relationships/ctrlProp" Target="../ctrlProps/ctrlProp3338.xml"/></Relationships>
</file>

<file path=xl/worksheets/_rels/sheet2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579.xml"/><Relationship Id="rId21" Type="http://schemas.openxmlformats.org/officeDocument/2006/relationships/ctrlProp" Target="../ctrlProps/ctrlProp3483.xml"/><Relationship Id="rId42" Type="http://schemas.openxmlformats.org/officeDocument/2006/relationships/ctrlProp" Target="../ctrlProps/ctrlProp3504.xml"/><Relationship Id="rId63" Type="http://schemas.openxmlformats.org/officeDocument/2006/relationships/ctrlProp" Target="../ctrlProps/ctrlProp3525.xml"/><Relationship Id="rId84" Type="http://schemas.openxmlformats.org/officeDocument/2006/relationships/ctrlProp" Target="../ctrlProps/ctrlProp3546.xml"/><Relationship Id="rId138" Type="http://schemas.openxmlformats.org/officeDocument/2006/relationships/ctrlProp" Target="../ctrlProps/ctrlProp3600.xml"/><Relationship Id="rId107" Type="http://schemas.openxmlformats.org/officeDocument/2006/relationships/ctrlProp" Target="../ctrlProps/ctrlProp3569.xml"/><Relationship Id="rId11" Type="http://schemas.openxmlformats.org/officeDocument/2006/relationships/ctrlProp" Target="../ctrlProps/ctrlProp3473.xml"/><Relationship Id="rId32" Type="http://schemas.openxmlformats.org/officeDocument/2006/relationships/ctrlProp" Target="../ctrlProps/ctrlProp3494.xml"/><Relationship Id="rId37" Type="http://schemas.openxmlformats.org/officeDocument/2006/relationships/ctrlProp" Target="../ctrlProps/ctrlProp3499.xml"/><Relationship Id="rId53" Type="http://schemas.openxmlformats.org/officeDocument/2006/relationships/ctrlProp" Target="../ctrlProps/ctrlProp3515.xml"/><Relationship Id="rId58" Type="http://schemas.openxmlformats.org/officeDocument/2006/relationships/ctrlProp" Target="../ctrlProps/ctrlProp3520.xml"/><Relationship Id="rId74" Type="http://schemas.openxmlformats.org/officeDocument/2006/relationships/ctrlProp" Target="../ctrlProps/ctrlProp3536.xml"/><Relationship Id="rId79" Type="http://schemas.openxmlformats.org/officeDocument/2006/relationships/ctrlProp" Target="../ctrlProps/ctrlProp3541.xml"/><Relationship Id="rId102" Type="http://schemas.openxmlformats.org/officeDocument/2006/relationships/ctrlProp" Target="../ctrlProps/ctrlProp3564.xml"/><Relationship Id="rId123" Type="http://schemas.openxmlformats.org/officeDocument/2006/relationships/ctrlProp" Target="../ctrlProps/ctrlProp3585.xml"/><Relationship Id="rId128" Type="http://schemas.openxmlformats.org/officeDocument/2006/relationships/ctrlProp" Target="../ctrlProps/ctrlProp3590.xml"/><Relationship Id="rId5" Type="http://schemas.openxmlformats.org/officeDocument/2006/relationships/ctrlProp" Target="../ctrlProps/ctrlProp3467.xml"/><Relationship Id="rId90" Type="http://schemas.openxmlformats.org/officeDocument/2006/relationships/ctrlProp" Target="../ctrlProps/ctrlProp3552.xml"/><Relationship Id="rId95" Type="http://schemas.openxmlformats.org/officeDocument/2006/relationships/ctrlProp" Target="../ctrlProps/ctrlProp3557.xml"/><Relationship Id="rId22" Type="http://schemas.openxmlformats.org/officeDocument/2006/relationships/ctrlProp" Target="../ctrlProps/ctrlProp3484.xml"/><Relationship Id="rId27" Type="http://schemas.openxmlformats.org/officeDocument/2006/relationships/ctrlProp" Target="../ctrlProps/ctrlProp3489.xml"/><Relationship Id="rId43" Type="http://schemas.openxmlformats.org/officeDocument/2006/relationships/ctrlProp" Target="../ctrlProps/ctrlProp3505.xml"/><Relationship Id="rId48" Type="http://schemas.openxmlformats.org/officeDocument/2006/relationships/ctrlProp" Target="../ctrlProps/ctrlProp3510.xml"/><Relationship Id="rId64" Type="http://schemas.openxmlformats.org/officeDocument/2006/relationships/ctrlProp" Target="../ctrlProps/ctrlProp3526.xml"/><Relationship Id="rId69" Type="http://schemas.openxmlformats.org/officeDocument/2006/relationships/ctrlProp" Target="../ctrlProps/ctrlProp3531.xml"/><Relationship Id="rId113" Type="http://schemas.openxmlformats.org/officeDocument/2006/relationships/ctrlProp" Target="../ctrlProps/ctrlProp3575.xml"/><Relationship Id="rId118" Type="http://schemas.openxmlformats.org/officeDocument/2006/relationships/ctrlProp" Target="../ctrlProps/ctrlProp3580.xml"/><Relationship Id="rId134" Type="http://schemas.openxmlformats.org/officeDocument/2006/relationships/ctrlProp" Target="../ctrlProps/ctrlProp3596.xml"/><Relationship Id="rId139" Type="http://schemas.openxmlformats.org/officeDocument/2006/relationships/ctrlProp" Target="../ctrlProps/ctrlProp3601.xml"/><Relationship Id="rId80" Type="http://schemas.openxmlformats.org/officeDocument/2006/relationships/ctrlProp" Target="../ctrlProps/ctrlProp3542.xml"/><Relationship Id="rId85" Type="http://schemas.openxmlformats.org/officeDocument/2006/relationships/ctrlProp" Target="../ctrlProps/ctrlProp3547.xml"/><Relationship Id="rId12" Type="http://schemas.openxmlformats.org/officeDocument/2006/relationships/ctrlProp" Target="../ctrlProps/ctrlProp3474.xml"/><Relationship Id="rId17" Type="http://schemas.openxmlformats.org/officeDocument/2006/relationships/ctrlProp" Target="../ctrlProps/ctrlProp3479.xml"/><Relationship Id="rId33" Type="http://schemas.openxmlformats.org/officeDocument/2006/relationships/ctrlProp" Target="../ctrlProps/ctrlProp3495.xml"/><Relationship Id="rId38" Type="http://schemas.openxmlformats.org/officeDocument/2006/relationships/ctrlProp" Target="../ctrlProps/ctrlProp3500.xml"/><Relationship Id="rId59" Type="http://schemas.openxmlformats.org/officeDocument/2006/relationships/ctrlProp" Target="../ctrlProps/ctrlProp3521.xml"/><Relationship Id="rId103" Type="http://schemas.openxmlformats.org/officeDocument/2006/relationships/ctrlProp" Target="../ctrlProps/ctrlProp3565.xml"/><Relationship Id="rId108" Type="http://schemas.openxmlformats.org/officeDocument/2006/relationships/ctrlProp" Target="../ctrlProps/ctrlProp3570.xml"/><Relationship Id="rId124" Type="http://schemas.openxmlformats.org/officeDocument/2006/relationships/ctrlProp" Target="../ctrlProps/ctrlProp3586.xml"/><Relationship Id="rId129" Type="http://schemas.openxmlformats.org/officeDocument/2006/relationships/ctrlProp" Target="../ctrlProps/ctrlProp3591.xml"/><Relationship Id="rId54" Type="http://schemas.openxmlformats.org/officeDocument/2006/relationships/ctrlProp" Target="../ctrlProps/ctrlProp3516.xml"/><Relationship Id="rId70" Type="http://schemas.openxmlformats.org/officeDocument/2006/relationships/ctrlProp" Target="../ctrlProps/ctrlProp3532.xml"/><Relationship Id="rId75" Type="http://schemas.openxmlformats.org/officeDocument/2006/relationships/ctrlProp" Target="../ctrlProps/ctrlProp3537.xml"/><Relationship Id="rId91" Type="http://schemas.openxmlformats.org/officeDocument/2006/relationships/ctrlProp" Target="../ctrlProps/ctrlProp3553.xml"/><Relationship Id="rId96" Type="http://schemas.openxmlformats.org/officeDocument/2006/relationships/ctrlProp" Target="../ctrlProps/ctrlProp3558.xml"/><Relationship Id="rId140" Type="http://schemas.openxmlformats.org/officeDocument/2006/relationships/ctrlProp" Target="../ctrlProps/ctrlProp3602.xml"/><Relationship Id="rId1" Type="http://schemas.openxmlformats.org/officeDocument/2006/relationships/printerSettings" Target="../printerSettings/printerSettings28.bin"/><Relationship Id="rId6" Type="http://schemas.openxmlformats.org/officeDocument/2006/relationships/ctrlProp" Target="../ctrlProps/ctrlProp3468.xml"/><Relationship Id="rId23" Type="http://schemas.openxmlformats.org/officeDocument/2006/relationships/ctrlProp" Target="../ctrlProps/ctrlProp3485.xml"/><Relationship Id="rId28" Type="http://schemas.openxmlformats.org/officeDocument/2006/relationships/ctrlProp" Target="../ctrlProps/ctrlProp3490.xml"/><Relationship Id="rId49" Type="http://schemas.openxmlformats.org/officeDocument/2006/relationships/ctrlProp" Target="../ctrlProps/ctrlProp3511.xml"/><Relationship Id="rId114" Type="http://schemas.openxmlformats.org/officeDocument/2006/relationships/ctrlProp" Target="../ctrlProps/ctrlProp3576.xml"/><Relationship Id="rId119" Type="http://schemas.openxmlformats.org/officeDocument/2006/relationships/ctrlProp" Target="../ctrlProps/ctrlProp3581.xml"/><Relationship Id="rId44" Type="http://schemas.openxmlformats.org/officeDocument/2006/relationships/ctrlProp" Target="../ctrlProps/ctrlProp3506.xml"/><Relationship Id="rId60" Type="http://schemas.openxmlformats.org/officeDocument/2006/relationships/ctrlProp" Target="../ctrlProps/ctrlProp3522.xml"/><Relationship Id="rId65" Type="http://schemas.openxmlformats.org/officeDocument/2006/relationships/ctrlProp" Target="../ctrlProps/ctrlProp3527.xml"/><Relationship Id="rId81" Type="http://schemas.openxmlformats.org/officeDocument/2006/relationships/ctrlProp" Target="../ctrlProps/ctrlProp3543.xml"/><Relationship Id="rId86" Type="http://schemas.openxmlformats.org/officeDocument/2006/relationships/ctrlProp" Target="../ctrlProps/ctrlProp3548.xml"/><Relationship Id="rId130" Type="http://schemas.openxmlformats.org/officeDocument/2006/relationships/ctrlProp" Target="../ctrlProps/ctrlProp3592.xml"/><Relationship Id="rId135" Type="http://schemas.openxmlformats.org/officeDocument/2006/relationships/ctrlProp" Target="../ctrlProps/ctrlProp3597.xml"/><Relationship Id="rId13" Type="http://schemas.openxmlformats.org/officeDocument/2006/relationships/ctrlProp" Target="../ctrlProps/ctrlProp3475.xml"/><Relationship Id="rId18" Type="http://schemas.openxmlformats.org/officeDocument/2006/relationships/ctrlProp" Target="../ctrlProps/ctrlProp3480.xml"/><Relationship Id="rId39" Type="http://schemas.openxmlformats.org/officeDocument/2006/relationships/ctrlProp" Target="../ctrlProps/ctrlProp3501.xml"/><Relationship Id="rId109" Type="http://schemas.openxmlformats.org/officeDocument/2006/relationships/ctrlProp" Target="../ctrlProps/ctrlProp3571.xml"/><Relationship Id="rId34" Type="http://schemas.openxmlformats.org/officeDocument/2006/relationships/ctrlProp" Target="../ctrlProps/ctrlProp3496.xml"/><Relationship Id="rId50" Type="http://schemas.openxmlformats.org/officeDocument/2006/relationships/ctrlProp" Target="../ctrlProps/ctrlProp3512.xml"/><Relationship Id="rId55" Type="http://schemas.openxmlformats.org/officeDocument/2006/relationships/ctrlProp" Target="../ctrlProps/ctrlProp3517.xml"/><Relationship Id="rId76" Type="http://schemas.openxmlformats.org/officeDocument/2006/relationships/ctrlProp" Target="../ctrlProps/ctrlProp3538.xml"/><Relationship Id="rId97" Type="http://schemas.openxmlformats.org/officeDocument/2006/relationships/ctrlProp" Target="../ctrlProps/ctrlProp3559.xml"/><Relationship Id="rId104" Type="http://schemas.openxmlformats.org/officeDocument/2006/relationships/ctrlProp" Target="../ctrlProps/ctrlProp3566.xml"/><Relationship Id="rId120" Type="http://schemas.openxmlformats.org/officeDocument/2006/relationships/ctrlProp" Target="../ctrlProps/ctrlProp3582.xml"/><Relationship Id="rId125" Type="http://schemas.openxmlformats.org/officeDocument/2006/relationships/ctrlProp" Target="../ctrlProps/ctrlProp3587.xml"/><Relationship Id="rId141" Type="http://schemas.openxmlformats.org/officeDocument/2006/relationships/ctrlProp" Target="../ctrlProps/ctrlProp3603.xml"/><Relationship Id="rId7" Type="http://schemas.openxmlformats.org/officeDocument/2006/relationships/ctrlProp" Target="../ctrlProps/ctrlProp3469.xml"/><Relationship Id="rId71" Type="http://schemas.openxmlformats.org/officeDocument/2006/relationships/ctrlProp" Target="../ctrlProps/ctrlProp3533.xml"/><Relationship Id="rId92" Type="http://schemas.openxmlformats.org/officeDocument/2006/relationships/ctrlProp" Target="../ctrlProps/ctrlProp3554.xml"/><Relationship Id="rId2" Type="http://schemas.openxmlformats.org/officeDocument/2006/relationships/drawing" Target="../drawings/drawing28.xml"/><Relationship Id="rId29" Type="http://schemas.openxmlformats.org/officeDocument/2006/relationships/ctrlProp" Target="../ctrlProps/ctrlProp3491.xml"/><Relationship Id="rId24" Type="http://schemas.openxmlformats.org/officeDocument/2006/relationships/ctrlProp" Target="../ctrlProps/ctrlProp3486.xml"/><Relationship Id="rId40" Type="http://schemas.openxmlformats.org/officeDocument/2006/relationships/ctrlProp" Target="../ctrlProps/ctrlProp3502.xml"/><Relationship Id="rId45" Type="http://schemas.openxmlformats.org/officeDocument/2006/relationships/ctrlProp" Target="../ctrlProps/ctrlProp3507.xml"/><Relationship Id="rId66" Type="http://schemas.openxmlformats.org/officeDocument/2006/relationships/ctrlProp" Target="../ctrlProps/ctrlProp3528.xml"/><Relationship Id="rId87" Type="http://schemas.openxmlformats.org/officeDocument/2006/relationships/ctrlProp" Target="../ctrlProps/ctrlProp3549.xml"/><Relationship Id="rId110" Type="http://schemas.openxmlformats.org/officeDocument/2006/relationships/ctrlProp" Target="../ctrlProps/ctrlProp3572.xml"/><Relationship Id="rId115" Type="http://schemas.openxmlformats.org/officeDocument/2006/relationships/ctrlProp" Target="../ctrlProps/ctrlProp3577.xml"/><Relationship Id="rId131" Type="http://schemas.openxmlformats.org/officeDocument/2006/relationships/ctrlProp" Target="../ctrlProps/ctrlProp3593.xml"/><Relationship Id="rId136" Type="http://schemas.openxmlformats.org/officeDocument/2006/relationships/ctrlProp" Target="../ctrlProps/ctrlProp3598.xml"/><Relationship Id="rId61" Type="http://schemas.openxmlformats.org/officeDocument/2006/relationships/ctrlProp" Target="../ctrlProps/ctrlProp3523.xml"/><Relationship Id="rId82" Type="http://schemas.openxmlformats.org/officeDocument/2006/relationships/ctrlProp" Target="../ctrlProps/ctrlProp3544.xml"/><Relationship Id="rId19" Type="http://schemas.openxmlformats.org/officeDocument/2006/relationships/ctrlProp" Target="../ctrlProps/ctrlProp3481.xml"/><Relationship Id="rId14" Type="http://schemas.openxmlformats.org/officeDocument/2006/relationships/ctrlProp" Target="../ctrlProps/ctrlProp3476.xml"/><Relationship Id="rId30" Type="http://schemas.openxmlformats.org/officeDocument/2006/relationships/ctrlProp" Target="../ctrlProps/ctrlProp3492.xml"/><Relationship Id="rId35" Type="http://schemas.openxmlformats.org/officeDocument/2006/relationships/ctrlProp" Target="../ctrlProps/ctrlProp3497.xml"/><Relationship Id="rId56" Type="http://schemas.openxmlformats.org/officeDocument/2006/relationships/ctrlProp" Target="../ctrlProps/ctrlProp3518.xml"/><Relationship Id="rId77" Type="http://schemas.openxmlformats.org/officeDocument/2006/relationships/ctrlProp" Target="../ctrlProps/ctrlProp3539.xml"/><Relationship Id="rId100" Type="http://schemas.openxmlformats.org/officeDocument/2006/relationships/ctrlProp" Target="../ctrlProps/ctrlProp3562.xml"/><Relationship Id="rId105" Type="http://schemas.openxmlformats.org/officeDocument/2006/relationships/ctrlProp" Target="../ctrlProps/ctrlProp3567.xml"/><Relationship Id="rId126" Type="http://schemas.openxmlformats.org/officeDocument/2006/relationships/ctrlProp" Target="../ctrlProps/ctrlProp3588.xml"/><Relationship Id="rId8" Type="http://schemas.openxmlformats.org/officeDocument/2006/relationships/ctrlProp" Target="../ctrlProps/ctrlProp3470.xml"/><Relationship Id="rId51" Type="http://schemas.openxmlformats.org/officeDocument/2006/relationships/ctrlProp" Target="../ctrlProps/ctrlProp3513.xml"/><Relationship Id="rId72" Type="http://schemas.openxmlformats.org/officeDocument/2006/relationships/ctrlProp" Target="../ctrlProps/ctrlProp3534.xml"/><Relationship Id="rId93" Type="http://schemas.openxmlformats.org/officeDocument/2006/relationships/ctrlProp" Target="../ctrlProps/ctrlProp3555.xml"/><Relationship Id="rId98" Type="http://schemas.openxmlformats.org/officeDocument/2006/relationships/ctrlProp" Target="../ctrlProps/ctrlProp3560.xml"/><Relationship Id="rId121" Type="http://schemas.openxmlformats.org/officeDocument/2006/relationships/ctrlProp" Target="../ctrlProps/ctrlProp3583.xml"/><Relationship Id="rId142" Type="http://schemas.openxmlformats.org/officeDocument/2006/relationships/ctrlProp" Target="../ctrlProps/ctrlProp3604.xml"/><Relationship Id="rId3" Type="http://schemas.openxmlformats.org/officeDocument/2006/relationships/vmlDrawing" Target="../drawings/vmlDrawing28.vml"/><Relationship Id="rId25" Type="http://schemas.openxmlformats.org/officeDocument/2006/relationships/ctrlProp" Target="../ctrlProps/ctrlProp3487.xml"/><Relationship Id="rId46" Type="http://schemas.openxmlformats.org/officeDocument/2006/relationships/ctrlProp" Target="../ctrlProps/ctrlProp3508.xml"/><Relationship Id="rId67" Type="http://schemas.openxmlformats.org/officeDocument/2006/relationships/ctrlProp" Target="../ctrlProps/ctrlProp3529.xml"/><Relationship Id="rId116" Type="http://schemas.openxmlformats.org/officeDocument/2006/relationships/ctrlProp" Target="../ctrlProps/ctrlProp3578.xml"/><Relationship Id="rId137" Type="http://schemas.openxmlformats.org/officeDocument/2006/relationships/ctrlProp" Target="../ctrlProps/ctrlProp3599.xml"/><Relationship Id="rId20" Type="http://schemas.openxmlformats.org/officeDocument/2006/relationships/ctrlProp" Target="../ctrlProps/ctrlProp3482.xml"/><Relationship Id="rId41" Type="http://schemas.openxmlformats.org/officeDocument/2006/relationships/ctrlProp" Target="../ctrlProps/ctrlProp3503.xml"/><Relationship Id="rId62" Type="http://schemas.openxmlformats.org/officeDocument/2006/relationships/ctrlProp" Target="../ctrlProps/ctrlProp3524.xml"/><Relationship Id="rId83" Type="http://schemas.openxmlformats.org/officeDocument/2006/relationships/ctrlProp" Target="../ctrlProps/ctrlProp3545.xml"/><Relationship Id="rId88" Type="http://schemas.openxmlformats.org/officeDocument/2006/relationships/ctrlProp" Target="../ctrlProps/ctrlProp3550.xml"/><Relationship Id="rId111" Type="http://schemas.openxmlformats.org/officeDocument/2006/relationships/ctrlProp" Target="../ctrlProps/ctrlProp3573.xml"/><Relationship Id="rId132" Type="http://schemas.openxmlformats.org/officeDocument/2006/relationships/ctrlProp" Target="../ctrlProps/ctrlProp3594.xml"/><Relationship Id="rId15" Type="http://schemas.openxmlformats.org/officeDocument/2006/relationships/ctrlProp" Target="../ctrlProps/ctrlProp3477.xml"/><Relationship Id="rId36" Type="http://schemas.openxmlformats.org/officeDocument/2006/relationships/ctrlProp" Target="../ctrlProps/ctrlProp3498.xml"/><Relationship Id="rId57" Type="http://schemas.openxmlformats.org/officeDocument/2006/relationships/ctrlProp" Target="../ctrlProps/ctrlProp3519.xml"/><Relationship Id="rId106" Type="http://schemas.openxmlformats.org/officeDocument/2006/relationships/ctrlProp" Target="../ctrlProps/ctrlProp3568.xml"/><Relationship Id="rId127" Type="http://schemas.openxmlformats.org/officeDocument/2006/relationships/ctrlProp" Target="../ctrlProps/ctrlProp3589.xml"/><Relationship Id="rId10" Type="http://schemas.openxmlformats.org/officeDocument/2006/relationships/ctrlProp" Target="../ctrlProps/ctrlProp3472.xml"/><Relationship Id="rId31" Type="http://schemas.openxmlformats.org/officeDocument/2006/relationships/ctrlProp" Target="../ctrlProps/ctrlProp3493.xml"/><Relationship Id="rId52" Type="http://schemas.openxmlformats.org/officeDocument/2006/relationships/ctrlProp" Target="../ctrlProps/ctrlProp3514.xml"/><Relationship Id="rId73" Type="http://schemas.openxmlformats.org/officeDocument/2006/relationships/ctrlProp" Target="../ctrlProps/ctrlProp3535.xml"/><Relationship Id="rId78" Type="http://schemas.openxmlformats.org/officeDocument/2006/relationships/ctrlProp" Target="../ctrlProps/ctrlProp3540.xml"/><Relationship Id="rId94" Type="http://schemas.openxmlformats.org/officeDocument/2006/relationships/ctrlProp" Target="../ctrlProps/ctrlProp3556.xml"/><Relationship Id="rId99" Type="http://schemas.openxmlformats.org/officeDocument/2006/relationships/ctrlProp" Target="../ctrlProps/ctrlProp3561.xml"/><Relationship Id="rId101" Type="http://schemas.openxmlformats.org/officeDocument/2006/relationships/ctrlProp" Target="../ctrlProps/ctrlProp3563.xml"/><Relationship Id="rId122" Type="http://schemas.openxmlformats.org/officeDocument/2006/relationships/ctrlProp" Target="../ctrlProps/ctrlProp3584.xml"/><Relationship Id="rId143" Type="http://schemas.openxmlformats.org/officeDocument/2006/relationships/ctrlProp" Target="../ctrlProps/ctrlProp3605.xml"/><Relationship Id="rId4" Type="http://schemas.openxmlformats.org/officeDocument/2006/relationships/ctrlProp" Target="../ctrlProps/ctrlProp3466.xml"/><Relationship Id="rId9" Type="http://schemas.openxmlformats.org/officeDocument/2006/relationships/ctrlProp" Target="../ctrlProps/ctrlProp3471.xml"/><Relationship Id="rId26" Type="http://schemas.openxmlformats.org/officeDocument/2006/relationships/ctrlProp" Target="../ctrlProps/ctrlProp3488.xml"/><Relationship Id="rId47" Type="http://schemas.openxmlformats.org/officeDocument/2006/relationships/ctrlProp" Target="../ctrlProps/ctrlProp3509.xml"/><Relationship Id="rId68" Type="http://schemas.openxmlformats.org/officeDocument/2006/relationships/ctrlProp" Target="../ctrlProps/ctrlProp3530.xml"/><Relationship Id="rId89" Type="http://schemas.openxmlformats.org/officeDocument/2006/relationships/ctrlProp" Target="../ctrlProps/ctrlProp3551.xml"/><Relationship Id="rId112" Type="http://schemas.openxmlformats.org/officeDocument/2006/relationships/ctrlProp" Target="../ctrlProps/ctrlProp3574.xml"/><Relationship Id="rId133" Type="http://schemas.openxmlformats.org/officeDocument/2006/relationships/ctrlProp" Target="../ctrlProps/ctrlProp3595.xml"/><Relationship Id="rId16" Type="http://schemas.openxmlformats.org/officeDocument/2006/relationships/ctrlProp" Target="../ctrlProps/ctrlProp3478.xml"/></Relationships>
</file>

<file path=xl/worksheets/_rels/sheet2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719.xml"/><Relationship Id="rId21" Type="http://schemas.openxmlformats.org/officeDocument/2006/relationships/ctrlProp" Target="../ctrlProps/ctrlProp3623.xml"/><Relationship Id="rId42" Type="http://schemas.openxmlformats.org/officeDocument/2006/relationships/ctrlProp" Target="../ctrlProps/ctrlProp3644.xml"/><Relationship Id="rId63" Type="http://schemas.openxmlformats.org/officeDocument/2006/relationships/ctrlProp" Target="../ctrlProps/ctrlProp3665.xml"/><Relationship Id="rId84" Type="http://schemas.openxmlformats.org/officeDocument/2006/relationships/ctrlProp" Target="../ctrlProps/ctrlProp3686.xml"/><Relationship Id="rId138" Type="http://schemas.openxmlformats.org/officeDocument/2006/relationships/ctrlProp" Target="../ctrlProps/ctrlProp3740.xml"/><Relationship Id="rId107" Type="http://schemas.openxmlformats.org/officeDocument/2006/relationships/ctrlProp" Target="../ctrlProps/ctrlProp3709.xml"/><Relationship Id="rId11" Type="http://schemas.openxmlformats.org/officeDocument/2006/relationships/ctrlProp" Target="../ctrlProps/ctrlProp3613.xml"/><Relationship Id="rId32" Type="http://schemas.openxmlformats.org/officeDocument/2006/relationships/ctrlProp" Target="../ctrlProps/ctrlProp3634.xml"/><Relationship Id="rId37" Type="http://schemas.openxmlformats.org/officeDocument/2006/relationships/ctrlProp" Target="../ctrlProps/ctrlProp3639.xml"/><Relationship Id="rId53" Type="http://schemas.openxmlformats.org/officeDocument/2006/relationships/ctrlProp" Target="../ctrlProps/ctrlProp3655.xml"/><Relationship Id="rId58" Type="http://schemas.openxmlformats.org/officeDocument/2006/relationships/ctrlProp" Target="../ctrlProps/ctrlProp3660.xml"/><Relationship Id="rId74" Type="http://schemas.openxmlformats.org/officeDocument/2006/relationships/ctrlProp" Target="../ctrlProps/ctrlProp3676.xml"/><Relationship Id="rId79" Type="http://schemas.openxmlformats.org/officeDocument/2006/relationships/ctrlProp" Target="../ctrlProps/ctrlProp3681.xml"/><Relationship Id="rId102" Type="http://schemas.openxmlformats.org/officeDocument/2006/relationships/ctrlProp" Target="../ctrlProps/ctrlProp3704.xml"/><Relationship Id="rId123" Type="http://schemas.openxmlformats.org/officeDocument/2006/relationships/ctrlProp" Target="../ctrlProps/ctrlProp3725.xml"/><Relationship Id="rId128" Type="http://schemas.openxmlformats.org/officeDocument/2006/relationships/ctrlProp" Target="../ctrlProps/ctrlProp3730.xml"/><Relationship Id="rId5" Type="http://schemas.openxmlformats.org/officeDocument/2006/relationships/ctrlProp" Target="../ctrlProps/ctrlProp3607.xml"/><Relationship Id="rId90" Type="http://schemas.openxmlformats.org/officeDocument/2006/relationships/ctrlProp" Target="../ctrlProps/ctrlProp3692.xml"/><Relationship Id="rId95" Type="http://schemas.openxmlformats.org/officeDocument/2006/relationships/ctrlProp" Target="../ctrlProps/ctrlProp3697.xml"/><Relationship Id="rId22" Type="http://schemas.openxmlformats.org/officeDocument/2006/relationships/ctrlProp" Target="../ctrlProps/ctrlProp3624.xml"/><Relationship Id="rId27" Type="http://schemas.openxmlformats.org/officeDocument/2006/relationships/ctrlProp" Target="../ctrlProps/ctrlProp3629.xml"/><Relationship Id="rId43" Type="http://schemas.openxmlformats.org/officeDocument/2006/relationships/ctrlProp" Target="../ctrlProps/ctrlProp3645.xml"/><Relationship Id="rId48" Type="http://schemas.openxmlformats.org/officeDocument/2006/relationships/ctrlProp" Target="../ctrlProps/ctrlProp3650.xml"/><Relationship Id="rId64" Type="http://schemas.openxmlformats.org/officeDocument/2006/relationships/ctrlProp" Target="../ctrlProps/ctrlProp3666.xml"/><Relationship Id="rId69" Type="http://schemas.openxmlformats.org/officeDocument/2006/relationships/ctrlProp" Target="../ctrlProps/ctrlProp3671.xml"/><Relationship Id="rId113" Type="http://schemas.openxmlformats.org/officeDocument/2006/relationships/ctrlProp" Target="../ctrlProps/ctrlProp3715.xml"/><Relationship Id="rId118" Type="http://schemas.openxmlformats.org/officeDocument/2006/relationships/ctrlProp" Target="../ctrlProps/ctrlProp3720.xml"/><Relationship Id="rId134" Type="http://schemas.openxmlformats.org/officeDocument/2006/relationships/ctrlProp" Target="../ctrlProps/ctrlProp3736.xml"/><Relationship Id="rId139" Type="http://schemas.openxmlformats.org/officeDocument/2006/relationships/ctrlProp" Target="../ctrlProps/ctrlProp3741.xml"/><Relationship Id="rId80" Type="http://schemas.openxmlformats.org/officeDocument/2006/relationships/ctrlProp" Target="../ctrlProps/ctrlProp3682.xml"/><Relationship Id="rId85" Type="http://schemas.openxmlformats.org/officeDocument/2006/relationships/ctrlProp" Target="../ctrlProps/ctrlProp3687.xml"/><Relationship Id="rId12" Type="http://schemas.openxmlformats.org/officeDocument/2006/relationships/ctrlProp" Target="../ctrlProps/ctrlProp3614.xml"/><Relationship Id="rId17" Type="http://schemas.openxmlformats.org/officeDocument/2006/relationships/ctrlProp" Target="../ctrlProps/ctrlProp3619.xml"/><Relationship Id="rId33" Type="http://schemas.openxmlformats.org/officeDocument/2006/relationships/ctrlProp" Target="../ctrlProps/ctrlProp3635.xml"/><Relationship Id="rId38" Type="http://schemas.openxmlformats.org/officeDocument/2006/relationships/ctrlProp" Target="../ctrlProps/ctrlProp3640.xml"/><Relationship Id="rId59" Type="http://schemas.openxmlformats.org/officeDocument/2006/relationships/ctrlProp" Target="../ctrlProps/ctrlProp3661.xml"/><Relationship Id="rId103" Type="http://schemas.openxmlformats.org/officeDocument/2006/relationships/ctrlProp" Target="../ctrlProps/ctrlProp3705.xml"/><Relationship Id="rId108" Type="http://schemas.openxmlformats.org/officeDocument/2006/relationships/ctrlProp" Target="../ctrlProps/ctrlProp3710.xml"/><Relationship Id="rId124" Type="http://schemas.openxmlformats.org/officeDocument/2006/relationships/ctrlProp" Target="../ctrlProps/ctrlProp3726.xml"/><Relationship Id="rId129" Type="http://schemas.openxmlformats.org/officeDocument/2006/relationships/ctrlProp" Target="../ctrlProps/ctrlProp3731.xml"/><Relationship Id="rId54" Type="http://schemas.openxmlformats.org/officeDocument/2006/relationships/ctrlProp" Target="../ctrlProps/ctrlProp3656.xml"/><Relationship Id="rId70" Type="http://schemas.openxmlformats.org/officeDocument/2006/relationships/ctrlProp" Target="../ctrlProps/ctrlProp3672.xml"/><Relationship Id="rId75" Type="http://schemas.openxmlformats.org/officeDocument/2006/relationships/ctrlProp" Target="../ctrlProps/ctrlProp3677.xml"/><Relationship Id="rId91" Type="http://schemas.openxmlformats.org/officeDocument/2006/relationships/ctrlProp" Target="../ctrlProps/ctrlProp3693.xml"/><Relationship Id="rId96" Type="http://schemas.openxmlformats.org/officeDocument/2006/relationships/ctrlProp" Target="../ctrlProps/ctrlProp3698.xml"/><Relationship Id="rId140" Type="http://schemas.openxmlformats.org/officeDocument/2006/relationships/ctrlProp" Target="../ctrlProps/ctrlProp3742.xml"/><Relationship Id="rId1" Type="http://schemas.openxmlformats.org/officeDocument/2006/relationships/printerSettings" Target="../printerSettings/printerSettings29.bin"/><Relationship Id="rId6" Type="http://schemas.openxmlformats.org/officeDocument/2006/relationships/ctrlProp" Target="../ctrlProps/ctrlProp3608.xml"/><Relationship Id="rId23" Type="http://schemas.openxmlformats.org/officeDocument/2006/relationships/ctrlProp" Target="../ctrlProps/ctrlProp3625.xml"/><Relationship Id="rId28" Type="http://schemas.openxmlformats.org/officeDocument/2006/relationships/ctrlProp" Target="../ctrlProps/ctrlProp3630.xml"/><Relationship Id="rId49" Type="http://schemas.openxmlformats.org/officeDocument/2006/relationships/ctrlProp" Target="../ctrlProps/ctrlProp3651.xml"/><Relationship Id="rId114" Type="http://schemas.openxmlformats.org/officeDocument/2006/relationships/ctrlProp" Target="../ctrlProps/ctrlProp3716.xml"/><Relationship Id="rId119" Type="http://schemas.openxmlformats.org/officeDocument/2006/relationships/ctrlProp" Target="../ctrlProps/ctrlProp3721.xml"/><Relationship Id="rId44" Type="http://schemas.openxmlformats.org/officeDocument/2006/relationships/ctrlProp" Target="../ctrlProps/ctrlProp3646.xml"/><Relationship Id="rId60" Type="http://schemas.openxmlformats.org/officeDocument/2006/relationships/ctrlProp" Target="../ctrlProps/ctrlProp3662.xml"/><Relationship Id="rId65" Type="http://schemas.openxmlformats.org/officeDocument/2006/relationships/ctrlProp" Target="../ctrlProps/ctrlProp3667.xml"/><Relationship Id="rId81" Type="http://schemas.openxmlformats.org/officeDocument/2006/relationships/ctrlProp" Target="../ctrlProps/ctrlProp3683.xml"/><Relationship Id="rId86" Type="http://schemas.openxmlformats.org/officeDocument/2006/relationships/ctrlProp" Target="../ctrlProps/ctrlProp3688.xml"/><Relationship Id="rId130" Type="http://schemas.openxmlformats.org/officeDocument/2006/relationships/ctrlProp" Target="../ctrlProps/ctrlProp3732.xml"/><Relationship Id="rId135" Type="http://schemas.openxmlformats.org/officeDocument/2006/relationships/ctrlProp" Target="../ctrlProps/ctrlProp3737.xml"/><Relationship Id="rId13" Type="http://schemas.openxmlformats.org/officeDocument/2006/relationships/ctrlProp" Target="../ctrlProps/ctrlProp3615.xml"/><Relationship Id="rId18" Type="http://schemas.openxmlformats.org/officeDocument/2006/relationships/ctrlProp" Target="../ctrlProps/ctrlProp3620.xml"/><Relationship Id="rId39" Type="http://schemas.openxmlformats.org/officeDocument/2006/relationships/ctrlProp" Target="../ctrlProps/ctrlProp3641.xml"/><Relationship Id="rId109" Type="http://schemas.openxmlformats.org/officeDocument/2006/relationships/ctrlProp" Target="../ctrlProps/ctrlProp3711.xml"/><Relationship Id="rId34" Type="http://schemas.openxmlformats.org/officeDocument/2006/relationships/ctrlProp" Target="../ctrlProps/ctrlProp3636.xml"/><Relationship Id="rId50" Type="http://schemas.openxmlformats.org/officeDocument/2006/relationships/ctrlProp" Target="../ctrlProps/ctrlProp3652.xml"/><Relationship Id="rId55" Type="http://schemas.openxmlformats.org/officeDocument/2006/relationships/ctrlProp" Target="../ctrlProps/ctrlProp3657.xml"/><Relationship Id="rId76" Type="http://schemas.openxmlformats.org/officeDocument/2006/relationships/ctrlProp" Target="../ctrlProps/ctrlProp3678.xml"/><Relationship Id="rId97" Type="http://schemas.openxmlformats.org/officeDocument/2006/relationships/ctrlProp" Target="../ctrlProps/ctrlProp3699.xml"/><Relationship Id="rId104" Type="http://schemas.openxmlformats.org/officeDocument/2006/relationships/ctrlProp" Target="../ctrlProps/ctrlProp3706.xml"/><Relationship Id="rId120" Type="http://schemas.openxmlformats.org/officeDocument/2006/relationships/ctrlProp" Target="../ctrlProps/ctrlProp3722.xml"/><Relationship Id="rId125" Type="http://schemas.openxmlformats.org/officeDocument/2006/relationships/ctrlProp" Target="../ctrlProps/ctrlProp3727.xml"/><Relationship Id="rId141" Type="http://schemas.openxmlformats.org/officeDocument/2006/relationships/ctrlProp" Target="../ctrlProps/ctrlProp3743.xml"/><Relationship Id="rId7" Type="http://schemas.openxmlformats.org/officeDocument/2006/relationships/ctrlProp" Target="../ctrlProps/ctrlProp3609.xml"/><Relationship Id="rId71" Type="http://schemas.openxmlformats.org/officeDocument/2006/relationships/ctrlProp" Target="../ctrlProps/ctrlProp3673.xml"/><Relationship Id="rId92" Type="http://schemas.openxmlformats.org/officeDocument/2006/relationships/ctrlProp" Target="../ctrlProps/ctrlProp3694.xml"/><Relationship Id="rId2" Type="http://schemas.openxmlformats.org/officeDocument/2006/relationships/drawing" Target="../drawings/drawing29.xml"/><Relationship Id="rId29" Type="http://schemas.openxmlformats.org/officeDocument/2006/relationships/ctrlProp" Target="../ctrlProps/ctrlProp3631.xml"/><Relationship Id="rId24" Type="http://schemas.openxmlformats.org/officeDocument/2006/relationships/ctrlProp" Target="../ctrlProps/ctrlProp3626.xml"/><Relationship Id="rId40" Type="http://schemas.openxmlformats.org/officeDocument/2006/relationships/ctrlProp" Target="../ctrlProps/ctrlProp3642.xml"/><Relationship Id="rId45" Type="http://schemas.openxmlformats.org/officeDocument/2006/relationships/ctrlProp" Target="../ctrlProps/ctrlProp3647.xml"/><Relationship Id="rId66" Type="http://schemas.openxmlformats.org/officeDocument/2006/relationships/ctrlProp" Target="../ctrlProps/ctrlProp3668.xml"/><Relationship Id="rId87" Type="http://schemas.openxmlformats.org/officeDocument/2006/relationships/ctrlProp" Target="../ctrlProps/ctrlProp3689.xml"/><Relationship Id="rId110" Type="http://schemas.openxmlformats.org/officeDocument/2006/relationships/ctrlProp" Target="../ctrlProps/ctrlProp3712.xml"/><Relationship Id="rId115" Type="http://schemas.openxmlformats.org/officeDocument/2006/relationships/ctrlProp" Target="../ctrlProps/ctrlProp3717.xml"/><Relationship Id="rId131" Type="http://schemas.openxmlformats.org/officeDocument/2006/relationships/ctrlProp" Target="../ctrlProps/ctrlProp3733.xml"/><Relationship Id="rId136" Type="http://schemas.openxmlformats.org/officeDocument/2006/relationships/ctrlProp" Target="../ctrlProps/ctrlProp3738.xml"/><Relationship Id="rId61" Type="http://schemas.openxmlformats.org/officeDocument/2006/relationships/ctrlProp" Target="../ctrlProps/ctrlProp3663.xml"/><Relationship Id="rId82" Type="http://schemas.openxmlformats.org/officeDocument/2006/relationships/ctrlProp" Target="../ctrlProps/ctrlProp3684.xml"/><Relationship Id="rId19" Type="http://schemas.openxmlformats.org/officeDocument/2006/relationships/ctrlProp" Target="../ctrlProps/ctrlProp3621.xml"/><Relationship Id="rId14" Type="http://schemas.openxmlformats.org/officeDocument/2006/relationships/ctrlProp" Target="../ctrlProps/ctrlProp3616.xml"/><Relationship Id="rId30" Type="http://schemas.openxmlformats.org/officeDocument/2006/relationships/ctrlProp" Target="../ctrlProps/ctrlProp3632.xml"/><Relationship Id="rId35" Type="http://schemas.openxmlformats.org/officeDocument/2006/relationships/ctrlProp" Target="../ctrlProps/ctrlProp3637.xml"/><Relationship Id="rId56" Type="http://schemas.openxmlformats.org/officeDocument/2006/relationships/ctrlProp" Target="../ctrlProps/ctrlProp3658.xml"/><Relationship Id="rId77" Type="http://schemas.openxmlformats.org/officeDocument/2006/relationships/ctrlProp" Target="../ctrlProps/ctrlProp3679.xml"/><Relationship Id="rId100" Type="http://schemas.openxmlformats.org/officeDocument/2006/relationships/ctrlProp" Target="../ctrlProps/ctrlProp3702.xml"/><Relationship Id="rId105" Type="http://schemas.openxmlformats.org/officeDocument/2006/relationships/ctrlProp" Target="../ctrlProps/ctrlProp3707.xml"/><Relationship Id="rId126" Type="http://schemas.openxmlformats.org/officeDocument/2006/relationships/ctrlProp" Target="../ctrlProps/ctrlProp3728.xml"/><Relationship Id="rId8" Type="http://schemas.openxmlformats.org/officeDocument/2006/relationships/ctrlProp" Target="../ctrlProps/ctrlProp3610.xml"/><Relationship Id="rId51" Type="http://schemas.openxmlformats.org/officeDocument/2006/relationships/ctrlProp" Target="../ctrlProps/ctrlProp3653.xml"/><Relationship Id="rId72" Type="http://schemas.openxmlformats.org/officeDocument/2006/relationships/ctrlProp" Target="../ctrlProps/ctrlProp3674.xml"/><Relationship Id="rId93" Type="http://schemas.openxmlformats.org/officeDocument/2006/relationships/ctrlProp" Target="../ctrlProps/ctrlProp3695.xml"/><Relationship Id="rId98" Type="http://schemas.openxmlformats.org/officeDocument/2006/relationships/ctrlProp" Target="../ctrlProps/ctrlProp3700.xml"/><Relationship Id="rId121" Type="http://schemas.openxmlformats.org/officeDocument/2006/relationships/ctrlProp" Target="../ctrlProps/ctrlProp3723.xml"/><Relationship Id="rId142" Type="http://schemas.openxmlformats.org/officeDocument/2006/relationships/ctrlProp" Target="../ctrlProps/ctrlProp3744.xml"/><Relationship Id="rId3" Type="http://schemas.openxmlformats.org/officeDocument/2006/relationships/vmlDrawing" Target="../drawings/vmlDrawing29.vml"/><Relationship Id="rId25" Type="http://schemas.openxmlformats.org/officeDocument/2006/relationships/ctrlProp" Target="../ctrlProps/ctrlProp3627.xml"/><Relationship Id="rId46" Type="http://schemas.openxmlformats.org/officeDocument/2006/relationships/ctrlProp" Target="../ctrlProps/ctrlProp3648.xml"/><Relationship Id="rId67" Type="http://schemas.openxmlformats.org/officeDocument/2006/relationships/ctrlProp" Target="../ctrlProps/ctrlProp3669.xml"/><Relationship Id="rId116" Type="http://schemas.openxmlformats.org/officeDocument/2006/relationships/ctrlProp" Target="../ctrlProps/ctrlProp3718.xml"/><Relationship Id="rId137" Type="http://schemas.openxmlformats.org/officeDocument/2006/relationships/ctrlProp" Target="../ctrlProps/ctrlProp3739.xml"/><Relationship Id="rId20" Type="http://schemas.openxmlformats.org/officeDocument/2006/relationships/ctrlProp" Target="../ctrlProps/ctrlProp3622.xml"/><Relationship Id="rId41" Type="http://schemas.openxmlformats.org/officeDocument/2006/relationships/ctrlProp" Target="../ctrlProps/ctrlProp3643.xml"/><Relationship Id="rId62" Type="http://schemas.openxmlformats.org/officeDocument/2006/relationships/ctrlProp" Target="../ctrlProps/ctrlProp3664.xml"/><Relationship Id="rId83" Type="http://schemas.openxmlformats.org/officeDocument/2006/relationships/ctrlProp" Target="../ctrlProps/ctrlProp3685.xml"/><Relationship Id="rId88" Type="http://schemas.openxmlformats.org/officeDocument/2006/relationships/ctrlProp" Target="../ctrlProps/ctrlProp3690.xml"/><Relationship Id="rId111" Type="http://schemas.openxmlformats.org/officeDocument/2006/relationships/ctrlProp" Target="../ctrlProps/ctrlProp3713.xml"/><Relationship Id="rId132" Type="http://schemas.openxmlformats.org/officeDocument/2006/relationships/ctrlProp" Target="../ctrlProps/ctrlProp3734.xml"/><Relationship Id="rId15" Type="http://schemas.openxmlformats.org/officeDocument/2006/relationships/ctrlProp" Target="../ctrlProps/ctrlProp3617.xml"/><Relationship Id="rId36" Type="http://schemas.openxmlformats.org/officeDocument/2006/relationships/ctrlProp" Target="../ctrlProps/ctrlProp3638.xml"/><Relationship Id="rId57" Type="http://schemas.openxmlformats.org/officeDocument/2006/relationships/ctrlProp" Target="../ctrlProps/ctrlProp3659.xml"/><Relationship Id="rId106" Type="http://schemas.openxmlformats.org/officeDocument/2006/relationships/ctrlProp" Target="../ctrlProps/ctrlProp3708.xml"/><Relationship Id="rId127" Type="http://schemas.openxmlformats.org/officeDocument/2006/relationships/ctrlProp" Target="../ctrlProps/ctrlProp3729.xml"/><Relationship Id="rId10" Type="http://schemas.openxmlformats.org/officeDocument/2006/relationships/ctrlProp" Target="../ctrlProps/ctrlProp3612.xml"/><Relationship Id="rId31" Type="http://schemas.openxmlformats.org/officeDocument/2006/relationships/ctrlProp" Target="../ctrlProps/ctrlProp3633.xml"/><Relationship Id="rId52" Type="http://schemas.openxmlformats.org/officeDocument/2006/relationships/ctrlProp" Target="../ctrlProps/ctrlProp3654.xml"/><Relationship Id="rId73" Type="http://schemas.openxmlformats.org/officeDocument/2006/relationships/ctrlProp" Target="../ctrlProps/ctrlProp3675.xml"/><Relationship Id="rId78" Type="http://schemas.openxmlformats.org/officeDocument/2006/relationships/ctrlProp" Target="../ctrlProps/ctrlProp3680.xml"/><Relationship Id="rId94" Type="http://schemas.openxmlformats.org/officeDocument/2006/relationships/ctrlProp" Target="../ctrlProps/ctrlProp3696.xml"/><Relationship Id="rId99" Type="http://schemas.openxmlformats.org/officeDocument/2006/relationships/ctrlProp" Target="../ctrlProps/ctrlProp3701.xml"/><Relationship Id="rId101" Type="http://schemas.openxmlformats.org/officeDocument/2006/relationships/ctrlProp" Target="../ctrlProps/ctrlProp3703.xml"/><Relationship Id="rId122" Type="http://schemas.openxmlformats.org/officeDocument/2006/relationships/ctrlProp" Target="../ctrlProps/ctrlProp3724.xml"/><Relationship Id="rId143" Type="http://schemas.openxmlformats.org/officeDocument/2006/relationships/ctrlProp" Target="../ctrlProps/ctrlProp3745.xml"/><Relationship Id="rId4" Type="http://schemas.openxmlformats.org/officeDocument/2006/relationships/ctrlProp" Target="../ctrlProps/ctrlProp3606.xml"/><Relationship Id="rId9" Type="http://schemas.openxmlformats.org/officeDocument/2006/relationships/ctrlProp" Target="../ctrlProps/ctrlProp3611.xml"/><Relationship Id="rId26" Type="http://schemas.openxmlformats.org/officeDocument/2006/relationships/ctrlProp" Target="../ctrlProps/ctrlProp3628.xml"/><Relationship Id="rId47" Type="http://schemas.openxmlformats.org/officeDocument/2006/relationships/ctrlProp" Target="../ctrlProps/ctrlProp3649.xml"/><Relationship Id="rId68" Type="http://schemas.openxmlformats.org/officeDocument/2006/relationships/ctrlProp" Target="../ctrlProps/ctrlProp3670.xml"/><Relationship Id="rId89" Type="http://schemas.openxmlformats.org/officeDocument/2006/relationships/ctrlProp" Target="../ctrlProps/ctrlProp3691.xml"/><Relationship Id="rId112" Type="http://schemas.openxmlformats.org/officeDocument/2006/relationships/ctrlProp" Target="../ctrlProps/ctrlProp3714.xml"/><Relationship Id="rId133" Type="http://schemas.openxmlformats.org/officeDocument/2006/relationships/ctrlProp" Target="../ctrlProps/ctrlProp3735.xml"/><Relationship Id="rId16" Type="http://schemas.openxmlformats.org/officeDocument/2006/relationships/ctrlProp" Target="../ctrlProps/ctrlProp361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2" t="s">
        <v>0</v>
      </c>
      <c r="B1" s="203"/>
      <c r="C1" s="203"/>
      <c r="D1" s="203"/>
      <c r="E1" s="203"/>
      <c r="F1" s="204"/>
      <c r="G1" s="205">
        <v>44287</v>
      </c>
      <c r="H1" s="206"/>
      <c r="I1" s="207"/>
      <c r="J1" s="202" t="s">
        <v>1</v>
      </c>
      <c r="K1" s="203"/>
      <c r="L1" s="203"/>
      <c r="M1" s="203"/>
      <c r="N1" s="203"/>
      <c r="O1" s="204"/>
      <c r="Q1" s="202" t="s">
        <v>2</v>
      </c>
      <c r="R1" s="204"/>
    </row>
    <row r="2" spans="1:19" ht="17.25" customHeight="1">
      <c r="A2" s="1" t="s">
        <v>3</v>
      </c>
      <c r="B2" s="208" t="s">
        <v>4</v>
      </c>
      <c r="C2" s="209"/>
      <c r="D2" s="209"/>
      <c r="E2" s="209"/>
      <c r="F2" s="210"/>
      <c r="G2" s="211" t="s">
        <v>46</v>
      </c>
      <c r="H2" s="212"/>
      <c r="I2" s="213"/>
      <c r="J2" s="1" t="s">
        <v>3</v>
      </c>
      <c r="K2" s="208" t="s">
        <v>5</v>
      </c>
      <c r="L2" s="209"/>
      <c r="M2" s="209"/>
      <c r="N2" s="209"/>
      <c r="O2" s="210"/>
      <c r="Q2" s="2" t="s">
        <v>6</v>
      </c>
      <c r="R2" s="3">
        <v>0.375</v>
      </c>
    </row>
    <row r="3" spans="1:19" ht="17.25" customHeight="1" thickBot="1">
      <c r="A3" s="4" t="s">
        <v>7</v>
      </c>
      <c r="B3" s="214" t="s">
        <v>8</v>
      </c>
      <c r="C3" s="215"/>
      <c r="D3" s="215"/>
      <c r="E3" s="215"/>
      <c r="F3" s="216"/>
      <c r="G3" s="21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18"/>
      <c r="I3" s="219"/>
      <c r="J3" s="4" t="s">
        <v>7</v>
      </c>
      <c r="K3" s="214" t="s">
        <v>9</v>
      </c>
      <c r="L3" s="215"/>
      <c r="M3" s="215"/>
      <c r="N3" s="215"/>
      <c r="O3" s="216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14" t="s">
        <v>12</v>
      </c>
      <c r="C4" s="215"/>
      <c r="D4" s="215"/>
      <c r="E4" s="215"/>
      <c r="F4" s="216"/>
      <c r="G4" s="211" t="s">
        <v>44</v>
      </c>
      <c r="H4" s="212"/>
      <c r="I4" s="213"/>
      <c r="J4" s="4" t="s">
        <v>11</v>
      </c>
      <c r="K4" s="214" t="s">
        <v>13</v>
      </c>
      <c r="L4" s="215"/>
      <c r="M4" s="215"/>
      <c r="N4" s="215"/>
      <c r="O4" s="216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14" t="s">
        <v>16</v>
      </c>
      <c r="C5" s="215"/>
      <c r="D5" s="215"/>
      <c r="E5" s="215"/>
      <c r="F5" s="216"/>
      <c r="G5" s="21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18"/>
      <c r="I5" s="219"/>
      <c r="J5" s="4" t="s">
        <v>15</v>
      </c>
      <c r="K5" s="214" t="s">
        <v>17</v>
      </c>
      <c r="L5" s="215"/>
      <c r="M5" s="215"/>
      <c r="N5" s="215"/>
      <c r="O5" s="216"/>
    </row>
    <row r="6" spans="1:19">
      <c r="A6" s="4" t="s">
        <v>18</v>
      </c>
      <c r="B6" s="214" t="s">
        <v>19</v>
      </c>
      <c r="C6" s="215"/>
      <c r="D6" s="215"/>
      <c r="E6" s="215"/>
      <c r="F6" s="216"/>
      <c r="G6" s="211" t="s">
        <v>45</v>
      </c>
      <c r="H6" s="212"/>
      <c r="I6" s="213"/>
      <c r="J6" s="4" t="s">
        <v>18</v>
      </c>
      <c r="K6" s="214" t="s">
        <v>20</v>
      </c>
      <c r="L6" s="215"/>
      <c r="M6" s="215"/>
      <c r="N6" s="215"/>
      <c r="O6" s="216"/>
    </row>
    <row r="7" spans="1:19" ht="17.25" thickBot="1">
      <c r="A7" s="4" t="s">
        <v>21</v>
      </c>
      <c r="B7" s="214" t="s">
        <v>22</v>
      </c>
      <c r="C7" s="215"/>
      <c r="D7" s="215"/>
      <c r="E7" s="215"/>
      <c r="F7" s="216"/>
      <c r="G7" s="21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18"/>
      <c r="I7" s="219"/>
      <c r="J7" s="4" t="s">
        <v>21</v>
      </c>
      <c r="K7" s="214" t="s">
        <v>23</v>
      </c>
      <c r="L7" s="215"/>
      <c r="M7" s="215"/>
      <c r="N7" s="215"/>
      <c r="O7" s="216"/>
    </row>
    <row r="8" spans="1:19" ht="17.25" thickBot="1">
      <c r="A8" s="4" t="s">
        <v>24</v>
      </c>
      <c r="B8" s="214" t="s">
        <v>25</v>
      </c>
      <c r="C8" s="215"/>
      <c r="D8" s="215"/>
      <c r="E8" s="215"/>
      <c r="F8" s="216"/>
      <c r="G8" s="211" t="s">
        <v>251</v>
      </c>
      <c r="H8" s="212"/>
      <c r="I8" s="213"/>
      <c r="J8" s="4" t="s">
        <v>24</v>
      </c>
      <c r="K8" s="214" t="s">
        <v>26</v>
      </c>
      <c r="L8" s="215"/>
      <c r="M8" s="215"/>
      <c r="N8" s="215"/>
      <c r="O8" s="216"/>
      <c r="Q8" s="202" t="s">
        <v>27</v>
      </c>
      <c r="R8" s="204"/>
    </row>
    <row r="9" spans="1:19" ht="17.25" thickBot="1">
      <c r="A9" s="4" t="s">
        <v>28</v>
      </c>
      <c r="B9" s="214"/>
      <c r="C9" s="215"/>
      <c r="D9" s="215"/>
      <c r="E9" s="215"/>
      <c r="F9" s="216"/>
      <c r="G9" s="21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18"/>
      <c r="I9" s="219"/>
      <c r="J9" s="4" t="s">
        <v>28</v>
      </c>
      <c r="K9" s="214" t="s">
        <v>259</v>
      </c>
      <c r="L9" s="215"/>
      <c r="M9" s="215"/>
      <c r="N9" s="215"/>
      <c r="O9" s="216"/>
      <c r="Q9" s="2" t="s">
        <v>29</v>
      </c>
      <c r="R9" s="6">
        <v>10</v>
      </c>
    </row>
    <row r="10" spans="1:19">
      <c r="A10" s="4" t="s">
        <v>30</v>
      </c>
      <c r="B10" s="214"/>
      <c r="C10" s="215"/>
      <c r="D10" s="215"/>
      <c r="E10" s="215"/>
      <c r="F10" s="216"/>
      <c r="G10" s="211" t="s">
        <v>47</v>
      </c>
      <c r="H10" s="212"/>
      <c r="I10" s="213"/>
      <c r="J10" s="4" t="s">
        <v>30</v>
      </c>
      <c r="K10" s="214"/>
      <c r="L10" s="215"/>
      <c r="M10" s="215"/>
      <c r="N10" s="215"/>
      <c r="O10" s="216"/>
      <c r="Q10" s="2" t="s">
        <v>31</v>
      </c>
      <c r="R10" s="6">
        <v>100</v>
      </c>
    </row>
    <row r="11" spans="1:19" ht="17.25" thickBot="1">
      <c r="A11" s="7" t="s">
        <v>32</v>
      </c>
      <c r="B11" s="220"/>
      <c r="C11" s="221"/>
      <c r="D11" s="221"/>
      <c r="E11" s="221"/>
      <c r="F11" s="222"/>
      <c r="G11" s="21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8"/>
      <c r="I11" s="219"/>
      <c r="J11" s="7" t="s">
        <v>32</v>
      </c>
      <c r="K11" s="220"/>
      <c r="L11" s="221"/>
      <c r="M11" s="221"/>
      <c r="N11" s="221"/>
      <c r="O11" s="222"/>
      <c r="Q11" s="65" t="s">
        <v>33</v>
      </c>
      <c r="R11" s="8">
        <v>1000</v>
      </c>
    </row>
    <row r="12" spans="1:19" ht="17.25" thickBot="1"/>
    <row r="13" spans="1:19" ht="17.25" customHeight="1" thickBot="1">
      <c r="A13" s="202" t="s">
        <v>34</v>
      </c>
      <c r="B13" s="203"/>
      <c r="C13" s="203"/>
      <c r="D13" s="203"/>
      <c r="E13" s="203"/>
      <c r="F13" s="203"/>
      <c r="G13" s="203"/>
      <c r="H13" s="203"/>
      <c r="I13" s="203"/>
      <c r="J13" s="203"/>
      <c r="K13" s="203"/>
      <c r="L13" s="203"/>
      <c r="M13" s="203"/>
      <c r="N13" s="203"/>
      <c r="O13" s="204"/>
      <c r="Q13" s="223"/>
      <c r="R13" s="223"/>
      <c r="S13" s="223"/>
    </row>
    <row r="14" spans="1:19" ht="17.25" customHeight="1" thickBot="1">
      <c r="A14" s="111" t="s">
        <v>35</v>
      </c>
      <c r="B14" s="202" t="s">
        <v>36</v>
      </c>
      <c r="C14" s="204"/>
      <c r="D14" s="202" t="s">
        <v>37</v>
      </c>
      <c r="E14" s="203"/>
      <c r="F14" s="204"/>
      <c r="G14" s="229">
        <f>_xlfn.IFNA(VLOOKUP(B14, 현재가테이블!$B$2:$D$200, 2, FALSE), "-")</f>
        <v>48446000</v>
      </c>
      <c r="H14" s="230"/>
      <c r="I14" s="231"/>
      <c r="J14" s="202" t="s">
        <v>38</v>
      </c>
      <c r="K14" s="203"/>
      <c r="L14" s="204"/>
      <c r="M14" s="232">
        <f>_xlfn.IFNA(VLOOKUP(B14, 현재가테이블!$B$2:$D$200, 3, FALSE), "-")</f>
        <v>4.5040769699999997E-2</v>
      </c>
      <c r="N14" s="233"/>
      <c r="O14" s="234"/>
      <c r="Q14" s="223"/>
      <c r="R14" s="223"/>
      <c r="S14" s="223"/>
    </row>
    <row r="15" spans="1:19" ht="17.25" customHeight="1" thickBot="1">
      <c r="A15" s="224" t="s">
        <v>39</v>
      </c>
      <c r="B15" s="235" t="str">
        <f>TEXT($G$1, "[$-ko-KR]yyyy-mm-dd(ddd) ") &amp; "오전 00:00"</f>
        <v>2021-04-01(목) 오전 00:00</v>
      </c>
      <c r="C15" s="236"/>
      <c r="D15" s="225" t="str">
        <f>TEXT($G$1, "[$-ko-KR]yyyy-mm-dd(ddd) ") &amp; "오후 14:00"</f>
        <v>2021-04-01(목) 오후 14:00</v>
      </c>
      <c r="E15" s="226"/>
      <c r="F15" s="227"/>
      <c r="G15" s="225" t="str">
        <f>TEXT($G$1, "[$-ko-KR]yyyy-mm-dd(ddd) ") &amp; "오후 19:00"</f>
        <v>2021-04-01(목) 오후 19:00</v>
      </c>
      <c r="H15" s="226"/>
      <c r="I15" s="227"/>
      <c r="J15" s="225" t="str">
        <f>TEXT($G$1, "[$-ko-KR]yyyy-mm-dd(ddd) ") &amp; "오후 21:00"</f>
        <v>2021-04-01(목) 오후 21:00</v>
      </c>
      <c r="K15" s="226"/>
      <c r="L15" s="227"/>
      <c r="M15" s="225" t="str">
        <f>TEXT($G$1+1, "[$-ko-KR]yyyy-mm-dd(ddd) ") &amp; "오전 00:00"</f>
        <v>2021-04-02(금) 오전 00:00</v>
      </c>
      <c r="N15" s="226"/>
      <c r="O15" s="227"/>
      <c r="Q15" s="223"/>
      <c r="R15" s="223"/>
      <c r="S15" s="223"/>
    </row>
    <row r="16" spans="1:19" ht="17.25" customHeight="1" thickBot="1">
      <c r="A16" s="224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8"/>
      <c r="R16" s="228"/>
      <c r="S16" s="228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3"/>
      <c r="R17" s="223"/>
      <c r="S17" s="223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3"/>
      <c r="R18" s="223"/>
      <c r="S18" s="223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8"/>
      <c r="R19" s="228"/>
      <c r="S19" s="228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8"/>
      <c r="R20" s="228"/>
      <c r="S20" s="228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8"/>
      <c r="R21" s="228"/>
      <c r="S21" s="228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8"/>
      <c r="R22" s="228"/>
      <c r="S22" s="228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8"/>
      <c r="R23" s="228"/>
      <c r="S23" s="228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8"/>
      <c r="R24" s="228"/>
      <c r="S24" s="228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7"/>
      <c r="R26" s="238"/>
      <c r="S26" s="239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0"/>
      <c r="R27" s="241"/>
      <c r="S27" s="242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3"/>
      <c r="R28" s="244"/>
      <c r="S28" s="245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8"/>
      <c r="R29" s="228"/>
      <c r="S29" s="228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3"/>
      <c r="R30" s="223"/>
      <c r="S30" s="223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3"/>
      <c r="R31" s="223"/>
      <c r="S31" s="223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8"/>
      <c r="R32" s="228"/>
      <c r="S32" s="228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8"/>
      <c r="R33" s="228"/>
      <c r="S33" s="228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8"/>
      <c r="R34" s="228"/>
      <c r="S34" s="228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0"/>
      <c r="R35" s="251"/>
      <c r="S35" s="252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3"/>
      <c r="R36" s="254"/>
      <c r="S36" s="255"/>
    </row>
    <row r="37" spans="1:19" ht="17.25" customHeight="1" thickBot="1">
      <c r="A37" s="26" t="s">
        <v>42</v>
      </c>
      <c r="B37" s="259">
        <v>300000</v>
      </c>
      <c r="C37" s="260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56"/>
      <c r="R37" s="257"/>
      <c r="S37" s="258"/>
    </row>
    <row r="38" spans="1:19" ht="17.25" customHeight="1"/>
    <row r="39" spans="1:19" ht="17.25" customHeight="1" thickBot="1"/>
    <row r="40" spans="1:19" ht="17.25" customHeight="1" thickBot="1">
      <c r="A40" s="202" t="s">
        <v>44</v>
      </c>
      <c r="B40" s="203"/>
      <c r="C40" s="203"/>
      <c r="D40" s="203"/>
      <c r="E40" s="203"/>
      <c r="F40" s="203"/>
      <c r="G40" s="203"/>
      <c r="H40" s="203"/>
      <c r="I40" s="203"/>
      <c r="J40" s="203"/>
      <c r="K40" s="203"/>
      <c r="L40" s="203"/>
      <c r="M40" s="203"/>
      <c r="N40" s="203"/>
      <c r="O40" s="204"/>
      <c r="Q40" s="223"/>
      <c r="R40" s="223"/>
      <c r="S40" s="223"/>
    </row>
    <row r="41" spans="1:19" ht="17.25" customHeight="1" thickBot="1">
      <c r="A41" s="111" t="s">
        <v>263</v>
      </c>
      <c r="B41" s="202" t="s">
        <v>49</v>
      </c>
      <c r="C41" s="204"/>
      <c r="D41" s="202" t="s">
        <v>57</v>
      </c>
      <c r="E41" s="203"/>
      <c r="F41" s="204"/>
      <c r="G41" s="229">
        <f>_xlfn.IFNA(VLOOKUP(B41, 현재가테이블!$B$2:$D$200, 2, FALSE), "-")</f>
        <v>48446000</v>
      </c>
      <c r="H41" s="230"/>
      <c r="I41" s="231"/>
      <c r="J41" s="202" t="s">
        <v>58</v>
      </c>
      <c r="K41" s="203"/>
      <c r="L41" s="204"/>
      <c r="M41" s="232">
        <f>_xlfn.IFNA(VLOOKUP(B41, 현재가테이블!$B$2:$D$200, 3, FALSE), "-")</f>
        <v>4.5040769699999997E-2</v>
      </c>
      <c r="N41" s="233"/>
      <c r="O41" s="234"/>
      <c r="Q41" s="223"/>
      <c r="R41" s="223"/>
      <c r="S41" s="223"/>
    </row>
    <row r="42" spans="1:19" ht="17.25" customHeight="1" thickBot="1">
      <c r="A42" s="246" t="s">
        <v>54</v>
      </c>
      <c r="B42" s="248" t="str">
        <f>TEXT($G$1, "[$-ko-KR]yyyy-mm-dd(ddd) ") &amp; "오전 00:00"</f>
        <v>2021-04-01(목) 오전 00:00</v>
      </c>
      <c r="C42" s="249"/>
      <c r="D42" s="225" t="str">
        <f>TEXT($G$1, "[$-ko-KR]yyyy-mm-dd(ddd) ") &amp; "오후 14:00"</f>
        <v>2021-04-01(목) 오후 14:00</v>
      </c>
      <c r="E42" s="226"/>
      <c r="F42" s="227"/>
      <c r="G42" s="225" t="str">
        <f>TEXT($G$1, "[$-ko-KR]yyyy-mm-dd(ddd) ") &amp; "오후 19:00"</f>
        <v>2021-04-01(목) 오후 19:00</v>
      </c>
      <c r="H42" s="226"/>
      <c r="I42" s="227"/>
      <c r="J42" s="225" t="str">
        <f>TEXT($G$1, "[$-ko-KR]yyyy-mm-dd(ddd) ") &amp; "오후 21:00"</f>
        <v>2021-04-01(목) 오후 21:00</v>
      </c>
      <c r="K42" s="226"/>
      <c r="L42" s="227"/>
      <c r="M42" s="225" t="str">
        <f>TEXT($G$1+1, "[$-ko-KR]yyyy-mm-dd(ddd) ") &amp; "오전 00:00"</f>
        <v>2021-04-02(금) 오전 00:00</v>
      </c>
      <c r="N42" s="226"/>
      <c r="O42" s="227"/>
      <c r="Q42" s="223"/>
      <c r="R42" s="223"/>
      <c r="S42" s="223"/>
    </row>
    <row r="43" spans="1:19" ht="17.25" customHeight="1" thickBot="1">
      <c r="A43" s="247"/>
      <c r="B43" s="2" t="s">
        <v>57</v>
      </c>
      <c r="C43" s="10" t="s">
        <v>58</v>
      </c>
      <c r="D43" s="2" t="s">
        <v>57</v>
      </c>
      <c r="E43" s="10" t="s">
        <v>264</v>
      </c>
      <c r="F43" s="11" t="s">
        <v>265</v>
      </c>
      <c r="G43" s="112" t="s">
        <v>57</v>
      </c>
      <c r="H43" s="113" t="s">
        <v>264</v>
      </c>
      <c r="I43" s="114" t="s">
        <v>265</v>
      </c>
      <c r="J43" s="10" t="s">
        <v>57</v>
      </c>
      <c r="K43" s="10" t="s">
        <v>264</v>
      </c>
      <c r="L43" s="115" t="s">
        <v>265</v>
      </c>
      <c r="M43" s="2" t="s">
        <v>57</v>
      </c>
      <c r="N43" s="10" t="s">
        <v>264</v>
      </c>
      <c r="O43" s="66" t="s">
        <v>265</v>
      </c>
      <c r="Q43" s="228"/>
      <c r="R43" s="228"/>
      <c r="S43" s="228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23"/>
      <c r="R44" s="223"/>
      <c r="S44" s="223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23"/>
      <c r="R45" s="223"/>
      <c r="S45" s="223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28"/>
      <c r="R46" s="228"/>
      <c r="S46" s="228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28"/>
      <c r="R47" s="228"/>
      <c r="S47" s="228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28"/>
      <c r="R48" s="228"/>
      <c r="S48" s="228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28"/>
      <c r="R49" s="228"/>
      <c r="S49" s="228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28"/>
      <c r="R50" s="228"/>
      <c r="S50" s="228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28"/>
      <c r="R51" s="228"/>
      <c r="S51" s="228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37"/>
      <c r="R53" s="238"/>
      <c r="S53" s="239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40"/>
      <c r="R54" s="241"/>
      <c r="S54" s="242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43"/>
      <c r="R55" s="244"/>
      <c r="S55" s="245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28"/>
      <c r="R56" s="228"/>
      <c r="S56" s="228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23"/>
      <c r="R57" s="223"/>
      <c r="S57" s="223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23"/>
      <c r="R58" s="223"/>
      <c r="S58" s="223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28"/>
      <c r="R59" s="228"/>
      <c r="S59" s="228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28"/>
      <c r="R60" s="228"/>
      <c r="S60" s="228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28"/>
      <c r="R61" s="228"/>
      <c r="S61" s="228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50"/>
      <c r="R62" s="251"/>
      <c r="S62" s="252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53"/>
      <c r="R63" s="254"/>
      <c r="S63" s="255"/>
    </row>
    <row r="64" spans="1:19" ht="17.25" customHeight="1" thickBot="1">
      <c r="A64" s="26" t="s">
        <v>266</v>
      </c>
      <c r="B64" s="259">
        <f>$B$37</f>
        <v>300000</v>
      </c>
      <c r="C64" s="260"/>
      <c r="D64" s="26" t="s">
        <v>267</v>
      </c>
      <c r="E64" s="27">
        <f>IF(COUNT(E44:E63), SUM(E44:E63) / COUNT(E44:E63), 0)</f>
        <v>0</v>
      </c>
      <c r="F64" s="28">
        <f>SUM(F44:F63)</f>
        <v>0</v>
      </c>
      <c r="G64" s="26" t="s">
        <v>267</v>
      </c>
      <c r="H64" s="27">
        <f>IF(COUNT(H44:H63), SUM(H44:H63) / COUNT(H44:H63), 0)</f>
        <v>0</v>
      </c>
      <c r="I64" s="28">
        <f>SUM(I44:I63)</f>
        <v>0</v>
      </c>
      <c r="J64" s="26" t="s">
        <v>267</v>
      </c>
      <c r="K64" s="27">
        <f>IF(COUNT(K44:K63), SUM(K44:K63) / COUNT(K44:K63), 0)</f>
        <v>0</v>
      </c>
      <c r="L64" s="28">
        <f>SUM(L44:L63)</f>
        <v>0</v>
      </c>
      <c r="M64" s="26" t="s">
        <v>267</v>
      </c>
      <c r="N64" s="27">
        <f>IF(COUNT(N44:N63), SUM(N44:N63) / COUNT(N44:N63), 0)</f>
        <v>0</v>
      </c>
      <c r="O64" s="28">
        <f>SUM(O44:O63)</f>
        <v>0</v>
      </c>
      <c r="Q64" s="256"/>
      <c r="R64" s="257"/>
      <c r="S64" s="258"/>
    </row>
    <row r="65" spans="1:19" ht="17.25" customHeight="1"/>
    <row r="66" spans="1:19" ht="17.25" customHeight="1" thickBot="1"/>
    <row r="67" spans="1:19" ht="17.25" thickBot="1">
      <c r="A67" s="202" t="s">
        <v>45</v>
      </c>
      <c r="B67" s="203"/>
      <c r="C67" s="203"/>
      <c r="D67" s="203"/>
      <c r="E67" s="203"/>
      <c r="F67" s="203"/>
      <c r="G67" s="203"/>
      <c r="H67" s="203"/>
      <c r="I67" s="203"/>
      <c r="J67" s="203"/>
      <c r="K67" s="203"/>
      <c r="L67" s="203"/>
      <c r="M67" s="203"/>
      <c r="N67" s="203"/>
      <c r="O67" s="204"/>
      <c r="Q67" s="223"/>
      <c r="R67" s="223"/>
      <c r="S67" s="223"/>
    </row>
    <row r="68" spans="1:19" ht="17.25" thickBot="1">
      <c r="A68" s="111" t="s">
        <v>263</v>
      </c>
      <c r="B68" s="202" t="s">
        <v>49</v>
      </c>
      <c r="C68" s="204"/>
      <c r="D68" s="202" t="s">
        <v>57</v>
      </c>
      <c r="E68" s="203"/>
      <c r="F68" s="204"/>
      <c r="G68" s="229">
        <f>_xlfn.IFNA(VLOOKUP(B68, 현재가테이블!$B$2:$D$200, 2, FALSE), "-")</f>
        <v>48446000</v>
      </c>
      <c r="H68" s="230"/>
      <c r="I68" s="231"/>
      <c r="J68" s="202" t="s">
        <v>58</v>
      </c>
      <c r="K68" s="203"/>
      <c r="L68" s="204"/>
      <c r="M68" s="232">
        <f>_xlfn.IFNA(VLOOKUP(B68, 현재가테이블!$B$2:$D$200, 3, FALSE), "-")</f>
        <v>4.5040769699999997E-2</v>
      </c>
      <c r="N68" s="233"/>
      <c r="O68" s="234"/>
      <c r="Q68" s="223"/>
      <c r="R68" s="223"/>
      <c r="S68" s="223"/>
    </row>
    <row r="69" spans="1:19" ht="17.25" thickBot="1">
      <c r="A69" s="246" t="s">
        <v>54</v>
      </c>
      <c r="B69" s="248" t="str">
        <f>TEXT($G$1, "[$-ko-KR]yyyy-mm-dd(ddd) ") &amp; "오전 00:00"</f>
        <v>2021-04-01(목) 오전 00:00</v>
      </c>
      <c r="C69" s="249"/>
      <c r="D69" s="225" t="str">
        <f>TEXT($G$1, "[$-ko-KR]yyyy-mm-dd(ddd) ") &amp; "오후 14:00"</f>
        <v>2021-04-01(목) 오후 14:00</v>
      </c>
      <c r="E69" s="226"/>
      <c r="F69" s="227"/>
      <c r="G69" s="225" t="str">
        <f>TEXT($G$1, "[$-ko-KR]yyyy-mm-dd(ddd) ") &amp; "오후 19:00"</f>
        <v>2021-04-01(목) 오후 19:00</v>
      </c>
      <c r="H69" s="226"/>
      <c r="I69" s="227"/>
      <c r="J69" s="225" t="str">
        <f>TEXT($G$1, "[$-ko-KR]yyyy-mm-dd(ddd) ") &amp; "오후 21:00"</f>
        <v>2021-04-01(목) 오후 21:00</v>
      </c>
      <c r="K69" s="226"/>
      <c r="L69" s="227"/>
      <c r="M69" s="225" t="str">
        <f>TEXT($G$1+1, "[$-ko-KR]yyyy-mm-dd(ddd) ") &amp; "오전 00:00"</f>
        <v>2021-04-02(금) 오전 00:00</v>
      </c>
      <c r="N69" s="226"/>
      <c r="O69" s="227"/>
      <c r="Q69" s="223"/>
      <c r="R69" s="223"/>
      <c r="S69" s="223"/>
    </row>
    <row r="70" spans="1:19" ht="17.25" thickBot="1">
      <c r="A70" s="247"/>
      <c r="B70" s="2" t="s">
        <v>57</v>
      </c>
      <c r="C70" s="10" t="s">
        <v>58</v>
      </c>
      <c r="D70" s="2" t="s">
        <v>57</v>
      </c>
      <c r="E70" s="10" t="s">
        <v>264</v>
      </c>
      <c r="F70" s="11" t="s">
        <v>265</v>
      </c>
      <c r="G70" s="112" t="s">
        <v>57</v>
      </c>
      <c r="H70" s="113" t="s">
        <v>264</v>
      </c>
      <c r="I70" s="114" t="s">
        <v>265</v>
      </c>
      <c r="J70" s="10" t="s">
        <v>57</v>
      </c>
      <c r="K70" s="10" t="s">
        <v>264</v>
      </c>
      <c r="L70" s="115" t="s">
        <v>265</v>
      </c>
      <c r="M70" s="2" t="s">
        <v>57</v>
      </c>
      <c r="N70" s="10" t="s">
        <v>264</v>
      </c>
      <c r="O70" s="66" t="s">
        <v>265</v>
      </c>
      <c r="Q70" s="228"/>
      <c r="R70" s="228"/>
      <c r="S70" s="228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23"/>
      <c r="R71" s="223"/>
      <c r="S71" s="223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23"/>
      <c r="R72" s="223"/>
      <c r="S72" s="223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28"/>
      <c r="R73" s="228"/>
      <c r="S73" s="228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28"/>
      <c r="R74" s="228"/>
      <c r="S74" s="228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28"/>
      <c r="R75" s="228"/>
      <c r="S75" s="228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28"/>
      <c r="R76" s="228"/>
      <c r="S76" s="228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28"/>
      <c r="R77" s="228"/>
      <c r="S77" s="228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28"/>
      <c r="R78" s="228"/>
      <c r="S78" s="228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37"/>
      <c r="R80" s="238"/>
      <c r="S80" s="239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40"/>
      <c r="R81" s="241"/>
      <c r="S81" s="242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43"/>
      <c r="R82" s="244"/>
      <c r="S82" s="245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28"/>
      <c r="R83" s="228"/>
      <c r="S83" s="228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23"/>
      <c r="R84" s="223"/>
      <c r="S84" s="223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23"/>
      <c r="R85" s="223"/>
      <c r="S85" s="223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28"/>
      <c r="R86" s="228"/>
      <c r="S86" s="228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28"/>
      <c r="R87" s="228"/>
      <c r="S87" s="228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28"/>
      <c r="R88" s="228"/>
      <c r="S88" s="228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50"/>
      <c r="R89" s="251"/>
      <c r="S89" s="252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53"/>
      <c r="R90" s="254"/>
      <c r="S90" s="255"/>
    </row>
    <row r="91" spans="1:19" ht="17.25" thickBot="1">
      <c r="A91" s="26" t="s">
        <v>266</v>
      </c>
      <c r="B91" s="259">
        <f>$B$37</f>
        <v>300000</v>
      </c>
      <c r="C91" s="260"/>
      <c r="D91" s="26" t="s">
        <v>267</v>
      </c>
      <c r="E91" s="27">
        <f>IF(COUNT(E71:E90), SUM(E71:E90) / COUNT(E71:E90), 0)</f>
        <v>0</v>
      </c>
      <c r="F91" s="28">
        <f>SUM(F71:F90)</f>
        <v>0</v>
      </c>
      <c r="G91" s="26" t="s">
        <v>267</v>
      </c>
      <c r="H91" s="27">
        <f>IF(COUNT(H71:H90), SUM(H71:H90) / COUNT(H71:H90), 0)</f>
        <v>0</v>
      </c>
      <c r="I91" s="28">
        <f>SUM(I71:I90)</f>
        <v>0</v>
      </c>
      <c r="J91" s="26" t="s">
        <v>267</v>
      </c>
      <c r="K91" s="27">
        <f>IF(COUNT(K71:K90), SUM(K71:K90) / COUNT(K71:K90), 0)</f>
        <v>0</v>
      </c>
      <c r="L91" s="28">
        <f>SUM(L71:L90)</f>
        <v>0</v>
      </c>
      <c r="M91" s="26" t="s">
        <v>267</v>
      </c>
      <c r="N91" s="27">
        <f>IF(COUNT(N71:N90), SUM(N71:N90) / COUNT(N71:N90), 0)</f>
        <v>0</v>
      </c>
      <c r="O91" s="28">
        <f>SUM(O71:O90)</f>
        <v>0</v>
      </c>
      <c r="Q91" s="256"/>
      <c r="R91" s="257"/>
      <c r="S91" s="258"/>
    </row>
    <row r="93" spans="1:19" ht="17.25" thickBot="1"/>
    <row r="94" spans="1:19" ht="17.25" thickBot="1">
      <c r="A94" s="202" t="s">
        <v>46</v>
      </c>
      <c r="B94" s="203"/>
      <c r="C94" s="203"/>
      <c r="D94" s="203"/>
      <c r="E94" s="203"/>
      <c r="F94" s="203"/>
      <c r="G94" s="203"/>
      <c r="H94" s="203"/>
      <c r="I94" s="203"/>
      <c r="J94" s="203"/>
      <c r="K94" s="203"/>
      <c r="L94" s="203"/>
      <c r="M94" s="203"/>
      <c r="N94" s="203"/>
      <c r="O94" s="204"/>
      <c r="Q94" s="223"/>
      <c r="R94" s="223"/>
      <c r="S94" s="223"/>
    </row>
    <row r="95" spans="1:19" ht="17.25" thickBot="1">
      <c r="A95" s="111" t="s">
        <v>263</v>
      </c>
      <c r="B95" s="202" t="s">
        <v>49</v>
      </c>
      <c r="C95" s="204"/>
      <c r="D95" s="202" t="s">
        <v>57</v>
      </c>
      <c r="E95" s="203"/>
      <c r="F95" s="204"/>
      <c r="G95" s="229">
        <f>_xlfn.IFNA(VLOOKUP(B95, 현재가테이블!$B$2:$D$200, 2, FALSE), "-")</f>
        <v>48446000</v>
      </c>
      <c r="H95" s="230"/>
      <c r="I95" s="231"/>
      <c r="J95" s="202" t="s">
        <v>58</v>
      </c>
      <c r="K95" s="203"/>
      <c r="L95" s="204"/>
      <c r="M95" s="232">
        <f>_xlfn.IFNA(VLOOKUP(B95, 현재가테이블!$B$2:$D$200, 3, FALSE), "-")</f>
        <v>4.5040769699999997E-2</v>
      </c>
      <c r="N95" s="233"/>
      <c r="O95" s="234"/>
      <c r="Q95" s="223"/>
      <c r="R95" s="223"/>
      <c r="S95" s="223"/>
    </row>
    <row r="96" spans="1:19" ht="17.25" thickBot="1">
      <c r="A96" s="246" t="s">
        <v>54</v>
      </c>
      <c r="B96" s="248" t="str">
        <f>TEXT($G$1, "[$-ko-KR]yyyy-mm-dd(ddd) ") &amp; "오전 00:00"</f>
        <v>2021-04-01(목) 오전 00:00</v>
      </c>
      <c r="C96" s="249"/>
      <c r="D96" s="225" t="str">
        <f>TEXT($G$1, "[$-ko-KR]yyyy-mm-dd(ddd) ") &amp; "오후 14:00"</f>
        <v>2021-04-01(목) 오후 14:00</v>
      </c>
      <c r="E96" s="226"/>
      <c r="F96" s="227"/>
      <c r="G96" s="225" t="str">
        <f>TEXT($G$1, "[$-ko-KR]yyyy-mm-dd(ddd) ") &amp; "오후 19:00"</f>
        <v>2021-04-01(목) 오후 19:00</v>
      </c>
      <c r="H96" s="226"/>
      <c r="I96" s="227"/>
      <c r="J96" s="225" t="str">
        <f>TEXT($G$1, "[$-ko-KR]yyyy-mm-dd(ddd) ") &amp; "오후 21:00"</f>
        <v>2021-04-01(목) 오후 21:00</v>
      </c>
      <c r="K96" s="226"/>
      <c r="L96" s="227"/>
      <c r="M96" s="225" t="str">
        <f>TEXT($G$1+1, "[$-ko-KR]yyyy-mm-dd(ddd) ") &amp; "오전 00:00"</f>
        <v>2021-04-02(금) 오전 00:00</v>
      </c>
      <c r="N96" s="226"/>
      <c r="O96" s="227"/>
      <c r="Q96" s="223"/>
      <c r="R96" s="223"/>
      <c r="S96" s="223"/>
    </row>
    <row r="97" spans="1:19" ht="17.25" thickBot="1">
      <c r="A97" s="247"/>
      <c r="B97" s="2" t="s">
        <v>57</v>
      </c>
      <c r="C97" s="10" t="s">
        <v>58</v>
      </c>
      <c r="D97" s="2" t="s">
        <v>57</v>
      </c>
      <c r="E97" s="10" t="s">
        <v>264</v>
      </c>
      <c r="F97" s="11" t="s">
        <v>265</v>
      </c>
      <c r="G97" s="112" t="s">
        <v>57</v>
      </c>
      <c r="H97" s="113" t="s">
        <v>264</v>
      </c>
      <c r="I97" s="114" t="s">
        <v>265</v>
      </c>
      <c r="J97" s="10" t="s">
        <v>57</v>
      </c>
      <c r="K97" s="10" t="s">
        <v>264</v>
      </c>
      <c r="L97" s="115" t="s">
        <v>265</v>
      </c>
      <c r="M97" s="2" t="s">
        <v>57</v>
      </c>
      <c r="N97" s="10" t="s">
        <v>264</v>
      </c>
      <c r="O97" s="66" t="s">
        <v>265</v>
      </c>
      <c r="Q97" s="228"/>
      <c r="R97" s="228"/>
      <c r="S97" s="228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23"/>
      <c r="R98" s="223"/>
      <c r="S98" s="223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23"/>
      <c r="R99" s="223"/>
      <c r="S99" s="223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28"/>
      <c r="R100" s="228"/>
      <c r="S100" s="228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28"/>
      <c r="R101" s="228"/>
      <c r="S101" s="228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28"/>
      <c r="R102" s="228"/>
      <c r="S102" s="228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28"/>
      <c r="R103" s="228"/>
      <c r="S103" s="228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28"/>
      <c r="R104" s="228"/>
      <c r="S104" s="228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28"/>
      <c r="R105" s="228"/>
      <c r="S105" s="228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37"/>
      <c r="R107" s="238"/>
      <c r="S107" s="239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40"/>
      <c r="R108" s="241"/>
      <c r="S108" s="242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43"/>
      <c r="R109" s="244"/>
      <c r="S109" s="245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28"/>
      <c r="R110" s="228"/>
      <c r="S110" s="228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23"/>
      <c r="R111" s="223"/>
      <c r="S111" s="223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23"/>
      <c r="R112" s="223"/>
      <c r="S112" s="223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28"/>
      <c r="R113" s="228"/>
      <c r="S113" s="228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28"/>
      <c r="R114" s="228"/>
      <c r="S114" s="228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28"/>
      <c r="R115" s="228"/>
      <c r="S115" s="228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50"/>
      <c r="R116" s="251"/>
      <c r="S116" s="252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53"/>
      <c r="R117" s="254"/>
      <c r="S117" s="255"/>
    </row>
    <row r="118" spans="1:19" ht="17.25" thickBot="1">
      <c r="A118" s="26" t="s">
        <v>266</v>
      </c>
      <c r="B118" s="259">
        <f>$B$37</f>
        <v>300000</v>
      </c>
      <c r="C118" s="260"/>
      <c r="D118" s="26" t="s">
        <v>267</v>
      </c>
      <c r="E118" s="27">
        <f>IF(COUNT(E98:E117), SUM(E98:E117) / COUNT(E98:E117), 0)</f>
        <v>0</v>
      </c>
      <c r="F118" s="28">
        <f>SUM(F98:F117)</f>
        <v>0</v>
      </c>
      <c r="G118" s="26" t="s">
        <v>267</v>
      </c>
      <c r="H118" s="27">
        <f>IF(COUNT(H98:H117), SUM(H98:H117) / COUNT(H98:H117), 0)</f>
        <v>0</v>
      </c>
      <c r="I118" s="28">
        <f>SUM(I98:I117)</f>
        <v>0</v>
      </c>
      <c r="J118" s="26" t="s">
        <v>267</v>
      </c>
      <c r="K118" s="27">
        <f>IF(COUNT(K98:K117), SUM(K98:K117) / COUNT(K98:K117), 0)</f>
        <v>0</v>
      </c>
      <c r="L118" s="28">
        <f>SUM(L98:L117)</f>
        <v>0</v>
      </c>
      <c r="M118" s="26" t="s">
        <v>267</v>
      </c>
      <c r="N118" s="27">
        <f>IF(COUNT(N98:N117), SUM(N98:N117) / COUNT(N98:N117), 0)</f>
        <v>0</v>
      </c>
      <c r="O118" s="28">
        <f>SUM(O98:O117)</f>
        <v>0</v>
      </c>
      <c r="Q118" s="256"/>
      <c r="R118" s="257"/>
      <c r="S118" s="258"/>
    </row>
    <row r="120" spans="1:19" ht="17.25" thickBot="1"/>
    <row r="121" spans="1:19" ht="17.25" thickBot="1">
      <c r="A121" s="202" t="s">
        <v>254</v>
      </c>
      <c r="B121" s="203"/>
      <c r="C121" s="203"/>
      <c r="D121" s="203"/>
      <c r="E121" s="203"/>
      <c r="F121" s="203"/>
      <c r="G121" s="203"/>
      <c r="H121" s="203"/>
      <c r="I121" s="203"/>
      <c r="J121" s="203"/>
      <c r="K121" s="203"/>
      <c r="L121" s="203"/>
      <c r="M121" s="203"/>
      <c r="N121" s="203"/>
      <c r="O121" s="204"/>
      <c r="Q121" s="223"/>
      <c r="R121" s="223"/>
      <c r="S121" s="223"/>
    </row>
    <row r="122" spans="1:19" ht="17.25" thickBot="1">
      <c r="A122" s="111" t="s">
        <v>263</v>
      </c>
      <c r="B122" s="202" t="s">
        <v>49</v>
      </c>
      <c r="C122" s="204"/>
      <c r="D122" s="202" t="s">
        <v>57</v>
      </c>
      <c r="E122" s="203"/>
      <c r="F122" s="204"/>
      <c r="G122" s="229">
        <f>_xlfn.IFNA(VLOOKUP(B122, 현재가테이블!$B$2:$D$200, 2, FALSE), "-")</f>
        <v>48446000</v>
      </c>
      <c r="H122" s="230"/>
      <c r="I122" s="231"/>
      <c r="J122" s="202" t="s">
        <v>58</v>
      </c>
      <c r="K122" s="203"/>
      <c r="L122" s="204"/>
      <c r="M122" s="232">
        <f>_xlfn.IFNA(VLOOKUP(B122, 현재가테이블!$B$2:$D$200, 3, FALSE), "-")</f>
        <v>4.5040769699999997E-2</v>
      </c>
      <c r="N122" s="233"/>
      <c r="O122" s="234"/>
      <c r="Q122" s="223"/>
      <c r="R122" s="223"/>
      <c r="S122" s="223"/>
    </row>
    <row r="123" spans="1:19" ht="17.25" thickBot="1">
      <c r="A123" s="246" t="s">
        <v>54</v>
      </c>
      <c r="B123" s="248" t="str">
        <f>TEXT($G$1, "[$-ko-KR]yyyy-mm-dd(ddd) ") &amp; "오전 00:00"</f>
        <v>2021-04-01(목) 오전 00:00</v>
      </c>
      <c r="C123" s="249"/>
      <c r="D123" s="225" t="str">
        <f>TEXT($G$1, "[$-ko-KR]yyyy-mm-dd(ddd) ") &amp; "오후 14:00"</f>
        <v>2021-04-01(목) 오후 14:00</v>
      </c>
      <c r="E123" s="226"/>
      <c r="F123" s="227"/>
      <c r="G123" s="225" t="str">
        <f>TEXT($G$1, "[$-ko-KR]yyyy-mm-dd(ddd) ") &amp; "오후 19:00"</f>
        <v>2021-04-01(목) 오후 19:00</v>
      </c>
      <c r="H123" s="226"/>
      <c r="I123" s="227"/>
      <c r="J123" s="225" t="str">
        <f>TEXT($G$1, "[$-ko-KR]yyyy-mm-dd(ddd) ") &amp; "오후 21:00"</f>
        <v>2021-04-01(목) 오후 21:00</v>
      </c>
      <c r="K123" s="226"/>
      <c r="L123" s="227"/>
      <c r="M123" s="225" t="str">
        <f>TEXT($G$1+1, "[$-ko-KR]yyyy-mm-dd(ddd) ") &amp; "오전 00:00"</f>
        <v>2021-04-02(금) 오전 00:00</v>
      </c>
      <c r="N123" s="226"/>
      <c r="O123" s="227"/>
      <c r="Q123" s="223"/>
      <c r="R123" s="223"/>
      <c r="S123" s="223"/>
    </row>
    <row r="124" spans="1:19" ht="17.25" thickBot="1">
      <c r="A124" s="247"/>
      <c r="B124" s="2" t="s">
        <v>57</v>
      </c>
      <c r="C124" s="10" t="s">
        <v>58</v>
      </c>
      <c r="D124" s="2" t="s">
        <v>57</v>
      </c>
      <c r="E124" s="10" t="s">
        <v>264</v>
      </c>
      <c r="F124" s="11" t="s">
        <v>265</v>
      </c>
      <c r="G124" s="112" t="s">
        <v>57</v>
      </c>
      <c r="H124" s="113" t="s">
        <v>264</v>
      </c>
      <c r="I124" s="114" t="s">
        <v>265</v>
      </c>
      <c r="J124" s="10" t="s">
        <v>57</v>
      </c>
      <c r="K124" s="10" t="s">
        <v>264</v>
      </c>
      <c r="L124" s="115" t="s">
        <v>265</v>
      </c>
      <c r="M124" s="2" t="s">
        <v>57</v>
      </c>
      <c r="N124" s="10" t="s">
        <v>264</v>
      </c>
      <c r="O124" s="66" t="s">
        <v>265</v>
      </c>
      <c r="Q124" s="228"/>
      <c r="R124" s="228"/>
      <c r="S124" s="228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23"/>
      <c r="R125" s="223"/>
      <c r="S125" s="223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23"/>
      <c r="R126" s="223"/>
      <c r="S126" s="223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28"/>
      <c r="R127" s="228"/>
      <c r="S127" s="228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28"/>
      <c r="R128" s="228"/>
      <c r="S128" s="228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28"/>
      <c r="R129" s="228"/>
      <c r="S129" s="228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28"/>
      <c r="R130" s="228"/>
      <c r="S130" s="228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28"/>
      <c r="R131" s="228"/>
      <c r="S131" s="228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28"/>
      <c r="R132" s="228"/>
      <c r="S132" s="228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37"/>
      <c r="R134" s="238"/>
      <c r="S134" s="239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40"/>
      <c r="R135" s="241"/>
      <c r="S135" s="242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43"/>
      <c r="R136" s="244"/>
      <c r="S136" s="245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28"/>
      <c r="R137" s="228"/>
      <c r="S137" s="228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23"/>
      <c r="R138" s="223"/>
      <c r="S138" s="223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23"/>
      <c r="R139" s="223"/>
      <c r="S139" s="223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28"/>
      <c r="R140" s="228"/>
      <c r="S140" s="228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28"/>
      <c r="R141" s="228"/>
      <c r="S141" s="228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28"/>
      <c r="R142" s="228"/>
      <c r="S142" s="228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50"/>
      <c r="R143" s="251"/>
      <c r="S143" s="252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53"/>
      <c r="R144" s="254"/>
      <c r="S144" s="255"/>
    </row>
    <row r="145" spans="1:19" ht="17.25" thickBot="1">
      <c r="A145" s="26" t="s">
        <v>266</v>
      </c>
      <c r="B145" s="259">
        <f>$B$37</f>
        <v>300000</v>
      </c>
      <c r="C145" s="260"/>
      <c r="D145" s="26" t="s">
        <v>267</v>
      </c>
      <c r="E145" s="27">
        <f>IF(COUNT(E125:E144), SUM(E125:E144) / COUNT(E125:E144), 0)</f>
        <v>0</v>
      </c>
      <c r="F145" s="28">
        <f>SUM(F125:F144)</f>
        <v>0</v>
      </c>
      <c r="G145" s="26" t="s">
        <v>267</v>
      </c>
      <c r="H145" s="27">
        <f>IF(COUNT(H125:H144), SUM(H125:H144) / COUNT(H125:H144), 0)</f>
        <v>0</v>
      </c>
      <c r="I145" s="28">
        <f>SUM(I125:I144)</f>
        <v>0</v>
      </c>
      <c r="J145" s="26" t="s">
        <v>267</v>
      </c>
      <c r="K145" s="27">
        <f>IF(COUNT(K125:K144), SUM(K125:K144) / COUNT(K125:K144), 0)</f>
        <v>0</v>
      </c>
      <c r="L145" s="28">
        <f>SUM(L125:L144)</f>
        <v>0</v>
      </c>
      <c r="M145" s="26" t="s">
        <v>267</v>
      </c>
      <c r="N145" s="27">
        <f>IF(COUNT(N125:N144), SUM(N125:N144) / COUNT(N125:N144), 0)</f>
        <v>0</v>
      </c>
      <c r="O145" s="28">
        <f>SUM(O125:O144)</f>
        <v>0</v>
      </c>
      <c r="Q145" s="256"/>
      <c r="R145" s="257"/>
      <c r="S145" s="258"/>
    </row>
    <row r="147" spans="1:19" ht="17.25" thickBot="1"/>
    <row r="148" spans="1:19" ht="17.25" thickBot="1">
      <c r="A148" s="202" t="s">
        <v>255</v>
      </c>
      <c r="B148" s="203"/>
      <c r="C148" s="203"/>
      <c r="D148" s="203"/>
      <c r="E148" s="203"/>
      <c r="F148" s="203"/>
      <c r="G148" s="203"/>
      <c r="H148" s="203"/>
      <c r="I148" s="203"/>
      <c r="J148" s="203"/>
      <c r="K148" s="203"/>
      <c r="L148" s="203"/>
      <c r="M148" s="203"/>
      <c r="N148" s="203"/>
      <c r="O148" s="204"/>
      <c r="Q148" s="223"/>
      <c r="R148" s="223"/>
      <c r="S148" s="223"/>
    </row>
    <row r="149" spans="1:19" ht="17.25" thickBot="1">
      <c r="A149" s="111" t="s">
        <v>263</v>
      </c>
      <c r="B149" s="202" t="s">
        <v>49</v>
      </c>
      <c r="C149" s="204"/>
      <c r="D149" s="202" t="s">
        <v>57</v>
      </c>
      <c r="E149" s="203"/>
      <c r="F149" s="204"/>
      <c r="G149" s="229">
        <f>_xlfn.IFNA(VLOOKUP(B149, 현재가테이블!$B$2:$D$200, 2, FALSE), "-")</f>
        <v>48446000</v>
      </c>
      <c r="H149" s="230"/>
      <c r="I149" s="231"/>
      <c r="J149" s="202" t="s">
        <v>58</v>
      </c>
      <c r="K149" s="203"/>
      <c r="L149" s="204"/>
      <c r="M149" s="232">
        <f>_xlfn.IFNA(VLOOKUP(B149, 현재가테이블!$B$2:$D$200, 3, FALSE), "-")</f>
        <v>4.5040769699999997E-2</v>
      </c>
      <c r="N149" s="233"/>
      <c r="O149" s="234"/>
      <c r="Q149" s="223"/>
      <c r="R149" s="223"/>
      <c r="S149" s="223"/>
    </row>
    <row r="150" spans="1:19" ht="17.25" thickBot="1">
      <c r="A150" s="246" t="s">
        <v>54</v>
      </c>
      <c r="B150" s="248" t="str">
        <f>TEXT($G$1, "[$-ko-KR]yyyy-mm-dd(ddd) ") &amp; "오전 00:00"</f>
        <v>2021-04-01(목) 오전 00:00</v>
      </c>
      <c r="C150" s="249"/>
      <c r="D150" s="225" t="str">
        <f>TEXT($G$1, "[$-ko-KR]yyyy-mm-dd(ddd) ") &amp; "오후 14:00"</f>
        <v>2021-04-01(목) 오후 14:00</v>
      </c>
      <c r="E150" s="226"/>
      <c r="F150" s="227"/>
      <c r="G150" s="225" t="str">
        <f>TEXT($G$1, "[$-ko-KR]yyyy-mm-dd(ddd) ") &amp; "오후 19:00"</f>
        <v>2021-04-01(목) 오후 19:00</v>
      </c>
      <c r="H150" s="226"/>
      <c r="I150" s="227"/>
      <c r="J150" s="225" t="str">
        <f>TEXT($G$1, "[$-ko-KR]yyyy-mm-dd(ddd) ") &amp; "오후 21:00"</f>
        <v>2021-04-01(목) 오후 21:00</v>
      </c>
      <c r="K150" s="226"/>
      <c r="L150" s="227"/>
      <c r="M150" s="225" t="str">
        <f>TEXT($G$1+1, "[$-ko-KR]yyyy-mm-dd(ddd) ") &amp; "오전 00:00"</f>
        <v>2021-04-02(금) 오전 00:00</v>
      </c>
      <c r="N150" s="226"/>
      <c r="O150" s="227"/>
      <c r="Q150" s="223"/>
      <c r="R150" s="223"/>
      <c r="S150" s="223"/>
    </row>
    <row r="151" spans="1:19" ht="17.25" thickBot="1">
      <c r="A151" s="247"/>
      <c r="B151" s="2" t="s">
        <v>57</v>
      </c>
      <c r="C151" s="10" t="s">
        <v>58</v>
      </c>
      <c r="D151" s="2" t="s">
        <v>57</v>
      </c>
      <c r="E151" s="10" t="s">
        <v>264</v>
      </c>
      <c r="F151" s="11" t="s">
        <v>265</v>
      </c>
      <c r="G151" s="112" t="s">
        <v>57</v>
      </c>
      <c r="H151" s="113" t="s">
        <v>264</v>
      </c>
      <c r="I151" s="114" t="s">
        <v>265</v>
      </c>
      <c r="J151" s="10" t="s">
        <v>57</v>
      </c>
      <c r="K151" s="10" t="s">
        <v>264</v>
      </c>
      <c r="L151" s="115" t="s">
        <v>265</v>
      </c>
      <c r="M151" s="2" t="s">
        <v>57</v>
      </c>
      <c r="N151" s="10" t="s">
        <v>264</v>
      </c>
      <c r="O151" s="66" t="s">
        <v>265</v>
      </c>
      <c r="Q151" s="228"/>
      <c r="R151" s="228"/>
      <c r="S151" s="228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23"/>
      <c r="R152" s="223"/>
      <c r="S152" s="223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23"/>
      <c r="R153" s="223"/>
      <c r="S153" s="223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28"/>
      <c r="R154" s="228"/>
      <c r="S154" s="228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28"/>
      <c r="R155" s="228"/>
      <c r="S155" s="228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28"/>
      <c r="R156" s="228"/>
      <c r="S156" s="228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28"/>
      <c r="R157" s="228"/>
      <c r="S157" s="228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28"/>
      <c r="R158" s="228"/>
      <c r="S158" s="228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28"/>
      <c r="R159" s="228"/>
      <c r="S159" s="228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37"/>
      <c r="R161" s="238"/>
      <c r="S161" s="239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40"/>
      <c r="R162" s="241"/>
      <c r="S162" s="242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43"/>
      <c r="R163" s="244"/>
      <c r="S163" s="245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28"/>
      <c r="R164" s="228"/>
      <c r="S164" s="228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23"/>
      <c r="R165" s="223"/>
      <c r="S165" s="223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23"/>
      <c r="R166" s="223"/>
      <c r="S166" s="223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28"/>
      <c r="R167" s="228"/>
      <c r="S167" s="228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28"/>
      <c r="R168" s="228"/>
      <c r="S168" s="228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28"/>
      <c r="R169" s="228"/>
      <c r="S169" s="228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50"/>
      <c r="R170" s="251"/>
      <c r="S170" s="252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53"/>
      <c r="R171" s="254"/>
      <c r="S171" s="255"/>
    </row>
    <row r="172" spans="1:19" ht="17.25" thickBot="1">
      <c r="A172" s="26" t="s">
        <v>266</v>
      </c>
      <c r="B172" s="259">
        <f>$B$37</f>
        <v>300000</v>
      </c>
      <c r="C172" s="260"/>
      <c r="D172" s="26" t="s">
        <v>267</v>
      </c>
      <c r="E172" s="27">
        <f>IF(COUNT(E152:E171), SUM(E152:E171) / COUNT(E152:E171), 0)</f>
        <v>0</v>
      </c>
      <c r="F172" s="28">
        <f>SUM(F152:F171)</f>
        <v>0</v>
      </c>
      <c r="G172" s="26" t="s">
        <v>267</v>
      </c>
      <c r="H172" s="27">
        <f>IF(COUNT(H152:H171), SUM(H152:H171) / COUNT(H152:H171), 0)</f>
        <v>0</v>
      </c>
      <c r="I172" s="28">
        <f>SUM(I152:I171)</f>
        <v>0</v>
      </c>
      <c r="J172" s="26" t="s">
        <v>267</v>
      </c>
      <c r="K172" s="27">
        <f>IF(COUNT(K152:K171), SUM(K152:K171) / COUNT(K152:K171), 0)</f>
        <v>0</v>
      </c>
      <c r="L172" s="28">
        <f>SUM(L152:L171)</f>
        <v>0</v>
      </c>
      <c r="M172" s="26" t="s">
        <v>267</v>
      </c>
      <c r="N172" s="27">
        <f>IF(COUNT(N152:N171), SUM(N152:N171) / COUNT(N152:N171), 0)</f>
        <v>0</v>
      </c>
      <c r="O172" s="28">
        <f>SUM(O152:O171)</f>
        <v>0</v>
      </c>
      <c r="Q172" s="256"/>
      <c r="R172" s="257"/>
      <c r="S172" s="258"/>
    </row>
    <row r="174" spans="1:19" ht="17.25" thickBot="1"/>
    <row r="175" spans="1:19" ht="17.25" thickBot="1">
      <c r="A175" s="202" t="s">
        <v>251</v>
      </c>
      <c r="B175" s="203"/>
      <c r="C175" s="203"/>
      <c r="D175" s="203"/>
      <c r="E175" s="203"/>
      <c r="F175" s="203"/>
      <c r="G175" s="203"/>
      <c r="H175" s="203"/>
      <c r="I175" s="203"/>
      <c r="J175" s="203"/>
      <c r="K175" s="203"/>
      <c r="L175" s="203"/>
      <c r="M175" s="203"/>
      <c r="N175" s="203"/>
      <c r="O175" s="204"/>
      <c r="Q175" s="223"/>
      <c r="R175" s="223"/>
      <c r="S175" s="223"/>
    </row>
    <row r="176" spans="1:19" ht="17.25" thickBot="1">
      <c r="A176" s="111" t="s">
        <v>263</v>
      </c>
      <c r="B176" s="202" t="s">
        <v>49</v>
      </c>
      <c r="C176" s="204"/>
      <c r="D176" s="202" t="s">
        <v>57</v>
      </c>
      <c r="E176" s="203"/>
      <c r="F176" s="204"/>
      <c r="G176" s="229">
        <f>_xlfn.IFNA(VLOOKUP(B176, 현재가테이블!$B$2:$D$200, 2, FALSE), "-")</f>
        <v>48446000</v>
      </c>
      <c r="H176" s="230"/>
      <c r="I176" s="231"/>
      <c r="J176" s="202" t="s">
        <v>58</v>
      </c>
      <c r="K176" s="203"/>
      <c r="L176" s="204"/>
      <c r="M176" s="232">
        <f>_xlfn.IFNA(VLOOKUP(B176, 현재가테이블!$B$2:$D$200, 3, FALSE), "-")</f>
        <v>4.5040769699999997E-2</v>
      </c>
      <c r="N176" s="233"/>
      <c r="O176" s="234"/>
      <c r="Q176" s="223"/>
      <c r="R176" s="223"/>
      <c r="S176" s="223"/>
    </row>
    <row r="177" spans="1:19" ht="17.25" thickBot="1">
      <c r="A177" s="246" t="s">
        <v>54</v>
      </c>
      <c r="B177" s="248" t="str">
        <f>TEXT($G$1, "[$-ko-KR]yyyy-mm-dd(ddd) ") &amp; "오전 00:00"</f>
        <v>2021-04-01(목) 오전 00:00</v>
      </c>
      <c r="C177" s="249"/>
      <c r="D177" s="225" t="str">
        <f>TEXT($G$1, "[$-ko-KR]yyyy-mm-dd(ddd) ") &amp; "오후 14:00"</f>
        <v>2021-04-01(목) 오후 14:00</v>
      </c>
      <c r="E177" s="226"/>
      <c r="F177" s="227"/>
      <c r="G177" s="225" t="str">
        <f>TEXT($G$1, "[$-ko-KR]yyyy-mm-dd(ddd) ") &amp; "오후 19:00"</f>
        <v>2021-04-01(목) 오후 19:00</v>
      </c>
      <c r="H177" s="226"/>
      <c r="I177" s="227"/>
      <c r="J177" s="225" t="str">
        <f>TEXT($G$1, "[$-ko-KR]yyyy-mm-dd(ddd) ") &amp; "오후 21:00"</f>
        <v>2021-04-01(목) 오후 21:00</v>
      </c>
      <c r="K177" s="226"/>
      <c r="L177" s="227"/>
      <c r="M177" s="225" t="str">
        <f>TEXT($G$1+1, "[$-ko-KR]yyyy-mm-dd(ddd) ") &amp; "오전 00:00"</f>
        <v>2021-04-02(금) 오전 00:00</v>
      </c>
      <c r="N177" s="226"/>
      <c r="O177" s="227"/>
      <c r="Q177" s="223"/>
      <c r="R177" s="223"/>
      <c r="S177" s="223"/>
    </row>
    <row r="178" spans="1:19" ht="17.25" thickBot="1">
      <c r="A178" s="247"/>
      <c r="B178" s="2" t="s">
        <v>57</v>
      </c>
      <c r="C178" s="10" t="s">
        <v>58</v>
      </c>
      <c r="D178" s="2" t="s">
        <v>57</v>
      </c>
      <c r="E178" s="10" t="s">
        <v>264</v>
      </c>
      <c r="F178" s="11" t="s">
        <v>265</v>
      </c>
      <c r="G178" s="112" t="s">
        <v>57</v>
      </c>
      <c r="H178" s="113" t="s">
        <v>264</v>
      </c>
      <c r="I178" s="114" t="s">
        <v>265</v>
      </c>
      <c r="J178" s="10" t="s">
        <v>57</v>
      </c>
      <c r="K178" s="10" t="s">
        <v>264</v>
      </c>
      <c r="L178" s="115" t="s">
        <v>265</v>
      </c>
      <c r="M178" s="2" t="s">
        <v>57</v>
      </c>
      <c r="N178" s="10" t="s">
        <v>264</v>
      </c>
      <c r="O178" s="66" t="s">
        <v>265</v>
      </c>
      <c r="Q178" s="228"/>
      <c r="R178" s="228"/>
      <c r="S178" s="228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23"/>
      <c r="R179" s="223"/>
      <c r="S179" s="223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23"/>
      <c r="R180" s="223"/>
      <c r="S180" s="223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28"/>
      <c r="R181" s="228"/>
      <c r="S181" s="228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28"/>
      <c r="R182" s="228"/>
      <c r="S182" s="228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28"/>
      <c r="R183" s="228"/>
      <c r="S183" s="228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28"/>
      <c r="R184" s="228"/>
      <c r="S184" s="228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28"/>
      <c r="R185" s="228"/>
      <c r="S185" s="228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28"/>
      <c r="R186" s="228"/>
      <c r="S186" s="228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37"/>
      <c r="R188" s="238"/>
      <c r="S188" s="239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40"/>
      <c r="R189" s="241"/>
      <c r="S189" s="242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43"/>
      <c r="R190" s="244"/>
      <c r="S190" s="245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28"/>
      <c r="R191" s="228"/>
      <c r="S191" s="228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23"/>
      <c r="R192" s="223"/>
      <c r="S192" s="223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23"/>
      <c r="R193" s="223"/>
      <c r="S193" s="223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28"/>
      <c r="R194" s="228"/>
      <c r="S194" s="228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28"/>
      <c r="R195" s="228"/>
      <c r="S195" s="228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28"/>
      <c r="R196" s="228"/>
      <c r="S196" s="228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50"/>
      <c r="R197" s="251"/>
      <c r="S197" s="252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53"/>
      <c r="R198" s="254"/>
      <c r="S198" s="255"/>
    </row>
    <row r="199" spans="1:19" ht="17.25" thickBot="1">
      <c r="A199" s="26" t="s">
        <v>266</v>
      </c>
      <c r="B199" s="259">
        <f>$B$37</f>
        <v>300000</v>
      </c>
      <c r="C199" s="260"/>
      <c r="D199" s="26" t="s">
        <v>267</v>
      </c>
      <c r="E199" s="27">
        <f>IF(COUNT(E179:E198), SUM(E179:E198) / COUNT(E179:E198), 0)</f>
        <v>0</v>
      </c>
      <c r="F199" s="28">
        <f>SUM(F179:F198)</f>
        <v>0</v>
      </c>
      <c r="G199" s="26" t="s">
        <v>267</v>
      </c>
      <c r="H199" s="27">
        <f>IF(COUNT(H179:H198), SUM(H179:H198) / COUNT(H179:H198), 0)</f>
        <v>0</v>
      </c>
      <c r="I199" s="28">
        <f>SUM(I179:I198)</f>
        <v>0</v>
      </c>
      <c r="J199" s="26" t="s">
        <v>267</v>
      </c>
      <c r="K199" s="27">
        <f>IF(COUNT(K179:K198), SUM(K179:K198) / COUNT(K179:K198), 0)</f>
        <v>0</v>
      </c>
      <c r="L199" s="28">
        <f>SUM(L179:L198)</f>
        <v>0</v>
      </c>
      <c r="M199" s="26" t="s">
        <v>267</v>
      </c>
      <c r="N199" s="27">
        <f>IF(COUNT(N179:N198), SUM(N179:N198) / COUNT(N179:N198), 0)</f>
        <v>0</v>
      </c>
      <c r="O199" s="28">
        <f>SUM(O179:O198)</f>
        <v>0</v>
      </c>
      <c r="Q199" s="256"/>
      <c r="R199" s="257"/>
      <c r="S199" s="258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487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87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87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87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87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87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87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87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87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87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869" priority="157">
      <formula>AND($N17 &gt; 0, ISNUMBER($N17))</formula>
    </cfRule>
    <cfRule type="expression" dxfId="4868" priority="158">
      <formula>AND($N17 = 0 * ISNUMBER($N17))</formula>
    </cfRule>
    <cfRule type="expression" dxfId="4867" priority="159">
      <formula>AND($N17 &lt; 0, ISNUMBER($N17))</formula>
    </cfRule>
  </conditionalFormatting>
  <conditionalFormatting sqref="A17:F36">
    <cfRule type="expression" dxfId="4866" priority="166">
      <formula>AND($E17 &gt; 0, ISNUMBER($E17))</formula>
    </cfRule>
    <cfRule type="expression" dxfId="4865" priority="167">
      <formula>AND($E17 = 0 * ISNUMBER($E17))</formula>
    </cfRule>
    <cfRule type="expression" dxfId="4864" priority="168">
      <formula>AND($E17 &lt; 0, ISNUMBER($E17))</formula>
    </cfRule>
  </conditionalFormatting>
  <conditionalFormatting sqref="A17:C36 G17:I36">
    <cfRule type="expression" dxfId="4863" priority="163">
      <formula>AND($H17 &gt; 0, ISNUMBER($H17))</formula>
    </cfRule>
    <cfRule type="expression" dxfId="4862" priority="164">
      <formula>AND($H17 = 0 * ISNUMBER($H17))</formula>
    </cfRule>
    <cfRule type="expression" dxfId="4861" priority="165">
      <formula>AND($H17 &lt; 0, ISNUMBER($H17))</formula>
    </cfRule>
  </conditionalFormatting>
  <conditionalFormatting sqref="A17:C36 J17:L36">
    <cfRule type="expression" dxfId="4860" priority="160">
      <formula>AND($K17 &gt; 0, ISNUMBER($K17))</formula>
    </cfRule>
    <cfRule type="expression" dxfId="4859" priority="161">
      <formula>AND($K17 = 0 * ISNUMBER($K17))</formula>
    </cfRule>
    <cfRule type="expression" dxfId="4858" priority="162">
      <formula>AND($K17 &lt; 0, ISNUMBER($K17))</formula>
    </cfRule>
  </conditionalFormatting>
  <conditionalFormatting sqref="D15:F16 E37:F37">
    <cfRule type="expression" dxfId="4857" priority="154">
      <formula>$E$37 &gt; 0</formula>
    </cfRule>
    <cfRule type="expression" dxfId="4856" priority="155">
      <formula>$E$37 = 0</formula>
    </cfRule>
    <cfRule type="expression" dxfId="4855" priority="156">
      <formula>$E$37 &lt; 0</formula>
    </cfRule>
  </conditionalFormatting>
  <conditionalFormatting sqref="G15:I16 H37:I37">
    <cfRule type="expression" dxfId="4854" priority="151">
      <formula>$H$37 &gt; 0</formula>
    </cfRule>
    <cfRule type="expression" dxfId="4853" priority="152">
      <formula>$H$37 = 0</formula>
    </cfRule>
    <cfRule type="expression" dxfId="4852" priority="153">
      <formula>$H$37 &lt; 0</formula>
    </cfRule>
  </conditionalFormatting>
  <conditionalFormatting sqref="J15:L16 K37:L37">
    <cfRule type="expression" dxfId="4851" priority="148">
      <formula>$K$37 &gt; 0</formula>
    </cfRule>
    <cfRule type="expression" dxfId="4850" priority="149">
      <formula>$K$37 = 0</formula>
    </cfRule>
    <cfRule type="expression" dxfId="4849" priority="150">
      <formula>$K$37 &lt; 0</formula>
    </cfRule>
  </conditionalFormatting>
  <conditionalFormatting sqref="M15:O16 N37:O37">
    <cfRule type="expression" dxfId="4848" priority="145">
      <formula>$N$37 &gt; 0</formula>
    </cfRule>
    <cfRule type="expression" dxfId="4847" priority="146">
      <formula>$N$37 = 0</formula>
    </cfRule>
    <cfRule type="expression" dxfId="4846" priority="147">
      <formula>$N$37 &lt; 0</formula>
    </cfRule>
  </conditionalFormatting>
  <conditionalFormatting sqref="A44:C63 M44:O63">
    <cfRule type="expression" dxfId="4845" priority="133">
      <formula>AND($N44 &gt; 0, ISNUMBER($N44))</formula>
    </cfRule>
    <cfRule type="expression" dxfId="4844" priority="134">
      <formula>AND($N44 = 0 * ISNUMBER($N44))</formula>
    </cfRule>
    <cfRule type="expression" dxfId="4843" priority="135">
      <formula>AND($N44 &lt; 0, ISNUMBER($N44))</formula>
    </cfRule>
  </conditionalFormatting>
  <conditionalFormatting sqref="A44:F63">
    <cfRule type="expression" dxfId="4842" priority="142">
      <formula>AND($E44 &gt; 0, ISNUMBER($E44))</formula>
    </cfRule>
    <cfRule type="expression" dxfId="4841" priority="143">
      <formula>AND($E44 = 0 * ISNUMBER($E44))</formula>
    </cfRule>
    <cfRule type="expression" dxfId="4840" priority="144">
      <formula>AND($E44 &lt; 0, ISNUMBER($E44))</formula>
    </cfRule>
  </conditionalFormatting>
  <conditionalFormatting sqref="A44:C63 G44:I63">
    <cfRule type="expression" dxfId="4839" priority="139">
      <formula>AND($H44 &gt; 0, ISNUMBER($H44))</formula>
    </cfRule>
    <cfRule type="expression" dxfId="4838" priority="140">
      <formula>AND($H44 = 0 * ISNUMBER($H44))</formula>
    </cfRule>
    <cfRule type="expression" dxfId="4837" priority="141">
      <formula>AND($H44 &lt; 0, ISNUMBER($H44))</formula>
    </cfRule>
  </conditionalFormatting>
  <conditionalFormatting sqref="A44:C63 J44:L63">
    <cfRule type="expression" dxfId="4836" priority="136">
      <formula>AND($K44 &gt; 0, ISNUMBER($K44))</formula>
    </cfRule>
    <cfRule type="expression" dxfId="4835" priority="137">
      <formula>AND($K44 = 0 * ISNUMBER($K44))</formula>
    </cfRule>
    <cfRule type="expression" dxfId="4834" priority="138">
      <formula>AND($K44 &lt; 0, ISNUMBER($K44))</formula>
    </cfRule>
  </conditionalFormatting>
  <conditionalFormatting sqref="D42:F43 E64:F64">
    <cfRule type="expression" dxfId="4833" priority="130">
      <formula>$E$64 &gt; 0</formula>
    </cfRule>
    <cfRule type="expression" dxfId="4832" priority="131">
      <formula>$E$64 = 0</formula>
    </cfRule>
    <cfRule type="expression" dxfId="4831" priority="132">
      <formula>$E$64 &lt; 0</formula>
    </cfRule>
  </conditionalFormatting>
  <conditionalFormatting sqref="G42:I43 H64:I64">
    <cfRule type="expression" dxfId="4830" priority="127">
      <formula>$H$64 &gt; 0</formula>
    </cfRule>
    <cfRule type="expression" dxfId="4829" priority="128">
      <formula>$H$64 = 0</formula>
    </cfRule>
    <cfRule type="expression" dxfId="4828" priority="129">
      <formula>$H$64 &lt; 0</formula>
    </cfRule>
  </conditionalFormatting>
  <conditionalFormatting sqref="J42:L43 K64:L64">
    <cfRule type="expression" dxfId="4827" priority="124">
      <formula>$K$64 &gt; 0</formula>
    </cfRule>
    <cfRule type="expression" dxfId="4826" priority="125">
      <formula>$K$64 = 0</formula>
    </cfRule>
    <cfRule type="expression" dxfId="4825" priority="126">
      <formula>$K$64 &lt; 0</formula>
    </cfRule>
  </conditionalFormatting>
  <conditionalFormatting sqref="M42:O43 N64:O64">
    <cfRule type="expression" dxfId="4824" priority="121">
      <formula>$N$64 &gt; 0</formula>
    </cfRule>
    <cfRule type="expression" dxfId="4823" priority="122">
      <formula>$N$64 = 0</formula>
    </cfRule>
    <cfRule type="expression" dxfId="4822" priority="123">
      <formula>$N$64 &lt; 0</formula>
    </cfRule>
  </conditionalFormatting>
  <conditionalFormatting sqref="A71:C90 M71:O90">
    <cfRule type="expression" dxfId="4821" priority="109">
      <formula>AND($N71 &gt; 0, ISNUMBER($N71))</formula>
    </cfRule>
    <cfRule type="expression" dxfId="4820" priority="110">
      <formula>AND($N71 = 0 * ISNUMBER($N71))</formula>
    </cfRule>
    <cfRule type="expression" dxfId="4819" priority="111">
      <formula>AND($N71 &lt; 0, ISNUMBER($N71))</formula>
    </cfRule>
  </conditionalFormatting>
  <conditionalFormatting sqref="A71:F90">
    <cfRule type="expression" dxfId="4818" priority="118">
      <formula>AND($E71 &gt; 0, ISNUMBER($E71))</formula>
    </cfRule>
    <cfRule type="expression" dxfId="4817" priority="119">
      <formula>AND($E71 = 0 * ISNUMBER($E71))</formula>
    </cfRule>
    <cfRule type="expression" dxfId="4816" priority="120">
      <formula>AND($E71 &lt; 0, ISNUMBER($E71))</formula>
    </cfRule>
  </conditionalFormatting>
  <conditionalFormatting sqref="A71:C90 G71:I90">
    <cfRule type="expression" dxfId="4815" priority="115">
      <formula>AND($H71 &gt; 0, ISNUMBER($H71))</formula>
    </cfRule>
    <cfRule type="expression" dxfId="4814" priority="116">
      <formula>AND($H71 = 0 * ISNUMBER($H71))</formula>
    </cfRule>
    <cfRule type="expression" dxfId="4813" priority="117">
      <formula>AND($H71 &lt; 0, ISNUMBER($H71))</formula>
    </cfRule>
  </conditionalFormatting>
  <conditionalFormatting sqref="A71:C90 J71:L90">
    <cfRule type="expression" dxfId="4812" priority="112">
      <formula>AND($K71 &gt; 0, ISNUMBER($K71))</formula>
    </cfRule>
    <cfRule type="expression" dxfId="4811" priority="113">
      <formula>AND($K71 = 0 * ISNUMBER($K71))</formula>
    </cfRule>
    <cfRule type="expression" dxfId="4810" priority="114">
      <formula>AND($K71 &lt; 0, ISNUMBER($K71))</formula>
    </cfRule>
  </conditionalFormatting>
  <conditionalFormatting sqref="D69:F70 E91:F91">
    <cfRule type="expression" dxfId="4809" priority="106">
      <formula>$E$91 &gt; 0</formula>
    </cfRule>
    <cfRule type="expression" dxfId="4808" priority="107">
      <formula>$E$91 = 0</formula>
    </cfRule>
    <cfRule type="expression" dxfId="4807" priority="108">
      <formula>$E$91 &lt; 0</formula>
    </cfRule>
  </conditionalFormatting>
  <conditionalFormatting sqref="G69:I70 H91:I91">
    <cfRule type="expression" dxfId="4806" priority="103">
      <formula>$H$91 &gt; 0</formula>
    </cfRule>
    <cfRule type="expression" dxfId="4805" priority="104">
      <formula>$H$91 = 0</formula>
    </cfRule>
    <cfRule type="expression" dxfId="4804" priority="105">
      <formula>$H$91 &lt; 0</formula>
    </cfRule>
  </conditionalFormatting>
  <conditionalFormatting sqref="J69:L70 K91:L91">
    <cfRule type="expression" dxfId="4803" priority="100">
      <formula>$K$91 &gt; 0</formula>
    </cfRule>
    <cfRule type="expression" dxfId="4802" priority="101">
      <formula>$K$91 = 0</formula>
    </cfRule>
    <cfRule type="expression" dxfId="4801" priority="102">
      <formula>$K$91 &lt; 0</formula>
    </cfRule>
  </conditionalFormatting>
  <conditionalFormatting sqref="M69:O70 N91:O91">
    <cfRule type="expression" dxfId="4800" priority="97">
      <formula>$N$91 &gt; 0</formula>
    </cfRule>
    <cfRule type="expression" dxfId="4799" priority="98">
      <formula>$N$91 = 0</formula>
    </cfRule>
    <cfRule type="expression" dxfId="4798" priority="99">
      <formula>$N$91 &lt; 0</formula>
    </cfRule>
  </conditionalFormatting>
  <conditionalFormatting sqref="A98:C117 M98:O117">
    <cfRule type="expression" dxfId="4797" priority="85">
      <formula>AND($N98 &gt; 0, ISNUMBER($N98))</formula>
    </cfRule>
    <cfRule type="expression" dxfId="4796" priority="86">
      <formula>AND($N98 = 0 * ISNUMBER($N98))</formula>
    </cfRule>
    <cfRule type="expression" dxfId="4795" priority="87">
      <formula>AND($N98 &lt; 0, ISNUMBER($N98))</formula>
    </cfRule>
  </conditionalFormatting>
  <conditionalFormatting sqref="A98:F117">
    <cfRule type="expression" dxfId="4794" priority="94">
      <formula>AND($E98 &gt; 0, ISNUMBER($E98))</formula>
    </cfRule>
    <cfRule type="expression" dxfId="4793" priority="95">
      <formula>AND($E98 = 0 * ISNUMBER($E98))</formula>
    </cfRule>
    <cfRule type="expression" dxfId="4792" priority="96">
      <formula>AND($E98 &lt; 0, ISNUMBER($E98))</formula>
    </cfRule>
  </conditionalFormatting>
  <conditionalFormatting sqref="A98:C117 G98:I117">
    <cfRule type="expression" dxfId="4791" priority="91">
      <formula>AND($H98 &gt; 0, ISNUMBER($H98))</formula>
    </cfRule>
    <cfRule type="expression" dxfId="4790" priority="92">
      <formula>AND($H98 = 0 * ISNUMBER($H98))</formula>
    </cfRule>
    <cfRule type="expression" dxfId="4789" priority="93">
      <formula>AND($H98 &lt; 0, ISNUMBER($H98))</formula>
    </cfRule>
  </conditionalFormatting>
  <conditionalFormatting sqref="A98:C117 J98:L117">
    <cfRule type="expression" dxfId="4788" priority="88">
      <formula>AND($K98 &gt; 0, ISNUMBER($K98))</formula>
    </cfRule>
    <cfRule type="expression" dxfId="4787" priority="89">
      <formula>AND($K98 = 0 * ISNUMBER($K98))</formula>
    </cfRule>
    <cfRule type="expression" dxfId="4786" priority="90">
      <formula>AND($K98 &lt; 0, ISNUMBER($K98))</formula>
    </cfRule>
  </conditionalFormatting>
  <conditionalFormatting sqref="D96:F97 E118:F118">
    <cfRule type="expression" dxfId="4785" priority="82">
      <formula>$E$118 &gt; 0</formula>
    </cfRule>
    <cfRule type="expression" dxfId="4784" priority="83">
      <formula>$E$118 = 0</formula>
    </cfRule>
    <cfRule type="expression" dxfId="4783" priority="84">
      <formula>$E$118 &lt; 0</formula>
    </cfRule>
  </conditionalFormatting>
  <conditionalFormatting sqref="G96:I97 H118:I118">
    <cfRule type="expression" dxfId="4782" priority="79">
      <formula>$H$118 &gt; 0</formula>
    </cfRule>
    <cfRule type="expression" dxfId="4781" priority="80">
      <formula>$H$118 = 0</formula>
    </cfRule>
    <cfRule type="expression" dxfId="4780" priority="81">
      <formula>$H$118 &lt; 0</formula>
    </cfRule>
  </conditionalFormatting>
  <conditionalFormatting sqref="J96:L97 K118:L118">
    <cfRule type="expression" dxfId="4779" priority="76">
      <formula>$K$118 &gt; 0</formula>
    </cfRule>
    <cfRule type="expression" dxfId="4778" priority="77">
      <formula>$K$118 = 0</formula>
    </cfRule>
    <cfRule type="expression" dxfId="4777" priority="78">
      <formula>$K$118 &lt; 0</formula>
    </cfRule>
  </conditionalFormatting>
  <conditionalFormatting sqref="M96:O97 N118:O118">
    <cfRule type="expression" dxfId="4776" priority="73">
      <formula>$N$118 &gt; 0</formula>
    </cfRule>
    <cfRule type="expression" dxfId="4775" priority="74">
      <formula>$N$118 = 0</formula>
    </cfRule>
    <cfRule type="expression" dxfId="4774" priority="75">
      <formula>$N$118 &lt; 0</formula>
    </cfRule>
  </conditionalFormatting>
  <conditionalFormatting sqref="A125:C144 M125:O144">
    <cfRule type="expression" dxfId="4773" priority="61">
      <formula>AND($N125 &gt; 0, ISNUMBER($N125))</formula>
    </cfRule>
    <cfRule type="expression" dxfId="4772" priority="62">
      <formula>AND($N125 = 0 * ISNUMBER($N125))</formula>
    </cfRule>
    <cfRule type="expression" dxfId="4771" priority="63">
      <formula>AND($N125 &lt; 0, ISNUMBER($N125))</formula>
    </cfRule>
  </conditionalFormatting>
  <conditionalFormatting sqref="A125:F144">
    <cfRule type="expression" dxfId="4770" priority="70">
      <formula>AND($E125 &gt; 0, ISNUMBER($E125))</formula>
    </cfRule>
    <cfRule type="expression" dxfId="4769" priority="71">
      <formula>AND($E125 = 0 * ISNUMBER($E125))</formula>
    </cfRule>
    <cfRule type="expression" dxfId="4768" priority="72">
      <formula>AND($E125 &lt; 0, ISNUMBER($E125))</formula>
    </cfRule>
  </conditionalFormatting>
  <conditionalFormatting sqref="A125:C144 G125:I144">
    <cfRule type="expression" dxfId="4767" priority="67">
      <formula>AND($H125 &gt; 0, ISNUMBER($H125))</formula>
    </cfRule>
    <cfRule type="expression" dxfId="4766" priority="68">
      <formula>AND($H125 = 0 * ISNUMBER($H125))</formula>
    </cfRule>
    <cfRule type="expression" dxfId="4765" priority="69">
      <formula>AND($H125 &lt; 0, ISNUMBER($H125))</formula>
    </cfRule>
  </conditionalFormatting>
  <conditionalFormatting sqref="A125:C144 J125:L144">
    <cfRule type="expression" dxfId="4764" priority="64">
      <formula>AND($K125 &gt; 0, ISNUMBER($K125))</formula>
    </cfRule>
    <cfRule type="expression" dxfId="4763" priority="65">
      <formula>AND($K125 = 0 * ISNUMBER($K125))</formula>
    </cfRule>
    <cfRule type="expression" dxfId="4762" priority="66">
      <formula>AND($K125 &lt; 0, ISNUMBER($K125))</formula>
    </cfRule>
  </conditionalFormatting>
  <conditionalFormatting sqref="D123:F124 E145:F145">
    <cfRule type="expression" dxfId="4761" priority="58">
      <formula>$E$145 &gt; 0</formula>
    </cfRule>
    <cfRule type="expression" dxfId="4760" priority="59">
      <formula>$E$145 = 0</formula>
    </cfRule>
    <cfRule type="expression" dxfId="4759" priority="60">
      <formula>$E$145 &lt; 0</formula>
    </cfRule>
  </conditionalFormatting>
  <conditionalFormatting sqref="G123:I124 H145:I145">
    <cfRule type="expression" dxfId="4758" priority="55">
      <formula>$H$145 &gt; 0</formula>
    </cfRule>
    <cfRule type="expression" dxfId="4757" priority="56">
      <formula>$H$145 = 0</formula>
    </cfRule>
    <cfRule type="expression" dxfId="4756" priority="57">
      <formula>$H$145 &lt; 0</formula>
    </cfRule>
  </conditionalFormatting>
  <conditionalFormatting sqref="J123:L124 K145:L145">
    <cfRule type="expression" dxfId="4755" priority="52">
      <formula>$K$145 &gt; 0</formula>
    </cfRule>
    <cfRule type="expression" dxfId="4754" priority="53">
      <formula>$K$145 = 0</formula>
    </cfRule>
    <cfRule type="expression" dxfId="4753" priority="54">
      <formula>$K$145 &lt; 0</formula>
    </cfRule>
  </conditionalFormatting>
  <conditionalFormatting sqref="M123:O124 N145:O145">
    <cfRule type="expression" dxfId="4752" priority="49">
      <formula>$N$145 &gt; 0</formula>
    </cfRule>
    <cfRule type="expression" dxfId="4751" priority="50">
      <formula>$N$145 = 0</formula>
    </cfRule>
    <cfRule type="expression" dxfId="4750" priority="51">
      <formula>$N$145 &lt; 0</formula>
    </cfRule>
  </conditionalFormatting>
  <conditionalFormatting sqref="A152:C171 M152:O171">
    <cfRule type="expression" dxfId="4749" priority="37">
      <formula>AND($N152 &gt; 0, ISNUMBER($N152))</formula>
    </cfRule>
    <cfRule type="expression" dxfId="4748" priority="38">
      <formula>AND($N152 = 0 * ISNUMBER($N152))</formula>
    </cfRule>
    <cfRule type="expression" dxfId="4747" priority="39">
      <formula>AND($N152 &lt; 0, ISNUMBER($N152))</formula>
    </cfRule>
  </conditionalFormatting>
  <conditionalFormatting sqref="A152:F171">
    <cfRule type="expression" dxfId="4746" priority="46">
      <formula>AND($E152 &gt; 0, ISNUMBER($E152))</formula>
    </cfRule>
    <cfRule type="expression" dxfId="4745" priority="47">
      <formula>AND($E152 = 0 * ISNUMBER($E152))</formula>
    </cfRule>
    <cfRule type="expression" dxfId="4744" priority="48">
      <formula>AND($E152 &lt; 0, ISNUMBER($E152))</formula>
    </cfRule>
  </conditionalFormatting>
  <conditionalFormatting sqref="A152:C171 G152:I171">
    <cfRule type="expression" dxfId="4743" priority="43">
      <formula>AND($H152 &gt; 0, ISNUMBER($H152))</formula>
    </cfRule>
    <cfRule type="expression" dxfId="4742" priority="44">
      <formula>AND($H152 = 0 * ISNUMBER($H152))</formula>
    </cfRule>
    <cfRule type="expression" dxfId="4741" priority="45">
      <formula>AND($H152 &lt; 0, ISNUMBER($H152))</formula>
    </cfRule>
  </conditionalFormatting>
  <conditionalFormatting sqref="A152:C171 J152:L171">
    <cfRule type="expression" dxfId="4740" priority="40">
      <formula>AND($K152 &gt; 0, ISNUMBER($K152))</formula>
    </cfRule>
    <cfRule type="expression" dxfId="4739" priority="41">
      <formula>AND($K152 = 0 * ISNUMBER($K152))</formula>
    </cfRule>
    <cfRule type="expression" dxfId="4738" priority="42">
      <formula>AND($K152 &lt; 0, ISNUMBER($K152))</formula>
    </cfRule>
  </conditionalFormatting>
  <conditionalFormatting sqref="D150:F151 E172:F172">
    <cfRule type="expression" dxfId="4737" priority="34">
      <formula>$E$172 &gt; 0</formula>
    </cfRule>
    <cfRule type="expression" dxfId="4736" priority="35">
      <formula>$E$172 = 0</formula>
    </cfRule>
    <cfRule type="expression" dxfId="4735" priority="36">
      <formula>$E$172 &lt; 0</formula>
    </cfRule>
  </conditionalFormatting>
  <conditionalFormatting sqref="G150:I151 H172:I172">
    <cfRule type="expression" dxfId="4734" priority="31">
      <formula>$H$172 &gt; 0</formula>
    </cfRule>
    <cfRule type="expression" dxfId="4733" priority="32">
      <formula>$H$172 = 0</formula>
    </cfRule>
    <cfRule type="expression" dxfId="4732" priority="33">
      <formula>$H$172 &lt; 0</formula>
    </cfRule>
  </conditionalFormatting>
  <conditionalFormatting sqref="J150:L151 K172:L172">
    <cfRule type="expression" dxfId="4731" priority="28">
      <formula>$K$172 &gt; 0</formula>
    </cfRule>
    <cfRule type="expression" dxfId="4730" priority="29">
      <formula>$K$172 = 0</formula>
    </cfRule>
    <cfRule type="expression" dxfId="4729" priority="30">
      <formula>$K$172 &lt; 0</formula>
    </cfRule>
  </conditionalFormatting>
  <conditionalFormatting sqref="M150:O151 N172:O172">
    <cfRule type="expression" dxfId="4728" priority="25">
      <formula>$N$172 &gt; 0</formula>
    </cfRule>
    <cfRule type="expression" dxfId="4727" priority="26">
      <formula>$N$172 = 0</formula>
    </cfRule>
    <cfRule type="expression" dxfId="4726" priority="27">
      <formula>$N$172 &lt; 0</formula>
    </cfRule>
  </conditionalFormatting>
  <conditionalFormatting sqref="A179:C198 M179:O198">
    <cfRule type="expression" dxfId="4725" priority="13">
      <formula>AND($N179 &gt; 0, ISNUMBER($N179))</formula>
    </cfRule>
    <cfRule type="expression" dxfId="4724" priority="14">
      <formula>AND($N179 = 0 * ISNUMBER($N179))</formula>
    </cfRule>
    <cfRule type="expression" dxfId="4723" priority="15">
      <formula>AND($N179 &lt; 0, ISNUMBER($N179))</formula>
    </cfRule>
  </conditionalFormatting>
  <conditionalFormatting sqref="A179:F198">
    <cfRule type="expression" dxfId="4722" priority="22">
      <formula>AND($E179 &gt; 0, ISNUMBER($E179))</formula>
    </cfRule>
    <cfRule type="expression" dxfId="4721" priority="23">
      <formula>AND($E179 = 0 * ISNUMBER($E179))</formula>
    </cfRule>
    <cfRule type="expression" dxfId="4720" priority="24">
      <formula>AND($E179 &lt; 0, ISNUMBER($E179))</formula>
    </cfRule>
  </conditionalFormatting>
  <conditionalFormatting sqref="A179:C198 G179:I198">
    <cfRule type="expression" dxfId="4719" priority="19">
      <formula>AND($H179 &gt; 0, ISNUMBER($H179))</formula>
    </cfRule>
    <cfRule type="expression" dxfId="4718" priority="20">
      <formula>AND($H179 = 0 * ISNUMBER($H179))</formula>
    </cfRule>
    <cfRule type="expression" dxfId="4717" priority="21">
      <formula>AND($H179 &lt; 0, ISNUMBER($H179))</formula>
    </cfRule>
  </conditionalFormatting>
  <conditionalFormatting sqref="A179:C198 J179:L198">
    <cfRule type="expression" dxfId="4716" priority="16">
      <formula>AND($K179 &gt; 0, ISNUMBER($K179))</formula>
    </cfRule>
    <cfRule type="expression" dxfId="4715" priority="17">
      <formula>AND($K179 = 0 * ISNUMBER($K179))</formula>
    </cfRule>
    <cfRule type="expression" dxfId="4714" priority="18">
      <formula>AND($K179 &lt; 0, ISNUMBER($K179))</formula>
    </cfRule>
  </conditionalFormatting>
  <conditionalFormatting sqref="D177:F178 E199:F199">
    <cfRule type="expression" dxfId="4713" priority="10">
      <formula>$E$199 &gt; 0</formula>
    </cfRule>
    <cfRule type="expression" dxfId="4712" priority="11">
      <formula>$E$199 = 0</formula>
    </cfRule>
    <cfRule type="expression" dxfId="4711" priority="12">
      <formula>$E$199 &lt; 0</formula>
    </cfRule>
  </conditionalFormatting>
  <conditionalFormatting sqref="G177:I178 H199:I199">
    <cfRule type="expression" dxfId="4710" priority="7">
      <formula>$H$199 &gt; 0</formula>
    </cfRule>
    <cfRule type="expression" dxfId="4709" priority="8">
      <formula>$H$199 = 0</formula>
    </cfRule>
    <cfRule type="expression" dxfId="4708" priority="9">
      <formula>$H$199 &lt; 0</formula>
    </cfRule>
  </conditionalFormatting>
  <conditionalFormatting sqref="J177:L178 K199:L199">
    <cfRule type="expression" dxfId="4707" priority="4">
      <formula>$K$199 &gt; 0</formula>
    </cfRule>
    <cfRule type="expression" dxfId="4706" priority="5">
      <formula>$K$199 = 0</formula>
    </cfRule>
    <cfRule type="expression" dxfId="4705" priority="6">
      <formula>$K$199 &lt; 0</formula>
    </cfRule>
  </conditionalFormatting>
  <conditionalFormatting sqref="M177:O178 N199:O199">
    <cfRule type="expression" dxfId="4704" priority="1">
      <formula>$N$199 &gt; 0</formula>
    </cfRule>
    <cfRule type="expression" dxfId="4703" priority="2">
      <formula>$N$199 = 0</formula>
    </cfRule>
    <cfRule type="expression" dxfId="470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zoomScaleNormal="100" workbookViewId="0">
      <selection activeCell="B37" sqref="B37:C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2" t="s">
        <v>0</v>
      </c>
      <c r="B1" s="203"/>
      <c r="C1" s="203"/>
      <c r="D1" s="203"/>
      <c r="E1" s="203"/>
      <c r="F1" s="204"/>
      <c r="G1" s="205">
        <v>44597</v>
      </c>
      <c r="H1" s="206"/>
      <c r="I1" s="207"/>
      <c r="J1" s="202" t="s">
        <v>1</v>
      </c>
      <c r="K1" s="203"/>
      <c r="L1" s="203"/>
      <c r="M1" s="203"/>
      <c r="N1" s="203"/>
      <c r="O1" s="204"/>
      <c r="Q1" s="202" t="s">
        <v>2</v>
      </c>
      <c r="R1" s="204"/>
    </row>
    <row r="2" spans="1:19" ht="17.25" customHeight="1">
      <c r="A2" s="117" t="s">
        <v>3</v>
      </c>
      <c r="B2" s="208" t="s">
        <v>8</v>
      </c>
      <c r="C2" s="209"/>
      <c r="D2" s="209"/>
      <c r="E2" s="209"/>
      <c r="F2" s="210"/>
      <c r="G2" s="211" t="s">
        <v>46</v>
      </c>
      <c r="H2" s="212"/>
      <c r="I2" s="213"/>
      <c r="J2" s="1" t="s">
        <v>3</v>
      </c>
      <c r="K2" s="208" t="s">
        <v>316</v>
      </c>
      <c r="L2" s="209"/>
      <c r="M2" s="209"/>
      <c r="N2" s="209"/>
      <c r="O2" s="210"/>
      <c r="Q2" s="2" t="s">
        <v>6</v>
      </c>
      <c r="R2" s="3">
        <v>0.375</v>
      </c>
    </row>
    <row r="3" spans="1:19" ht="17.25" customHeight="1" thickBot="1">
      <c r="A3" s="118" t="s">
        <v>7</v>
      </c>
      <c r="B3" s="214" t="s">
        <v>324</v>
      </c>
      <c r="C3" s="215"/>
      <c r="D3" s="215"/>
      <c r="E3" s="215"/>
      <c r="F3" s="216"/>
      <c r="G3" s="21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18"/>
      <c r="I3" s="219"/>
      <c r="J3" s="4" t="s">
        <v>7</v>
      </c>
      <c r="K3" s="214" t="s">
        <v>317</v>
      </c>
      <c r="L3" s="215"/>
      <c r="M3" s="215"/>
      <c r="N3" s="215"/>
      <c r="O3" s="21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14" t="s">
        <v>16</v>
      </c>
      <c r="C4" s="215"/>
      <c r="D4" s="215"/>
      <c r="E4" s="215"/>
      <c r="F4" s="216"/>
      <c r="G4" s="211" t="s">
        <v>44</v>
      </c>
      <c r="H4" s="212"/>
      <c r="I4" s="213"/>
      <c r="J4" s="4" t="s">
        <v>11</v>
      </c>
      <c r="K4" s="214" t="s">
        <v>318</v>
      </c>
      <c r="L4" s="215"/>
      <c r="M4" s="215"/>
      <c r="N4" s="215"/>
      <c r="O4" s="21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14" t="s">
        <v>315</v>
      </c>
      <c r="C5" s="215"/>
      <c r="D5" s="215"/>
      <c r="E5" s="215"/>
      <c r="F5" s="216"/>
      <c r="G5" s="21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18"/>
      <c r="I5" s="219"/>
      <c r="J5" s="4" t="s">
        <v>15</v>
      </c>
      <c r="K5" s="214" t="s">
        <v>319</v>
      </c>
      <c r="L5" s="215"/>
      <c r="M5" s="215"/>
      <c r="N5" s="215"/>
      <c r="O5" s="216"/>
    </row>
    <row r="6" spans="1:19">
      <c r="A6" s="118" t="s">
        <v>18</v>
      </c>
      <c r="B6" s="214"/>
      <c r="C6" s="215"/>
      <c r="D6" s="215"/>
      <c r="E6" s="215"/>
      <c r="F6" s="216"/>
      <c r="G6" s="211" t="s">
        <v>45</v>
      </c>
      <c r="H6" s="212"/>
      <c r="I6" s="213"/>
      <c r="J6" s="4" t="s">
        <v>18</v>
      </c>
      <c r="K6" s="214" t="s">
        <v>320</v>
      </c>
      <c r="L6" s="215"/>
      <c r="M6" s="215"/>
      <c r="N6" s="215"/>
      <c r="O6" s="216"/>
    </row>
    <row r="7" spans="1:19" ht="17.25" thickBot="1">
      <c r="A7" s="118" t="s">
        <v>21</v>
      </c>
      <c r="B7" s="214"/>
      <c r="C7" s="215"/>
      <c r="D7" s="215"/>
      <c r="E7" s="215"/>
      <c r="F7" s="216"/>
      <c r="G7" s="21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18"/>
      <c r="I7" s="219"/>
      <c r="J7" s="4" t="s">
        <v>21</v>
      </c>
      <c r="K7" s="214" t="s">
        <v>321</v>
      </c>
      <c r="L7" s="215"/>
      <c r="M7" s="215"/>
      <c r="N7" s="215"/>
      <c r="O7" s="216"/>
    </row>
    <row r="8" spans="1:19" ht="17.25" thickBot="1">
      <c r="A8" s="118" t="s">
        <v>24</v>
      </c>
      <c r="B8" s="214"/>
      <c r="C8" s="215"/>
      <c r="D8" s="215"/>
      <c r="E8" s="215"/>
      <c r="F8" s="216"/>
      <c r="G8" s="211" t="s">
        <v>251</v>
      </c>
      <c r="H8" s="212"/>
      <c r="I8" s="213"/>
      <c r="J8" s="4" t="s">
        <v>24</v>
      </c>
      <c r="K8" s="214"/>
      <c r="L8" s="215"/>
      <c r="M8" s="215"/>
      <c r="N8" s="215"/>
      <c r="O8" s="216"/>
      <c r="Q8" s="202" t="s">
        <v>27</v>
      </c>
      <c r="R8" s="204"/>
    </row>
    <row r="9" spans="1:19" ht="17.25" thickBot="1">
      <c r="A9" s="118" t="s">
        <v>28</v>
      </c>
      <c r="B9" s="214"/>
      <c r="C9" s="215"/>
      <c r="D9" s="215"/>
      <c r="E9" s="215"/>
      <c r="F9" s="216"/>
      <c r="G9" s="21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18"/>
      <c r="I9" s="219"/>
      <c r="J9" s="4" t="s">
        <v>28</v>
      </c>
      <c r="K9" s="214"/>
      <c r="L9" s="215"/>
      <c r="M9" s="215"/>
      <c r="N9" s="215"/>
      <c r="O9" s="216"/>
      <c r="Q9" s="2" t="s">
        <v>29</v>
      </c>
      <c r="R9" s="6">
        <v>10</v>
      </c>
    </row>
    <row r="10" spans="1:19">
      <c r="A10" s="118" t="s">
        <v>30</v>
      </c>
      <c r="B10" s="214"/>
      <c r="C10" s="215"/>
      <c r="D10" s="215"/>
      <c r="E10" s="215"/>
      <c r="F10" s="216"/>
      <c r="G10" s="211" t="s">
        <v>47</v>
      </c>
      <c r="H10" s="212"/>
      <c r="I10" s="213"/>
      <c r="J10" s="4" t="s">
        <v>30</v>
      </c>
      <c r="K10" s="214" t="s">
        <v>322</v>
      </c>
      <c r="L10" s="215"/>
      <c r="M10" s="215"/>
      <c r="N10" s="215"/>
      <c r="O10" s="216"/>
      <c r="Q10" s="2" t="s">
        <v>31</v>
      </c>
      <c r="R10" s="6">
        <v>100</v>
      </c>
    </row>
    <row r="11" spans="1:19" ht="17.25" thickBot="1">
      <c r="A11" s="119" t="s">
        <v>32</v>
      </c>
      <c r="B11" s="220" t="s">
        <v>323</v>
      </c>
      <c r="C11" s="221"/>
      <c r="D11" s="221"/>
      <c r="E11" s="221"/>
      <c r="F11" s="222"/>
      <c r="G11" s="21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8"/>
      <c r="I11" s="219"/>
      <c r="J11" s="7" t="s">
        <v>32</v>
      </c>
      <c r="K11" s="220" t="s">
        <v>314</v>
      </c>
      <c r="L11" s="221"/>
      <c r="M11" s="221"/>
      <c r="N11" s="221"/>
      <c r="O11" s="222"/>
      <c r="Q11" s="65" t="s">
        <v>33</v>
      </c>
      <c r="R11" s="8">
        <v>1000</v>
      </c>
    </row>
    <row r="12" spans="1:19" ht="17.25" thickBot="1"/>
    <row r="13" spans="1:19" ht="17.25" customHeight="1" thickBot="1">
      <c r="A13" s="202" t="s">
        <v>34</v>
      </c>
      <c r="B13" s="203"/>
      <c r="C13" s="203"/>
      <c r="D13" s="203"/>
      <c r="E13" s="203"/>
      <c r="F13" s="203"/>
      <c r="G13" s="203"/>
      <c r="H13" s="203"/>
      <c r="I13" s="203"/>
      <c r="J13" s="203"/>
      <c r="K13" s="203"/>
      <c r="L13" s="203"/>
      <c r="M13" s="203"/>
      <c r="N13" s="203"/>
      <c r="O13" s="204"/>
      <c r="Q13" s="223"/>
      <c r="R13" s="223"/>
      <c r="S13" s="223"/>
    </row>
    <row r="14" spans="1:19" ht="17.25" customHeight="1" thickBot="1">
      <c r="A14" s="116" t="s">
        <v>35</v>
      </c>
      <c r="B14" s="202" t="s">
        <v>36</v>
      </c>
      <c r="C14" s="204"/>
      <c r="D14" s="202" t="s">
        <v>37</v>
      </c>
      <c r="E14" s="203"/>
      <c r="F14" s="204"/>
      <c r="G14" s="229">
        <f>_xlfn.IFNA(VLOOKUP(B14, 현재가테이블!$B$2:$D$200, 2, FALSE), "-")</f>
        <v>48446000</v>
      </c>
      <c r="H14" s="230"/>
      <c r="I14" s="231"/>
      <c r="J14" s="202" t="s">
        <v>38</v>
      </c>
      <c r="K14" s="203"/>
      <c r="L14" s="204"/>
      <c r="M14" s="232">
        <f>_xlfn.IFNA(VLOOKUP(B14, 현재가테이블!$B$2:$D$200, 3, FALSE), "-")</f>
        <v>4.5040769699999997E-2</v>
      </c>
      <c r="N14" s="233"/>
      <c r="O14" s="234"/>
      <c r="Q14" s="223"/>
      <c r="R14" s="223"/>
      <c r="S14" s="223"/>
    </row>
    <row r="15" spans="1:19" ht="17.25" customHeight="1" thickBot="1">
      <c r="A15" s="267" t="s">
        <v>39</v>
      </c>
      <c r="B15" s="268" t="str">
        <f>TEXT($G$1, "[$-ko-KR]yyyy-mm-dd(ddd) ") &amp; "오전 00:00"</f>
        <v>2022-02-05(토) 오전 00:00</v>
      </c>
      <c r="C15" s="269"/>
      <c r="D15" s="225" t="str">
        <f>TEXT($G$1, "[$-ko-KR]yyyy-mm-dd(ddd) ") &amp; "오후 14:00"</f>
        <v>2022-02-05(토) 오후 14:00</v>
      </c>
      <c r="E15" s="226"/>
      <c r="F15" s="227"/>
      <c r="G15" s="225" t="str">
        <f>TEXT($G$1, "[$-ko-KR]yyyy-mm-dd(ddd) ") &amp; "오후 19:00"</f>
        <v>2022-02-05(토) 오후 19:00</v>
      </c>
      <c r="H15" s="226"/>
      <c r="I15" s="227"/>
      <c r="J15" s="225" t="str">
        <f>TEXT($G$1, "[$-ko-KR]yyyy-mm-dd(ddd) ") &amp; "오후 21:00"</f>
        <v>2022-02-05(토) 오후 21:00</v>
      </c>
      <c r="K15" s="226"/>
      <c r="L15" s="227"/>
      <c r="M15" s="225" t="str">
        <f>TEXT($G$1+1, "[$-ko-KR]yyyy-mm-dd(ddd) ") &amp; "오전 00:00"</f>
        <v>2022-02-06(일) 오전 00:00</v>
      </c>
      <c r="N15" s="226"/>
      <c r="O15" s="227"/>
      <c r="Q15" s="223"/>
      <c r="R15" s="223"/>
      <c r="S15" s="223"/>
    </row>
    <row r="16" spans="1:19" ht="17.25" customHeight="1" thickBot="1">
      <c r="A16" s="26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228"/>
      <c r="R16" s="228"/>
      <c r="S16" s="22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3"/>
      <c r="R17" s="223"/>
      <c r="S17" s="223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3"/>
      <c r="R18" s="223"/>
      <c r="S18" s="223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8"/>
      <c r="R19" s="228"/>
      <c r="S19" s="22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8"/>
      <c r="R20" s="228"/>
      <c r="S20" s="22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8"/>
      <c r="R21" s="228"/>
      <c r="S21" s="22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8"/>
      <c r="R22" s="228"/>
      <c r="S22" s="22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8"/>
      <c r="R23" s="228"/>
      <c r="S23" s="22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8"/>
      <c r="R24" s="228"/>
      <c r="S24" s="22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7"/>
      <c r="R26" s="238"/>
      <c r="S26" s="23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0"/>
      <c r="R27" s="241"/>
      <c r="S27" s="24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3"/>
      <c r="R28" s="244"/>
      <c r="S28" s="24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8"/>
      <c r="R29" s="228"/>
      <c r="S29" s="22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3"/>
      <c r="R30" s="223"/>
      <c r="S30" s="223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3"/>
      <c r="R31" s="223"/>
      <c r="S31" s="223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8"/>
      <c r="R32" s="228"/>
      <c r="S32" s="22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8"/>
      <c r="R33" s="228"/>
      <c r="S33" s="22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8"/>
      <c r="R34" s="228"/>
      <c r="S34" s="22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0"/>
      <c r="R35" s="251"/>
      <c r="S35" s="25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3"/>
      <c r="R36" s="254"/>
      <c r="S36" s="255"/>
    </row>
    <row r="37" spans="1:19" ht="17.25" customHeight="1" thickBot="1">
      <c r="A37" s="132" t="s">
        <v>42</v>
      </c>
      <c r="B37" s="261">
        <v>150000</v>
      </c>
      <c r="C37" s="26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6"/>
      <c r="R37" s="257"/>
      <c r="S37" s="258"/>
    </row>
    <row r="38" spans="1:19" ht="17.25" customHeight="1"/>
    <row r="39" spans="1:19" ht="17.25" customHeight="1" thickBot="1"/>
    <row r="40" spans="1:19" ht="17.25" customHeight="1" thickBot="1">
      <c r="A40" s="202" t="s">
        <v>44</v>
      </c>
      <c r="B40" s="203"/>
      <c r="C40" s="203"/>
      <c r="D40" s="203"/>
      <c r="E40" s="203"/>
      <c r="F40" s="203"/>
      <c r="G40" s="203"/>
      <c r="H40" s="203"/>
      <c r="I40" s="203"/>
      <c r="J40" s="203"/>
      <c r="K40" s="203"/>
      <c r="L40" s="203"/>
      <c r="M40" s="203"/>
      <c r="N40" s="203"/>
      <c r="O40" s="204"/>
      <c r="Q40" s="223"/>
      <c r="R40" s="223"/>
      <c r="S40" s="223"/>
    </row>
    <row r="41" spans="1:19" ht="17.25" customHeight="1" thickBot="1">
      <c r="A41" s="116" t="s">
        <v>263</v>
      </c>
      <c r="B41" s="202" t="s">
        <v>49</v>
      </c>
      <c r="C41" s="204"/>
      <c r="D41" s="202" t="s">
        <v>57</v>
      </c>
      <c r="E41" s="203"/>
      <c r="F41" s="204"/>
      <c r="G41" s="229">
        <f>_xlfn.IFNA(VLOOKUP(B41, 현재가테이블!$B$2:$D$200, 2, FALSE), "-")</f>
        <v>48446000</v>
      </c>
      <c r="H41" s="230"/>
      <c r="I41" s="231"/>
      <c r="J41" s="202" t="s">
        <v>58</v>
      </c>
      <c r="K41" s="203"/>
      <c r="L41" s="204"/>
      <c r="M41" s="232">
        <f>_xlfn.IFNA(VLOOKUP(B41, 현재가테이블!$B$2:$D$200, 3, FALSE), "-")</f>
        <v>4.5040769699999997E-2</v>
      </c>
      <c r="N41" s="233"/>
      <c r="O41" s="234"/>
      <c r="Q41" s="223"/>
      <c r="R41" s="223"/>
      <c r="S41" s="223"/>
    </row>
    <row r="42" spans="1:19" ht="17.25" customHeight="1" thickBot="1">
      <c r="A42" s="263" t="s">
        <v>54</v>
      </c>
      <c r="B42" s="265" t="str">
        <f>TEXT($G$1, "[$-ko-KR]yyyy-mm-dd(ddd) ") &amp; "오전 00:00"</f>
        <v>2022-02-05(토) 오전 00:00</v>
      </c>
      <c r="C42" s="266"/>
      <c r="D42" s="225" t="str">
        <f>TEXT($G$1, "[$-ko-KR]yyyy-mm-dd(ddd) ") &amp; "오후 14:00"</f>
        <v>2022-02-05(토) 오후 14:00</v>
      </c>
      <c r="E42" s="226"/>
      <c r="F42" s="227"/>
      <c r="G42" s="225" t="str">
        <f>TEXT($G$1, "[$-ko-KR]yyyy-mm-dd(ddd) ") &amp; "오후 19:00"</f>
        <v>2022-02-05(토) 오후 19:00</v>
      </c>
      <c r="H42" s="226"/>
      <c r="I42" s="227"/>
      <c r="J42" s="225" t="str">
        <f>TEXT($G$1, "[$-ko-KR]yyyy-mm-dd(ddd) ") &amp; "오후 21:00"</f>
        <v>2022-02-05(토) 오후 21:00</v>
      </c>
      <c r="K42" s="226"/>
      <c r="L42" s="227"/>
      <c r="M42" s="225" t="str">
        <f>TEXT($G$1+1, "[$-ko-KR]yyyy-mm-dd(ddd) ") &amp; "오전 00:00"</f>
        <v>2022-02-06(일) 오전 00:00</v>
      </c>
      <c r="N42" s="226"/>
      <c r="O42" s="227"/>
      <c r="Q42" s="223"/>
      <c r="R42" s="223"/>
      <c r="S42" s="223"/>
    </row>
    <row r="43" spans="1:19" ht="17.25" customHeight="1" thickBot="1">
      <c r="A43" s="264"/>
      <c r="B43" s="121" t="s">
        <v>57</v>
      </c>
      <c r="C43" s="122" t="s">
        <v>58</v>
      </c>
      <c r="D43" s="2" t="s">
        <v>57</v>
      </c>
      <c r="E43" s="10" t="s">
        <v>264</v>
      </c>
      <c r="F43" s="11" t="s">
        <v>265</v>
      </c>
      <c r="G43" s="112" t="s">
        <v>57</v>
      </c>
      <c r="H43" s="113" t="s">
        <v>264</v>
      </c>
      <c r="I43" s="114" t="s">
        <v>265</v>
      </c>
      <c r="J43" s="10" t="s">
        <v>57</v>
      </c>
      <c r="K43" s="10" t="s">
        <v>264</v>
      </c>
      <c r="L43" s="115" t="s">
        <v>265</v>
      </c>
      <c r="M43" s="2" t="s">
        <v>57</v>
      </c>
      <c r="N43" s="10" t="s">
        <v>264</v>
      </c>
      <c r="O43" s="66" t="s">
        <v>265</v>
      </c>
      <c r="Q43" s="228"/>
      <c r="R43" s="228"/>
      <c r="S43" s="228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23"/>
      <c r="R44" s="223"/>
      <c r="S44" s="223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23"/>
      <c r="R45" s="223"/>
      <c r="S45" s="223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28"/>
      <c r="R46" s="228"/>
      <c r="S46" s="228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28"/>
      <c r="R47" s="228"/>
      <c r="S47" s="228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28"/>
      <c r="R48" s="228"/>
      <c r="S48" s="228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28"/>
      <c r="R49" s="228"/>
      <c r="S49" s="228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28"/>
      <c r="R50" s="228"/>
      <c r="S50" s="228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28"/>
      <c r="R51" s="228"/>
      <c r="S51" s="228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37"/>
      <c r="R53" s="238"/>
      <c r="S53" s="239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40"/>
      <c r="R54" s="241"/>
      <c r="S54" s="242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43"/>
      <c r="R55" s="244"/>
      <c r="S55" s="245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28"/>
      <c r="R56" s="228"/>
      <c r="S56" s="228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23"/>
      <c r="R57" s="223"/>
      <c r="S57" s="223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23"/>
      <c r="R58" s="223"/>
      <c r="S58" s="223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28"/>
      <c r="R59" s="228"/>
      <c r="S59" s="228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28"/>
      <c r="R60" s="228"/>
      <c r="S60" s="228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28"/>
      <c r="R61" s="228"/>
      <c r="S61" s="228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50"/>
      <c r="R62" s="251"/>
      <c r="S62" s="252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53"/>
      <c r="R63" s="254"/>
      <c r="S63" s="255"/>
    </row>
    <row r="64" spans="1:19" ht="17.25" customHeight="1" thickBot="1">
      <c r="A64" s="132" t="s">
        <v>266</v>
      </c>
      <c r="B64" s="261">
        <f>$B$37</f>
        <v>150000</v>
      </c>
      <c r="C64" s="262"/>
      <c r="D64" s="26" t="s">
        <v>267</v>
      </c>
      <c r="E64" s="27">
        <f>IF(COUNT(E44:E63), SUM(E44:E63) / COUNT(E44:E63), 0)</f>
        <v>0</v>
      </c>
      <c r="F64" s="28">
        <f>SUM(F44:F63)</f>
        <v>0</v>
      </c>
      <c r="G64" s="26" t="s">
        <v>267</v>
      </c>
      <c r="H64" s="27">
        <f>IF(COUNT(H44:H63), SUM(H44:H63) / COUNT(H44:H63), 0)</f>
        <v>0</v>
      </c>
      <c r="I64" s="28">
        <f>SUM(I44:I63)</f>
        <v>0</v>
      </c>
      <c r="J64" s="26" t="s">
        <v>267</v>
      </c>
      <c r="K64" s="27">
        <f>IF(COUNT(K44:K63), SUM(K44:K63) / COUNT(K44:K63), 0)</f>
        <v>0</v>
      </c>
      <c r="L64" s="28">
        <f>SUM(L44:L63)</f>
        <v>0</v>
      </c>
      <c r="M64" s="26" t="s">
        <v>267</v>
      </c>
      <c r="N64" s="27">
        <f>IF(COUNT(N44:N63), SUM(N44:N63) / COUNT(N44:N63), 0)</f>
        <v>0</v>
      </c>
      <c r="O64" s="28">
        <f>SUM(O44:O63)</f>
        <v>0</v>
      </c>
      <c r="Q64" s="256"/>
      <c r="R64" s="257"/>
      <c r="S64" s="258"/>
    </row>
    <row r="65" spans="1:19" ht="17.25" customHeight="1"/>
    <row r="66" spans="1:19" ht="17.25" customHeight="1" thickBot="1"/>
    <row r="67" spans="1:19" ht="17.25" thickBot="1">
      <c r="A67" s="202" t="s">
        <v>45</v>
      </c>
      <c r="B67" s="203"/>
      <c r="C67" s="203"/>
      <c r="D67" s="203"/>
      <c r="E67" s="203"/>
      <c r="F67" s="203"/>
      <c r="G67" s="203"/>
      <c r="H67" s="203"/>
      <c r="I67" s="203"/>
      <c r="J67" s="203"/>
      <c r="K67" s="203"/>
      <c r="L67" s="203"/>
      <c r="M67" s="203"/>
      <c r="N67" s="203"/>
      <c r="O67" s="204"/>
      <c r="Q67" s="223"/>
      <c r="R67" s="223"/>
      <c r="S67" s="223"/>
    </row>
    <row r="68" spans="1:19" ht="17.25" thickBot="1">
      <c r="A68" s="116" t="s">
        <v>263</v>
      </c>
      <c r="B68" s="202" t="s">
        <v>49</v>
      </c>
      <c r="C68" s="204"/>
      <c r="D68" s="202" t="s">
        <v>57</v>
      </c>
      <c r="E68" s="203"/>
      <c r="F68" s="204"/>
      <c r="G68" s="229">
        <f>_xlfn.IFNA(VLOOKUP(B68, 현재가테이블!$B$2:$D$200, 2, FALSE), "-")</f>
        <v>48446000</v>
      </c>
      <c r="H68" s="230"/>
      <c r="I68" s="231"/>
      <c r="J68" s="202" t="s">
        <v>58</v>
      </c>
      <c r="K68" s="203"/>
      <c r="L68" s="204"/>
      <c r="M68" s="232">
        <f>_xlfn.IFNA(VLOOKUP(B68, 현재가테이블!$B$2:$D$200, 3, FALSE), "-")</f>
        <v>4.5040769699999997E-2</v>
      </c>
      <c r="N68" s="233"/>
      <c r="O68" s="234"/>
      <c r="Q68" s="223"/>
      <c r="R68" s="223"/>
      <c r="S68" s="223"/>
    </row>
    <row r="69" spans="1:19" ht="17.25" thickBot="1">
      <c r="A69" s="263" t="s">
        <v>54</v>
      </c>
      <c r="B69" s="265" t="str">
        <f>TEXT($G$1, "[$-ko-KR]yyyy-mm-dd(ddd) ") &amp; "오전 00:00"</f>
        <v>2022-02-05(토) 오전 00:00</v>
      </c>
      <c r="C69" s="266"/>
      <c r="D69" s="225" t="str">
        <f>TEXT($G$1, "[$-ko-KR]yyyy-mm-dd(ddd) ") &amp; "오후 14:00"</f>
        <v>2022-02-05(토) 오후 14:00</v>
      </c>
      <c r="E69" s="226"/>
      <c r="F69" s="227"/>
      <c r="G69" s="225" t="str">
        <f>TEXT($G$1, "[$-ko-KR]yyyy-mm-dd(ddd) ") &amp; "오후 19:00"</f>
        <v>2022-02-05(토) 오후 19:00</v>
      </c>
      <c r="H69" s="226"/>
      <c r="I69" s="227"/>
      <c r="J69" s="225" t="str">
        <f>TEXT($G$1, "[$-ko-KR]yyyy-mm-dd(ddd) ") &amp; "오후 21:00"</f>
        <v>2022-02-05(토) 오후 21:00</v>
      </c>
      <c r="K69" s="226"/>
      <c r="L69" s="227"/>
      <c r="M69" s="225" t="str">
        <f>TEXT($G$1+1, "[$-ko-KR]yyyy-mm-dd(ddd) ") &amp; "오전 00:00"</f>
        <v>2022-02-06(일) 오전 00:00</v>
      </c>
      <c r="N69" s="226"/>
      <c r="O69" s="227"/>
      <c r="Q69" s="223"/>
      <c r="R69" s="223"/>
      <c r="S69" s="223"/>
    </row>
    <row r="70" spans="1:19" ht="17.25" thickBot="1">
      <c r="A70" s="264"/>
      <c r="B70" s="121" t="s">
        <v>57</v>
      </c>
      <c r="C70" s="122" t="s">
        <v>58</v>
      </c>
      <c r="D70" s="2" t="s">
        <v>57</v>
      </c>
      <c r="E70" s="10" t="s">
        <v>264</v>
      </c>
      <c r="F70" s="11" t="s">
        <v>265</v>
      </c>
      <c r="G70" s="112" t="s">
        <v>57</v>
      </c>
      <c r="H70" s="113" t="s">
        <v>264</v>
      </c>
      <c r="I70" s="114" t="s">
        <v>265</v>
      </c>
      <c r="J70" s="10" t="s">
        <v>57</v>
      </c>
      <c r="K70" s="10" t="s">
        <v>264</v>
      </c>
      <c r="L70" s="115" t="s">
        <v>265</v>
      </c>
      <c r="M70" s="2" t="s">
        <v>57</v>
      </c>
      <c r="N70" s="10" t="s">
        <v>264</v>
      </c>
      <c r="O70" s="66" t="s">
        <v>265</v>
      </c>
      <c r="Q70" s="228"/>
      <c r="R70" s="228"/>
      <c r="S70" s="228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23"/>
      <c r="R71" s="223"/>
      <c r="S71" s="223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23"/>
      <c r="R72" s="223"/>
      <c r="S72" s="223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28"/>
      <c r="R73" s="228"/>
      <c r="S73" s="228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28"/>
      <c r="R74" s="228"/>
      <c r="S74" s="228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28"/>
      <c r="R75" s="228"/>
      <c r="S75" s="228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28"/>
      <c r="R76" s="228"/>
      <c r="S76" s="228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28"/>
      <c r="R77" s="228"/>
      <c r="S77" s="228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28"/>
      <c r="R78" s="228"/>
      <c r="S78" s="228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37"/>
      <c r="R80" s="238"/>
      <c r="S80" s="239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40"/>
      <c r="R81" s="241"/>
      <c r="S81" s="242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43"/>
      <c r="R82" s="244"/>
      <c r="S82" s="245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28"/>
      <c r="R83" s="228"/>
      <c r="S83" s="228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23"/>
      <c r="R84" s="223"/>
      <c r="S84" s="223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23"/>
      <c r="R85" s="223"/>
      <c r="S85" s="223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28"/>
      <c r="R86" s="228"/>
      <c r="S86" s="228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28"/>
      <c r="R87" s="228"/>
      <c r="S87" s="228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28"/>
      <c r="R88" s="228"/>
      <c r="S88" s="228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50"/>
      <c r="R89" s="251"/>
      <c r="S89" s="252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53"/>
      <c r="R90" s="254"/>
      <c r="S90" s="255"/>
    </row>
    <row r="91" spans="1:19" ht="17.25" thickBot="1">
      <c r="A91" s="132" t="s">
        <v>266</v>
      </c>
      <c r="B91" s="261">
        <f>$B$37</f>
        <v>150000</v>
      </c>
      <c r="C91" s="262"/>
      <c r="D91" s="26" t="s">
        <v>267</v>
      </c>
      <c r="E91" s="27">
        <f>IF(COUNT(E71:E90), SUM(E71:E90) / COUNT(E71:E90), 0)</f>
        <v>0</v>
      </c>
      <c r="F91" s="28">
        <f>SUM(F71:F90)</f>
        <v>0</v>
      </c>
      <c r="G91" s="26" t="s">
        <v>267</v>
      </c>
      <c r="H91" s="27">
        <f>IF(COUNT(H71:H90), SUM(H71:H90) / COUNT(H71:H90), 0)</f>
        <v>0</v>
      </c>
      <c r="I91" s="28">
        <f>SUM(I71:I90)</f>
        <v>0</v>
      </c>
      <c r="J91" s="26" t="s">
        <v>267</v>
      </c>
      <c r="K91" s="27">
        <f>IF(COUNT(K71:K90), SUM(K71:K90) / COUNT(K71:K90), 0)</f>
        <v>0</v>
      </c>
      <c r="L91" s="28">
        <f>SUM(L71:L90)</f>
        <v>0</v>
      </c>
      <c r="M91" s="26" t="s">
        <v>267</v>
      </c>
      <c r="N91" s="27">
        <f>IF(COUNT(N71:N90), SUM(N71:N90) / COUNT(N71:N90), 0)</f>
        <v>0</v>
      </c>
      <c r="O91" s="28">
        <f>SUM(O71:O90)</f>
        <v>0</v>
      </c>
      <c r="Q91" s="256"/>
      <c r="R91" s="257"/>
      <c r="S91" s="258"/>
    </row>
    <row r="93" spans="1:19" ht="17.25" thickBot="1"/>
    <row r="94" spans="1:19" ht="17.25" thickBot="1">
      <c r="A94" s="202" t="s">
        <v>46</v>
      </c>
      <c r="B94" s="203"/>
      <c r="C94" s="203"/>
      <c r="D94" s="203"/>
      <c r="E94" s="203"/>
      <c r="F94" s="203"/>
      <c r="G94" s="203"/>
      <c r="H94" s="203"/>
      <c r="I94" s="203"/>
      <c r="J94" s="203"/>
      <c r="K94" s="203"/>
      <c r="L94" s="203"/>
      <c r="M94" s="203"/>
      <c r="N94" s="203"/>
      <c r="O94" s="204"/>
      <c r="Q94" s="223"/>
      <c r="R94" s="223"/>
      <c r="S94" s="223"/>
    </row>
    <row r="95" spans="1:19" ht="17.25" thickBot="1">
      <c r="A95" s="116" t="s">
        <v>263</v>
      </c>
      <c r="B95" s="202" t="s">
        <v>49</v>
      </c>
      <c r="C95" s="204"/>
      <c r="D95" s="202" t="s">
        <v>57</v>
      </c>
      <c r="E95" s="203"/>
      <c r="F95" s="204"/>
      <c r="G95" s="229">
        <f>_xlfn.IFNA(VLOOKUP(B95, 현재가테이블!$B$2:$D$200, 2, FALSE), "-")</f>
        <v>48446000</v>
      </c>
      <c r="H95" s="230"/>
      <c r="I95" s="231"/>
      <c r="J95" s="202" t="s">
        <v>58</v>
      </c>
      <c r="K95" s="203"/>
      <c r="L95" s="204"/>
      <c r="M95" s="232">
        <f>_xlfn.IFNA(VLOOKUP(B95, 현재가테이블!$B$2:$D$200, 3, FALSE), "-")</f>
        <v>4.5040769699999997E-2</v>
      </c>
      <c r="N95" s="233"/>
      <c r="O95" s="234"/>
      <c r="Q95" s="223"/>
      <c r="R95" s="223"/>
      <c r="S95" s="223"/>
    </row>
    <row r="96" spans="1:19" ht="17.25" thickBot="1">
      <c r="A96" s="263" t="s">
        <v>54</v>
      </c>
      <c r="B96" s="265" t="str">
        <f>TEXT($G$1, "[$-ko-KR]yyyy-mm-dd(ddd) ") &amp; "오전 00:00"</f>
        <v>2022-02-05(토) 오전 00:00</v>
      </c>
      <c r="C96" s="266"/>
      <c r="D96" s="225" t="str">
        <f>TEXT($G$1, "[$-ko-KR]yyyy-mm-dd(ddd) ") &amp; "오후 14:00"</f>
        <v>2022-02-05(토) 오후 14:00</v>
      </c>
      <c r="E96" s="226"/>
      <c r="F96" s="227"/>
      <c r="G96" s="225" t="str">
        <f>TEXT($G$1, "[$-ko-KR]yyyy-mm-dd(ddd) ") &amp; "오후 19:00"</f>
        <v>2022-02-05(토) 오후 19:00</v>
      </c>
      <c r="H96" s="226"/>
      <c r="I96" s="227"/>
      <c r="J96" s="225" t="str">
        <f>TEXT($G$1, "[$-ko-KR]yyyy-mm-dd(ddd) ") &amp; "오후 21:00"</f>
        <v>2022-02-05(토) 오후 21:00</v>
      </c>
      <c r="K96" s="226"/>
      <c r="L96" s="227"/>
      <c r="M96" s="225" t="str">
        <f>TEXT($G$1+1, "[$-ko-KR]yyyy-mm-dd(ddd) ") &amp; "오전 00:00"</f>
        <v>2022-02-06(일) 오전 00:00</v>
      </c>
      <c r="N96" s="226"/>
      <c r="O96" s="227"/>
      <c r="Q96" s="223"/>
      <c r="R96" s="223"/>
      <c r="S96" s="223"/>
    </row>
    <row r="97" spans="1:19" ht="17.25" thickBot="1">
      <c r="A97" s="264"/>
      <c r="B97" s="121" t="s">
        <v>57</v>
      </c>
      <c r="C97" s="122" t="s">
        <v>58</v>
      </c>
      <c r="D97" s="2" t="s">
        <v>57</v>
      </c>
      <c r="E97" s="10" t="s">
        <v>264</v>
      </c>
      <c r="F97" s="11" t="s">
        <v>265</v>
      </c>
      <c r="G97" s="112" t="s">
        <v>57</v>
      </c>
      <c r="H97" s="113" t="s">
        <v>264</v>
      </c>
      <c r="I97" s="114" t="s">
        <v>265</v>
      </c>
      <c r="J97" s="10" t="s">
        <v>57</v>
      </c>
      <c r="K97" s="10" t="s">
        <v>264</v>
      </c>
      <c r="L97" s="115" t="s">
        <v>265</v>
      </c>
      <c r="M97" s="2" t="s">
        <v>57</v>
      </c>
      <c r="N97" s="10" t="s">
        <v>264</v>
      </c>
      <c r="O97" s="66" t="s">
        <v>265</v>
      </c>
      <c r="Q97" s="228"/>
      <c r="R97" s="228"/>
      <c r="S97" s="228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23"/>
      <c r="R98" s="223"/>
      <c r="S98" s="223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23"/>
      <c r="R99" s="223"/>
      <c r="S99" s="223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28"/>
      <c r="R100" s="228"/>
      <c r="S100" s="228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28"/>
      <c r="R101" s="228"/>
      <c r="S101" s="228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28"/>
      <c r="R102" s="228"/>
      <c r="S102" s="228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28"/>
      <c r="R103" s="228"/>
      <c r="S103" s="228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28"/>
      <c r="R104" s="228"/>
      <c r="S104" s="228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28"/>
      <c r="R105" s="228"/>
      <c r="S105" s="228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37"/>
      <c r="R107" s="238"/>
      <c r="S107" s="239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40"/>
      <c r="R108" s="241"/>
      <c r="S108" s="242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43"/>
      <c r="R109" s="244"/>
      <c r="S109" s="245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28"/>
      <c r="R110" s="228"/>
      <c r="S110" s="228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23"/>
      <c r="R111" s="223"/>
      <c r="S111" s="223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23"/>
      <c r="R112" s="223"/>
      <c r="S112" s="223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28"/>
      <c r="R113" s="228"/>
      <c r="S113" s="228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28"/>
      <c r="R114" s="228"/>
      <c r="S114" s="228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28"/>
      <c r="R115" s="228"/>
      <c r="S115" s="228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50"/>
      <c r="R116" s="251"/>
      <c r="S116" s="252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53"/>
      <c r="R117" s="254"/>
      <c r="S117" s="255"/>
    </row>
    <row r="118" spans="1:19" ht="17.25" thickBot="1">
      <c r="A118" s="132" t="s">
        <v>266</v>
      </c>
      <c r="B118" s="261">
        <f>$B$37</f>
        <v>150000</v>
      </c>
      <c r="C118" s="262"/>
      <c r="D118" s="26" t="s">
        <v>267</v>
      </c>
      <c r="E118" s="27">
        <f>IF(COUNT(E98:E117), SUM(E98:E117) / COUNT(E98:E117), 0)</f>
        <v>0</v>
      </c>
      <c r="F118" s="28">
        <f>SUM(F98:F117)</f>
        <v>0</v>
      </c>
      <c r="G118" s="26" t="s">
        <v>267</v>
      </c>
      <c r="H118" s="27">
        <f>IF(COUNT(H98:H117), SUM(H98:H117) / COUNT(H98:H117), 0)</f>
        <v>0</v>
      </c>
      <c r="I118" s="28">
        <f>SUM(I98:I117)</f>
        <v>0</v>
      </c>
      <c r="J118" s="26" t="s">
        <v>267</v>
      </c>
      <c r="K118" s="27">
        <f>IF(COUNT(K98:K117), SUM(K98:K117) / COUNT(K98:K117), 0)</f>
        <v>0</v>
      </c>
      <c r="L118" s="28">
        <f>SUM(L98:L117)</f>
        <v>0</v>
      </c>
      <c r="M118" s="26" t="s">
        <v>267</v>
      </c>
      <c r="N118" s="27">
        <f>IF(COUNT(N98:N117), SUM(N98:N117) / COUNT(N98:N117), 0)</f>
        <v>0</v>
      </c>
      <c r="O118" s="28">
        <f>SUM(O98:O117)</f>
        <v>0</v>
      </c>
      <c r="Q118" s="256"/>
      <c r="R118" s="257"/>
      <c r="S118" s="258"/>
    </row>
    <row r="120" spans="1:19" ht="17.25" thickBot="1"/>
    <row r="121" spans="1:19" ht="17.25" thickBot="1">
      <c r="A121" s="202" t="s">
        <v>254</v>
      </c>
      <c r="B121" s="203"/>
      <c r="C121" s="203"/>
      <c r="D121" s="203"/>
      <c r="E121" s="203"/>
      <c r="F121" s="203"/>
      <c r="G121" s="203"/>
      <c r="H121" s="203"/>
      <c r="I121" s="203"/>
      <c r="J121" s="203"/>
      <c r="K121" s="203"/>
      <c r="L121" s="203"/>
      <c r="M121" s="203"/>
      <c r="N121" s="203"/>
      <c r="O121" s="204"/>
      <c r="Q121" s="223"/>
      <c r="R121" s="223"/>
      <c r="S121" s="223"/>
    </row>
    <row r="122" spans="1:19" ht="17.25" thickBot="1">
      <c r="A122" s="116" t="s">
        <v>263</v>
      </c>
      <c r="B122" s="202" t="s">
        <v>49</v>
      </c>
      <c r="C122" s="204"/>
      <c r="D122" s="202" t="s">
        <v>57</v>
      </c>
      <c r="E122" s="203"/>
      <c r="F122" s="204"/>
      <c r="G122" s="229">
        <f>_xlfn.IFNA(VLOOKUP(B122, 현재가테이블!$B$2:$D$200, 2, FALSE), "-")</f>
        <v>48446000</v>
      </c>
      <c r="H122" s="230"/>
      <c r="I122" s="231"/>
      <c r="J122" s="202" t="s">
        <v>58</v>
      </c>
      <c r="K122" s="203"/>
      <c r="L122" s="204"/>
      <c r="M122" s="232">
        <f>_xlfn.IFNA(VLOOKUP(B122, 현재가테이블!$B$2:$D$200, 3, FALSE), "-")</f>
        <v>4.5040769699999997E-2</v>
      </c>
      <c r="N122" s="233"/>
      <c r="O122" s="234"/>
      <c r="Q122" s="223"/>
      <c r="R122" s="223"/>
      <c r="S122" s="223"/>
    </row>
    <row r="123" spans="1:19" ht="17.25" thickBot="1">
      <c r="A123" s="263" t="s">
        <v>54</v>
      </c>
      <c r="B123" s="265" t="str">
        <f>TEXT($G$1, "[$-ko-KR]yyyy-mm-dd(ddd) ") &amp; "오전 00:00"</f>
        <v>2022-02-05(토) 오전 00:00</v>
      </c>
      <c r="C123" s="266"/>
      <c r="D123" s="225" t="str">
        <f>TEXT($G$1, "[$-ko-KR]yyyy-mm-dd(ddd) ") &amp; "오후 14:00"</f>
        <v>2022-02-05(토) 오후 14:00</v>
      </c>
      <c r="E123" s="226"/>
      <c r="F123" s="227"/>
      <c r="G123" s="225" t="str">
        <f>TEXT($G$1, "[$-ko-KR]yyyy-mm-dd(ddd) ") &amp; "오후 19:00"</f>
        <v>2022-02-05(토) 오후 19:00</v>
      </c>
      <c r="H123" s="226"/>
      <c r="I123" s="227"/>
      <c r="J123" s="225" t="str">
        <f>TEXT($G$1, "[$-ko-KR]yyyy-mm-dd(ddd) ") &amp; "오후 21:00"</f>
        <v>2022-02-05(토) 오후 21:00</v>
      </c>
      <c r="K123" s="226"/>
      <c r="L123" s="227"/>
      <c r="M123" s="225" t="str">
        <f>TEXT($G$1+1, "[$-ko-KR]yyyy-mm-dd(ddd) ") &amp; "오전 00:00"</f>
        <v>2022-02-06(일) 오전 00:00</v>
      </c>
      <c r="N123" s="226"/>
      <c r="O123" s="227"/>
      <c r="Q123" s="223"/>
      <c r="R123" s="223"/>
      <c r="S123" s="223"/>
    </row>
    <row r="124" spans="1:19" ht="17.25" thickBot="1">
      <c r="A124" s="264"/>
      <c r="B124" s="121" t="s">
        <v>57</v>
      </c>
      <c r="C124" s="122" t="s">
        <v>58</v>
      </c>
      <c r="D124" s="2" t="s">
        <v>57</v>
      </c>
      <c r="E124" s="10" t="s">
        <v>264</v>
      </c>
      <c r="F124" s="11" t="s">
        <v>265</v>
      </c>
      <c r="G124" s="112" t="s">
        <v>57</v>
      </c>
      <c r="H124" s="113" t="s">
        <v>264</v>
      </c>
      <c r="I124" s="114" t="s">
        <v>265</v>
      </c>
      <c r="J124" s="10" t="s">
        <v>57</v>
      </c>
      <c r="K124" s="10" t="s">
        <v>264</v>
      </c>
      <c r="L124" s="115" t="s">
        <v>265</v>
      </c>
      <c r="M124" s="2" t="s">
        <v>57</v>
      </c>
      <c r="N124" s="10" t="s">
        <v>264</v>
      </c>
      <c r="O124" s="66" t="s">
        <v>265</v>
      </c>
      <c r="Q124" s="228"/>
      <c r="R124" s="228"/>
      <c r="S124" s="228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23"/>
      <c r="R125" s="223"/>
      <c r="S125" s="223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23"/>
      <c r="R126" s="223"/>
      <c r="S126" s="223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28"/>
      <c r="R127" s="228"/>
      <c r="S127" s="228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28"/>
      <c r="R128" s="228"/>
      <c r="S128" s="228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28"/>
      <c r="R129" s="228"/>
      <c r="S129" s="228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28"/>
      <c r="R130" s="228"/>
      <c r="S130" s="228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28"/>
      <c r="R131" s="228"/>
      <c r="S131" s="228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28"/>
      <c r="R132" s="228"/>
      <c r="S132" s="228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37"/>
      <c r="R134" s="238"/>
      <c r="S134" s="239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40"/>
      <c r="R135" s="241"/>
      <c r="S135" s="242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43"/>
      <c r="R136" s="244"/>
      <c r="S136" s="245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28"/>
      <c r="R137" s="228"/>
      <c r="S137" s="228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23"/>
      <c r="R138" s="223"/>
      <c r="S138" s="223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23"/>
      <c r="R139" s="223"/>
      <c r="S139" s="223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28"/>
      <c r="R140" s="228"/>
      <c r="S140" s="228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28"/>
      <c r="R141" s="228"/>
      <c r="S141" s="228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28"/>
      <c r="R142" s="228"/>
      <c r="S142" s="228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50"/>
      <c r="R143" s="251"/>
      <c r="S143" s="252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53"/>
      <c r="R144" s="254"/>
      <c r="S144" s="255"/>
    </row>
    <row r="145" spans="1:19" ht="17.25" thickBot="1">
      <c r="A145" s="132" t="s">
        <v>266</v>
      </c>
      <c r="B145" s="261">
        <f>$B$37</f>
        <v>150000</v>
      </c>
      <c r="C145" s="262"/>
      <c r="D145" s="26" t="s">
        <v>267</v>
      </c>
      <c r="E145" s="27">
        <f>IF(COUNT(E125:E144), SUM(E125:E144) / COUNT(E125:E144), 0)</f>
        <v>0</v>
      </c>
      <c r="F145" s="28">
        <f>SUM(F125:F144)</f>
        <v>0</v>
      </c>
      <c r="G145" s="26" t="s">
        <v>267</v>
      </c>
      <c r="H145" s="27">
        <f>IF(COUNT(H125:H144), SUM(H125:H144) / COUNT(H125:H144), 0)</f>
        <v>0</v>
      </c>
      <c r="I145" s="28">
        <f>SUM(I125:I144)</f>
        <v>0</v>
      </c>
      <c r="J145" s="26" t="s">
        <v>267</v>
      </c>
      <c r="K145" s="27">
        <f>IF(COUNT(K125:K144), SUM(K125:K144) / COUNT(K125:K144), 0)</f>
        <v>0</v>
      </c>
      <c r="L145" s="28">
        <f>SUM(L125:L144)</f>
        <v>0</v>
      </c>
      <c r="M145" s="26" t="s">
        <v>267</v>
      </c>
      <c r="N145" s="27">
        <f>IF(COUNT(N125:N144), SUM(N125:N144) / COUNT(N125:N144), 0)</f>
        <v>0</v>
      </c>
      <c r="O145" s="28">
        <f>SUM(O125:O144)</f>
        <v>0</v>
      </c>
      <c r="Q145" s="256"/>
      <c r="R145" s="257"/>
      <c r="S145" s="258"/>
    </row>
    <row r="147" spans="1:19" ht="17.25" thickBot="1"/>
    <row r="148" spans="1:19" ht="17.25" thickBot="1">
      <c r="A148" s="202" t="s">
        <v>255</v>
      </c>
      <c r="B148" s="203"/>
      <c r="C148" s="203"/>
      <c r="D148" s="203"/>
      <c r="E148" s="203"/>
      <c r="F148" s="203"/>
      <c r="G148" s="203"/>
      <c r="H148" s="203"/>
      <c r="I148" s="203"/>
      <c r="J148" s="203"/>
      <c r="K148" s="203"/>
      <c r="L148" s="203"/>
      <c r="M148" s="203"/>
      <c r="N148" s="203"/>
      <c r="O148" s="204"/>
      <c r="Q148" s="223"/>
      <c r="R148" s="223"/>
      <c r="S148" s="223"/>
    </row>
    <row r="149" spans="1:19" ht="17.25" thickBot="1">
      <c r="A149" s="116" t="s">
        <v>263</v>
      </c>
      <c r="B149" s="202" t="s">
        <v>49</v>
      </c>
      <c r="C149" s="204"/>
      <c r="D149" s="202" t="s">
        <v>57</v>
      </c>
      <c r="E149" s="203"/>
      <c r="F149" s="204"/>
      <c r="G149" s="229">
        <f>_xlfn.IFNA(VLOOKUP(B149, 현재가테이블!$B$2:$D$200, 2, FALSE), "-")</f>
        <v>48446000</v>
      </c>
      <c r="H149" s="230"/>
      <c r="I149" s="231"/>
      <c r="J149" s="202" t="s">
        <v>58</v>
      </c>
      <c r="K149" s="203"/>
      <c r="L149" s="204"/>
      <c r="M149" s="232">
        <f>_xlfn.IFNA(VLOOKUP(B149, 현재가테이블!$B$2:$D$200, 3, FALSE), "-")</f>
        <v>4.5040769699999997E-2</v>
      </c>
      <c r="N149" s="233"/>
      <c r="O149" s="234"/>
      <c r="Q149" s="223"/>
      <c r="R149" s="223"/>
      <c r="S149" s="223"/>
    </row>
    <row r="150" spans="1:19" ht="17.25" thickBot="1">
      <c r="A150" s="263" t="s">
        <v>54</v>
      </c>
      <c r="B150" s="265" t="str">
        <f>TEXT($G$1, "[$-ko-KR]yyyy-mm-dd(ddd) ") &amp; "오전 00:00"</f>
        <v>2022-02-05(토) 오전 00:00</v>
      </c>
      <c r="C150" s="266"/>
      <c r="D150" s="225" t="str">
        <f>TEXT($G$1, "[$-ko-KR]yyyy-mm-dd(ddd) ") &amp; "오후 14:00"</f>
        <v>2022-02-05(토) 오후 14:00</v>
      </c>
      <c r="E150" s="226"/>
      <c r="F150" s="227"/>
      <c r="G150" s="225" t="str">
        <f>TEXT($G$1, "[$-ko-KR]yyyy-mm-dd(ddd) ") &amp; "오후 19:00"</f>
        <v>2022-02-05(토) 오후 19:00</v>
      </c>
      <c r="H150" s="226"/>
      <c r="I150" s="227"/>
      <c r="J150" s="225" t="str">
        <f>TEXT($G$1, "[$-ko-KR]yyyy-mm-dd(ddd) ") &amp; "오후 21:00"</f>
        <v>2022-02-05(토) 오후 21:00</v>
      </c>
      <c r="K150" s="226"/>
      <c r="L150" s="227"/>
      <c r="M150" s="225" t="str">
        <f>TEXT($G$1+1, "[$-ko-KR]yyyy-mm-dd(ddd) ") &amp; "오전 00:00"</f>
        <v>2022-02-06(일) 오전 00:00</v>
      </c>
      <c r="N150" s="226"/>
      <c r="O150" s="227"/>
      <c r="Q150" s="223"/>
      <c r="R150" s="223"/>
      <c r="S150" s="223"/>
    </row>
    <row r="151" spans="1:19" ht="17.25" thickBot="1">
      <c r="A151" s="264"/>
      <c r="B151" s="121" t="s">
        <v>57</v>
      </c>
      <c r="C151" s="122" t="s">
        <v>58</v>
      </c>
      <c r="D151" s="2" t="s">
        <v>57</v>
      </c>
      <c r="E151" s="10" t="s">
        <v>264</v>
      </c>
      <c r="F151" s="11" t="s">
        <v>265</v>
      </c>
      <c r="G151" s="112" t="s">
        <v>57</v>
      </c>
      <c r="H151" s="113" t="s">
        <v>264</v>
      </c>
      <c r="I151" s="114" t="s">
        <v>265</v>
      </c>
      <c r="J151" s="10" t="s">
        <v>57</v>
      </c>
      <c r="K151" s="10" t="s">
        <v>264</v>
      </c>
      <c r="L151" s="115" t="s">
        <v>265</v>
      </c>
      <c r="M151" s="2" t="s">
        <v>57</v>
      </c>
      <c r="N151" s="10" t="s">
        <v>264</v>
      </c>
      <c r="O151" s="66" t="s">
        <v>265</v>
      </c>
      <c r="Q151" s="228"/>
      <c r="R151" s="228"/>
      <c r="S151" s="228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23"/>
      <c r="R152" s="223"/>
      <c r="S152" s="223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23"/>
      <c r="R153" s="223"/>
      <c r="S153" s="223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28"/>
      <c r="R154" s="228"/>
      <c r="S154" s="228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28"/>
      <c r="R155" s="228"/>
      <c r="S155" s="228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28"/>
      <c r="R156" s="228"/>
      <c r="S156" s="228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28"/>
      <c r="R157" s="228"/>
      <c r="S157" s="228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28"/>
      <c r="R158" s="228"/>
      <c r="S158" s="228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28"/>
      <c r="R159" s="228"/>
      <c r="S159" s="228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37"/>
      <c r="R161" s="238"/>
      <c r="S161" s="239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40"/>
      <c r="R162" s="241"/>
      <c r="S162" s="242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43"/>
      <c r="R163" s="244"/>
      <c r="S163" s="245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28"/>
      <c r="R164" s="228"/>
      <c r="S164" s="228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23"/>
      <c r="R165" s="223"/>
      <c r="S165" s="223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23"/>
      <c r="R166" s="223"/>
      <c r="S166" s="223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28"/>
      <c r="R167" s="228"/>
      <c r="S167" s="228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28"/>
      <c r="R168" s="228"/>
      <c r="S168" s="228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28"/>
      <c r="R169" s="228"/>
      <c r="S169" s="228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50"/>
      <c r="R170" s="251"/>
      <c r="S170" s="252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53"/>
      <c r="R171" s="254"/>
      <c r="S171" s="255"/>
    </row>
    <row r="172" spans="1:19" ht="17.25" thickBot="1">
      <c r="A172" s="132" t="s">
        <v>266</v>
      </c>
      <c r="B172" s="261">
        <f>$B$37</f>
        <v>150000</v>
      </c>
      <c r="C172" s="262"/>
      <c r="D172" s="26" t="s">
        <v>267</v>
      </c>
      <c r="E172" s="27">
        <f>IF(COUNT(E152:E171), SUM(E152:E171) / COUNT(E152:E171), 0)</f>
        <v>0</v>
      </c>
      <c r="F172" s="28">
        <f>SUM(F152:F171)</f>
        <v>0</v>
      </c>
      <c r="G172" s="26" t="s">
        <v>267</v>
      </c>
      <c r="H172" s="27">
        <f>IF(COUNT(H152:H171), SUM(H152:H171) / COUNT(H152:H171), 0)</f>
        <v>0</v>
      </c>
      <c r="I172" s="28">
        <f>SUM(I152:I171)</f>
        <v>0</v>
      </c>
      <c r="J172" s="26" t="s">
        <v>267</v>
      </c>
      <c r="K172" s="27">
        <f>IF(COUNT(K152:K171), SUM(K152:K171) / COUNT(K152:K171), 0)</f>
        <v>0</v>
      </c>
      <c r="L172" s="28">
        <f>SUM(L152:L171)</f>
        <v>0</v>
      </c>
      <c r="M172" s="26" t="s">
        <v>267</v>
      </c>
      <c r="N172" s="27">
        <f>IF(COUNT(N152:N171), SUM(N152:N171) / COUNT(N152:N171), 0)</f>
        <v>0</v>
      </c>
      <c r="O172" s="28">
        <f>SUM(O152:O171)</f>
        <v>0</v>
      </c>
      <c r="Q172" s="256"/>
      <c r="R172" s="257"/>
      <c r="S172" s="258"/>
    </row>
    <row r="174" spans="1:19" ht="17.25" thickBot="1"/>
    <row r="175" spans="1:19" ht="17.25" thickBot="1">
      <c r="A175" s="202" t="s">
        <v>251</v>
      </c>
      <c r="B175" s="203"/>
      <c r="C175" s="203"/>
      <c r="D175" s="203"/>
      <c r="E175" s="203"/>
      <c r="F175" s="203"/>
      <c r="G175" s="203"/>
      <c r="H175" s="203"/>
      <c r="I175" s="203"/>
      <c r="J175" s="203"/>
      <c r="K175" s="203"/>
      <c r="L175" s="203"/>
      <c r="M175" s="203"/>
      <c r="N175" s="203"/>
      <c r="O175" s="204"/>
      <c r="Q175" s="223"/>
      <c r="R175" s="223"/>
      <c r="S175" s="223"/>
    </row>
    <row r="176" spans="1:19" ht="17.25" thickBot="1">
      <c r="A176" s="116" t="s">
        <v>263</v>
      </c>
      <c r="B176" s="202" t="s">
        <v>49</v>
      </c>
      <c r="C176" s="204"/>
      <c r="D176" s="202" t="s">
        <v>57</v>
      </c>
      <c r="E176" s="203"/>
      <c r="F176" s="204"/>
      <c r="G176" s="229">
        <f>_xlfn.IFNA(VLOOKUP(B176, 현재가테이블!$B$2:$D$200, 2, FALSE), "-")</f>
        <v>48446000</v>
      </c>
      <c r="H176" s="230"/>
      <c r="I176" s="231"/>
      <c r="J176" s="202" t="s">
        <v>58</v>
      </c>
      <c r="K176" s="203"/>
      <c r="L176" s="204"/>
      <c r="M176" s="232">
        <f>_xlfn.IFNA(VLOOKUP(B176, 현재가테이블!$B$2:$D$200, 3, FALSE), "-")</f>
        <v>4.5040769699999997E-2</v>
      </c>
      <c r="N176" s="233"/>
      <c r="O176" s="234"/>
      <c r="Q176" s="223"/>
      <c r="R176" s="223"/>
      <c r="S176" s="223"/>
    </row>
    <row r="177" spans="1:19" ht="17.25" thickBot="1">
      <c r="A177" s="263" t="s">
        <v>54</v>
      </c>
      <c r="B177" s="265" t="str">
        <f>TEXT($G$1, "[$-ko-KR]yyyy-mm-dd(ddd) ") &amp; "오전 00:00"</f>
        <v>2022-02-05(토) 오전 00:00</v>
      </c>
      <c r="C177" s="266"/>
      <c r="D177" s="225" t="str">
        <f>TEXT($G$1, "[$-ko-KR]yyyy-mm-dd(ddd) ") &amp; "오후 14:00"</f>
        <v>2022-02-05(토) 오후 14:00</v>
      </c>
      <c r="E177" s="226"/>
      <c r="F177" s="227"/>
      <c r="G177" s="225" t="str">
        <f>TEXT($G$1, "[$-ko-KR]yyyy-mm-dd(ddd) ") &amp; "오후 19:00"</f>
        <v>2022-02-05(토) 오후 19:00</v>
      </c>
      <c r="H177" s="226"/>
      <c r="I177" s="227"/>
      <c r="J177" s="225" t="str">
        <f>TEXT($G$1, "[$-ko-KR]yyyy-mm-dd(ddd) ") &amp; "오후 21:00"</f>
        <v>2022-02-05(토) 오후 21:00</v>
      </c>
      <c r="K177" s="226"/>
      <c r="L177" s="227"/>
      <c r="M177" s="225" t="str">
        <f>TEXT($G$1+1, "[$-ko-KR]yyyy-mm-dd(ddd) ") &amp; "오전 00:00"</f>
        <v>2022-02-06(일) 오전 00:00</v>
      </c>
      <c r="N177" s="226"/>
      <c r="O177" s="227"/>
      <c r="Q177" s="223"/>
      <c r="R177" s="223"/>
      <c r="S177" s="223"/>
    </row>
    <row r="178" spans="1:19" ht="17.25" thickBot="1">
      <c r="A178" s="264"/>
      <c r="B178" s="121" t="s">
        <v>57</v>
      </c>
      <c r="C178" s="122" t="s">
        <v>58</v>
      </c>
      <c r="D178" s="2" t="s">
        <v>57</v>
      </c>
      <c r="E178" s="10" t="s">
        <v>264</v>
      </c>
      <c r="F178" s="11" t="s">
        <v>265</v>
      </c>
      <c r="G178" s="112" t="s">
        <v>57</v>
      </c>
      <c r="H178" s="113" t="s">
        <v>264</v>
      </c>
      <c r="I178" s="114" t="s">
        <v>265</v>
      </c>
      <c r="J178" s="10" t="s">
        <v>57</v>
      </c>
      <c r="K178" s="10" t="s">
        <v>264</v>
      </c>
      <c r="L178" s="115" t="s">
        <v>265</v>
      </c>
      <c r="M178" s="2" t="s">
        <v>57</v>
      </c>
      <c r="N178" s="10" t="s">
        <v>264</v>
      </c>
      <c r="O178" s="66" t="s">
        <v>265</v>
      </c>
      <c r="Q178" s="228"/>
      <c r="R178" s="228"/>
      <c r="S178" s="228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23"/>
      <c r="R179" s="223"/>
      <c r="S179" s="223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23"/>
      <c r="R180" s="223"/>
      <c r="S180" s="223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28"/>
      <c r="R181" s="228"/>
      <c r="S181" s="228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28"/>
      <c r="R182" s="228"/>
      <c r="S182" s="228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28"/>
      <c r="R183" s="228"/>
      <c r="S183" s="228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28"/>
      <c r="R184" s="228"/>
      <c r="S184" s="228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28"/>
      <c r="R185" s="228"/>
      <c r="S185" s="228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28"/>
      <c r="R186" s="228"/>
      <c r="S186" s="228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37"/>
      <c r="R188" s="238"/>
      <c r="S188" s="239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40"/>
      <c r="R189" s="241"/>
      <c r="S189" s="242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43"/>
      <c r="R190" s="244"/>
      <c r="S190" s="245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28"/>
      <c r="R191" s="228"/>
      <c r="S191" s="228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23"/>
      <c r="R192" s="223"/>
      <c r="S192" s="223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23"/>
      <c r="R193" s="223"/>
      <c r="S193" s="223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28"/>
      <c r="R194" s="228"/>
      <c r="S194" s="228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28"/>
      <c r="R195" s="228"/>
      <c r="S195" s="228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28"/>
      <c r="R196" s="228"/>
      <c r="S196" s="228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50"/>
      <c r="R197" s="251"/>
      <c r="S197" s="252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53"/>
      <c r="R198" s="254"/>
      <c r="S198" s="255"/>
    </row>
    <row r="199" spans="1:19" ht="17.25" thickBot="1">
      <c r="A199" s="132" t="s">
        <v>266</v>
      </c>
      <c r="B199" s="261">
        <f>$B$37</f>
        <v>150000</v>
      </c>
      <c r="C199" s="262"/>
      <c r="D199" s="26" t="s">
        <v>267</v>
      </c>
      <c r="E199" s="27">
        <f>IF(COUNT(E179:E198), SUM(E179:E198) / COUNT(E179:E198), 0)</f>
        <v>0</v>
      </c>
      <c r="F199" s="28">
        <f>SUM(F179:F198)</f>
        <v>0</v>
      </c>
      <c r="G199" s="26" t="s">
        <v>267</v>
      </c>
      <c r="H199" s="27">
        <f>IF(COUNT(H179:H198), SUM(H179:H198) / COUNT(H179:H198), 0)</f>
        <v>0</v>
      </c>
      <c r="I199" s="28">
        <f>SUM(I179:I198)</f>
        <v>0</v>
      </c>
      <c r="J199" s="26" t="s">
        <v>267</v>
      </c>
      <c r="K199" s="27">
        <f>IF(COUNT(K179:K198), SUM(K179:K198) / COUNT(K179:K198), 0)</f>
        <v>0</v>
      </c>
      <c r="L199" s="28">
        <f>SUM(L179:L198)</f>
        <v>0</v>
      </c>
      <c r="M199" s="26" t="s">
        <v>267</v>
      </c>
      <c r="N199" s="27">
        <f>IF(COUNT(N179:N198), SUM(N179:N198) / COUNT(N179:N198), 0)</f>
        <v>0</v>
      </c>
      <c r="O199" s="28">
        <f>SUM(O179:O198)</f>
        <v>0</v>
      </c>
      <c r="Q199" s="256"/>
      <c r="R199" s="257"/>
      <c r="S199" s="258"/>
    </row>
  </sheetData>
  <mergeCells count="266"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</mergeCells>
  <phoneticPr fontId="1" type="noConversion"/>
  <conditionalFormatting sqref="G2:I3">
    <cfRule type="expression" dxfId="4701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700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699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698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697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696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695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694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693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692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691" priority="289">
      <formula>AND($N17 &gt; 0, ISNUMBER($N17))</formula>
    </cfRule>
    <cfRule type="expression" dxfId="4690" priority="290">
      <formula>AND($N17 = 0 * ISNUMBER($N17))</formula>
    </cfRule>
    <cfRule type="expression" dxfId="4689" priority="291">
      <formula>AND($N17 &lt; 0, ISNUMBER($N17))</formula>
    </cfRule>
  </conditionalFormatting>
  <conditionalFormatting sqref="A17:C36 D17:F36">
    <cfRule type="expression" dxfId="4688" priority="298">
      <formula>AND($E17 &gt; 0, ISNUMBER($E17))</formula>
    </cfRule>
    <cfRule type="expression" dxfId="4687" priority="299">
      <formula>AND($E17 = 0 * ISNUMBER($E17))</formula>
    </cfRule>
    <cfRule type="expression" dxfId="4686" priority="300">
      <formula>AND($E17 &lt; 0, ISNUMBER($E17))</formula>
    </cfRule>
  </conditionalFormatting>
  <conditionalFormatting sqref="A17:C36 G17:I36">
    <cfRule type="expression" dxfId="4685" priority="295">
      <formula>AND($H17 &gt; 0, ISNUMBER($H17))</formula>
    </cfRule>
    <cfRule type="expression" dxfId="4684" priority="296">
      <formula>AND($H17 = 0 * ISNUMBER($H17))</formula>
    </cfRule>
    <cfRule type="expression" dxfId="4683" priority="297">
      <formula>AND($H17 &lt; 0, ISNUMBER($H17))</formula>
    </cfRule>
  </conditionalFormatting>
  <conditionalFormatting sqref="A17:C36 J17:L36">
    <cfRule type="expression" dxfId="4682" priority="292">
      <formula>AND($K17 &gt; 0, ISNUMBER($K17))</formula>
    </cfRule>
    <cfRule type="expression" dxfId="4681" priority="293">
      <formula>AND($K17 = 0 * ISNUMBER($K17))</formula>
    </cfRule>
    <cfRule type="expression" dxfId="4680" priority="294">
      <formula>AND($K17 &lt; 0, ISNUMBER($K17))</formula>
    </cfRule>
  </conditionalFormatting>
  <conditionalFormatting sqref="D15:F16 E37:F37">
    <cfRule type="expression" dxfId="4679" priority="286">
      <formula>$E$37 &gt; 0</formula>
    </cfRule>
    <cfRule type="expression" dxfId="4678" priority="287">
      <formula>$E$37 = 0</formula>
    </cfRule>
    <cfRule type="expression" dxfId="4677" priority="288">
      <formula>$E$37 &lt; 0</formula>
    </cfRule>
  </conditionalFormatting>
  <conditionalFormatting sqref="G15:I16 H37:I37">
    <cfRule type="expression" dxfId="4676" priority="283">
      <formula>$H$37 &gt; 0</formula>
    </cfRule>
    <cfRule type="expression" dxfId="4675" priority="284">
      <formula>$H$37 = 0</formula>
    </cfRule>
    <cfRule type="expression" dxfId="4674" priority="285">
      <formula>$H$37 &lt; 0</formula>
    </cfRule>
  </conditionalFormatting>
  <conditionalFormatting sqref="J15:L16 K37:L37">
    <cfRule type="expression" dxfId="4673" priority="280">
      <formula>$K$37 &gt; 0</formula>
    </cfRule>
    <cfRule type="expression" dxfId="4672" priority="281">
      <formula>$K$37 = 0</formula>
    </cfRule>
    <cfRule type="expression" dxfId="4671" priority="282">
      <formula>$K$37 &lt; 0</formula>
    </cfRule>
  </conditionalFormatting>
  <conditionalFormatting sqref="M15:O16 N37:O37">
    <cfRule type="expression" dxfId="4670" priority="277">
      <formula>$N$37 &gt; 0</formula>
    </cfRule>
    <cfRule type="expression" dxfId="4669" priority="278">
      <formula>$N$37 = 0</formula>
    </cfRule>
    <cfRule type="expression" dxfId="4668" priority="279">
      <formula>$N$37 &lt; 0</formula>
    </cfRule>
  </conditionalFormatting>
  <conditionalFormatting sqref="A44:C63 M44:O63">
    <cfRule type="expression" dxfId="4667" priority="265">
      <formula>AND($N44 &gt; 0, ISNUMBER($N44))</formula>
    </cfRule>
    <cfRule type="expression" dxfId="4666" priority="266">
      <formula>AND($N44 = 0 * ISNUMBER($N44))</formula>
    </cfRule>
    <cfRule type="expression" dxfId="4665" priority="267">
      <formula>AND($N44 &lt; 0, ISNUMBER($N44))</formula>
    </cfRule>
  </conditionalFormatting>
  <conditionalFormatting sqref="A44:F63">
    <cfRule type="expression" dxfId="4664" priority="274">
      <formula>AND($E44 &gt; 0, ISNUMBER($E44))</formula>
    </cfRule>
    <cfRule type="expression" dxfId="4663" priority="275">
      <formula>AND($E44 = 0 * ISNUMBER($E44))</formula>
    </cfRule>
    <cfRule type="expression" dxfId="4662" priority="276">
      <formula>AND($E44 &lt; 0, ISNUMBER($E44))</formula>
    </cfRule>
  </conditionalFormatting>
  <conditionalFormatting sqref="A44:C63 G44:I63">
    <cfRule type="expression" dxfId="4661" priority="271">
      <formula>AND($H44 &gt; 0, ISNUMBER($H44))</formula>
    </cfRule>
    <cfRule type="expression" dxfId="4660" priority="272">
      <formula>AND($H44 = 0 * ISNUMBER($H44))</formula>
    </cfRule>
    <cfRule type="expression" dxfId="4659" priority="273">
      <formula>AND($H44 &lt; 0, ISNUMBER($H44))</formula>
    </cfRule>
  </conditionalFormatting>
  <conditionalFormatting sqref="A44:C63 J44:L63">
    <cfRule type="expression" dxfId="4658" priority="268">
      <formula>AND($K44 &gt; 0, ISNUMBER($K44))</formula>
    </cfRule>
    <cfRule type="expression" dxfId="4657" priority="269">
      <formula>AND($K44 = 0 * ISNUMBER($K44))</formula>
    </cfRule>
    <cfRule type="expression" dxfId="4656" priority="270">
      <formula>AND($K44 &lt; 0, ISNUMBER($K44))</formula>
    </cfRule>
  </conditionalFormatting>
  <conditionalFormatting sqref="D42:F43 E64:F64">
    <cfRule type="expression" dxfId="4655" priority="262">
      <formula>$E$64 &gt; 0</formula>
    </cfRule>
    <cfRule type="expression" dxfId="4654" priority="263">
      <formula>$E$64 = 0</formula>
    </cfRule>
    <cfRule type="expression" dxfId="4653" priority="264">
      <formula>$E$64 &lt; 0</formula>
    </cfRule>
  </conditionalFormatting>
  <conditionalFormatting sqref="G42:I43 H64:I64">
    <cfRule type="expression" dxfId="4652" priority="259">
      <formula>$H$64 &gt; 0</formula>
    </cfRule>
    <cfRule type="expression" dxfId="4651" priority="260">
      <formula>$H$64 = 0</formula>
    </cfRule>
    <cfRule type="expression" dxfId="4650" priority="261">
      <formula>$H$64 &lt; 0</formula>
    </cfRule>
  </conditionalFormatting>
  <conditionalFormatting sqref="J42:L43 K64:L64">
    <cfRule type="expression" dxfId="4649" priority="256">
      <formula>$K$64 &gt; 0</formula>
    </cfRule>
    <cfRule type="expression" dxfId="4648" priority="257">
      <formula>$K$64 = 0</formula>
    </cfRule>
    <cfRule type="expression" dxfId="4647" priority="258">
      <formula>$K$64 &lt; 0</formula>
    </cfRule>
  </conditionalFormatting>
  <conditionalFormatting sqref="M42:O43 N64:O64">
    <cfRule type="expression" dxfId="4646" priority="253">
      <formula>$N$64 &gt; 0</formula>
    </cfRule>
    <cfRule type="expression" dxfId="4645" priority="254">
      <formula>$N$64 = 0</formula>
    </cfRule>
    <cfRule type="expression" dxfId="4644" priority="255">
      <formula>$N$64 &lt; 0</formula>
    </cfRule>
  </conditionalFormatting>
  <conditionalFormatting sqref="A71:C90 M71:O90">
    <cfRule type="expression" dxfId="4643" priority="109">
      <formula>AND($N71 &gt; 0, ISNUMBER($N71))</formula>
    </cfRule>
    <cfRule type="expression" dxfId="4642" priority="110">
      <formula>AND($N71 = 0 * ISNUMBER($N71))</formula>
    </cfRule>
    <cfRule type="expression" dxfId="4641" priority="111">
      <formula>AND($N71 &lt; 0, ISNUMBER($N71))</formula>
    </cfRule>
  </conditionalFormatting>
  <conditionalFormatting sqref="A71:F90">
    <cfRule type="expression" dxfId="4640" priority="118">
      <formula>AND($E71 &gt; 0, ISNUMBER($E71))</formula>
    </cfRule>
    <cfRule type="expression" dxfId="4639" priority="119">
      <formula>AND($E71 = 0 * ISNUMBER($E71))</formula>
    </cfRule>
    <cfRule type="expression" dxfId="4638" priority="120">
      <formula>AND($E71 &lt; 0, ISNUMBER($E71))</formula>
    </cfRule>
  </conditionalFormatting>
  <conditionalFormatting sqref="A71:C90 G71:I90">
    <cfRule type="expression" dxfId="4637" priority="115">
      <formula>AND($H71 &gt; 0, ISNUMBER($H71))</formula>
    </cfRule>
    <cfRule type="expression" dxfId="4636" priority="116">
      <formula>AND($H71 = 0 * ISNUMBER($H71))</formula>
    </cfRule>
    <cfRule type="expression" dxfId="4635" priority="117">
      <formula>AND($H71 &lt; 0, ISNUMBER($H71))</formula>
    </cfRule>
  </conditionalFormatting>
  <conditionalFormatting sqref="A71:C90 J71:L90">
    <cfRule type="expression" dxfId="4634" priority="112">
      <formula>AND($K71 &gt; 0, ISNUMBER($K71))</formula>
    </cfRule>
    <cfRule type="expression" dxfId="4633" priority="113">
      <formula>AND($K71 = 0 * ISNUMBER($K71))</formula>
    </cfRule>
    <cfRule type="expression" dxfId="4632" priority="114">
      <formula>AND($K71 &lt; 0, ISNUMBER($K71))</formula>
    </cfRule>
  </conditionalFormatting>
  <conditionalFormatting sqref="D69:F70 E91:F91">
    <cfRule type="expression" dxfId="4631" priority="106">
      <formula>$E$91 &gt; 0</formula>
    </cfRule>
    <cfRule type="expression" dxfId="4630" priority="107">
      <formula>$E$91 = 0</formula>
    </cfRule>
    <cfRule type="expression" dxfId="4629" priority="108">
      <formula>$E$91 &lt; 0</formula>
    </cfRule>
  </conditionalFormatting>
  <conditionalFormatting sqref="G69:I70 H91:I91">
    <cfRule type="expression" dxfId="4628" priority="103">
      <formula>$H$91 &gt; 0</formula>
    </cfRule>
    <cfRule type="expression" dxfId="4627" priority="104">
      <formula>$H$91 = 0</formula>
    </cfRule>
    <cfRule type="expression" dxfId="4626" priority="105">
      <formula>$H$91 &lt; 0</formula>
    </cfRule>
  </conditionalFormatting>
  <conditionalFormatting sqref="J69:L70 K91:L91">
    <cfRule type="expression" dxfId="4625" priority="100">
      <formula>$K$91 &gt; 0</formula>
    </cfRule>
    <cfRule type="expression" dxfId="4624" priority="101">
      <formula>$K$91 = 0</formula>
    </cfRule>
    <cfRule type="expression" dxfId="4623" priority="102">
      <formula>$K$91 &lt; 0</formula>
    </cfRule>
  </conditionalFormatting>
  <conditionalFormatting sqref="M69:O70 N91:O91">
    <cfRule type="expression" dxfId="4622" priority="97">
      <formula>$N$91 &gt; 0</formula>
    </cfRule>
    <cfRule type="expression" dxfId="4621" priority="98">
      <formula>$N$91 = 0</formula>
    </cfRule>
    <cfRule type="expression" dxfId="4620" priority="99">
      <formula>$N$91 &lt; 0</formula>
    </cfRule>
  </conditionalFormatting>
  <conditionalFormatting sqref="A98:C117 M98:O117">
    <cfRule type="expression" dxfId="4619" priority="85">
      <formula>AND($N98 &gt; 0, ISNUMBER($N98))</formula>
    </cfRule>
    <cfRule type="expression" dxfId="4618" priority="86">
      <formula>AND($N98 = 0 * ISNUMBER($N98))</formula>
    </cfRule>
    <cfRule type="expression" dxfId="4617" priority="87">
      <formula>AND($N98 &lt; 0, ISNUMBER($N98))</formula>
    </cfRule>
  </conditionalFormatting>
  <conditionalFormatting sqref="A98:F117">
    <cfRule type="expression" dxfId="4616" priority="94">
      <formula>AND($E98 &gt; 0, ISNUMBER($E98))</formula>
    </cfRule>
    <cfRule type="expression" dxfId="4615" priority="95">
      <formula>AND($E98 = 0 * ISNUMBER($E98))</formula>
    </cfRule>
    <cfRule type="expression" dxfId="4614" priority="96">
      <formula>AND($E98 &lt; 0, ISNUMBER($E98))</formula>
    </cfRule>
  </conditionalFormatting>
  <conditionalFormatting sqref="A98:C117 G98:I117">
    <cfRule type="expression" dxfId="4613" priority="91">
      <formula>AND($H98 &gt; 0, ISNUMBER($H98))</formula>
    </cfRule>
    <cfRule type="expression" dxfId="4612" priority="92">
      <formula>AND($H98 = 0 * ISNUMBER($H98))</formula>
    </cfRule>
    <cfRule type="expression" dxfId="4611" priority="93">
      <formula>AND($H98 &lt; 0, ISNUMBER($H98))</formula>
    </cfRule>
  </conditionalFormatting>
  <conditionalFormatting sqref="A98:C117 J98:L117">
    <cfRule type="expression" dxfId="4610" priority="88">
      <formula>AND($K98 &gt; 0, ISNUMBER($K98))</formula>
    </cfRule>
    <cfRule type="expression" dxfId="4609" priority="89">
      <formula>AND($K98 = 0 * ISNUMBER($K98))</formula>
    </cfRule>
    <cfRule type="expression" dxfId="4608" priority="90">
      <formula>AND($K98 &lt; 0, ISNUMBER($K98))</formula>
    </cfRule>
  </conditionalFormatting>
  <conditionalFormatting sqref="D96:F97 E118:F118">
    <cfRule type="expression" dxfId="4607" priority="82">
      <formula>$E$118 &gt; 0</formula>
    </cfRule>
    <cfRule type="expression" dxfId="4606" priority="83">
      <formula>$E$118 = 0</formula>
    </cfRule>
    <cfRule type="expression" dxfId="4605" priority="84">
      <formula>$E$118 &lt; 0</formula>
    </cfRule>
  </conditionalFormatting>
  <conditionalFormatting sqref="G96:I97 H118:I118">
    <cfRule type="expression" dxfId="4604" priority="79">
      <formula>$H$118 &gt; 0</formula>
    </cfRule>
    <cfRule type="expression" dxfId="4603" priority="80">
      <formula>$H$118 = 0</formula>
    </cfRule>
    <cfRule type="expression" dxfId="4602" priority="81">
      <formula>$H$118 &lt; 0</formula>
    </cfRule>
  </conditionalFormatting>
  <conditionalFormatting sqref="J96:L97 K118:L118">
    <cfRule type="expression" dxfId="4601" priority="76">
      <formula>$K$118 &gt; 0</formula>
    </cfRule>
    <cfRule type="expression" dxfId="4600" priority="77">
      <formula>$K$118 = 0</formula>
    </cfRule>
    <cfRule type="expression" dxfId="4599" priority="78">
      <formula>$K$118 &lt; 0</formula>
    </cfRule>
  </conditionalFormatting>
  <conditionalFormatting sqref="M96:O97 N118:O118">
    <cfRule type="expression" dxfId="4598" priority="73">
      <formula>$N$118 &gt; 0</formula>
    </cfRule>
    <cfRule type="expression" dxfId="4597" priority="74">
      <formula>$N$118 = 0</formula>
    </cfRule>
    <cfRule type="expression" dxfId="4596" priority="75">
      <formula>$N$118 &lt; 0</formula>
    </cfRule>
  </conditionalFormatting>
  <conditionalFormatting sqref="A125:C144 M125:O144">
    <cfRule type="expression" dxfId="4595" priority="61">
      <formula>AND($N125 &gt; 0, ISNUMBER($N125))</formula>
    </cfRule>
    <cfRule type="expression" dxfId="4594" priority="62">
      <formula>AND($N125 = 0 * ISNUMBER($N125))</formula>
    </cfRule>
    <cfRule type="expression" dxfId="4593" priority="63">
      <formula>AND($N125 &lt; 0, ISNUMBER($N125))</formula>
    </cfRule>
  </conditionalFormatting>
  <conditionalFormatting sqref="A125:F144">
    <cfRule type="expression" dxfId="4592" priority="70">
      <formula>AND($E125 &gt; 0, ISNUMBER($E125))</formula>
    </cfRule>
    <cfRule type="expression" dxfId="4591" priority="71">
      <formula>AND($E125 = 0 * ISNUMBER($E125))</formula>
    </cfRule>
    <cfRule type="expression" dxfId="4590" priority="72">
      <formula>AND($E125 &lt; 0, ISNUMBER($E125))</formula>
    </cfRule>
  </conditionalFormatting>
  <conditionalFormatting sqref="A125:C144 G125:I144">
    <cfRule type="expression" dxfId="4589" priority="67">
      <formula>AND($H125 &gt; 0, ISNUMBER($H125))</formula>
    </cfRule>
    <cfRule type="expression" dxfId="4588" priority="68">
      <formula>AND($H125 = 0 * ISNUMBER($H125))</formula>
    </cfRule>
    <cfRule type="expression" dxfId="4587" priority="69">
      <formula>AND($H125 &lt; 0, ISNUMBER($H125))</formula>
    </cfRule>
  </conditionalFormatting>
  <conditionalFormatting sqref="A125:C144 J125:L144">
    <cfRule type="expression" dxfId="4586" priority="64">
      <formula>AND($K125 &gt; 0, ISNUMBER($K125))</formula>
    </cfRule>
    <cfRule type="expression" dxfId="4585" priority="65">
      <formula>AND($K125 = 0 * ISNUMBER($K125))</formula>
    </cfRule>
    <cfRule type="expression" dxfId="4584" priority="66">
      <formula>AND($K125 &lt; 0, ISNUMBER($K125))</formula>
    </cfRule>
  </conditionalFormatting>
  <conditionalFormatting sqref="D123:F124 E145:F145">
    <cfRule type="expression" dxfId="4583" priority="58">
      <formula>$E$145 &gt; 0</formula>
    </cfRule>
    <cfRule type="expression" dxfId="4582" priority="59">
      <formula>$E$145 = 0</formula>
    </cfRule>
    <cfRule type="expression" dxfId="4581" priority="60">
      <formula>$E$145 &lt; 0</formula>
    </cfRule>
  </conditionalFormatting>
  <conditionalFormatting sqref="G123:I124 H145:I145">
    <cfRule type="expression" dxfId="4580" priority="55">
      <formula>$H$145 &gt; 0</formula>
    </cfRule>
    <cfRule type="expression" dxfId="4579" priority="56">
      <formula>$H$145 = 0</formula>
    </cfRule>
    <cfRule type="expression" dxfId="4578" priority="57">
      <formula>$H$145 &lt; 0</formula>
    </cfRule>
  </conditionalFormatting>
  <conditionalFormatting sqref="J123:L124 K145:L145">
    <cfRule type="expression" dxfId="4577" priority="52">
      <formula>$K$145 &gt; 0</formula>
    </cfRule>
    <cfRule type="expression" dxfId="4576" priority="53">
      <formula>$K$145 = 0</formula>
    </cfRule>
    <cfRule type="expression" dxfId="4575" priority="54">
      <formula>$K$145 &lt; 0</formula>
    </cfRule>
  </conditionalFormatting>
  <conditionalFormatting sqref="M123:O124 N145:O145">
    <cfRule type="expression" dxfId="4574" priority="49">
      <formula>$N$145 &gt; 0</formula>
    </cfRule>
    <cfRule type="expression" dxfId="4573" priority="50">
      <formula>$N$145 = 0</formula>
    </cfRule>
    <cfRule type="expression" dxfId="4572" priority="51">
      <formula>$N$145 &lt; 0</formula>
    </cfRule>
  </conditionalFormatting>
  <conditionalFormatting sqref="A152:C171 M152:O171">
    <cfRule type="expression" dxfId="4571" priority="37">
      <formula>AND($N152 &gt; 0, ISNUMBER($N152))</formula>
    </cfRule>
    <cfRule type="expression" dxfId="4570" priority="38">
      <formula>AND($N152 = 0 * ISNUMBER($N152))</formula>
    </cfRule>
    <cfRule type="expression" dxfId="4569" priority="39">
      <formula>AND($N152 &lt; 0, ISNUMBER($N152))</formula>
    </cfRule>
  </conditionalFormatting>
  <conditionalFormatting sqref="A152:F171">
    <cfRule type="expression" dxfId="4568" priority="46">
      <formula>AND($E152 &gt; 0, ISNUMBER($E152))</formula>
    </cfRule>
    <cfRule type="expression" dxfId="4567" priority="47">
      <formula>AND($E152 = 0 * ISNUMBER($E152))</formula>
    </cfRule>
    <cfRule type="expression" dxfId="4566" priority="48">
      <formula>AND($E152 &lt; 0, ISNUMBER($E152))</formula>
    </cfRule>
  </conditionalFormatting>
  <conditionalFormatting sqref="A152:C171 G152:I171">
    <cfRule type="expression" dxfId="4565" priority="43">
      <formula>AND($H152 &gt; 0, ISNUMBER($H152))</formula>
    </cfRule>
    <cfRule type="expression" dxfId="4564" priority="44">
      <formula>AND($H152 = 0 * ISNUMBER($H152))</formula>
    </cfRule>
    <cfRule type="expression" dxfId="4563" priority="45">
      <formula>AND($H152 &lt; 0, ISNUMBER($H152))</formula>
    </cfRule>
  </conditionalFormatting>
  <conditionalFormatting sqref="A152:C171 J152:L171">
    <cfRule type="expression" dxfId="4562" priority="40">
      <formula>AND($K152 &gt; 0, ISNUMBER($K152))</formula>
    </cfRule>
    <cfRule type="expression" dxfId="4561" priority="41">
      <formula>AND($K152 = 0 * ISNUMBER($K152))</formula>
    </cfRule>
    <cfRule type="expression" dxfId="4560" priority="42">
      <formula>AND($K152 &lt; 0, ISNUMBER($K152))</formula>
    </cfRule>
  </conditionalFormatting>
  <conditionalFormatting sqref="D150:F151 E172:F172">
    <cfRule type="expression" dxfId="4559" priority="34">
      <formula>$E$172 &gt; 0</formula>
    </cfRule>
    <cfRule type="expression" dxfId="4558" priority="35">
      <formula>$E$172 = 0</formula>
    </cfRule>
    <cfRule type="expression" dxfId="4557" priority="36">
      <formula>$E$172 &lt; 0</formula>
    </cfRule>
  </conditionalFormatting>
  <conditionalFormatting sqref="G150:I151 H172:I172">
    <cfRule type="expression" dxfId="4556" priority="31">
      <formula>$H$172 &gt; 0</formula>
    </cfRule>
    <cfRule type="expression" dxfId="4555" priority="32">
      <formula>$H$172 = 0</formula>
    </cfRule>
    <cfRule type="expression" dxfId="4554" priority="33">
      <formula>$H$172 &lt; 0</formula>
    </cfRule>
  </conditionalFormatting>
  <conditionalFormatting sqref="J150:L151 K172:L172">
    <cfRule type="expression" dxfId="4553" priority="28">
      <formula>$K$172 &gt; 0</formula>
    </cfRule>
    <cfRule type="expression" dxfId="4552" priority="29">
      <formula>$K$172 = 0</formula>
    </cfRule>
    <cfRule type="expression" dxfId="4551" priority="30">
      <formula>$K$172 &lt; 0</formula>
    </cfRule>
  </conditionalFormatting>
  <conditionalFormatting sqref="M150:O151 N172:O172">
    <cfRule type="expression" dxfId="4550" priority="25">
      <formula>$N$172 &gt; 0</formula>
    </cfRule>
    <cfRule type="expression" dxfId="4549" priority="26">
      <formula>$N$172 = 0</formula>
    </cfRule>
    <cfRule type="expression" dxfId="4548" priority="27">
      <formula>$N$172 &lt; 0</formula>
    </cfRule>
  </conditionalFormatting>
  <conditionalFormatting sqref="A179:C198 M179:O198">
    <cfRule type="expression" dxfId="4547" priority="13">
      <formula>AND($N179 &gt; 0, ISNUMBER($N179))</formula>
    </cfRule>
    <cfRule type="expression" dxfId="4546" priority="14">
      <formula>AND($N179 = 0 * ISNUMBER($N179))</formula>
    </cfRule>
    <cfRule type="expression" dxfId="4545" priority="15">
      <formula>AND($N179 &lt; 0, ISNUMBER($N179))</formula>
    </cfRule>
  </conditionalFormatting>
  <conditionalFormatting sqref="A179:F198">
    <cfRule type="expression" dxfId="4544" priority="22">
      <formula>AND($E179 &gt; 0, ISNUMBER($E179))</formula>
    </cfRule>
    <cfRule type="expression" dxfId="4543" priority="23">
      <formula>AND($E179 = 0 * ISNUMBER($E179))</formula>
    </cfRule>
    <cfRule type="expression" dxfId="4542" priority="24">
      <formula>AND($E179 &lt; 0, ISNUMBER($E179))</formula>
    </cfRule>
  </conditionalFormatting>
  <conditionalFormatting sqref="A179:C198 G179:I198">
    <cfRule type="expression" dxfId="4541" priority="19">
      <formula>AND($H179 &gt; 0, ISNUMBER($H179))</formula>
    </cfRule>
    <cfRule type="expression" dxfId="4540" priority="20">
      <formula>AND($H179 = 0 * ISNUMBER($H179))</formula>
    </cfRule>
    <cfRule type="expression" dxfId="4539" priority="21">
      <formula>AND($H179 &lt; 0, ISNUMBER($H179))</formula>
    </cfRule>
  </conditionalFormatting>
  <conditionalFormatting sqref="A179:C198 J179:L198">
    <cfRule type="expression" dxfId="4538" priority="16">
      <formula>AND($K179 &gt; 0, ISNUMBER($K179))</formula>
    </cfRule>
    <cfRule type="expression" dxfId="4537" priority="17">
      <formula>AND($K179 = 0 * ISNUMBER($K179))</formula>
    </cfRule>
    <cfRule type="expression" dxfId="4536" priority="18">
      <formula>AND($K179 &lt; 0, ISNUMBER($K179))</formula>
    </cfRule>
  </conditionalFormatting>
  <conditionalFormatting sqref="D177:F178 E199:F199">
    <cfRule type="expression" dxfId="4535" priority="10">
      <formula>$E$199 &gt; 0</formula>
    </cfRule>
    <cfRule type="expression" dxfId="4534" priority="11">
      <formula>$E$199 = 0</formula>
    </cfRule>
    <cfRule type="expression" dxfId="4533" priority="12">
      <formula>$E$199 &lt; 0</formula>
    </cfRule>
  </conditionalFormatting>
  <conditionalFormatting sqref="G177:I178 H199:I199">
    <cfRule type="expression" dxfId="4532" priority="7">
      <formula>$H$199 &gt; 0</formula>
    </cfRule>
    <cfRule type="expression" dxfId="4531" priority="8">
      <formula>$H$199 = 0</formula>
    </cfRule>
    <cfRule type="expression" dxfId="4530" priority="9">
      <formula>$H$199 &lt; 0</formula>
    </cfRule>
  </conditionalFormatting>
  <conditionalFormatting sqref="J177:L178 K199:L199">
    <cfRule type="expression" dxfId="4529" priority="4">
      <formula>$K$199 &gt; 0</formula>
    </cfRule>
    <cfRule type="expression" dxfId="4528" priority="5">
      <formula>$K$199 = 0</formula>
    </cfRule>
    <cfRule type="expression" dxfId="4527" priority="6">
      <formula>$K$199 &lt; 0</formula>
    </cfRule>
  </conditionalFormatting>
  <conditionalFormatting sqref="M177:O178 N199:O199">
    <cfRule type="expression" dxfId="4526" priority="1">
      <formula>$N$199 &gt; 0</formula>
    </cfRule>
    <cfRule type="expression" dxfId="4525" priority="2">
      <formula>$N$199 = 0</formula>
    </cfRule>
    <cfRule type="expression" dxfId="45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A49" workbookViewId="0">
      <selection activeCell="I65" sqref="I6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253</v>
      </c>
      <c r="B1" s="69" t="s">
        <v>39</v>
      </c>
      <c r="C1" s="68" t="s">
        <v>37</v>
      </c>
      <c r="D1" s="70" t="s">
        <v>38</v>
      </c>
      <c r="E1" s="91" t="s">
        <v>260</v>
      </c>
    </row>
    <row r="2" spans="1:18" ht="17.25" thickBot="1">
      <c r="A2" s="40" t="s">
        <v>154</v>
      </c>
      <c r="B2" s="11" t="s">
        <v>155</v>
      </c>
      <c r="C2" s="95">
        <v>15480</v>
      </c>
      <c r="D2" s="92">
        <v>0.12173913040000001</v>
      </c>
      <c r="E2" s="93">
        <v>12059396.356451441</v>
      </c>
      <c r="F2" s="35"/>
      <c r="G2" s="54"/>
      <c r="H2" s="35"/>
      <c r="I2" s="35"/>
    </row>
    <row r="3" spans="1:18" ht="17.25" thickBot="1">
      <c r="A3" s="40" t="s">
        <v>84</v>
      </c>
      <c r="B3" s="11" t="s">
        <v>85</v>
      </c>
      <c r="C3" s="95">
        <v>226</v>
      </c>
      <c r="D3" s="92">
        <v>0.10243902439999999</v>
      </c>
      <c r="E3" s="93">
        <v>89374387.021629065</v>
      </c>
      <c r="F3" s="35"/>
      <c r="G3" s="263" t="s">
        <v>256</v>
      </c>
      <c r="H3" s="275" t="s">
        <v>347</v>
      </c>
      <c r="I3" s="275"/>
      <c r="K3" s="202" t="s">
        <v>34</v>
      </c>
      <c r="L3" s="203"/>
      <c r="M3" s="203"/>
      <c r="N3" s="204"/>
      <c r="O3" s="202" t="s">
        <v>258</v>
      </c>
      <c r="P3" s="203"/>
      <c r="Q3" s="203"/>
      <c r="R3" s="204"/>
    </row>
    <row r="4" spans="1:18" ht="17.25" thickBot="1">
      <c r="A4" s="40" t="s">
        <v>338</v>
      </c>
      <c r="B4" s="11" t="s">
        <v>339</v>
      </c>
      <c r="C4" s="95">
        <v>115350</v>
      </c>
      <c r="D4" s="92">
        <v>9.4402277000000007E-2</v>
      </c>
      <c r="E4" s="93">
        <v>666302.80370725004</v>
      </c>
      <c r="F4" s="35"/>
      <c r="G4" s="264"/>
      <c r="H4" s="276"/>
      <c r="I4" s="276"/>
      <c r="K4" s="267" t="s">
        <v>54</v>
      </c>
      <c r="L4" s="279">
        <f ca="1">NOW()</f>
        <v>44620.998995023147</v>
      </c>
      <c r="M4" s="280"/>
      <c r="N4" s="281"/>
      <c r="O4" s="270" t="s">
        <v>54</v>
      </c>
      <c r="P4" s="279">
        <f ca="1">NOW()</f>
        <v>44620.998995023147</v>
      </c>
      <c r="Q4" s="280"/>
      <c r="R4" s="281"/>
    </row>
    <row r="5" spans="1:18" ht="17.25" thickBot="1">
      <c r="A5" s="40" t="s">
        <v>326</v>
      </c>
      <c r="B5" s="11" t="s">
        <v>327</v>
      </c>
      <c r="C5" s="95">
        <v>697</v>
      </c>
      <c r="D5" s="92">
        <v>6.0882800600000002E-2</v>
      </c>
      <c r="E5" s="93">
        <v>462406094.6990087</v>
      </c>
      <c r="F5" s="35"/>
      <c r="K5" s="264"/>
      <c r="L5" s="36" t="s">
        <v>57</v>
      </c>
      <c r="M5" s="73" t="s">
        <v>58</v>
      </c>
      <c r="N5" s="69" t="s">
        <v>260</v>
      </c>
      <c r="O5" s="264"/>
      <c r="P5" s="36" t="s">
        <v>57</v>
      </c>
      <c r="Q5" s="73" t="s">
        <v>58</v>
      </c>
      <c r="R5" s="69" t="s">
        <v>260</v>
      </c>
    </row>
    <row r="6" spans="1:18" ht="17.25" thickBot="1">
      <c r="A6" s="40" t="s">
        <v>72</v>
      </c>
      <c r="B6" s="11" t="s">
        <v>73</v>
      </c>
      <c r="C6" s="95">
        <v>34800</v>
      </c>
      <c r="D6" s="92">
        <v>5.4865110600000003E-2</v>
      </c>
      <c r="E6" s="93">
        <v>1025701.4352103299</v>
      </c>
      <c r="F6" s="35"/>
      <c r="G6" s="202" t="s">
        <v>52</v>
      </c>
      <c r="H6" s="203"/>
      <c r="I6" s="204"/>
      <c r="K6" s="55">
        <f ca="1">IFERROR(OFFSET(INDIRECT($H$3 &amp; "!A17"), 0, 0), "")</f>
        <v>0</v>
      </c>
      <c r="L6" s="38" t="str">
        <f t="shared" ref="L6:L24" ca="1" si="0">_xlfn.IFNA(VLOOKUP(K6, $B$2:$E$200, 2, FALSE), "")</f>
        <v/>
      </c>
      <c r="M6" s="76" t="str">
        <f t="shared" ref="M6:M25" ca="1" si="1">_xlfn.IFNA(VLOOKUP(K6, $B$2:$E$200, 3, FALSE), "")</f>
        <v/>
      </c>
      <c r="N6" s="85" t="str">
        <f ca="1">_xlfn.IFNA(VLOOKUP(K6, $B$2:$E$200, 4, FALSE), "")</f>
        <v/>
      </c>
      <c r="O6" s="46" t="str">
        <f>INDEX($A$2:$D$200, MATCH(LARGE($D$2:$D$200, 1), $D$2:$D$200, 0), 2)</f>
        <v>웨이브</v>
      </c>
      <c r="P6" s="38">
        <f t="shared" ref="P6:P25" si="2">_xlfn.IFNA(VLOOKUP(O6, $B$2:$D$200, 2, FALSE), "")</f>
        <v>15480</v>
      </c>
      <c r="Q6" s="76">
        <f t="shared" ref="Q6:Q25" si="3">_xlfn.IFNA(VLOOKUP(O6, $B$2:$D$200, 3, FALSE), "")</f>
        <v>0.12173913040000001</v>
      </c>
      <c r="R6" s="85">
        <f>_xlfn.IFNA(VLOOKUP(O6, $B$2:$E$200, 4, FALSE), "")</f>
        <v>12059396.356451441</v>
      </c>
    </row>
    <row r="7" spans="1:18">
      <c r="A7" s="40" t="s">
        <v>340</v>
      </c>
      <c r="B7" s="11" t="s">
        <v>341</v>
      </c>
      <c r="C7" s="95">
        <v>1035</v>
      </c>
      <c r="D7" s="92">
        <v>5.3971486800000003E-2</v>
      </c>
      <c r="E7" s="93">
        <v>6943104.8411436696</v>
      </c>
      <c r="F7" s="35"/>
      <c r="G7" s="211" t="s">
        <v>36</v>
      </c>
      <c r="H7" s="212"/>
      <c r="I7" s="213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47" t="str">
        <f>INDEX($A$2:$D$200, MATCH(LARGE($D$2:$D$200, 2), $D$2:$D$200, 0), 2)</f>
        <v>칠리즈</v>
      </c>
      <c r="P7" s="39">
        <f t="shared" si="2"/>
        <v>226</v>
      </c>
      <c r="Q7" s="77">
        <f t="shared" si="3"/>
        <v>0.10243902439999999</v>
      </c>
      <c r="R7" s="86">
        <f t="shared" ref="R7:R25" si="5">_xlfn.IFNA(VLOOKUP(O7, $B$2:$E$200, 4, FALSE), "")</f>
        <v>89374387.021629065</v>
      </c>
    </row>
    <row r="8" spans="1:18" ht="17.25" thickBot="1">
      <c r="A8" s="40" t="s">
        <v>345</v>
      </c>
      <c r="B8" s="11" t="s">
        <v>346</v>
      </c>
      <c r="C8" s="95">
        <v>97190</v>
      </c>
      <c r="D8" s="92">
        <v>5.2637279299999999E-2</v>
      </c>
      <c r="E8" s="93">
        <v>234998.01055052</v>
      </c>
      <c r="F8" s="35"/>
      <c r="G8" s="217"/>
      <c r="H8" s="218"/>
      <c r="I8" s="219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47" t="str">
        <f>INDEX($A$2:$D$200, MATCH(LARGE($D$2:$D$200, 3), $D$2:$D$200, 0), 2)</f>
        <v>솔라나</v>
      </c>
      <c r="P8" s="39">
        <f t="shared" si="2"/>
        <v>115350</v>
      </c>
      <c r="Q8" s="77">
        <f t="shared" si="3"/>
        <v>9.4402277000000007E-2</v>
      </c>
      <c r="R8" s="86">
        <f t="shared" si="5"/>
        <v>666302.80370725004</v>
      </c>
    </row>
    <row r="9" spans="1:18" ht="17.25" thickBot="1">
      <c r="A9" s="40" t="s">
        <v>80</v>
      </c>
      <c r="B9" s="11" t="s">
        <v>81</v>
      </c>
      <c r="C9" s="95">
        <v>1115</v>
      </c>
      <c r="D9" s="92">
        <v>5.1886792500000001E-2</v>
      </c>
      <c r="E9" s="93">
        <v>23020589.683749579</v>
      </c>
      <c r="F9" s="35"/>
      <c r="G9" s="9" t="s">
        <v>38</v>
      </c>
      <c r="H9" s="203" t="s">
        <v>37</v>
      </c>
      <c r="I9" s="204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47" t="str">
        <f>INDEX($A$2:$D$200, MATCH(LARGE($D$2:$D$200, 4), $D$2:$D$200, 0), 2)</f>
        <v>누사이퍼</v>
      </c>
      <c r="P9" s="39">
        <f t="shared" si="2"/>
        <v>697</v>
      </c>
      <c r="Q9" s="77">
        <f t="shared" si="3"/>
        <v>6.0882800600000002E-2</v>
      </c>
      <c r="R9" s="86">
        <f t="shared" si="5"/>
        <v>462406094.6990087</v>
      </c>
    </row>
    <row r="10" spans="1:18">
      <c r="A10" s="40" t="s">
        <v>193</v>
      </c>
      <c r="B10" s="11" t="s">
        <v>194</v>
      </c>
      <c r="C10" s="95">
        <v>7425</v>
      </c>
      <c r="D10" s="92">
        <v>5.1699716700000002E-2</v>
      </c>
      <c r="E10" s="93">
        <v>10122799.45359871</v>
      </c>
      <c r="F10" s="35"/>
      <c r="G10" s="277">
        <f>_xlfn.IFNA(VLOOKUP(G7, $B$2:$D$200, 3, FALSE), "-")</f>
        <v>4.5040769699999997E-2</v>
      </c>
      <c r="H10" s="271">
        <f>_xlfn.IFNA(VLOOKUP(G7, $B$2:$D$200, 2, FALSE), "-")</f>
        <v>48446000</v>
      </c>
      <c r="I10" s="272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코스모스</v>
      </c>
      <c r="P10" s="39">
        <f t="shared" si="2"/>
        <v>34800</v>
      </c>
      <c r="Q10" s="77">
        <f t="shared" si="3"/>
        <v>5.4865110600000003E-2</v>
      </c>
      <c r="R10" s="90">
        <f t="shared" si="5"/>
        <v>1025701.4352103299</v>
      </c>
    </row>
    <row r="11" spans="1:18" ht="17.25" thickBot="1">
      <c r="A11" s="40" t="s">
        <v>76</v>
      </c>
      <c r="B11" s="11" t="s">
        <v>77</v>
      </c>
      <c r="C11" s="95">
        <v>391100</v>
      </c>
      <c r="D11" s="92">
        <v>4.7542520400000003E-2</v>
      </c>
      <c r="E11" s="93">
        <v>7590.1748824200004</v>
      </c>
      <c r="F11" s="35"/>
      <c r="G11" s="278"/>
      <c r="H11" s="273"/>
      <c r="I11" s="274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알고랜드</v>
      </c>
      <c r="P11" s="45">
        <f t="shared" si="2"/>
        <v>1035</v>
      </c>
      <c r="Q11" s="80">
        <f t="shared" si="3"/>
        <v>5.3971486800000003E-2</v>
      </c>
      <c r="R11" s="99">
        <f t="shared" si="5"/>
        <v>6943104.8411436696</v>
      </c>
    </row>
    <row r="12" spans="1:18" ht="17.25" thickBot="1">
      <c r="A12" s="40" t="s">
        <v>332</v>
      </c>
      <c r="B12" s="11" t="s">
        <v>333</v>
      </c>
      <c r="C12" s="95">
        <v>169450</v>
      </c>
      <c r="D12" s="92">
        <v>4.5664918200000001E-2</v>
      </c>
      <c r="E12" s="93">
        <v>19736.534017419999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아발란체</v>
      </c>
      <c r="P12" s="39">
        <f t="shared" si="2"/>
        <v>97190</v>
      </c>
      <c r="Q12" s="77">
        <f t="shared" si="3"/>
        <v>5.2637279299999999E-2</v>
      </c>
      <c r="R12" s="86">
        <f t="shared" si="5"/>
        <v>234998.01055052</v>
      </c>
    </row>
    <row r="13" spans="1:18" ht="17.25" thickBot="1">
      <c r="A13" s="40" t="s">
        <v>48</v>
      </c>
      <c r="B13" s="11" t="s">
        <v>49</v>
      </c>
      <c r="C13" s="95">
        <v>48446000</v>
      </c>
      <c r="D13" s="92">
        <v>4.5040769699999997E-2</v>
      </c>
      <c r="E13" s="93">
        <v>3757.4297011100002</v>
      </c>
      <c r="F13" s="35"/>
      <c r="G13" s="202" t="s">
        <v>69</v>
      </c>
      <c r="H13" s="203"/>
      <c r="I13" s="204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에이다</v>
      </c>
      <c r="P13" s="39">
        <f t="shared" si="2"/>
        <v>1115</v>
      </c>
      <c r="Q13" s="77">
        <f t="shared" si="3"/>
        <v>5.1886792500000001E-2</v>
      </c>
      <c r="R13" s="86">
        <f t="shared" si="5"/>
        <v>23020589.683749579</v>
      </c>
    </row>
    <row r="14" spans="1:18">
      <c r="A14" s="40" t="s">
        <v>142</v>
      </c>
      <c r="B14" s="11" t="s">
        <v>143</v>
      </c>
      <c r="C14" s="95">
        <v>1645</v>
      </c>
      <c r="D14" s="92">
        <v>4.4444444399999998E-2</v>
      </c>
      <c r="E14" s="93">
        <v>16963131.024372868</v>
      </c>
      <c r="F14" s="35"/>
      <c r="G14" s="211" t="s">
        <v>36</v>
      </c>
      <c r="H14" s="212"/>
      <c r="I14" s="213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플로우</v>
      </c>
      <c r="P14" s="39">
        <f t="shared" si="2"/>
        <v>7425</v>
      </c>
      <c r="Q14" s="77">
        <f t="shared" si="3"/>
        <v>5.1699716700000002E-2</v>
      </c>
      <c r="R14" s="86">
        <f t="shared" si="5"/>
        <v>10122799.45359871</v>
      </c>
    </row>
    <row r="15" spans="1:18" ht="17.25" thickBot="1">
      <c r="A15" s="40" t="s">
        <v>152</v>
      </c>
      <c r="B15" s="11" t="s">
        <v>153</v>
      </c>
      <c r="C15" s="95">
        <v>1770</v>
      </c>
      <c r="D15" s="92">
        <v>4.4247787599999998E-2</v>
      </c>
      <c r="E15" s="93">
        <v>4242010.1575805498</v>
      </c>
      <c r="F15" s="35"/>
      <c r="G15" s="217"/>
      <c r="H15" s="218"/>
      <c r="I15" s="219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비트코인캐시</v>
      </c>
      <c r="P15" s="37">
        <f t="shared" si="2"/>
        <v>391100</v>
      </c>
      <c r="Q15" s="79">
        <f t="shared" si="3"/>
        <v>4.7542520400000003E-2</v>
      </c>
      <c r="R15" s="87">
        <f t="shared" si="5"/>
        <v>7590.1748824200004</v>
      </c>
    </row>
    <row r="16" spans="1:18" ht="17.25" thickBot="1">
      <c r="A16" s="40" t="s">
        <v>78</v>
      </c>
      <c r="B16" s="11" t="s">
        <v>79</v>
      </c>
      <c r="C16" s="95">
        <v>858</v>
      </c>
      <c r="D16" s="92">
        <v>4.3795620399999999E-2</v>
      </c>
      <c r="E16" s="93">
        <v>3786774.7266314598</v>
      </c>
      <c r="F16" s="35"/>
      <c r="G16" s="9" t="s">
        <v>38</v>
      </c>
      <c r="H16" s="203" t="s">
        <v>37</v>
      </c>
      <c r="I16" s="204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에이브</v>
      </c>
      <c r="P16" s="38">
        <f t="shared" si="2"/>
        <v>169450</v>
      </c>
      <c r="Q16" s="76">
        <f t="shared" si="3"/>
        <v>4.5664918200000001E-2</v>
      </c>
      <c r="R16" s="85">
        <f t="shared" si="5"/>
        <v>19736.534017419999</v>
      </c>
    </row>
    <row r="17" spans="1:18">
      <c r="A17" s="40" t="s">
        <v>96</v>
      </c>
      <c r="B17" s="11" t="s">
        <v>97</v>
      </c>
      <c r="C17" s="95">
        <v>2.3999999999999998E-3</v>
      </c>
      <c r="D17" s="92">
        <v>4.3478260900000003E-2</v>
      </c>
      <c r="E17" s="93">
        <v>2349709483291.8081</v>
      </c>
      <c r="F17" s="35"/>
      <c r="G17" s="277">
        <f>_xlfn.IFNA(VLOOKUP(G14, $B$2:$D$200, 3, FALSE), "-")</f>
        <v>4.5040769699999997E-2</v>
      </c>
      <c r="H17" s="271">
        <f>_xlfn.IFNA(VLOOKUP(G14, $B$2:$D$200, 2, FALSE), "-")</f>
        <v>48446000</v>
      </c>
      <c r="I17" s="272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비트코인</v>
      </c>
      <c r="P17" s="39">
        <f t="shared" si="2"/>
        <v>48446000</v>
      </c>
      <c r="Q17" s="77">
        <f t="shared" si="3"/>
        <v>4.5040769699999997E-2</v>
      </c>
      <c r="R17" s="86">
        <f t="shared" si="5"/>
        <v>3757.4297011100002</v>
      </c>
    </row>
    <row r="18" spans="1:18" ht="17.25" thickBot="1">
      <c r="A18" s="40" t="s">
        <v>249</v>
      </c>
      <c r="B18" s="11" t="s">
        <v>250</v>
      </c>
      <c r="C18" s="95">
        <v>243</v>
      </c>
      <c r="D18" s="92">
        <v>4.29184549E-2</v>
      </c>
      <c r="E18" s="93">
        <v>335784595.82865798</v>
      </c>
      <c r="F18" s="35"/>
      <c r="G18" s="278"/>
      <c r="H18" s="273"/>
      <c r="I18" s="274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스와이프</v>
      </c>
      <c r="P18" s="39">
        <f t="shared" si="2"/>
        <v>1645</v>
      </c>
      <c r="Q18" s="77">
        <f t="shared" si="3"/>
        <v>4.4444444399999998E-2</v>
      </c>
      <c r="R18" s="86">
        <f t="shared" si="5"/>
        <v>16963131.024372868</v>
      </c>
    </row>
    <row r="19" spans="1:18" ht="17.25" thickBot="1">
      <c r="A19" s="40" t="s">
        <v>118</v>
      </c>
      <c r="B19" s="11" t="s">
        <v>119</v>
      </c>
      <c r="C19" s="95">
        <v>17.2</v>
      </c>
      <c r="D19" s="92">
        <v>4.2424242399999999E-2</v>
      </c>
      <c r="E19" s="93">
        <v>287124335.03982913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엔진코인</v>
      </c>
      <c r="P19" s="39">
        <f t="shared" si="2"/>
        <v>1770</v>
      </c>
      <c r="Q19" s="77">
        <f t="shared" si="3"/>
        <v>4.4247787599999998E-2</v>
      </c>
      <c r="R19" s="86">
        <f t="shared" si="5"/>
        <v>4242010.1575805498</v>
      </c>
    </row>
    <row r="20" spans="1:18" ht="17.25" thickBot="1">
      <c r="A20" s="40" t="s">
        <v>102</v>
      </c>
      <c r="B20" s="11" t="s">
        <v>103</v>
      </c>
      <c r="C20" s="95">
        <v>668</v>
      </c>
      <c r="D20" s="92">
        <v>4.0498442400000001E-2</v>
      </c>
      <c r="E20" s="93">
        <v>5037118.6816203501</v>
      </c>
      <c r="F20" s="35"/>
      <c r="G20" s="202" t="s">
        <v>252</v>
      </c>
      <c r="H20" s="203"/>
      <c r="I20" s="204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베이직어텐션토큰</v>
      </c>
      <c r="P20" s="39">
        <f t="shared" si="2"/>
        <v>858</v>
      </c>
      <c r="Q20" s="77">
        <f t="shared" si="3"/>
        <v>4.3795620399999999E-2</v>
      </c>
      <c r="R20" s="90">
        <f t="shared" si="5"/>
        <v>3786774.7266314598</v>
      </c>
    </row>
    <row r="21" spans="1:18">
      <c r="A21" s="40" t="s">
        <v>136</v>
      </c>
      <c r="B21" s="11" t="s">
        <v>137</v>
      </c>
      <c r="C21" s="95">
        <v>4905</v>
      </c>
      <c r="D21" s="92">
        <v>4.02969247E-2</v>
      </c>
      <c r="E21" s="93">
        <v>745161.63350401004</v>
      </c>
      <c r="F21" s="35"/>
      <c r="G21" s="211" t="s">
        <v>36</v>
      </c>
      <c r="H21" s="212"/>
      <c r="I21" s="213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비트토렌트</v>
      </c>
      <c r="P21" s="45">
        <f t="shared" si="2"/>
        <v>2.3999999999999998E-3</v>
      </c>
      <c r="Q21" s="80">
        <f t="shared" si="3"/>
        <v>4.3478260900000003E-2</v>
      </c>
      <c r="R21" s="99">
        <f t="shared" si="5"/>
        <v>2349709483291.8081</v>
      </c>
    </row>
    <row r="22" spans="1:18" ht="17.25" thickBot="1">
      <c r="A22" s="40" t="s">
        <v>92</v>
      </c>
      <c r="B22" s="11" t="s">
        <v>93</v>
      </c>
      <c r="C22" s="95">
        <v>3346000</v>
      </c>
      <c r="D22" s="92">
        <v>4.0099471599999999E-2</v>
      </c>
      <c r="E22" s="93">
        <v>62150.52955372</v>
      </c>
      <c r="F22" s="35"/>
      <c r="G22" s="217"/>
      <c r="H22" s="218"/>
      <c r="I22" s="219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아더</v>
      </c>
      <c r="P22" s="39">
        <f t="shared" si="2"/>
        <v>243</v>
      </c>
      <c r="Q22" s="77">
        <f t="shared" si="3"/>
        <v>4.29184549E-2</v>
      </c>
      <c r="R22" s="86">
        <f t="shared" si="5"/>
        <v>335784595.82865798</v>
      </c>
    </row>
    <row r="23" spans="1:18" ht="17.25" thickBot="1">
      <c r="A23" s="40" t="s">
        <v>336</v>
      </c>
      <c r="B23" s="11" t="s">
        <v>337</v>
      </c>
      <c r="C23" s="95">
        <v>1855</v>
      </c>
      <c r="D23" s="92">
        <v>3.9215686299999997E-2</v>
      </c>
      <c r="E23" s="93">
        <v>13965090.0268071</v>
      </c>
      <c r="F23" s="35"/>
      <c r="G23" s="9" t="s">
        <v>38</v>
      </c>
      <c r="H23" s="203" t="s">
        <v>37</v>
      </c>
      <c r="I23" s="204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스톰엑스</v>
      </c>
      <c r="P23" s="39">
        <f t="shared" si="2"/>
        <v>17.2</v>
      </c>
      <c r="Q23" s="77">
        <f t="shared" si="3"/>
        <v>4.2424242399999999E-2</v>
      </c>
      <c r="R23" s="86">
        <f t="shared" si="5"/>
        <v>287124335.03982913</v>
      </c>
    </row>
    <row r="24" spans="1:18">
      <c r="A24" s="40" t="s">
        <v>343</v>
      </c>
      <c r="B24" s="11" t="s">
        <v>344</v>
      </c>
      <c r="C24" s="95">
        <v>10880</v>
      </c>
      <c r="D24" s="92">
        <v>3.9159503300000002E-2</v>
      </c>
      <c r="E24" s="93">
        <v>1274727.0538650199</v>
      </c>
      <c r="F24" s="35"/>
      <c r="G24" s="277">
        <f>_xlfn.IFNA(VLOOKUP(G21, $B$2:$D$200, 3, FALSE), "-")</f>
        <v>4.5040769699999997E-2</v>
      </c>
      <c r="H24" s="271">
        <f>_xlfn.IFNA(VLOOKUP(G21, $B$2:$D$200, 2, FALSE), "-")</f>
        <v>48446000</v>
      </c>
      <c r="I24" s="272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제로엑스</v>
      </c>
      <c r="P24" s="39">
        <f t="shared" si="2"/>
        <v>668</v>
      </c>
      <c r="Q24" s="77">
        <f t="shared" si="3"/>
        <v>4.0498442400000001E-2</v>
      </c>
      <c r="R24" s="86">
        <f t="shared" si="5"/>
        <v>5037118.6816203501</v>
      </c>
    </row>
    <row r="25" spans="1:18" ht="17.25" thickBot="1">
      <c r="A25" s="40" t="s">
        <v>104</v>
      </c>
      <c r="B25" s="11" t="s">
        <v>105</v>
      </c>
      <c r="C25" s="95">
        <v>825</v>
      </c>
      <c r="D25" s="92">
        <v>3.9042821200000001E-2</v>
      </c>
      <c r="E25" s="93">
        <v>7909557.66487558</v>
      </c>
      <c r="F25" s="35"/>
      <c r="G25" s="278"/>
      <c r="H25" s="273"/>
      <c r="I25" s="274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오미세고</v>
      </c>
      <c r="P25" s="37">
        <f t="shared" si="2"/>
        <v>4905</v>
      </c>
      <c r="Q25" s="79">
        <f t="shared" si="3"/>
        <v>4.02969247E-2</v>
      </c>
      <c r="R25" s="87">
        <f t="shared" si="5"/>
        <v>745161.63350401004</v>
      </c>
    </row>
    <row r="26" spans="1:18">
      <c r="A26" s="40" t="s">
        <v>172</v>
      </c>
      <c r="B26" s="11" t="s">
        <v>173</v>
      </c>
      <c r="C26" s="95">
        <v>909</v>
      </c>
      <c r="D26" s="92">
        <v>3.8857142900000002E-2</v>
      </c>
      <c r="E26" s="93">
        <v>3294960.8320222599</v>
      </c>
      <c r="F26" s="35"/>
    </row>
    <row r="27" spans="1:18" ht="17.25" thickBot="1">
      <c r="A27" s="40" t="s">
        <v>61</v>
      </c>
      <c r="B27" s="11" t="s">
        <v>62</v>
      </c>
      <c r="C27" s="95">
        <v>25440</v>
      </c>
      <c r="D27" s="92">
        <v>3.7943696499999999E-2</v>
      </c>
      <c r="E27" s="93">
        <v>652200.97964297002</v>
      </c>
      <c r="F27" s="35"/>
    </row>
    <row r="28" spans="1:18" ht="17.25" thickBot="1">
      <c r="A28" s="40" t="s">
        <v>144</v>
      </c>
      <c r="B28" s="11" t="s">
        <v>145</v>
      </c>
      <c r="C28" s="95">
        <v>11.1</v>
      </c>
      <c r="D28" s="92">
        <v>3.7383177599999998E-2</v>
      </c>
      <c r="E28" s="93">
        <v>298556154.91205645</v>
      </c>
      <c r="F28" s="35"/>
      <c r="G28" s="202" t="s">
        <v>46</v>
      </c>
      <c r="H28" s="203"/>
      <c r="I28" s="203"/>
      <c r="J28" s="204"/>
      <c r="K28" s="202" t="s">
        <v>44</v>
      </c>
      <c r="L28" s="203"/>
      <c r="M28" s="203"/>
      <c r="N28" s="204"/>
      <c r="O28" s="202" t="s">
        <v>45</v>
      </c>
      <c r="P28" s="203"/>
      <c r="Q28" s="203"/>
      <c r="R28" s="204"/>
    </row>
    <row r="29" spans="1:18" ht="17.25" thickBot="1">
      <c r="A29" s="40" t="s">
        <v>168</v>
      </c>
      <c r="B29" s="11" t="s">
        <v>169</v>
      </c>
      <c r="C29" s="95">
        <v>1835</v>
      </c>
      <c r="D29" s="92">
        <v>3.67231638E-2</v>
      </c>
      <c r="E29" s="93">
        <v>2924685.1071802899</v>
      </c>
      <c r="F29" s="35"/>
      <c r="G29" s="267" t="s">
        <v>54</v>
      </c>
      <c r="H29" s="279">
        <f ca="1">NOW()</f>
        <v>44620.998995023147</v>
      </c>
      <c r="I29" s="280"/>
      <c r="J29" s="281"/>
      <c r="K29" s="270" t="s">
        <v>54</v>
      </c>
      <c r="L29" s="279">
        <f ca="1">NOW()</f>
        <v>44620.998995023147</v>
      </c>
      <c r="M29" s="280"/>
      <c r="N29" s="281"/>
      <c r="O29" s="270" t="s">
        <v>54</v>
      </c>
      <c r="P29" s="279">
        <f ca="1">NOW()</f>
        <v>44620.998995023147</v>
      </c>
      <c r="Q29" s="280"/>
      <c r="R29" s="281"/>
    </row>
    <row r="30" spans="1:18" ht="17.25" thickBot="1">
      <c r="A30" s="40" t="s">
        <v>110</v>
      </c>
      <c r="B30" s="11" t="s">
        <v>111</v>
      </c>
      <c r="C30" s="95">
        <v>3690</v>
      </c>
      <c r="D30" s="92">
        <v>3.5063113600000001E-2</v>
      </c>
      <c r="E30" s="93">
        <v>35116864.176570259</v>
      </c>
      <c r="F30" s="35"/>
      <c r="G30" s="264"/>
      <c r="H30" s="36" t="s">
        <v>57</v>
      </c>
      <c r="I30" s="73" t="s">
        <v>58</v>
      </c>
      <c r="J30" s="69" t="s">
        <v>260</v>
      </c>
      <c r="K30" s="264"/>
      <c r="L30" s="36" t="s">
        <v>57</v>
      </c>
      <c r="M30" s="73" t="s">
        <v>58</v>
      </c>
      <c r="N30" s="69" t="s">
        <v>260</v>
      </c>
      <c r="O30" s="264"/>
      <c r="P30" s="36" t="s">
        <v>57</v>
      </c>
      <c r="Q30" s="73" t="s">
        <v>58</v>
      </c>
      <c r="R30" s="69" t="s">
        <v>260</v>
      </c>
    </row>
    <row r="31" spans="1:18">
      <c r="A31" s="40" t="s">
        <v>67</v>
      </c>
      <c r="B31" s="11" t="s">
        <v>68</v>
      </c>
      <c r="C31" s="95">
        <v>2425</v>
      </c>
      <c r="D31" s="92">
        <v>3.4115138599999997E-2</v>
      </c>
      <c r="E31" s="93">
        <v>2217117.0715083098</v>
      </c>
      <c r="F31" s="35"/>
      <c r="G31" s="55" t="str">
        <f ca="1">IFERROR(OFFSET(INDIRECT($H$3 &amp; "!A98"), 0, 0), "")</f>
        <v>누사이퍼</v>
      </c>
      <c r="H31" s="38">
        <f t="shared" ref="H31:H50" ca="1" si="7">_xlfn.IFNA(VLOOKUP(G31, $B$2:$D$200, 2, FALSE), "")</f>
        <v>697</v>
      </c>
      <c r="I31" s="76">
        <f t="shared" ref="I31:I50" ca="1" si="8">_xlfn.IFNA(VLOOKUP(G31, $B$2:$D$200, 3, FALSE), "")</f>
        <v>6.0882800600000002E-2</v>
      </c>
      <c r="J31" s="85">
        <f ca="1">_xlfn.IFNA(VLOOKUP(G31, $B$2:$E$200, 4, FALSE), "")</f>
        <v>462406094.6990087</v>
      </c>
      <c r="K31" s="55" t="str">
        <f ca="1">IFERROR(OFFSET(INDIRECT($H$3 &amp; "!A44"), 0, 0), "")</f>
        <v>비트토렌트</v>
      </c>
      <c r="L31" s="38">
        <f t="shared" ref="L31:L50" ca="1" si="9">_xlfn.IFNA(VLOOKUP(K31, $B$2:$D$200, 2, FALSE), "")</f>
        <v>2.3999999999999998E-3</v>
      </c>
      <c r="M31" s="76">
        <f t="shared" ref="M31:M50" ca="1" si="10">_xlfn.IFNA(VLOOKUP(K31, $B$2:$D$200, 3, FALSE), "")</f>
        <v>4.3478260900000003E-2</v>
      </c>
      <c r="N31" s="85">
        <f ca="1">_xlfn.IFNA(VLOOKUP(K31, $B$2:$E$200, 4, FALSE), "")</f>
        <v>2349709483291.8081</v>
      </c>
      <c r="O31" s="55" t="str">
        <f ca="1">IFERROR(OFFSET(INDIRECT($H$3 &amp; "!A71"), 0, 0), "")</f>
        <v>누사이퍼</v>
      </c>
      <c r="P31" s="38">
        <f t="shared" ref="P31:P50" ca="1" si="11">_xlfn.IFNA(VLOOKUP(O31, $B$2:$D$200, 2, FALSE), "")</f>
        <v>697</v>
      </c>
      <c r="Q31" s="76">
        <f t="shared" ref="Q31:Q50" ca="1" si="12">_xlfn.IFNA(VLOOKUP(O31, $B$2:$D$200, 3, FALSE), "")</f>
        <v>6.0882800600000002E-2</v>
      </c>
      <c r="R31" s="85">
        <f ca="1">_xlfn.IFNA(VLOOKUP(O31, $B$2:$E$200, 4, FALSE), "")</f>
        <v>462406094.6990087</v>
      </c>
    </row>
    <row r="32" spans="1:18">
      <c r="A32" s="40" t="s">
        <v>74</v>
      </c>
      <c r="B32" s="11" t="s">
        <v>75</v>
      </c>
      <c r="C32" s="95">
        <v>17380</v>
      </c>
      <c r="D32" s="92">
        <v>3.3908387900000003E-2</v>
      </c>
      <c r="E32" s="93">
        <v>573362.35435915005</v>
      </c>
      <c r="F32" s="35"/>
      <c r="G32" s="56" t="str">
        <f ca="1">IFERROR(OFFSET(INDIRECT($H$3 &amp; "!A98"), 1, 0), "")</f>
        <v>카이버네트워크</v>
      </c>
      <c r="H32" s="39">
        <f t="shared" ca="1" si="7"/>
        <v>2360</v>
      </c>
      <c r="I32" s="77">
        <f t="shared" ca="1" si="8"/>
        <v>1.0706638100000001E-2</v>
      </c>
      <c r="J32" s="86">
        <f t="shared" ref="J32:J50" ca="1" si="13">_xlfn.IFNA(VLOOKUP(G32, $B$2:$E$200, 4, FALSE), "")</f>
        <v>4798597.3213839596</v>
      </c>
      <c r="K32" s="56" t="str">
        <f ca="1">IFERROR(OFFSET(INDIRECT($H$3 &amp; "!A44"), 1, 0), "")</f>
        <v>트론</v>
      </c>
      <c r="L32" s="39">
        <f t="shared" ca="1" si="9"/>
        <v>72.7</v>
      </c>
      <c r="M32" s="77">
        <f t="shared" ca="1" si="10"/>
        <v>1.53631285E-2</v>
      </c>
      <c r="N32" s="86">
        <f t="shared" ref="N32:N50" ca="1" si="14">_xlfn.IFNA(VLOOKUP(K32, $B$2:$E$200, 4, FALSE), "")</f>
        <v>250516723.86229259</v>
      </c>
      <c r="O32" s="56" t="str">
        <f ca="1">IFERROR(OFFSET(INDIRECT($H$3 &amp; "!A71"), 1, 0), "")</f>
        <v>넴</v>
      </c>
      <c r="P32" s="39">
        <f t="shared" ca="1" si="11"/>
        <v>125</v>
      </c>
      <c r="Q32" s="77">
        <f t="shared" ca="1" si="12"/>
        <v>8.0645161000000003E-3</v>
      </c>
      <c r="R32" s="86">
        <f t="shared" ref="R32:R50" ca="1" si="15">_xlfn.IFNA(VLOOKUP(O32, $B$2:$E$200, 4, FALSE), "")</f>
        <v>16602217.38908367</v>
      </c>
    </row>
    <row r="33" spans="1:18">
      <c r="A33" s="40" t="s">
        <v>59</v>
      </c>
      <c r="B33" s="11" t="s">
        <v>60</v>
      </c>
      <c r="C33" s="95">
        <v>3250</v>
      </c>
      <c r="D33" s="92">
        <v>3.33863275E-2</v>
      </c>
      <c r="E33" s="93">
        <v>36407349.382963426</v>
      </c>
      <c r="F33" s="35"/>
      <c r="G33" s="56" t="str">
        <f ca="1">IFERROR(OFFSET(INDIRECT($H$3 &amp; "!A98"), 2, 0), "")</f>
        <v>코박토큰</v>
      </c>
      <c r="H33" s="39">
        <f t="shared" ca="1" si="7"/>
        <v>2770</v>
      </c>
      <c r="I33" s="77">
        <f t="shared" ca="1" si="8"/>
        <v>-5.2991453000000001E-2</v>
      </c>
      <c r="J33" s="86">
        <f t="shared" ca="1" si="13"/>
        <v>18755171.923634861</v>
      </c>
      <c r="K33" s="56" t="str">
        <f ca="1">IFERROR(OFFSET(INDIRECT($H$3 &amp; "!A44"), 2, 0), "")</f>
        <v>썸씽</v>
      </c>
      <c r="L33" s="39">
        <f t="shared" ca="1" si="9"/>
        <v>51.8</v>
      </c>
      <c r="M33" s="77">
        <f t="shared" ca="1" si="10"/>
        <v>1.7681728899999999E-2</v>
      </c>
      <c r="N33" s="86">
        <f t="shared" ca="1" si="14"/>
        <v>278374222.29036492</v>
      </c>
      <c r="O33" s="56" t="str">
        <f ca="1">IFERROR(OFFSET(INDIRECT($H$3 &amp; "!A71"), 2, 0), "")</f>
        <v>펀디엑스</v>
      </c>
      <c r="P33" s="39">
        <f t="shared" ca="1" si="11"/>
        <v>929</v>
      </c>
      <c r="Q33" s="77">
        <f t="shared" ca="1" si="12"/>
        <v>1.0775862E-3</v>
      </c>
      <c r="R33" s="86">
        <f t="shared" ca="1" si="15"/>
        <v>8352116.3044276601</v>
      </c>
    </row>
    <row r="34" spans="1:18">
      <c r="A34" s="40" t="s">
        <v>233</v>
      </c>
      <c r="B34" s="11" t="s">
        <v>234</v>
      </c>
      <c r="C34" s="95">
        <v>96</v>
      </c>
      <c r="D34" s="92">
        <v>3.3369214199999997E-2</v>
      </c>
      <c r="E34" s="93">
        <v>54334989.530775093</v>
      </c>
      <c r="F34" s="35"/>
      <c r="G34" s="56" t="str">
        <f ca="1">IFERROR(OFFSET(INDIRECT($H$3 &amp; "!A98"), 3, 0), "")</f>
        <v>플로우</v>
      </c>
      <c r="H34" s="39">
        <f t="shared" ca="1" si="7"/>
        <v>7425</v>
      </c>
      <c r="I34" s="77">
        <f t="shared" ca="1" si="8"/>
        <v>5.1699716700000002E-2</v>
      </c>
      <c r="J34" s="86">
        <f t="shared" ca="1" si="13"/>
        <v>10122799.45359871</v>
      </c>
      <c r="K34" s="56" t="str">
        <f ca="1">IFERROR(OFFSET(INDIRECT($H$3 &amp; "!A44"), 3, 0), "")</f>
        <v>무비블록</v>
      </c>
      <c r="L34" s="39">
        <f t="shared" ca="1" si="9"/>
        <v>7.59</v>
      </c>
      <c r="M34" s="77">
        <f t="shared" ca="1" si="10"/>
        <v>1.3192612E-3</v>
      </c>
      <c r="N34" s="86">
        <f t="shared" ca="1" si="14"/>
        <v>1158582608.8258121</v>
      </c>
      <c r="O34" s="56" t="str">
        <f ca="1">IFERROR(OFFSET(INDIRECT($H$3 &amp; "!A71"), 3, 0), "")</f>
        <v>온톨로지</v>
      </c>
      <c r="P34" s="39">
        <f t="shared" ca="1" si="11"/>
        <v>640</v>
      </c>
      <c r="Q34" s="77">
        <f t="shared" ca="1" si="12"/>
        <v>-3.9039038999999998E-2</v>
      </c>
      <c r="R34" s="86">
        <f t="shared" ca="1" si="15"/>
        <v>19444615.662434559</v>
      </c>
    </row>
    <row r="35" spans="1:18">
      <c r="A35" s="40" t="s">
        <v>245</v>
      </c>
      <c r="B35" s="11" t="s">
        <v>246</v>
      </c>
      <c r="C35" s="95">
        <v>56.5</v>
      </c>
      <c r="D35" s="92">
        <v>3.2906764200000001E-2</v>
      </c>
      <c r="E35" s="93">
        <v>308511646.08689296</v>
      </c>
      <c r="F35" s="35"/>
      <c r="G35" s="58" t="str">
        <f ca="1">IFERROR(OFFSET(INDIRECT($H$3 &amp; "!A98"), 4, 0), "")</f>
        <v>에이브</v>
      </c>
      <c r="H35" s="44">
        <f t="shared" ca="1" si="7"/>
        <v>169450</v>
      </c>
      <c r="I35" s="78">
        <f t="shared" ca="1" si="8"/>
        <v>4.5664918200000001E-2</v>
      </c>
      <c r="J35" s="90">
        <f t="shared" ca="1" si="13"/>
        <v>19736.534017419999</v>
      </c>
      <c r="K35" s="58" t="str">
        <f ca="1">IFERROR(OFFSET(INDIRECT($H$3 &amp; "!A44"), 4, 0), "")</f>
        <v>시아코인</v>
      </c>
      <c r="L35" s="44">
        <f t="shared" ca="1" si="9"/>
        <v>11.1</v>
      </c>
      <c r="M35" s="78">
        <f t="shared" ca="1" si="10"/>
        <v>3.7383177599999998E-2</v>
      </c>
      <c r="N35" s="90">
        <f t="shared" ca="1" si="14"/>
        <v>298556154.91205645</v>
      </c>
      <c r="O35" s="58" t="str">
        <f ca="1">IFERROR(OFFSET(INDIRECT($H$3 &amp; "!A71"), 4, 0), "")</f>
        <v>쎄타퓨엘</v>
      </c>
      <c r="P35" s="44">
        <f t="shared" ca="1" si="11"/>
        <v>205</v>
      </c>
      <c r="Q35" s="78">
        <f t="shared" ca="1" si="12"/>
        <v>2.5000000000000001E-2</v>
      </c>
      <c r="R35" s="90">
        <f t="shared" ca="1" si="15"/>
        <v>28417634.814627402</v>
      </c>
    </row>
    <row r="36" spans="1:18">
      <c r="A36" s="40" t="s">
        <v>164</v>
      </c>
      <c r="B36" s="11" t="s">
        <v>165</v>
      </c>
      <c r="C36" s="95">
        <v>1425</v>
      </c>
      <c r="D36" s="92">
        <v>3.2608695700000002E-2</v>
      </c>
      <c r="E36" s="93">
        <v>4657748.9487898201</v>
      </c>
      <c r="F36" s="35"/>
      <c r="G36" s="56" t="str">
        <f ca="1">IFERROR(OFFSET(INDIRECT($H$3 &amp; "!A98"), 5, 0), "")</f>
        <v>비트토렌트</v>
      </c>
      <c r="H36" s="39">
        <f t="shared" ca="1" si="7"/>
        <v>2.3999999999999998E-3</v>
      </c>
      <c r="I36" s="77">
        <f t="shared" ca="1" si="8"/>
        <v>4.3478260900000003E-2</v>
      </c>
      <c r="J36" s="99">
        <f t="shared" ca="1" si="13"/>
        <v>2349709483291.8081</v>
      </c>
      <c r="K36" s="56" t="str">
        <f ca="1">IFERROR(OFFSET(INDIRECT($H$3 &amp; "!A44"), 5, 0), "")</f>
        <v>질리카</v>
      </c>
      <c r="L36" s="39">
        <f t="shared" ca="1" si="9"/>
        <v>49.4</v>
      </c>
      <c r="M36" s="77">
        <f t="shared" ca="1" si="10"/>
        <v>2.7027026999999999E-2</v>
      </c>
      <c r="N36" s="99">
        <f t="shared" ca="1" si="14"/>
        <v>63069760.363647982</v>
      </c>
      <c r="O36" s="56" t="str">
        <f ca="1">IFERROR(OFFSET(INDIRECT($H$3 &amp; "!A71"), 5, 0), "")</f>
        <v>에스티피</v>
      </c>
      <c r="P36" s="39">
        <f t="shared" ca="1" si="11"/>
        <v>108</v>
      </c>
      <c r="Q36" s="77">
        <f t="shared" ca="1" si="12"/>
        <v>9.3457943999999994E-3</v>
      </c>
      <c r="R36" s="99">
        <f t="shared" ca="1" si="15"/>
        <v>85868256.076138705</v>
      </c>
    </row>
    <row r="37" spans="1:18">
      <c r="A37" s="40" t="s">
        <v>209</v>
      </c>
      <c r="B37" s="11" t="s">
        <v>210</v>
      </c>
      <c r="C37" s="95">
        <v>1115</v>
      </c>
      <c r="D37" s="92">
        <v>3.2407407399999998E-2</v>
      </c>
      <c r="E37" s="93">
        <v>10940906.51620339</v>
      </c>
      <c r="F37" s="35"/>
      <c r="G37" s="56" t="str">
        <f ca="1">IFERROR(OFFSET(INDIRECT($H$3 &amp; "!A98"), 6, 0), "")</f>
        <v>넴</v>
      </c>
      <c r="H37" s="39">
        <f t="shared" ca="1" si="7"/>
        <v>125</v>
      </c>
      <c r="I37" s="77">
        <f t="shared" ca="1" si="8"/>
        <v>8.0645161000000003E-3</v>
      </c>
      <c r="J37" s="86">
        <f t="shared" ca="1" si="13"/>
        <v>16602217.38908367</v>
      </c>
      <c r="K37" s="56" t="str">
        <f ca="1">IFERROR(OFFSET(INDIRECT($H$3 &amp; "!A44"), 6, 0), "")</f>
        <v>아이오에스티</v>
      </c>
      <c r="L37" s="39">
        <f t="shared" ca="1" si="9"/>
        <v>30.1</v>
      </c>
      <c r="M37" s="77">
        <f t="shared" ca="1" si="10"/>
        <v>3.0821917800000001E-2</v>
      </c>
      <c r="N37" s="86">
        <f t="shared" ca="1" si="14"/>
        <v>39549953.477963217</v>
      </c>
      <c r="O37" s="56" t="str">
        <f ca="1">IFERROR(OFFSET(INDIRECT($H$3 &amp; "!A71"), 6, 0), "")</f>
        <v>피르마체인</v>
      </c>
      <c r="P37" s="39">
        <f t="shared" ca="1" si="11"/>
        <v>124</v>
      </c>
      <c r="Q37" s="77">
        <f t="shared" ca="1" si="12"/>
        <v>8.1300812999999996E-3</v>
      </c>
      <c r="R37" s="86">
        <f t="shared" ca="1" si="15"/>
        <v>15404238.73597244</v>
      </c>
    </row>
    <row r="38" spans="1:18">
      <c r="A38" s="40" t="s">
        <v>158</v>
      </c>
      <c r="B38" s="11" t="s">
        <v>159</v>
      </c>
      <c r="C38" s="95">
        <v>65.099999999999994</v>
      </c>
      <c r="D38" s="92">
        <v>3.1695721099999997E-2</v>
      </c>
      <c r="E38" s="93">
        <v>487985360.67102677</v>
      </c>
      <c r="F38" s="35"/>
      <c r="G38" s="56" t="str">
        <f ca="1">IFERROR(OFFSET(INDIRECT($H$3 &amp; "!A98"), 7, 0), "")</f>
        <v>1인치네트워크</v>
      </c>
      <c r="H38" s="39">
        <f t="shared" ca="1" si="7"/>
        <v>1725</v>
      </c>
      <c r="I38" s="77">
        <f t="shared" ca="1" si="8"/>
        <v>8.7719297999999998E-3</v>
      </c>
      <c r="J38" s="86">
        <f t="shared" ca="1" si="13"/>
        <v>5802783.5831711404</v>
      </c>
      <c r="K38" s="56" t="str">
        <f ca="1">IFERROR(OFFSET(INDIRECT($H$3 &amp; "!A44"), 7, 0), "")</f>
        <v>이캐시</v>
      </c>
      <c r="L38" s="39">
        <f t="shared" ca="1" si="9"/>
        <v>9.1899999999999996E-2</v>
      </c>
      <c r="M38" s="77">
        <f t="shared" ca="1" si="10"/>
        <v>2.9115341499999999E-2</v>
      </c>
      <c r="N38" s="86">
        <f t="shared" ca="1" si="14"/>
        <v>36984590030.131363</v>
      </c>
      <c r="O38" s="56" t="str">
        <f ca="1">IFERROR(OFFSET(INDIRECT($H$3 &amp; "!A71"), 7, 0), "")</f>
        <v>제로엑스</v>
      </c>
      <c r="P38" s="39">
        <f t="shared" ca="1" si="11"/>
        <v>668</v>
      </c>
      <c r="Q38" s="77">
        <f t="shared" ca="1" si="12"/>
        <v>4.0498442400000001E-2</v>
      </c>
      <c r="R38" s="86">
        <f t="shared" ca="1" si="15"/>
        <v>5037118.6816203501</v>
      </c>
    </row>
    <row r="39" spans="1:18">
      <c r="A39" s="40" t="s">
        <v>94</v>
      </c>
      <c r="B39" s="11" t="s">
        <v>95</v>
      </c>
      <c r="C39" s="95">
        <v>3955</v>
      </c>
      <c r="D39" s="92">
        <v>3.1290743199999999E-2</v>
      </c>
      <c r="E39" s="93">
        <v>1288160.24867766</v>
      </c>
      <c r="F39" s="35"/>
      <c r="G39" s="56" t="str">
        <f ca="1">IFERROR(OFFSET(INDIRECT($H$3 &amp; "!A98"), 8, 0), "")</f>
        <v>스와이프</v>
      </c>
      <c r="H39" s="39">
        <f t="shared" ca="1" si="7"/>
        <v>1645</v>
      </c>
      <c r="I39" s="77">
        <f t="shared" ca="1" si="8"/>
        <v>4.4444444399999998E-2</v>
      </c>
      <c r="J39" s="86">
        <f t="shared" ca="1" si="13"/>
        <v>16963131.024372868</v>
      </c>
      <c r="K39" s="56" t="str">
        <f ca="1">IFERROR(OFFSET(INDIRECT($H$3 &amp; "!A44"), 8, 0), "")</f>
        <v>아하토큰</v>
      </c>
      <c r="L39" s="39">
        <f t="shared" ca="1" si="9"/>
        <v>11.7</v>
      </c>
      <c r="M39" s="77">
        <f t="shared" ca="1" si="10"/>
        <v>-1.6806722699999999E-2</v>
      </c>
      <c r="N39" s="86">
        <f t="shared" ca="1" si="14"/>
        <v>232211597.02727562</v>
      </c>
      <c r="O39" s="56" t="str">
        <f ca="1">IFERROR(OFFSET(INDIRECT($H$3 &amp; "!A71"), 8, 0), "")</f>
        <v>크립토닷컴체인</v>
      </c>
      <c r="P39" s="39" t="str">
        <f t="shared" ca="1" si="11"/>
        <v/>
      </c>
      <c r="Q39" s="77" t="str">
        <f t="shared" ca="1" si="12"/>
        <v/>
      </c>
      <c r="R39" s="86" t="str">
        <f t="shared" ca="1" si="15"/>
        <v/>
      </c>
    </row>
    <row r="40" spans="1:18" ht="17.25" thickBot="1">
      <c r="A40" s="40" t="s">
        <v>53</v>
      </c>
      <c r="B40" s="11" t="s">
        <v>325</v>
      </c>
      <c r="C40" s="95">
        <v>266</v>
      </c>
      <c r="D40" s="92">
        <v>3.1007751900000002E-2</v>
      </c>
      <c r="E40" s="93">
        <v>19482068.066702802</v>
      </c>
      <c r="F40" s="35"/>
      <c r="G40" s="57" t="str">
        <f ca="1">IFERROR(OFFSET(INDIRECT($H$3 &amp; "!A98"), 9, 0), "")</f>
        <v>쎄타토큰</v>
      </c>
      <c r="H40" s="37">
        <f t="shared" ca="1" si="7"/>
        <v>3470</v>
      </c>
      <c r="I40" s="79">
        <f t="shared" ca="1" si="8"/>
        <v>2.8148148099999999E-2</v>
      </c>
      <c r="J40" s="87">
        <f t="shared" ca="1" si="13"/>
        <v>2246722.1933649699</v>
      </c>
      <c r="K40" s="57" t="str">
        <f ca="1">IFERROR(OFFSET(INDIRECT($H$3 &amp; "!A44"), 9, 0), "")</f>
        <v>앵커</v>
      </c>
      <c r="L40" s="37">
        <f t="shared" ca="1" si="9"/>
        <v>80.3</v>
      </c>
      <c r="M40" s="79">
        <f t="shared" ca="1" si="10"/>
        <v>3.0808729100000001E-2</v>
      </c>
      <c r="N40" s="87">
        <f t="shared" ca="1" si="14"/>
        <v>46362993.265816018</v>
      </c>
      <c r="O40" s="57" t="str">
        <f ca="1">IFERROR(OFFSET(INDIRECT($H$3 &amp; "!A71"), 9, 0), "")</f>
        <v>도지코인</v>
      </c>
      <c r="P40" s="37">
        <f t="shared" ca="1" si="11"/>
        <v>155</v>
      </c>
      <c r="Q40" s="79">
        <f t="shared" ca="1" si="12"/>
        <v>1.9736842099999999E-2</v>
      </c>
      <c r="R40" s="87">
        <f t="shared" ca="1" si="15"/>
        <v>268294597.83095035</v>
      </c>
    </row>
    <row r="41" spans="1:18">
      <c r="A41" s="40" t="s">
        <v>63</v>
      </c>
      <c r="B41" s="11" t="s">
        <v>64</v>
      </c>
      <c r="C41" s="95">
        <v>30.1</v>
      </c>
      <c r="D41" s="92">
        <v>3.0821917800000001E-2</v>
      </c>
      <c r="E41" s="93">
        <v>39549953.477963217</v>
      </c>
      <c r="F41" s="35"/>
      <c r="G41" s="59" t="str">
        <f ca="1">IFERROR(OFFSET(INDIRECT($H$3 &amp; "!A98"), 10, 0), "")</f>
        <v>폴카닷</v>
      </c>
      <c r="H41" s="38">
        <f t="shared" ca="1" si="7"/>
        <v>21320</v>
      </c>
      <c r="I41" s="76">
        <f t="shared" ca="1" si="8"/>
        <v>-9.7538318999999991E-3</v>
      </c>
      <c r="J41" s="85">
        <f t="shared" ca="1" si="13"/>
        <v>962904.63475672004</v>
      </c>
      <c r="K41" s="55" t="str">
        <f ca="1">IFERROR(OFFSET(INDIRECT($H$3 &amp; "!A44"), 10, 0), "")</f>
        <v>에브리피디아</v>
      </c>
      <c r="L41" s="38">
        <f t="shared" ca="1" si="9"/>
        <v>10.5</v>
      </c>
      <c r="M41" s="76">
        <f t="shared" ca="1" si="10"/>
        <v>9.6153846000000005E-3</v>
      </c>
      <c r="N41" s="85">
        <f t="shared" ca="1" si="14"/>
        <v>168831550.84218591</v>
      </c>
      <c r="O41" s="55" t="str">
        <f ca="1">IFERROR(OFFSET(INDIRECT($H$3 &amp; "!A71"), 10, 0), "")</f>
        <v>칠리즈</v>
      </c>
      <c r="P41" s="38">
        <f t="shared" ca="1" si="11"/>
        <v>226</v>
      </c>
      <c r="Q41" s="76">
        <f t="shared" ca="1" si="12"/>
        <v>0.10243902439999999</v>
      </c>
      <c r="R41" s="85">
        <f t="shared" ca="1" si="15"/>
        <v>89374387.021629065</v>
      </c>
    </row>
    <row r="42" spans="1:18">
      <c r="A42" s="40" t="s">
        <v>140</v>
      </c>
      <c r="B42" s="11" t="s">
        <v>141</v>
      </c>
      <c r="C42" s="95">
        <v>80.3</v>
      </c>
      <c r="D42" s="92">
        <v>3.0808729100000001E-2</v>
      </c>
      <c r="E42" s="93">
        <v>46362993.265816018</v>
      </c>
      <c r="F42" s="35"/>
      <c r="G42" s="56" t="str">
        <f ca="1">IFERROR(OFFSET(INDIRECT($H$3 &amp; "!A98"), 11, 0), "")</f>
        <v>펀디엑스</v>
      </c>
      <c r="H42" s="39">
        <f t="shared" ca="1" si="7"/>
        <v>929</v>
      </c>
      <c r="I42" s="77">
        <f t="shared" ca="1" si="8"/>
        <v>1.0775862E-3</v>
      </c>
      <c r="J42" s="86">
        <f t="shared" ca="1" si="13"/>
        <v>8352116.3044276601</v>
      </c>
      <c r="K42" s="56" t="str">
        <f ca="1">IFERROR(OFFSET(INDIRECT($H$3 &amp; "!A44"), 11, 0), "")</f>
        <v>비체인</v>
      </c>
      <c r="L42" s="39">
        <f t="shared" ca="1" si="9"/>
        <v>57.9</v>
      </c>
      <c r="M42" s="77">
        <f t="shared" ca="1" si="10"/>
        <v>3.02491103E-2</v>
      </c>
      <c r="N42" s="86">
        <f t="shared" ca="1" si="14"/>
        <v>220523846.23839277</v>
      </c>
      <c r="O42" s="56" t="str">
        <f ca="1">IFERROR(OFFSET(INDIRECT($H$3 &amp; "!A71"), 11, 0), "")</f>
        <v>디카르고</v>
      </c>
      <c r="P42" s="39">
        <f t="shared" ca="1" si="11"/>
        <v>106</v>
      </c>
      <c r="Q42" s="77">
        <f t="shared" ca="1" si="12"/>
        <v>2.9126213599999999E-2</v>
      </c>
      <c r="R42" s="86">
        <f t="shared" ca="1" si="15"/>
        <v>36154165.741364993</v>
      </c>
    </row>
    <row r="43" spans="1:18">
      <c r="A43" s="40" t="s">
        <v>124</v>
      </c>
      <c r="B43" s="11" t="s">
        <v>125</v>
      </c>
      <c r="C43" s="95">
        <v>57.9</v>
      </c>
      <c r="D43" s="92">
        <v>3.02491103E-2</v>
      </c>
      <c r="E43" s="93">
        <v>220523846.23839277</v>
      </c>
      <c r="F43" s="35"/>
      <c r="G43" s="56" t="str">
        <f ca="1">IFERROR(OFFSET(INDIRECT($H$3 &amp; "!A98"), 12, 0), "")</f>
        <v>톤</v>
      </c>
      <c r="H43" s="39">
        <f t="shared" ca="1" si="7"/>
        <v>4535</v>
      </c>
      <c r="I43" s="77">
        <f t="shared" ca="1" si="8"/>
        <v>-1.09051254E-2</v>
      </c>
      <c r="J43" s="86">
        <f t="shared" ca="1" si="13"/>
        <v>1165496.07302813</v>
      </c>
      <c r="K43" s="56" t="str">
        <f ca="1">IFERROR(OFFSET(INDIRECT($H$3 &amp; "!A44"), 12, 0), "")</f>
        <v>스톰엑스</v>
      </c>
      <c r="L43" s="39">
        <f t="shared" ca="1" si="9"/>
        <v>17.2</v>
      </c>
      <c r="M43" s="77">
        <f t="shared" ca="1" si="10"/>
        <v>4.2424242399999999E-2</v>
      </c>
      <c r="N43" s="86">
        <f t="shared" ca="1" si="14"/>
        <v>287124335.03982913</v>
      </c>
      <c r="O43" s="56" t="str">
        <f ca="1">IFERROR(OFFSET(INDIRECT($H$3 &amp; "!A71"), 12, 0), "")</f>
        <v>리플</v>
      </c>
      <c r="P43" s="39">
        <f t="shared" ca="1" si="11"/>
        <v>911</v>
      </c>
      <c r="Q43" s="77">
        <f t="shared" ca="1" si="12"/>
        <v>2.7057497199999999E-2</v>
      </c>
      <c r="R43" s="86">
        <f t="shared" ca="1" si="15"/>
        <v>257210302.61282125</v>
      </c>
    </row>
    <row r="44" spans="1:18">
      <c r="A44" s="40" t="s">
        <v>150</v>
      </c>
      <c r="B44" s="11" t="s">
        <v>151</v>
      </c>
      <c r="C44" s="95">
        <v>60800</v>
      </c>
      <c r="D44" s="92">
        <v>3.0159267999999999E-2</v>
      </c>
      <c r="E44" s="93">
        <v>583471.93286098004</v>
      </c>
      <c r="F44" s="35"/>
      <c r="G44" s="56" t="str">
        <f ca="1">IFERROR(OFFSET(INDIRECT($H$3 &amp; "!A98"), 13, 0), "")</f>
        <v>세럼</v>
      </c>
      <c r="H44" s="39">
        <f t="shared" ca="1" si="7"/>
        <v>2425</v>
      </c>
      <c r="I44" s="77">
        <f t="shared" ca="1" si="8"/>
        <v>3.4115138599999997E-2</v>
      </c>
      <c r="J44" s="86">
        <f t="shared" ca="1" si="13"/>
        <v>2217117.0715083098</v>
      </c>
      <c r="K44" s="56" t="str">
        <f ca="1">IFERROR(OFFSET(INDIRECT($H$3 &amp; "!A44"), 13, 0), "")</f>
        <v>메인프레임</v>
      </c>
      <c r="L44" s="39">
        <f t="shared" ca="1" si="9"/>
        <v>7.9</v>
      </c>
      <c r="M44" s="77">
        <f t="shared" ca="1" si="10"/>
        <v>2.5974026000000001E-2</v>
      </c>
      <c r="N44" s="86">
        <f t="shared" ca="1" si="14"/>
        <v>4398790422.7376385</v>
      </c>
      <c r="O44" s="56" t="str">
        <f ca="1">IFERROR(OFFSET(INDIRECT($H$3 &amp; "!A71"), 13, 0), "")</f>
        <v>베이직어텐션토큰</v>
      </c>
      <c r="P44" s="39">
        <f t="shared" ca="1" si="11"/>
        <v>858</v>
      </c>
      <c r="Q44" s="77">
        <f t="shared" ca="1" si="12"/>
        <v>4.3795620399999999E-2</v>
      </c>
      <c r="R44" s="86">
        <f t="shared" ca="1" si="15"/>
        <v>3786774.7266314598</v>
      </c>
    </row>
    <row r="45" spans="1:18">
      <c r="A45" s="40" t="s">
        <v>185</v>
      </c>
      <c r="B45" s="11" t="s">
        <v>186</v>
      </c>
      <c r="C45" s="95">
        <v>10.4</v>
      </c>
      <c r="D45" s="92">
        <v>2.9702970299999999E-2</v>
      </c>
      <c r="E45" s="93">
        <v>181573748.10862443</v>
      </c>
      <c r="F45" s="35"/>
      <c r="G45" s="58" t="str">
        <f ca="1">IFERROR(OFFSET(INDIRECT($H$3 &amp; "!A98"), 14, 0), "")</f>
        <v>온톨로지</v>
      </c>
      <c r="H45" s="44">
        <f t="shared" ca="1" si="7"/>
        <v>640</v>
      </c>
      <c r="I45" s="78">
        <f t="shared" ca="1" si="8"/>
        <v>-3.9039038999999998E-2</v>
      </c>
      <c r="J45" s="90">
        <f t="shared" ca="1" si="13"/>
        <v>19444615.662434559</v>
      </c>
      <c r="K45" s="58" t="str">
        <f ca="1">IFERROR(OFFSET(INDIRECT($H$3 &amp; "!A44"), 14, 0), "")</f>
        <v>저스트</v>
      </c>
      <c r="L45" s="44">
        <f t="shared" ca="1" si="9"/>
        <v>56.5</v>
      </c>
      <c r="M45" s="78">
        <f t="shared" ca="1" si="10"/>
        <v>3.2906764200000001E-2</v>
      </c>
      <c r="N45" s="90">
        <f t="shared" ca="1" si="14"/>
        <v>308511646.08689296</v>
      </c>
      <c r="O45" s="58" t="str">
        <f ca="1">IFERROR(OFFSET(INDIRECT($H$3 &amp; "!A71"), 14, 0), "")</f>
        <v>아이콘</v>
      </c>
      <c r="P45" s="44">
        <f t="shared" ca="1" si="11"/>
        <v>825</v>
      </c>
      <c r="Q45" s="78">
        <f t="shared" ca="1" si="12"/>
        <v>3.9042821200000001E-2</v>
      </c>
      <c r="R45" s="90">
        <f t="shared" ca="1" si="15"/>
        <v>7909557.66487558</v>
      </c>
    </row>
    <row r="46" spans="1:18">
      <c r="A46" s="40" t="s">
        <v>106</v>
      </c>
      <c r="B46" s="11" t="s">
        <v>107</v>
      </c>
      <c r="C46" s="95">
        <v>106</v>
      </c>
      <c r="D46" s="92">
        <v>2.9126213599999999E-2</v>
      </c>
      <c r="E46" s="93">
        <v>36154165.741364993</v>
      </c>
      <c r="F46" s="35"/>
      <c r="G46" s="56" t="str">
        <f ca="1">IFERROR(OFFSET(INDIRECT($H$3 &amp; "!A98"), 15, 0), "")</f>
        <v>스토리지</v>
      </c>
      <c r="H46" s="39">
        <f t="shared" ca="1" si="7"/>
        <v>1185</v>
      </c>
      <c r="I46" s="77">
        <f t="shared" ca="1" si="8"/>
        <v>2.5974026000000001E-2</v>
      </c>
      <c r="J46" s="99">
        <f t="shared" ca="1" si="13"/>
        <v>2955842.3082772102</v>
      </c>
      <c r="K46" s="56" t="str">
        <f ca="1">IFERROR(OFFSET(INDIRECT($H$3 &amp; "!A44"), 15, 0), "")</f>
        <v>메디블록</v>
      </c>
      <c r="L46" s="39">
        <f t="shared" ca="1" si="9"/>
        <v>47.8</v>
      </c>
      <c r="M46" s="77">
        <f t="shared" ca="1" si="10"/>
        <v>6.3157895000000002E-3</v>
      </c>
      <c r="N46" s="99">
        <f t="shared" ca="1" si="14"/>
        <v>100495899.9656046</v>
      </c>
      <c r="O46" s="56" t="str">
        <f ca="1">IFERROR(OFFSET(INDIRECT($H$3 &amp; "!A71"), 15, 0), "")</f>
        <v>스텔라루멘</v>
      </c>
      <c r="P46" s="39">
        <f t="shared" ca="1" si="11"/>
        <v>225</v>
      </c>
      <c r="Q46" s="77">
        <f t="shared" ca="1" si="12"/>
        <v>8.9686099000000005E-3</v>
      </c>
      <c r="R46" s="99">
        <f t="shared" ca="1" si="15"/>
        <v>33101440.882351611</v>
      </c>
    </row>
    <row r="47" spans="1:18">
      <c r="A47" s="40" t="s">
        <v>330</v>
      </c>
      <c r="B47" s="11" t="s">
        <v>331</v>
      </c>
      <c r="C47" s="95">
        <v>9.1899999999999996E-2</v>
      </c>
      <c r="D47" s="92">
        <v>2.9115341499999999E-2</v>
      </c>
      <c r="E47" s="93">
        <v>36984590030.131363</v>
      </c>
      <c r="F47" s="35"/>
      <c r="G47" s="56" t="str">
        <f ca="1">IFERROR(OFFSET(INDIRECT($H$3 &amp; "!A98"), 16, 0), "")</f>
        <v>카바</v>
      </c>
      <c r="H47" s="39">
        <f t="shared" ca="1" si="7"/>
        <v>3790</v>
      </c>
      <c r="I47" s="77">
        <f t="shared" ca="1" si="8"/>
        <v>2.01884253E-2</v>
      </c>
      <c r="J47" s="86">
        <f t="shared" ca="1" si="13"/>
        <v>572441.48353096005</v>
      </c>
      <c r="K47" s="56" t="str">
        <f ca="1">IFERROR(OFFSET(INDIRECT($H$3 &amp; "!A44"), 16, 0), "")</f>
        <v>리퍼리움</v>
      </c>
      <c r="L47" s="39">
        <f t="shared" ca="1" si="9"/>
        <v>11.4</v>
      </c>
      <c r="M47" s="77">
        <f t="shared" ca="1" si="10"/>
        <v>0</v>
      </c>
      <c r="N47" s="86">
        <f t="shared" ca="1" si="14"/>
        <v>112276315.33308309</v>
      </c>
      <c r="O47" s="56" t="str">
        <f ca="1">IFERROR(OFFSET(INDIRECT($H$3 &amp; "!A71"), 16, 0), "")</f>
        <v>시빅</v>
      </c>
      <c r="P47" s="39">
        <f t="shared" ca="1" si="11"/>
        <v>337</v>
      </c>
      <c r="Q47" s="77">
        <f t="shared" ca="1" si="12"/>
        <v>2.12121212E-2</v>
      </c>
      <c r="R47" s="86">
        <f t="shared" ca="1" si="15"/>
        <v>27816935.440704972</v>
      </c>
    </row>
    <row r="48" spans="1:18">
      <c r="A48" s="40" t="s">
        <v>114</v>
      </c>
      <c r="B48" s="11" t="s">
        <v>348</v>
      </c>
      <c r="C48" s="95">
        <v>501</v>
      </c>
      <c r="D48" s="92">
        <v>2.87474333E-2</v>
      </c>
      <c r="E48" s="93">
        <v>9273029.1612304803</v>
      </c>
      <c r="F48" s="35"/>
      <c r="G48" s="56" t="str">
        <f ca="1">IFERROR(OFFSET(INDIRECT($H$3 &amp; "!A98"), 17, 0), "")</f>
        <v>이오스</v>
      </c>
      <c r="H48" s="39">
        <f t="shared" ca="1" si="7"/>
        <v>2630</v>
      </c>
      <c r="I48" s="77">
        <f t="shared" ca="1" si="8"/>
        <v>2.1359223300000001E-2</v>
      </c>
      <c r="J48" s="86">
        <f t="shared" ca="1" si="13"/>
        <v>12570379.66583542</v>
      </c>
      <c r="K48" s="56" t="str">
        <f ca="1">IFERROR(OFFSET(INDIRECT($H$3 &amp; "!A44"), 17, 0), "")</f>
        <v>엠블</v>
      </c>
      <c r="L48" s="39">
        <f t="shared" ca="1" si="9"/>
        <v>10.4</v>
      </c>
      <c r="M48" s="77">
        <f t="shared" ca="1" si="10"/>
        <v>2.9702970299999999E-2</v>
      </c>
      <c r="N48" s="86">
        <f t="shared" ca="1" si="14"/>
        <v>181573748.10862443</v>
      </c>
      <c r="O48" s="56" t="str">
        <f ca="1">IFERROR(OFFSET(INDIRECT($H$3 &amp; "!A71"), 17, 0), "")</f>
        <v>헤데라</v>
      </c>
      <c r="P48" s="39">
        <f t="shared" ca="1" si="11"/>
        <v>266</v>
      </c>
      <c r="Q48" s="77">
        <f t="shared" ca="1" si="12"/>
        <v>3.1007751900000002E-2</v>
      </c>
      <c r="R48" s="86">
        <f t="shared" ca="1" si="15"/>
        <v>19482068.066702802</v>
      </c>
    </row>
    <row r="49" spans="1:18">
      <c r="A49" s="40" t="s">
        <v>98</v>
      </c>
      <c r="B49" s="11" t="s">
        <v>99</v>
      </c>
      <c r="C49" s="95">
        <v>34600</v>
      </c>
      <c r="D49" s="92">
        <v>2.8537455400000002E-2</v>
      </c>
      <c r="E49" s="93">
        <v>561122.63104732998</v>
      </c>
      <c r="F49" s="35"/>
      <c r="G49" s="56" t="str">
        <f ca="1">IFERROR(OFFSET(INDIRECT($H$3 &amp; "!A98"), 18, 0), "")</f>
        <v>엔진코인</v>
      </c>
      <c r="H49" s="39">
        <f t="shared" ca="1" si="7"/>
        <v>1770</v>
      </c>
      <c r="I49" s="77">
        <f t="shared" ca="1" si="8"/>
        <v>4.4247787599999998E-2</v>
      </c>
      <c r="J49" s="86">
        <f t="shared" ca="1" si="13"/>
        <v>4242010.1575805498</v>
      </c>
      <c r="K49" s="56" t="str">
        <f ca="1">IFERROR(OFFSET(INDIRECT($H$3 &amp; "!A44"), 18, 0), "")</f>
        <v>룸네트워크</v>
      </c>
      <c r="L49" s="39">
        <f t="shared" ca="1" si="9"/>
        <v>96</v>
      </c>
      <c r="M49" s="77">
        <f t="shared" ca="1" si="10"/>
        <v>3.3369214199999997E-2</v>
      </c>
      <c r="N49" s="86">
        <f t="shared" ca="1" si="14"/>
        <v>54334989.530775093</v>
      </c>
      <c r="O49" s="56" t="str">
        <f ca="1">IFERROR(OFFSET(INDIRECT($H$3 &amp; "!A71"), 18, 0), "")</f>
        <v>아이오타</v>
      </c>
      <c r="P49" s="39">
        <f t="shared" ca="1" si="11"/>
        <v>909</v>
      </c>
      <c r="Q49" s="77">
        <f t="shared" ca="1" si="12"/>
        <v>3.8857142900000002E-2</v>
      </c>
      <c r="R49" s="86">
        <f t="shared" ca="1" si="15"/>
        <v>3294960.8320222599</v>
      </c>
    </row>
    <row r="50" spans="1:18" ht="17.25" thickBot="1">
      <c r="A50" s="40" t="s">
        <v>108</v>
      </c>
      <c r="B50" s="11" t="s">
        <v>109</v>
      </c>
      <c r="C50" s="95">
        <v>3470</v>
      </c>
      <c r="D50" s="92">
        <v>2.8148148099999999E-2</v>
      </c>
      <c r="E50" s="93">
        <v>2246722.1933649699</v>
      </c>
      <c r="F50" s="35"/>
      <c r="G50" s="57" t="str">
        <f ca="1">IFERROR(OFFSET(INDIRECT($H$3 &amp; "!A98"), 19, 0), "")</f>
        <v>쎄타퓨엘</v>
      </c>
      <c r="H50" s="37">
        <f t="shared" ca="1" si="7"/>
        <v>205</v>
      </c>
      <c r="I50" s="79">
        <f t="shared" ca="1" si="8"/>
        <v>2.5000000000000001E-2</v>
      </c>
      <c r="J50" s="87">
        <f t="shared" ca="1" si="13"/>
        <v>28417634.814627402</v>
      </c>
      <c r="K50" s="57" t="str">
        <f ca="1">IFERROR(OFFSET(INDIRECT($H$3 &amp; "!A44"), 19, 0), "")</f>
        <v>썬더코어</v>
      </c>
      <c r="L50" s="37">
        <f t="shared" ca="1" si="9"/>
        <v>9.5399999999999991</v>
      </c>
      <c r="M50" s="79">
        <f t="shared" ca="1" si="10"/>
        <v>1.2738853499999999E-2</v>
      </c>
      <c r="N50" s="87">
        <f t="shared" ca="1" si="14"/>
        <v>454754291.30710977</v>
      </c>
      <c r="O50" s="57" t="str">
        <f ca="1">IFERROR(OFFSET(INDIRECT($H$3 &amp; "!A71"), 19, 0), "")</f>
        <v>왁스</v>
      </c>
      <c r="P50" s="37">
        <f t="shared" ca="1" si="11"/>
        <v>358</v>
      </c>
      <c r="Q50" s="79">
        <f t="shared" ca="1" si="12"/>
        <v>2.2857142899999999E-2</v>
      </c>
      <c r="R50" s="87">
        <f t="shared" ca="1" si="15"/>
        <v>12270029.711744551</v>
      </c>
    </row>
    <row r="51" spans="1:18">
      <c r="A51" s="40" t="s">
        <v>88</v>
      </c>
      <c r="B51" s="11" t="s">
        <v>89</v>
      </c>
      <c r="C51" s="95">
        <v>911</v>
      </c>
      <c r="D51" s="92">
        <v>2.7057497199999999E-2</v>
      </c>
      <c r="E51" s="93">
        <v>257210302.61282125</v>
      </c>
      <c r="F51" s="35"/>
    </row>
    <row r="52" spans="1:18" ht="17.25" thickBot="1">
      <c r="A52" s="40" t="s">
        <v>128</v>
      </c>
      <c r="B52" s="11" t="s">
        <v>129</v>
      </c>
      <c r="C52" s="95">
        <v>49.4</v>
      </c>
      <c r="D52" s="92">
        <v>2.7027026999999999E-2</v>
      </c>
      <c r="E52" s="93">
        <v>63069760.363647982</v>
      </c>
      <c r="F52" s="35"/>
    </row>
    <row r="53" spans="1:18" ht="17.25" thickBot="1">
      <c r="A53" s="40" t="s">
        <v>156</v>
      </c>
      <c r="B53" s="11" t="s">
        <v>157</v>
      </c>
      <c r="C53" s="95">
        <v>1185</v>
      </c>
      <c r="D53" s="92">
        <v>2.5974026000000001E-2</v>
      </c>
      <c r="E53" s="93">
        <v>2955842.3082772102</v>
      </c>
      <c r="F53" s="35"/>
      <c r="G53" s="202" t="s">
        <v>251</v>
      </c>
      <c r="H53" s="203"/>
      <c r="I53" s="203"/>
      <c r="J53" s="204"/>
      <c r="K53" s="202" t="s">
        <v>254</v>
      </c>
      <c r="L53" s="203"/>
      <c r="M53" s="203"/>
      <c r="N53" s="204"/>
      <c r="O53" s="202" t="s">
        <v>255</v>
      </c>
      <c r="P53" s="203"/>
      <c r="Q53" s="203"/>
      <c r="R53" s="204"/>
    </row>
    <row r="54" spans="1:18" ht="17.25" thickBot="1">
      <c r="A54" s="40" t="s">
        <v>203</v>
      </c>
      <c r="B54" s="11" t="s">
        <v>204</v>
      </c>
      <c r="C54" s="95">
        <v>7.9</v>
      </c>
      <c r="D54" s="92">
        <v>2.5974026000000001E-2</v>
      </c>
      <c r="E54" s="93">
        <v>4398790422.7376385</v>
      </c>
      <c r="F54" s="35"/>
      <c r="G54" s="267" t="s">
        <v>54</v>
      </c>
      <c r="H54" s="279">
        <f ca="1">NOW()</f>
        <v>44620.998995023147</v>
      </c>
      <c r="I54" s="280"/>
      <c r="J54" s="281"/>
      <c r="K54" s="270" t="s">
        <v>54</v>
      </c>
      <c r="L54" s="279">
        <f ca="1">NOW()</f>
        <v>44620.998995023147</v>
      </c>
      <c r="M54" s="280"/>
      <c r="N54" s="281"/>
      <c r="O54" s="270" t="s">
        <v>54</v>
      </c>
      <c r="P54" s="279">
        <f ca="1">NOW()</f>
        <v>44620.998995023147</v>
      </c>
      <c r="Q54" s="280"/>
      <c r="R54" s="281"/>
    </row>
    <row r="55" spans="1:18" ht="17.25" thickBot="1">
      <c r="A55" s="40" t="s">
        <v>134</v>
      </c>
      <c r="B55" s="11" t="s">
        <v>135</v>
      </c>
      <c r="C55" s="95">
        <v>205</v>
      </c>
      <c r="D55" s="92">
        <v>2.5000000000000001E-2</v>
      </c>
      <c r="E55" s="93">
        <v>28417634.814627402</v>
      </c>
      <c r="F55" s="35"/>
      <c r="G55" s="264"/>
      <c r="H55" s="36" t="s">
        <v>57</v>
      </c>
      <c r="I55" s="73" t="s">
        <v>58</v>
      </c>
      <c r="J55" s="69" t="s">
        <v>260</v>
      </c>
      <c r="K55" s="264"/>
      <c r="L55" s="36" t="s">
        <v>57</v>
      </c>
      <c r="M55" s="73" t="s">
        <v>58</v>
      </c>
      <c r="N55" s="69" t="s">
        <v>260</v>
      </c>
      <c r="O55" s="264"/>
      <c r="P55" s="36" t="s">
        <v>57</v>
      </c>
      <c r="Q55" s="73" t="s">
        <v>58</v>
      </c>
      <c r="R55" s="69" t="s">
        <v>260</v>
      </c>
    </row>
    <row r="56" spans="1:18">
      <c r="A56" s="40" t="s">
        <v>176</v>
      </c>
      <c r="B56" s="11" t="s">
        <v>177</v>
      </c>
      <c r="C56" s="95">
        <v>7420</v>
      </c>
      <c r="D56" s="92">
        <v>2.48618785E-2</v>
      </c>
      <c r="E56" s="93">
        <v>1119021.28032566</v>
      </c>
      <c r="F56" s="35"/>
      <c r="G56" s="55" t="str">
        <f ca="1">IFERROR(OFFSET(INDIRECT($H$3 &amp; "!A179"), 0, 0), "")</f>
        <v>캐리프로토콜</v>
      </c>
      <c r="H56" s="38">
        <f t="shared" ref="H56:H65" ca="1" si="16">_xlfn.IFNA(VLOOKUP(G56, $B$2:$D$200, 2, FALSE), "")</f>
        <v>8.56</v>
      </c>
      <c r="I56" s="76">
        <f t="shared" ref="I56:I65" ca="1" si="17">_xlfn.IFNA(VLOOKUP(G56, $B$2:$D$200, 3, FALSE), "")</f>
        <v>1.1820331E-2</v>
      </c>
      <c r="J56" s="85">
        <f ca="1">_xlfn.IFNA(VLOOKUP(G56, $B$2:$E$200, 4, FALSE), "")</f>
        <v>463109754.35591906</v>
      </c>
      <c r="K56" s="55" t="str">
        <f ca="1">IFERROR(OFFSET(INDIRECT($H$3 &amp; "!A125"), 0, 0), "")</f>
        <v>질리카</v>
      </c>
      <c r="L56" s="38">
        <f t="shared" ref="L56:L75" ca="1" si="18">_xlfn.IFNA(VLOOKUP(K56, $B$2:$D$200, 2, FALSE), "")</f>
        <v>49.4</v>
      </c>
      <c r="M56" s="76">
        <f t="shared" ref="M56:M75" ca="1" si="19">_xlfn.IFNA(VLOOKUP(K56, $B$2:$D$200, 3, FALSE), "")</f>
        <v>2.7027026999999999E-2</v>
      </c>
      <c r="N56" s="85">
        <f ca="1">_xlfn.IFNA(VLOOKUP(K56, $B$2:$E$200, 4, FALSE), "")</f>
        <v>63069760.363647982</v>
      </c>
      <c r="O56" s="55" t="str">
        <f ca="1">IFERROR(OFFSET(INDIRECT($H$3 &amp; "!A152"), 0, 0), "")</f>
        <v>베이직어텐션토큰</v>
      </c>
      <c r="P56" s="38">
        <f t="shared" ref="P56:P75" ca="1" si="20">_xlfn.IFNA(VLOOKUP(O56, $B$2:$D$200, 2, FALSE), "")</f>
        <v>858</v>
      </c>
      <c r="Q56" s="76">
        <f t="shared" ref="Q56:Q75" ca="1" si="21">_xlfn.IFNA(VLOOKUP(O56, $B$2:$D$200, 3, FALSE), "")</f>
        <v>4.3795620399999999E-2</v>
      </c>
      <c r="R56" s="85">
        <f ca="1">_xlfn.IFNA(VLOOKUP(O56, $B$2:$E$200, 4, FALSE), "")</f>
        <v>3786774.7266314598</v>
      </c>
    </row>
    <row r="57" spans="1:18">
      <c r="A57" s="40" t="s">
        <v>86</v>
      </c>
      <c r="B57" s="11" t="s">
        <v>87</v>
      </c>
      <c r="C57" s="95">
        <v>102950</v>
      </c>
      <c r="D57" s="92">
        <v>2.4378109500000002E-2</v>
      </c>
      <c r="E57" s="93">
        <v>45926.243706449997</v>
      </c>
      <c r="F57" s="35"/>
      <c r="G57" s="56" t="str">
        <f ca="1">IFERROR(OFFSET(INDIRECT($H$3 &amp; "!A179"), 1, 0), "")</f>
        <v>테조스</v>
      </c>
      <c r="H57" s="39">
        <f t="shared" ca="1" si="16"/>
        <v>3955</v>
      </c>
      <c r="I57" s="77">
        <f t="shared" ca="1" si="17"/>
        <v>3.1290743199999999E-2</v>
      </c>
      <c r="J57" s="86">
        <f t="shared" ref="J57:J75" ca="1" si="22">_xlfn.IFNA(VLOOKUP(G57, $B$2:$E$200, 4, FALSE), "")</f>
        <v>1288160.24867766</v>
      </c>
      <c r="K57" s="56" t="str">
        <f ca="1">IFERROR(OFFSET(INDIRECT($H$3 &amp; "!A125"), 1, 0), "")</f>
        <v>아이오에스티</v>
      </c>
      <c r="L57" s="39">
        <f t="shared" ca="1" si="18"/>
        <v>30.1</v>
      </c>
      <c r="M57" s="77">
        <f t="shared" ca="1" si="19"/>
        <v>3.0821917800000001E-2</v>
      </c>
      <c r="N57" s="86">
        <f t="shared" ref="N57:N75" ca="1" si="23">_xlfn.IFNA(VLOOKUP(K57, $B$2:$E$200, 4, FALSE), "")</f>
        <v>39549953.477963217</v>
      </c>
      <c r="O57" s="56" t="str">
        <f ca="1">IFERROR(OFFSET(INDIRECT($H$3 &amp; "!A152"), 1, 0), "")</f>
        <v>아이콘</v>
      </c>
      <c r="P57" s="39">
        <f t="shared" ca="1" si="20"/>
        <v>825</v>
      </c>
      <c r="Q57" s="77">
        <f t="shared" ca="1" si="21"/>
        <v>3.9042821200000001E-2</v>
      </c>
      <c r="R57" s="86">
        <f t="shared" ref="R57:R75" ca="1" si="24">_xlfn.IFNA(VLOOKUP(O57, $B$2:$E$200, 4, FALSE), "")</f>
        <v>7909557.66487558</v>
      </c>
    </row>
    <row r="58" spans="1:18">
      <c r="A58" s="40" t="s">
        <v>122</v>
      </c>
      <c r="B58" s="11" t="s">
        <v>123</v>
      </c>
      <c r="C58" s="95">
        <v>129700</v>
      </c>
      <c r="D58" s="92">
        <v>2.3677979500000002E-2</v>
      </c>
      <c r="E58" s="93">
        <v>34991.700683399999</v>
      </c>
      <c r="F58" s="35"/>
      <c r="G58" s="56" t="str">
        <f ca="1">IFERROR(OFFSET(INDIRECT($H$3 &amp; "!A179"), 2, 0), "")</f>
        <v>하이브</v>
      </c>
      <c r="H58" s="39">
        <f t="shared" ca="1" si="16"/>
        <v>1115</v>
      </c>
      <c r="I58" s="77">
        <f t="shared" ca="1" si="17"/>
        <v>1.82648402E-2</v>
      </c>
      <c r="J58" s="86">
        <f t="shared" ca="1" si="22"/>
        <v>5219602.6352607496</v>
      </c>
      <c r="K58" s="56" t="str">
        <f ca="1">IFERROR(OFFSET(INDIRECT($H$3 &amp; "!A125"), 2, 0), "")</f>
        <v>이캐시</v>
      </c>
      <c r="L58" s="39">
        <f t="shared" ca="1" si="18"/>
        <v>9.1899999999999996E-2</v>
      </c>
      <c r="M58" s="77">
        <f t="shared" ca="1" si="19"/>
        <v>2.9115341499999999E-2</v>
      </c>
      <c r="N58" s="86">
        <f t="shared" ca="1" si="23"/>
        <v>36984590030.131363</v>
      </c>
      <c r="O58" s="56" t="str">
        <f ca="1">IFERROR(OFFSET(INDIRECT($H$3 &amp; "!A152"), 2, 0), "")</f>
        <v>스텔라루멘</v>
      </c>
      <c r="P58" s="39">
        <f t="shared" ca="1" si="20"/>
        <v>225</v>
      </c>
      <c r="Q58" s="77">
        <f t="shared" ca="1" si="21"/>
        <v>8.9686099000000005E-3</v>
      </c>
      <c r="R58" s="86">
        <f t="shared" ca="1" si="24"/>
        <v>33101440.882351611</v>
      </c>
    </row>
    <row r="59" spans="1:18">
      <c r="A59" s="40" t="s">
        <v>225</v>
      </c>
      <c r="B59" s="11" t="s">
        <v>226</v>
      </c>
      <c r="C59" s="95">
        <v>358</v>
      </c>
      <c r="D59" s="92">
        <v>2.2857142899999999E-2</v>
      </c>
      <c r="E59" s="93">
        <v>12270029.711744551</v>
      </c>
      <c r="F59" s="35"/>
      <c r="G59" s="56" t="str">
        <f ca="1">IFERROR(OFFSET(INDIRECT($H$3 &amp; "!A179"), 3, 0), "")</f>
        <v>메타디움</v>
      </c>
      <c r="H59" s="39">
        <f t="shared" ca="1" si="16"/>
        <v>88</v>
      </c>
      <c r="I59" s="77">
        <f t="shared" ca="1" si="17"/>
        <v>9.1743119000000008E-3</v>
      </c>
      <c r="J59" s="86">
        <f t="shared" ca="1" si="22"/>
        <v>165156449.3305136</v>
      </c>
      <c r="K59" s="56" t="str">
        <f ca="1">IFERROR(OFFSET(INDIRECT($H$3 &amp; "!A125"), 3, 0), "")</f>
        <v>아하토큰</v>
      </c>
      <c r="L59" s="39">
        <f t="shared" ca="1" si="18"/>
        <v>11.7</v>
      </c>
      <c r="M59" s="77">
        <f t="shared" ca="1" si="19"/>
        <v>-1.6806722699999999E-2</v>
      </c>
      <c r="N59" s="86">
        <f t="shared" ca="1" si="23"/>
        <v>232211597.02727562</v>
      </c>
      <c r="O59" s="56" t="str">
        <f ca="1">IFERROR(OFFSET(INDIRECT($H$3 &amp; "!A152"), 3, 0), "")</f>
        <v>시빅</v>
      </c>
      <c r="P59" s="39">
        <f t="shared" ca="1" si="20"/>
        <v>337</v>
      </c>
      <c r="Q59" s="77">
        <f t="shared" ca="1" si="21"/>
        <v>2.12121212E-2</v>
      </c>
      <c r="R59" s="86">
        <f t="shared" ca="1" si="24"/>
        <v>27816935.440704972</v>
      </c>
    </row>
    <row r="60" spans="1:18">
      <c r="A60" s="40" t="s">
        <v>90</v>
      </c>
      <c r="B60" s="11" t="s">
        <v>91</v>
      </c>
      <c r="C60" s="95">
        <v>36710</v>
      </c>
      <c r="D60" s="92">
        <v>2.2562674099999999E-2</v>
      </c>
      <c r="E60" s="93">
        <v>103206.97231916001</v>
      </c>
      <c r="F60" s="35"/>
      <c r="G60" s="56" t="str">
        <f ca="1">IFERROR(OFFSET(INDIRECT($H$3 &amp; "!A179"), 4, 0), "")</f>
        <v>휴먼스케이프</v>
      </c>
      <c r="H60" s="39">
        <f t="shared" ca="1" si="16"/>
        <v>285</v>
      </c>
      <c r="I60" s="77">
        <f t="shared" ca="1" si="17"/>
        <v>3.5211268000000001E-3</v>
      </c>
      <c r="J60" s="90">
        <f t="shared" ca="1" si="22"/>
        <v>19830661.235239711</v>
      </c>
      <c r="K60" s="58" t="str">
        <f ca="1">IFERROR(OFFSET(INDIRECT($H$3 &amp; "!A125"), 4, 0), "")</f>
        <v>앵커</v>
      </c>
      <c r="L60" s="44">
        <f t="shared" ca="1" si="18"/>
        <v>80.3</v>
      </c>
      <c r="M60" s="78">
        <f t="shared" ca="1" si="19"/>
        <v>3.0808729100000001E-2</v>
      </c>
      <c r="N60" s="90">
        <f t="shared" ca="1" si="23"/>
        <v>46362993.265816018</v>
      </c>
      <c r="O60" s="58" t="str">
        <f ca="1">IFERROR(OFFSET(INDIRECT($H$3 &amp; "!A152"), 4, 0), "")</f>
        <v>헤데라</v>
      </c>
      <c r="P60" s="44">
        <f t="shared" ca="1" si="20"/>
        <v>266</v>
      </c>
      <c r="Q60" s="78">
        <f t="shared" ca="1" si="21"/>
        <v>3.1007751900000002E-2</v>
      </c>
      <c r="R60" s="90">
        <f t="shared" ca="1" si="24"/>
        <v>19482068.066702802</v>
      </c>
    </row>
    <row r="61" spans="1:18">
      <c r="A61" s="40" t="s">
        <v>162</v>
      </c>
      <c r="B61" s="11" t="s">
        <v>163</v>
      </c>
      <c r="C61" s="95">
        <v>1135</v>
      </c>
      <c r="D61" s="92">
        <v>2.2522522499999999E-2</v>
      </c>
      <c r="E61" s="93">
        <v>40595532.151624396</v>
      </c>
      <c r="F61" s="35"/>
      <c r="G61" s="60" t="str">
        <f ca="1">IFERROR(OFFSET(INDIRECT($H$3 &amp; "!A179"), 5, 0), "")</f>
        <v>코스모스</v>
      </c>
      <c r="H61" s="45">
        <f t="shared" ca="1" si="16"/>
        <v>34800</v>
      </c>
      <c r="I61" s="80">
        <f t="shared" ca="1" si="17"/>
        <v>5.4865110600000003E-2</v>
      </c>
      <c r="J61" s="99">
        <f t="shared" ca="1" si="22"/>
        <v>1025701.4352103299</v>
      </c>
      <c r="K61" s="56" t="str">
        <f ca="1">IFERROR(OFFSET(INDIRECT($H$3 &amp; "!A125"), 5, 0), "")</f>
        <v>에브리피디아</v>
      </c>
      <c r="L61" s="39">
        <f t="shared" ca="1" si="18"/>
        <v>10.5</v>
      </c>
      <c r="M61" s="77">
        <f t="shared" ca="1" si="19"/>
        <v>9.6153846000000005E-3</v>
      </c>
      <c r="N61" s="99">
        <f t="shared" ca="1" si="23"/>
        <v>168831550.84218591</v>
      </c>
      <c r="O61" s="56" t="str">
        <f ca="1">IFERROR(OFFSET(INDIRECT($H$3 &amp; "!A152"), 5, 0), "")</f>
        <v>아이오타</v>
      </c>
      <c r="P61" s="39">
        <f t="shared" ca="1" si="20"/>
        <v>909</v>
      </c>
      <c r="Q61" s="77">
        <f t="shared" ca="1" si="21"/>
        <v>3.8857142900000002E-2</v>
      </c>
      <c r="R61" s="99">
        <f t="shared" ca="1" si="24"/>
        <v>3294960.8320222599</v>
      </c>
    </row>
    <row r="62" spans="1:18">
      <c r="A62" s="40" t="s">
        <v>82</v>
      </c>
      <c r="B62" s="11" t="s">
        <v>83</v>
      </c>
      <c r="C62" s="95">
        <v>2630</v>
      </c>
      <c r="D62" s="92">
        <v>2.1359223300000001E-2</v>
      </c>
      <c r="E62" s="93">
        <v>12570379.66583542</v>
      </c>
      <c r="F62" s="35"/>
      <c r="G62" s="56" t="str">
        <f ca="1">IFERROR(OFFSET(INDIRECT($H$3 &amp; "!A179"), 6, 0), "")</f>
        <v>폴리매쓰</v>
      </c>
      <c r="H62" s="39">
        <f t="shared" ca="1" si="16"/>
        <v>459</v>
      </c>
      <c r="I62" s="77">
        <f t="shared" ca="1" si="17"/>
        <v>4.3763676000000001E-3</v>
      </c>
      <c r="J62" s="86">
        <f t="shared" ca="1" si="22"/>
        <v>13432887.350459579</v>
      </c>
      <c r="K62" s="56" t="str">
        <f ca="1">IFERROR(OFFSET(INDIRECT($H$3 &amp; "!A125"), 6, 0), "")</f>
        <v>비체인</v>
      </c>
      <c r="L62" s="39">
        <f t="shared" ca="1" si="18"/>
        <v>57.9</v>
      </c>
      <c r="M62" s="77">
        <f t="shared" ca="1" si="19"/>
        <v>3.02491103E-2</v>
      </c>
      <c r="N62" s="86">
        <f t="shared" ca="1" si="23"/>
        <v>220523846.23839277</v>
      </c>
      <c r="O62" s="56" t="str">
        <f ca="1">IFERROR(OFFSET(INDIRECT($H$3 &amp; "!A152"), 6, 0), "")</f>
        <v>왁스</v>
      </c>
      <c r="P62" s="39">
        <f t="shared" ca="1" si="20"/>
        <v>358</v>
      </c>
      <c r="Q62" s="77">
        <f t="shared" ca="1" si="21"/>
        <v>2.2857142899999999E-2</v>
      </c>
      <c r="R62" s="86">
        <f t="shared" ca="1" si="24"/>
        <v>12270029.711744551</v>
      </c>
    </row>
    <row r="63" spans="1:18">
      <c r="A63" s="40" t="s">
        <v>120</v>
      </c>
      <c r="B63" s="11" t="s">
        <v>121</v>
      </c>
      <c r="C63" s="95">
        <v>337</v>
      </c>
      <c r="D63" s="92">
        <v>2.12121212E-2</v>
      </c>
      <c r="E63" s="93">
        <v>27816935.440704972</v>
      </c>
      <c r="F63" s="35"/>
      <c r="G63" s="56" t="str">
        <f ca="1">IFERROR(OFFSET(INDIRECT($H$3 &amp; "!A179"), 7, 0), "")</f>
        <v>모스코인</v>
      </c>
      <c r="H63" s="39">
        <f t="shared" ca="1" si="16"/>
        <v>203</v>
      </c>
      <c r="I63" s="77">
        <f t="shared" ca="1" si="17"/>
        <v>4.9504950000000001E-3</v>
      </c>
      <c r="J63" s="86">
        <f t="shared" ca="1" si="22"/>
        <v>26627321.079811659</v>
      </c>
      <c r="K63" s="56" t="str">
        <f ca="1">IFERROR(OFFSET(INDIRECT($H$3 &amp; "!A125"), 7, 0), "")</f>
        <v>스톰엑스</v>
      </c>
      <c r="L63" s="39">
        <f t="shared" ca="1" si="18"/>
        <v>17.2</v>
      </c>
      <c r="M63" s="77">
        <f t="shared" ca="1" si="19"/>
        <v>4.2424242399999999E-2</v>
      </c>
      <c r="N63" s="86">
        <f t="shared" ca="1" si="23"/>
        <v>287124335.03982913</v>
      </c>
      <c r="O63" s="56" t="str">
        <f ca="1">IFERROR(OFFSET(INDIRECT($H$3 &amp; "!A152"), 7, 0), "")</f>
        <v>그로스톨코인</v>
      </c>
      <c r="P63" s="39">
        <f t="shared" ca="1" si="20"/>
        <v>720</v>
      </c>
      <c r="Q63" s="77">
        <f t="shared" ca="1" si="21"/>
        <v>-1.3869626E-3</v>
      </c>
      <c r="R63" s="86">
        <f t="shared" ca="1" si="24"/>
        <v>2655816.0943336799</v>
      </c>
    </row>
    <row r="64" spans="1:18">
      <c r="A64" s="40" t="s">
        <v>112</v>
      </c>
      <c r="B64" s="11" t="s">
        <v>113</v>
      </c>
      <c r="C64" s="95">
        <v>3790</v>
      </c>
      <c r="D64" s="92">
        <v>2.01884253E-2</v>
      </c>
      <c r="E64" s="93">
        <v>572441.48353096005</v>
      </c>
      <c r="F64" s="35"/>
      <c r="G64" s="56" t="str">
        <f ca="1">IFERROR(OFFSET(INDIRECT($H$3 &amp; "!A179"), 8, 0), "")</f>
        <v>온톨로지가스</v>
      </c>
      <c r="H64" s="39">
        <f t="shared" ca="1" si="16"/>
        <v>909</v>
      </c>
      <c r="I64" s="77">
        <f t="shared" ca="1" si="17"/>
        <v>-3.1948881800000002E-2</v>
      </c>
      <c r="J64" s="86">
        <f t="shared" ca="1" si="22"/>
        <v>13642706.35923114</v>
      </c>
      <c r="K64" s="56" t="str">
        <f ca="1">IFERROR(OFFSET(INDIRECT($H$3 &amp; "!A125"), 8, 0), "")</f>
        <v>메인프레임</v>
      </c>
      <c r="L64" s="39">
        <f t="shared" ca="1" si="18"/>
        <v>7.9</v>
      </c>
      <c r="M64" s="77">
        <f t="shared" ca="1" si="19"/>
        <v>2.5974026000000001E-2</v>
      </c>
      <c r="N64" s="86">
        <f t="shared" ca="1" si="23"/>
        <v>4398790422.7376385</v>
      </c>
      <c r="O64" s="56" t="str">
        <f ca="1">IFERROR(OFFSET(INDIRECT($H$3 &amp; "!A152"), 8, 0), "")</f>
        <v>스팀</v>
      </c>
      <c r="P64" s="39">
        <f t="shared" ca="1" si="20"/>
        <v>392</v>
      </c>
      <c r="Q64" s="77">
        <f t="shared" ca="1" si="21"/>
        <v>1.03092784E-2</v>
      </c>
      <c r="R64" s="86">
        <f t="shared" ca="1" si="24"/>
        <v>3898097.0396921099</v>
      </c>
    </row>
    <row r="65" spans="1:18" ht="17.25" thickBot="1">
      <c r="A65" s="40" t="s">
        <v>261</v>
      </c>
      <c r="B65" s="11" t="s">
        <v>262</v>
      </c>
      <c r="C65" s="95">
        <v>155</v>
      </c>
      <c r="D65" s="92">
        <v>1.9736842099999999E-2</v>
      </c>
      <c r="E65" s="93">
        <v>268294597.83095035</v>
      </c>
      <c r="F65" s="35"/>
      <c r="G65" s="57" t="str">
        <f ca="1">IFERROR(OFFSET(INDIRECT($H$3 &amp; "!A179"), 9, 0), "")</f>
        <v>웨이브</v>
      </c>
      <c r="H65" s="37">
        <f t="shared" ca="1" si="16"/>
        <v>15480</v>
      </c>
      <c r="I65" s="79">
        <f t="shared" ca="1" si="17"/>
        <v>0.12173913040000001</v>
      </c>
      <c r="J65" s="87">
        <f t="shared" ca="1" si="22"/>
        <v>12059396.356451441</v>
      </c>
      <c r="K65" s="57" t="str">
        <f ca="1">IFERROR(OFFSET(INDIRECT($H$3 &amp; "!A125"), 9, 0), "")</f>
        <v>저스트</v>
      </c>
      <c r="L65" s="37">
        <f t="shared" ca="1" si="18"/>
        <v>56.5</v>
      </c>
      <c r="M65" s="79">
        <f t="shared" ca="1" si="19"/>
        <v>3.2906764200000001E-2</v>
      </c>
      <c r="N65" s="87">
        <f t="shared" ca="1" si="23"/>
        <v>308511646.08689296</v>
      </c>
      <c r="O65" s="57" t="str">
        <f ca="1">IFERROR(OFFSET(INDIRECT($H$3 &amp; "!A152"), 9, 0), "")</f>
        <v>휴먼스케이프</v>
      </c>
      <c r="P65" s="37">
        <f t="shared" ca="1" si="20"/>
        <v>285</v>
      </c>
      <c r="Q65" s="79">
        <f t="shared" ca="1" si="21"/>
        <v>3.5211268000000001E-3</v>
      </c>
      <c r="R65" s="87">
        <f t="shared" ca="1" si="24"/>
        <v>19830661.235239711</v>
      </c>
    </row>
    <row r="66" spans="1:18">
      <c r="A66" s="40" t="s">
        <v>334</v>
      </c>
      <c r="B66" s="11" t="s">
        <v>335</v>
      </c>
      <c r="C66" s="95">
        <v>6520</v>
      </c>
      <c r="D66" s="92">
        <v>1.95465207E-2</v>
      </c>
      <c r="E66" s="93">
        <v>6850724.5049219104</v>
      </c>
      <c r="F66" s="35"/>
      <c r="G66" s="56" t="str">
        <f ca="1">IFERROR(OFFSET(INDIRECT($H$3 &amp; "!A179"), 10, 0), "")</f>
        <v>센티넬프로토콜</v>
      </c>
      <c r="H66" s="38">
        <f t="shared" ref="H66:H75" ca="1" si="25">_xlfn.IFNA(VLOOKUP(G66, $B$2:$D$200, 2, FALSE), "")</f>
        <v>140</v>
      </c>
      <c r="I66" s="76">
        <f t="shared" ref="I66:I75" ca="1" si="26">_xlfn.IFNA(VLOOKUP(G66, $B$2:$D$200, 3, FALSE), "")</f>
        <v>1.44927536E-2</v>
      </c>
      <c r="J66" s="85">
        <f t="shared" ca="1" si="22"/>
        <v>29006025.16700431</v>
      </c>
      <c r="K66" s="55" t="str">
        <f ca="1">IFERROR(OFFSET(INDIRECT($H$3 &amp; "!A125"), 10, 0), "")</f>
        <v>메디블록</v>
      </c>
      <c r="L66" s="38">
        <f t="shared" ca="1" si="18"/>
        <v>47.8</v>
      </c>
      <c r="M66" s="76">
        <f t="shared" ca="1" si="19"/>
        <v>6.3157895000000002E-3</v>
      </c>
      <c r="N66" s="85">
        <f t="shared" ca="1" si="23"/>
        <v>100495899.9656046</v>
      </c>
      <c r="O66" s="55" t="str">
        <f ca="1">IFERROR(OFFSET(INDIRECT($H$3 &amp; "!A152"), 10, 0), "")</f>
        <v>폴리매쓰</v>
      </c>
      <c r="P66" s="38">
        <f t="shared" ca="1" si="20"/>
        <v>459</v>
      </c>
      <c r="Q66" s="76">
        <f t="shared" ca="1" si="21"/>
        <v>4.3763676000000001E-3</v>
      </c>
      <c r="R66" s="85">
        <f t="shared" ca="1" si="24"/>
        <v>13432887.350459579</v>
      </c>
    </row>
    <row r="67" spans="1:18">
      <c r="A67" s="40" t="s">
        <v>126</v>
      </c>
      <c r="B67" s="11" t="s">
        <v>127</v>
      </c>
      <c r="C67" s="95">
        <v>80.8</v>
      </c>
      <c r="D67" s="92">
        <v>1.8915510699999999E-2</v>
      </c>
      <c r="E67" s="93">
        <v>27218125.38657096</v>
      </c>
      <c r="F67" s="35"/>
      <c r="G67" s="56" t="str">
        <f ca="1">IFERROR(OFFSET(INDIRECT($H$3 &amp; "!A179"), 11, 0), "")</f>
        <v>파워렛저</v>
      </c>
      <c r="H67" s="39">
        <f t="shared" ca="1" si="25"/>
        <v>639</v>
      </c>
      <c r="I67" s="77">
        <f t="shared" ca="1" si="26"/>
        <v>6.2992126000000004E-3</v>
      </c>
      <c r="J67" s="86">
        <f t="shared" ca="1" si="22"/>
        <v>32350997.867077671</v>
      </c>
      <c r="K67" s="56" t="str">
        <f ca="1">IFERROR(OFFSET(INDIRECT($H$3 &amp; "!A125"), 11, 0), "")</f>
        <v>리퍼리움</v>
      </c>
      <c r="L67" s="39">
        <f t="shared" ca="1" si="18"/>
        <v>11.4</v>
      </c>
      <c r="M67" s="77">
        <f t="shared" ca="1" si="19"/>
        <v>0</v>
      </c>
      <c r="N67" s="86">
        <f t="shared" ca="1" si="23"/>
        <v>112276315.33308309</v>
      </c>
      <c r="O67" s="56" t="str">
        <f ca="1">IFERROR(OFFSET(INDIRECT($H$3 &amp; "!A152"), 11, 0), "")</f>
        <v>모스코인</v>
      </c>
      <c r="P67" s="39">
        <f t="shared" ca="1" si="20"/>
        <v>203</v>
      </c>
      <c r="Q67" s="77">
        <f t="shared" ca="1" si="21"/>
        <v>4.9504950000000001E-3</v>
      </c>
      <c r="R67" s="86">
        <f t="shared" ca="1" si="24"/>
        <v>26627321.079811659</v>
      </c>
    </row>
    <row r="68" spans="1:18">
      <c r="A68" s="40" t="s">
        <v>239</v>
      </c>
      <c r="B68" s="11" t="s">
        <v>240</v>
      </c>
      <c r="C68" s="95">
        <v>1080</v>
      </c>
      <c r="D68" s="92">
        <v>1.8867924500000001E-2</v>
      </c>
      <c r="E68" s="93">
        <v>8126980.6335845897</v>
      </c>
      <c r="F68" s="35"/>
      <c r="G68" s="56" t="str">
        <f ca="1">IFERROR(OFFSET(INDIRECT($H$3 &amp; "!A179"), 12, 0), "")</f>
        <v>아발란체</v>
      </c>
      <c r="H68" s="39">
        <f t="shared" ca="1" si="25"/>
        <v>97190</v>
      </c>
      <c r="I68" s="77">
        <f t="shared" ca="1" si="26"/>
        <v>5.2637279299999999E-2</v>
      </c>
      <c r="J68" s="86">
        <f t="shared" ca="1" si="22"/>
        <v>234998.01055052</v>
      </c>
      <c r="K68" s="56" t="str">
        <f ca="1">IFERROR(OFFSET(INDIRECT($H$3 &amp; "!A125"), 12, 0), "")</f>
        <v>엠블</v>
      </c>
      <c r="L68" s="39">
        <f t="shared" ca="1" si="18"/>
        <v>10.4</v>
      </c>
      <c r="M68" s="77">
        <f t="shared" ca="1" si="19"/>
        <v>2.9702970299999999E-2</v>
      </c>
      <c r="N68" s="86">
        <f t="shared" ca="1" si="23"/>
        <v>181573748.10862443</v>
      </c>
      <c r="O68" s="56" t="str">
        <f ca="1">IFERROR(OFFSET(INDIRECT($H$3 &amp; "!A152"), 12, 0), "")</f>
        <v>온톨로지가스</v>
      </c>
      <c r="P68" s="39">
        <f t="shared" ca="1" si="20"/>
        <v>909</v>
      </c>
      <c r="Q68" s="77">
        <f t="shared" ca="1" si="21"/>
        <v>-3.1948881800000002E-2</v>
      </c>
      <c r="R68" s="86">
        <f t="shared" ca="1" si="24"/>
        <v>13642706.35923114</v>
      </c>
    </row>
    <row r="69" spans="1:18">
      <c r="A69" s="40" t="s">
        <v>227</v>
      </c>
      <c r="B69" s="11" t="s">
        <v>228</v>
      </c>
      <c r="C69" s="95">
        <v>1115</v>
      </c>
      <c r="D69" s="92">
        <v>1.82648402E-2</v>
      </c>
      <c r="E69" s="93">
        <v>5219602.6352607496</v>
      </c>
      <c r="F69" s="35"/>
      <c r="G69" s="56" t="str">
        <f ca="1">IFERROR(OFFSET(INDIRECT($H$3 &amp; "!A179"), 13, 0), "")</f>
        <v>스트라이크</v>
      </c>
      <c r="H69" s="39">
        <f t="shared" ca="1" si="25"/>
        <v>47850</v>
      </c>
      <c r="I69" s="77">
        <f t="shared" ca="1" si="26"/>
        <v>-2.36686391E-2</v>
      </c>
      <c r="J69" s="86">
        <f t="shared" ca="1" si="22"/>
        <v>206437.96140366001</v>
      </c>
      <c r="K69" s="56" t="str">
        <f ca="1">IFERROR(OFFSET(INDIRECT($H$3 &amp; "!A125"), 13, 0), "")</f>
        <v>룸네트워크</v>
      </c>
      <c r="L69" s="39">
        <f t="shared" ca="1" si="18"/>
        <v>96</v>
      </c>
      <c r="M69" s="77">
        <f t="shared" ca="1" si="19"/>
        <v>3.3369214199999997E-2</v>
      </c>
      <c r="N69" s="86">
        <f t="shared" ca="1" si="23"/>
        <v>54334989.530775093</v>
      </c>
      <c r="O69" s="56" t="str">
        <f ca="1">IFERROR(OFFSET(INDIRECT($H$3 &amp; "!A152"), 13, 0), "")</f>
        <v>센티넬프로토콜</v>
      </c>
      <c r="P69" s="39">
        <f t="shared" ca="1" si="20"/>
        <v>140</v>
      </c>
      <c r="Q69" s="77">
        <f t="shared" ca="1" si="21"/>
        <v>1.44927536E-2</v>
      </c>
      <c r="R69" s="86">
        <f t="shared" ca="1" si="24"/>
        <v>29006025.16700431</v>
      </c>
    </row>
    <row r="70" spans="1:18">
      <c r="A70" s="40" t="s">
        <v>229</v>
      </c>
      <c r="B70" s="11" t="s">
        <v>230</v>
      </c>
      <c r="C70" s="95">
        <v>51.8</v>
      </c>
      <c r="D70" s="92">
        <v>1.7681728899999999E-2</v>
      </c>
      <c r="E70" s="93">
        <v>278374222.29036492</v>
      </c>
      <c r="F70" s="35"/>
      <c r="G70" s="56" t="str">
        <f ca="1">IFERROR(OFFSET(INDIRECT($H$3 &amp; "!A179"), 14, 0), "")</f>
        <v>아더</v>
      </c>
      <c r="H70" s="39">
        <f t="shared" ca="1" si="25"/>
        <v>243</v>
      </c>
      <c r="I70" s="77">
        <f t="shared" ca="1" si="26"/>
        <v>4.29184549E-2</v>
      </c>
      <c r="J70" s="90">
        <f t="shared" ca="1" si="22"/>
        <v>335784595.82865798</v>
      </c>
      <c r="K70" s="58" t="str">
        <f ca="1">IFERROR(OFFSET(INDIRECT($H$3 &amp; "!A125"), 14, 0), "")</f>
        <v>썬더코어</v>
      </c>
      <c r="L70" s="44">
        <f t="shared" ca="1" si="18"/>
        <v>9.5399999999999991</v>
      </c>
      <c r="M70" s="78">
        <f t="shared" ca="1" si="19"/>
        <v>1.2738853499999999E-2</v>
      </c>
      <c r="N70" s="90">
        <f t="shared" ca="1" si="23"/>
        <v>454754291.30710977</v>
      </c>
      <c r="O70" s="58" t="str">
        <f ca="1">IFERROR(OFFSET(INDIRECT($H$3 &amp; "!A152"), 14, 0), "")</f>
        <v>파워렛저</v>
      </c>
      <c r="P70" s="44">
        <f t="shared" ca="1" si="20"/>
        <v>639</v>
      </c>
      <c r="Q70" s="78">
        <f t="shared" ca="1" si="21"/>
        <v>6.2992126000000004E-3</v>
      </c>
      <c r="R70" s="90">
        <f t="shared" ca="1" si="24"/>
        <v>32350997.867077671</v>
      </c>
    </row>
    <row r="71" spans="1:18">
      <c r="A71" s="40" t="s">
        <v>116</v>
      </c>
      <c r="B71" s="11" t="s">
        <v>117</v>
      </c>
      <c r="C71" s="95">
        <v>3130</v>
      </c>
      <c r="D71" s="92">
        <v>1.6233766199999999E-2</v>
      </c>
      <c r="E71" s="93">
        <v>1705759.4193511901</v>
      </c>
      <c r="F71" s="35"/>
      <c r="G71" s="60" t="str">
        <f ca="1">IFERROR(OFFSET(INDIRECT($H$3 &amp; "!A179"), 15, 0), "")</f>
        <v>헌트</v>
      </c>
      <c r="H71" s="45">
        <f t="shared" ca="1" si="25"/>
        <v>924</v>
      </c>
      <c r="I71" s="80">
        <f t="shared" ca="1" si="26"/>
        <v>9.8360656000000008E-3</v>
      </c>
      <c r="J71" s="99">
        <f t="shared" ca="1" si="22"/>
        <v>19227168.854615029</v>
      </c>
      <c r="K71" s="56" t="str">
        <f ca="1">IFERROR(OFFSET(INDIRECT($H$3 &amp; "!A125"), 15, 0), "")</f>
        <v>스테이터스네트워크토큰</v>
      </c>
      <c r="L71" s="39">
        <f t="shared" ca="1" si="18"/>
        <v>65.099999999999994</v>
      </c>
      <c r="M71" s="77">
        <f t="shared" ca="1" si="19"/>
        <v>3.1695721099999997E-2</v>
      </c>
      <c r="N71" s="99">
        <f t="shared" ca="1" si="23"/>
        <v>487985360.67102677</v>
      </c>
      <c r="O71" s="56" t="str">
        <f ca="1">IFERROR(OFFSET(INDIRECT($H$3 &amp; "!A152"), 15, 0), "")</f>
        <v>아더</v>
      </c>
      <c r="P71" s="39">
        <f t="shared" ca="1" si="20"/>
        <v>243</v>
      </c>
      <c r="Q71" s="77">
        <f t="shared" ca="1" si="21"/>
        <v>4.29184549E-2</v>
      </c>
      <c r="R71" s="99">
        <f t="shared" ca="1" si="24"/>
        <v>335784595.82865798</v>
      </c>
    </row>
    <row r="72" spans="1:18">
      <c r="A72" s="40" t="s">
        <v>148</v>
      </c>
      <c r="B72" s="11" t="s">
        <v>149</v>
      </c>
      <c r="C72" s="95">
        <v>72.7</v>
      </c>
      <c r="D72" s="92">
        <v>1.53631285E-2</v>
      </c>
      <c r="E72" s="93">
        <v>250516723.86229259</v>
      </c>
      <c r="F72" s="35"/>
      <c r="G72" s="56" t="str">
        <f ca="1">IFERROR(OFFSET(INDIRECT($H$3 &amp; "!A179"), 16, 0), "")</f>
        <v>아크</v>
      </c>
      <c r="H72" s="39">
        <f t="shared" ca="1" si="25"/>
        <v>1080</v>
      </c>
      <c r="I72" s="77">
        <f t="shared" ca="1" si="26"/>
        <v>1.8867924500000001E-2</v>
      </c>
      <c r="J72" s="86">
        <f t="shared" ca="1" si="22"/>
        <v>8126980.6335845897</v>
      </c>
      <c r="K72" s="56" t="str">
        <f ca="1">IFERROR(OFFSET(INDIRECT($H$3 &amp; "!A125"), 16, 0), "")</f>
        <v>오브스</v>
      </c>
      <c r="L72" s="39">
        <f t="shared" ca="1" si="18"/>
        <v>80.8</v>
      </c>
      <c r="M72" s="77">
        <f t="shared" ca="1" si="19"/>
        <v>1.8915510699999999E-2</v>
      </c>
      <c r="N72" s="86">
        <f t="shared" ca="1" si="23"/>
        <v>27218125.38657096</v>
      </c>
      <c r="O72" s="56" t="str">
        <f ca="1">IFERROR(OFFSET(INDIRECT($H$3 &amp; "!A152"), 16, 0), "")</f>
        <v>헌트</v>
      </c>
      <c r="P72" s="39">
        <f t="shared" ca="1" si="20"/>
        <v>924</v>
      </c>
      <c r="Q72" s="77">
        <f t="shared" ca="1" si="21"/>
        <v>9.8360656000000008E-3</v>
      </c>
      <c r="R72" s="86">
        <f t="shared" ca="1" si="24"/>
        <v>19227168.854615029</v>
      </c>
    </row>
    <row r="73" spans="1:18">
      <c r="A73" s="40" t="s">
        <v>215</v>
      </c>
      <c r="B73" s="11" t="s">
        <v>216</v>
      </c>
      <c r="C73" s="95">
        <v>140</v>
      </c>
      <c r="D73" s="92">
        <v>1.44927536E-2</v>
      </c>
      <c r="E73" s="93">
        <v>29006025.16700431</v>
      </c>
      <c r="F73" s="35"/>
      <c r="G73" s="56" t="str">
        <f ca="1">IFERROR(OFFSET(INDIRECT($H$3 &amp; "!A179"), 17, 0), "")</f>
        <v>엘프</v>
      </c>
      <c r="H73" s="39">
        <f t="shared" ca="1" si="25"/>
        <v>413</v>
      </c>
      <c r="I73" s="77">
        <f t="shared" ca="1" si="26"/>
        <v>0</v>
      </c>
      <c r="J73" s="86">
        <f t="shared" ca="1" si="22"/>
        <v>25707924.996907391</v>
      </c>
      <c r="K73" s="56" t="str">
        <f ca="1">IFERROR(OFFSET(INDIRECT($H$3 &amp; "!A125"), 17, 0), "")</f>
        <v>쿼크체인</v>
      </c>
      <c r="L73" s="39">
        <f t="shared" ca="1" si="18"/>
        <v>18.899999999999999</v>
      </c>
      <c r="M73" s="77">
        <f t="shared" ca="1" si="19"/>
        <v>-5.2631579E-3</v>
      </c>
      <c r="N73" s="86">
        <f t="shared" ca="1" si="23"/>
        <v>127459677.91007273</v>
      </c>
      <c r="O73" s="56" t="str">
        <f ca="1">IFERROR(OFFSET(INDIRECT($H$3 &amp; "!A152"), 17, 0), "")</f>
        <v>엘프</v>
      </c>
      <c r="P73" s="39">
        <f t="shared" ca="1" si="20"/>
        <v>413</v>
      </c>
      <c r="Q73" s="77">
        <f t="shared" ca="1" si="21"/>
        <v>0</v>
      </c>
      <c r="R73" s="86">
        <f t="shared" ca="1" si="24"/>
        <v>25707924.996907391</v>
      </c>
    </row>
    <row r="74" spans="1:18">
      <c r="A74" s="40" t="s">
        <v>207</v>
      </c>
      <c r="B74" s="11" t="s">
        <v>208</v>
      </c>
      <c r="C74" s="95">
        <v>1005</v>
      </c>
      <c r="D74" s="92">
        <v>1.41271443E-2</v>
      </c>
      <c r="E74" s="93">
        <v>6230170.1117187301</v>
      </c>
      <c r="F74" s="35"/>
      <c r="G74" s="56" t="str">
        <f ca="1">IFERROR(OFFSET(INDIRECT($H$3 &amp; "!A179"), 18, 0), "")</f>
        <v>아르고</v>
      </c>
      <c r="H74" s="39">
        <f t="shared" ca="1" si="25"/>
        <v>246</v>
      </c>
      <c r="I74" s="77">
        <f t="shared" ca="1" si="26"/>
        <v>-4.6511627899999998E-2</v>
      </c>
      <c r="J74" s="86">
        <f t="shared" ca="1" si="22"/>
        <v>127316763.85390343</v>
      </c>
      <c r="K74" s="56" t="str">
        <f ca="1">IFERROR(OFFSET(INDIRECT($H$3 &amp; "!A125"), 18, 0), "")</f>
        <v>캐리프로토콜</v>
      </c>
      <c r="L74" s="39">
        <f t="shared" ca="1" si="18"/>
        <v>8.56</v>
      </c>
      <c r="M74" s="77">
        <f t="shared" ca="1" si="19"/>
        <v>1.1820331E-2</v>
      </c>
      <c r="N74" s="86">
        <f t="shared" ca="1" si="23"/>
        <v>463109754.35591906</v>
      </c>
      <c r="O74" s="56" t="str">
        <f ca="1">IFERROR(OFFSET(INDIRECT($H$3 &amp; "!A152"), 18, 0), "")</f>
        <v>아르고</v>
      </c>
      <c r="P74" s="39">
        <f t="shared" ca="1" si="20"/>
        <v>246</v>
      </c>
      <c r="Q74" s="77">
        <f t="shared" ca="1" si="21"/>
        <v>-4.6511627899999998E-2</v>
      </c>
      <c r="R74" s="86">
        <f t="shared" ca="1" si="24"/>
        <v>127316763.85390343</v>
      </c>
    </row>
    <row r="75" spans="1:18" ht="17.25" thickBot="1">
      <c r="A75" s="40" t="s">
        <v>184</v>
      </c>
      <c r="B75" s="11" t="s">
        <v>342</v>
      </c>
      <c r="C75" s="95">
        <v>9.5399999999999991</v>
      </c>
      <c r="D75" s="92">
        <v>1.2738853499999999E-2</v>
      </c>
      <c r="E75" s="93">
        <v>454754291.30710977</v>
      </c>
      <c r="F75" s="35"/>
      <c r="G75" s="57" t="str">
        <f ca="1">IFERROR(OFFSET(INDIRECT($H$3 &amp; "!A179"), 19, 0), "")</f>
        <v>골렘</v>
      </c>
      <c r="H75" s="37">
        <f t="shared" ca="1" si="25"/>
        <v>519</v>
      </c>
      <c r="I75" s="79">
        <f t="shared" ca="1" si="26"/>
        <v>-6.1482821E-2</v>
      </c>
      <c r="J75" s="87">
        <f t="shared" ca="1" si="22"/>
        <v>148436698.382195</v>
      </c>
      <c r="K75" s="57" t="str">
        <f ca="1">IFERROR(OFFSET(INDIRECT($H$3 &amp; "!A125"), 19, 0), "")</f>
        <v>메타디움</v>
      </c>
      <c r="L75" s="37">
        <f t="shared" ca="1" si="18"/>
        <v>88</v>
      </c>
      <c r="M75" s="79">
        <f t="shared" ca="1" si="19"/>
        <v>9.1743119000000008E-3</v>
      </c>
      <c r="N75" s="87">
        <f t="shared" ca="1" si="23"/>
        <v>165156449.3305136</v>
      </c>
      <c r="O75" s="57" t="str">
        <f ca="1">IFERROR(OFFSET(INDIRECT($H$3 &amp; "!A152"), 19, 0), "")</f>
        <v>골렘</v>
      </c>
      <c r="P75" s="37">
        <f t="shared" ca="1" si="20"/>
        <v>519</v>
      </c>
      <c r="Q75" s="79">
        <f t="shared" ca="1" si="21"/>
        <v>-6.1482821E-2</v>
      </c>
      <c r="R75" s="87">
        <f t="shared" ca="1" si="24"/>
        <v>148436698.382195</v>
      </c>
    </row>
    <row r="76" spans="1:18">
      <c r="A76" s="40" t="s">
        <v>146</v>
      </c>
      <c r="B76" s="11" t="s">
        <v>147</v>
      </c>
      <c r="C76" s="95">
        <v>8.56</v>
      </c>
      <c r="D76" s="92">
        <v>1.1820331E-2</v>
      </c>
      <c r="E76" s="93">
        <v>463109754.35591906</v>
      </c>
      <c r="F76" s="35"/>
      <c r="G76" s="35"/>
      <c r="H76" s="35"/>
      <c r="I76" s="35"/>
    </row>
    <row r="77" spans="1:18">
      <c r="A77" s="40" t="s">
        <v>132</v>
      </c>
      <c r="B77" s="11" t="s">
        <v>133</v>
      </c>
      <c r="C77" s="95">
        <v>2360</v>
      </c>
      <c r="D77" s="92">
        <v>1.0706638100000001E-2</v>
      </c>
      <c r="E77" s="93">
        <v>4798597.3213839596</v>
      </c>
      <c r="F77" s="35"/>
      <c r="G77" s="35"/>
      <c r="H77" s="35"/>
      <c r="I77" s="35"/>
    </row>
    <row r="78" spans="1:18">
      <c r="A78" s="40" t="s">
        <v>231</v>
      </c>
      <c r="B78" s="11" t="s">
        <v>232</v>
      </c>
      <c r="C78" s="95">
        <v>392</v>
      </c>
      <c r="D78" s="92">
        <v>1.03092784E-2</v>
      </c>
      <c r="E78" s="93">
        <v>3898097.0396921099</v>
      </c>
      <c r="F78" s="35"/>
      <c r="G78" s="35"/>
      <c r="H78" s="35"/>
      <c r="I78" s="35"/>
    </row>
    <row r="79" spans="1:18">
      <c r="A79" s="40" t="s">
        <v>223</v>
      </c>
      <c r="B79" s="11" t="s">
        <v>224</v>
      </c>
      <c r="C79" s="95">
        <v>924</v>
      </c>
      <c r="D79" s="92">
        <v>9.8360656000000008E-3</v>
      </c>
      <c r="E79" s="93">
        <v>19227168.854615029</v>
      </c>
      <c r="F79" s="35"/>
      <c r="G79" s="35"/>
      <c r="H79" s="35"/>
      <c r="I79" s="35"/>
    </row>
    <row r="80" spans="1:18">
      <c r="A80" s="40" t="s">
        <v>174</v>
      </c>
      <c r="B80" s="11" t="s">
        <v>175</v>
      </c>
      <c r="C80" s="95">
        <v>10.5</v>
      </c>
      <c r="D80" s="92">
        <v>9.6153846000000005E-3</v>
      </c>
      <c r="E80" s="93">
        <v>168831550.84218591</v>
      </c>
      <c r="F80" s="35"/>
      <c r="G80" s="35"/>
      <c r="H80" s="35"/>
      <c r="I80" s="35"/>
    </row>
    <row r="81" spans="1:9">
      <c r="A81" s="40" t="s">
        <v>191</v>
      </c>
      <c r="B81" s="11" t="s">
        <v>192</v>
      </c>
      <c r="C81" s="95">
        <v>2100</v>
      </c>
      <c r="D81" s="92">
        <v>9.6153846000000005E-3</v>
      </c>
      <c r="E81" s="93">
        <v>1951345.56963273</v>
      </c>
      <c r="F81" s="35"/>
      <c r="G81" s="35"/>
      <c r="H81" s="35"/>
      <c r="I81" s="35"/>
    </row>
    <row r="82" spans="1:9">
      <c r="A82" s="40" t="s">
        <v>235</v>
      </c>
      <c r="B82" s="11" t="s">
        <v>236</v>
      </c>
      <c r="C82" s="95">
        <v>108</v>
      </c>
      <c r="D82" s="92">
        <v>9.3457943999999994E-3</v>
      </c>
      <c r="E82" s="93">
        <v>85868256.076138705</v>
      </c>
      <c r="F82" s="35"/>
      <c r="G82" s="35"/>
      <c r="H82" s="35"/>
      <c r="I82" s="35"/>
    </row>
    <row r="83" spans="1:9">
      <c r="A83" s="40" t="s">
        <v>189</v>
      </c>
      <c r="B83" s="11" t="s">
        <v>190</v>
      </c>
      <c r="C83" s="95">
        <v>88</v>
      </c>
      <c r="D83" s="92">
        <v>9.1743119000000008E-3</v>
      </c>
      <c r="E83" s="93">
        <v>165156449.3305136</v>
      </c>
      <c r="F83" s="35"/>
      <c r="G83" s="35"/>
      <c r="H83" s="35"/>
      <c r="I83" s="35"/>
    </row>
    <row r="84" spans="1:9">
      <c r="A84" s="40" t="s">
        <v>50</v>
      </c>
      <c r="B84" s="11" t="s">
        <v>51</v>
      </c>
      <c r="C84" s="95">
        <v>225</v>
      </c>
      <c r="D84" s="92">
        <v>8.9686099000000005E-3</v>
      </c>
      <c r="E84" s="93">
        <v>33101440.882351611</v>
      </c>
      <c r="F84" s="35"/>
      <c r="G84" s="35"/>
      <c r="H84" s="35"/>
      <c r="I84" s="35"/>
    </row>
    <row r="85" spans="1:9">
      <c r="A85" s="40" t="s">
        <v>328</v>
      </c>
      <c r="B85" s="11" t="s">
        <v>329</v>
      </c>
      <c r="C85" s="95">
        <v>1725</v>
      </c>
      <c r="D85" s="92">
        <v>8.7719297999999998E-3</v>
      </c>
      <c r="E85" s="93">
        <v>5802783.5831711404</v>
      </c>
      <c r="F85" s="35"/>
      <c r="G85" s="35"/>
      <c r="H85" s="35"/>
      <c r="I85" s="35"/>
    </row>
    <row r="86" spans="1:9">
      <c r="A86" s="40" t="s">
        <v>195</v>
      </c>
      <c r="B86" s="11" t="s">
        <v>196</v>
      </c>
      <c r="C86" s="95">
        <v>124</v>
      </c>
      <c r="D86" s="92">
        <v>8.1300812999999996E-3</v>
      </c>
      <c r="E86" s="93">
        <v>15404238.73597244</v>
      </c>
      <c r="F86" s="35"/>
      <c r="G86" s="35"/>
      <c r="H86" s="35"/>
      <c r="I86" s="35"/>
    </row>
    <row r="87" spans="1:9">
      <c r="A87" s="40" t="s">
        <v>55</v>
      </c>
      <c r="B87" s="11" t="s">
        <v>56</v>
      </c>
      <c r="C87" s="95">
        <v>125</v>
      </c>
      <c r="D87" s="92">
        <v>8.0645161000000003E-3</v>
      </c>
      <c r="E87" s="93">
        <v>16602217.38908367</v>
      </c>
      <c r="F87" s="35"/>
      <c r="G87" s="35"/>
      <c r="H87" s="35"/>
      <c r="I87" s="35"/>
    </row>
    <row r="88" spans="1:9">
      <c r="A88" s="40" t="s">
        <v>197</v>
      </c>
      <c r="B88" s="11" t="s">
        <v>198</v>
      </c>
      <c r="C88" s="95">
        <v>47.8</v>
      </c>
      <c r="D88" s="92">
        <v>6.3157895000000002E-3</v>
      </c>
      <c r="E88" s="93">
        <v>100495899.9656046</v>
      </c>
      <c r="F88" s="35"/>
      <c r="G88" s="35"/>
      <c r="H88" s="35"/>
      <c r="I88" s="35"/>
    </row>
    <row r="89" spans="1:9">
      <c r="A89" s="40" t="s">
        <v>170</v>
      </c>
      <c r="B89" s="11" t="s">
        <v>171</v>
      </c>
      <c r="C89" s="95">
        <v>639</v>
      </c>
      <c r="D89" s="92">
        <v>6.2992126000000004E-3</v>
      </c>
      <c r="E89" s="93">
        <v>32350997.867077671</v>
      </c>
      <c r="F89" s="35"/>
      <c r="G89" s="35"/>
      <c r="H89" s="35"/>
      <c r="I89" s="35"/>
    </row>
    <row r="90" spans="1:9">
      <c r="A90" s="40" t="s">
        <v>217</v>
      </c>
      <c r="B90" s="11" t="s">
        <v>218</v>
      </c>
      <c r="C90" s="95">
        <v>203</v>
      </c>
      <c r="D90" s="92">
        <v>4.9504950000000001E-3</v>
      </c>
      <c r="E90" s="93">
        <v>26627321.079811659</v>
      </c>
      <c r="F90" s="35"/>
      <c r="G90" s="35"/>
      <c r="H90" s="35"/>
      <c r="I90" s="35"/>
    </row>
    <row r="91" spans="1:9">
      <c r="A91" s="40" t="s">
        <v>201</v>
      </c>
      <c r="B91" s="11" t="s">
        <v>202</v>
      </c>
      <c r="C91" s="95">
        <v>459</v>
      </c>
      <c r="D91" s="92">
        <v>4.3763676000000001E-3</v>
      </c>
      <c r="E91" s="93">
        <v>13432887.350459579</v>
      </c>
      <c r="F91" s="35"/>
      <c r="G91" s="35"/>
      <c r="H91" s="35"/>
      <c r="I91" s="35"/>
    </row>
    <row r="92" spans="1:9">
      <c r="A92" s="40" t="s">
        <v>213</v>
      </c>
      <c r="B92" s="11" t="s">
        <v>214</v>
      </c>
      <c r="C92" s="95">
        <v>285</v>
      </c>
      <c r="D92" s="92">
        <v>3.5211268000000001E-3</v>
      </c>
      <c r="E92" s="93">
        <v>19830661.235239711</v>
      </c>
      <c r="F92" s="35"/>
      <c r="G92" s="35"/>
      <c r="H92" s="35"/>
      <c r="I92" s="35"/>
    </row>
    <row r="93" spans="1:9">
      <c r="A93" s="40" t="s">
        <v>166</v>
      </c>
      <c r="B93" s="11" t="s">
        <v>167</v>
      </c>
      <c r="C93" s="95">
        <v>17030</v>
      </c>
      <c r="D93" s="92">
        <v>1.7647059E-3</v>
      </c>
      <c r="E93" s="93">
        <v>230601.83936381</v>
      </c>
      <c r="F93" s="35"/>
      <c r="G93" s="35"/>
      <c r="H93" s="35"/>
      <c r="I93" s="35"/>
    </row>
    <row r="94" spans="1:9">
      <c r="A94" s="40" t="s">
        <v>211</v>
      </c>
      <c r="B94" s="11" t="s">
        <v>212</v>
      </c>
      <c r="C94" s="95">
        <v>7.59</v>
      </c>
      <c r="D94" s="92">
        <v>1.3192612E-3</v>
      </c>
      <c r="E94" s="93">
        <v>1158582608.8258121</v>
      </c>
      <c r="F94" s="35"/>
      <c r="G94" s="35"/>
      <c r="H94" s="35"/>
      <c r="I94" s="35"/>
    </row>
    <row r="95" spans="1:9">
      <c r="A95" s="40" t="s">
        <v>221</v>
      </c>
      <c r="B95" s="11" t="s">
        <v>222</v>
      </c>
      <c r="C95" s="95">
        <v>929</v>
      </c>
      <c r="D95" s="92">
        <v>1.0775862E-3</v>
      </c>
      <c r="E95" s="93">
        <v>8352116.3044276601</v>
      </c>
      <c r="F95" s="35"/>
      <c r="G95" s="35"/>
      <c r="H95" s="35"/>
      <c r="I95" s="35"/>
    </row>
    <row r="96" spans="1:9">
      <c r="A96" s="40" t="s">
        <v>199</v>
      </c>
      <c r="B96" s="11" t="s">
        <v>200</v>
      </c>
      <c r="C96" s="95">
        <v>11.4</v>
      </c>
      <c r="D96" s="92">
        <v>0</v>
      </c>
      <c r="E96" s="93">
        <v>112276315.33308309</v>
      </c>
      <c r="F96" s="35"/>
      <c r="G96" s="35"/>
      <c r="H96" s="35"/>
      <c r="I96" s="35"/>
    </row>
    <row r="97" spans="1:9">
      <c r="A97" s="40" t="s">
        <v>160</v>
      </c>
      <c r="B97" s="11" t="s">
        <v>161</v>
      </c>
      <c r="C97" s="95">
        <v>413</v>
      </c>
      <c r="D97" s="92">
        <v>0</v>
      </c>
      <c r="E97" s="93">
        <v>25707924.996907391</v>
      </c>
      <c r="F97" s="35"/>
      <c r="G97" s="35"/>
      <c r="H97" s="35"/>
      <c r="I97" s="35"/>
    </row>
    <row r="98" spans="1:9">
      <c r="A98" s="40" t="s">
        <v>247</v>
      </c>
      <c r="B98" s="11" t="s">
        <v>248</v>
      </c>
      <c r="C98" s="95">
        <v>720</v>
      </c>
      <c r="D98" s="92">
        <v>-1.3869626E-3</v>
      </c>
      <c r="E98" s="93">
        <v>2655816.0943336799</v>
      </c>
      <c r="F98" s="35"/>
      <c r="G98" s="35"/>
      <c r="H98" s="35"/>
      <c r="I98" s="35"/>
    </row>
    <row r="99" spans="1:9">
      <c r="A99" s="40" t="s">
        <v>70</v>
      </c>
      <c r="B99" s="11" t="s">
        <v>71</v>
      </c>
      <c r="C99" s="95">
        <v>18.899999999999999</v>
      </c>
      <c r="D99" s="92">
        <v>-5.2631579E-3</v>
      </c>
      <c r="E99" s="93">
        <v>127459677.91007273</v>
      </c>
      <c r="F99" s="35"/>
      <c r="G99" s="35"/>
      <c r="H99" s="35"/>
      <c r="I99" s="35"/>
    </row>
    <row r="100" spans="1:9">
      <c r="A100" s="40" t="s">
        <v>241</v>
      </c>
      <c r="B100" s="11" t="s">
        <v>242</v>
      </c>
      <c r="C100" s="95">
        <v>5115</v>
      </c>
      <c r="D100" s="92">
        <v>-9.6805420999999999E-3</v>
      </c>
      <c r="E100" s="93">
        <v>386128.19149588002</v>
      </c>
      <c r="F100" s="35"/>
      <c r="G100" s="35"/>
      <c r="H100" s="35"/>
      <c r="I100" s="35"/>
    </row>
    <row r="101" spans="1:9">
      <c r="A101" s="40" t="s">
        <v>130</v>
      </c>
      <c r="B101" s="11" t="s">
        <v>131</v>
      </c>
      <c r="C101" s="95">
        <v>21320</v>
      </c>
      <c r="D101" s="92">
        <v>-9.7538318999999991E-3</v>
      </c>
      <c r="E101" s="93">
        <v>962904.63475672004</v>
      </c>
      <c r="F101" s="35"/>
      <c r="G101" s="35"/>
      <c r="H101" s="35"/>
      <c r="I101" s="35"/>
    </row>
    <row r="102" spans="1:9">
      <c r="A102" s="40" t="s">
        <v>219</v>
      </c>
      <c r="B102" s="11" t="s">
        <v>220</v>
      </c>
      <c r="C102" s="95">
        <v>2745</v>
      </c>
      <c r="D102" s="92">
        <v>-1.0810810800000001E-2</v>
      </c>
      <c r="E102" s="93">
        <v>826507.33241889998</v>
      </c>
      <c r="F102" s="35"/>
      <c r="G102" s="35"/>
      <c r="H102" s="35"/>
      <c r="I102" s="35"/>
    </row>
    <row r="103" spans="1:9">
      <c r="A103" s="40" t="s">
        <v>182</v>
      </c>
      <c r="B103" s="11" t="s">
        <v>183</v>
      </c>
      <c r="C103" s="95">
        <v>4535</v>
      </c>
      <c r="D103" s="92">
        <v>-1.09051254E-2</v>
      </c>
      <c r="E103" s="93">
        <v>1165496.07302813</v>
      </c>
      <c r="F103" s="35"/>
      <c r="G103" s="35"/>
      <c r="H103" s="35"/>
      <c r="I103" s="35"/>
    </row>
    <row r="104" spans="1:9">
      <c r="A104" s="40" t="s">
        <v>243</v>
      </c>
      <c r="B104" s="11" t="s">
        <v>244</v>
      </c>
      <c r="C104" s="95">
        <v>1175</v>
      </c>
      <c r="D104" s="92">
        <v>-1.2605042E-2</v>
      </c>
      <c r="E104" s="93">
        <v>3500863.7013034699</v>
      </c>
      <c r="F104" s="35"/>
      <c r="G104" s="35"/>
      <c r="H104" s="35"/>
      <c r="I104" s="35"/>
    </row>
    <row r="105" spans="1:9">
      <c r="A105" s="40" t="s">
        <v>138</v>
      </c>
      <c r="B105" s="11" t="s">
        <v>139</v>
      </c>
      <c r="C105" s="95">
        <v>5810</v>
      </c>
      <c r="D105" s="92">
        <v>-1.5254237299999999E-2</v>
      </c>
      <c r="E105" s="93">
        <v>592027.96875988995</v>
      </c>
      <c r="F105" s="35"/>
      <c r="G105" s="35"/>
      <c r="H105" s="35"/>
      <c r="I105" s="35"/>
    </row>
    <row r="106" spans="1:9">
      <c r="A106" s="40" t="s">
        <v>205</v>
      </c>
      <c r="B106" s="11" t="s">
        <v>206</v>
      </c>
      <c r="C106" s="95">
        <v>11.7</v>
      </c>
      <c r="D106" s="92">
        <v>-1.6806722699999999E-2</v>
      </c>
      <c r="E106" s="93">
        <v>232211597.02727562</v>
      </c>
      <c r="F106" s="35"/>
      <c r="G106" s="35"/>
      <c r="H106" s="35"/>
      <c r="I106" s="35"/>
    </row>
    <row r="107" spans="1:9">
      <c r="A107" s="40" t="s">
        <v>178</v>
      </c>
      <c r="B107" s="11" t="s">
        <v>179</v>
      </c>
      <c r="C107" s="95">
        <v>47850</v>
      </c>
      <c r="D107" s="92">
        <v>-2.36686391E-2</v>
      </c>
      <c r="E107" s="93">
        <v>206437.96140366001</v>
      </c>
      <c r="F107" s="35"/>
      <c r="G107" s="35"/>
      <c r="H107" s="35"/>
      <c r="I107" s="35"/>
    </row>
    <row r="108" spans="1:9">
      <c r="A108" s="40" t="s">
        <v>180</v>
      </c>
      <c r="B108" s="11" t="s">
        <v>181</v>
      </c>
      <c r="C108" s="95">
        <v>909</v>
      </c>
      <c r="D108" s="92">
        <v>-3.1948881800000002E-2</v>
      </c>
      <c r="E108" s="93">
        <v>13642706.35923114</v>
      </c>
      <c r="F108" s="35"/>
      <c r="G108" s="35"/>
      <c r="H108" s="35"/>
      <c r="I108" s="35"/>
    </row>
    <row r="109" spans="1:9">
      <c r="A109" s="40" t="s">
        <v>100</v>
      </c>
      <c r="B109" s="11" t="s">
        <v>101</v>
      </c>
      <c r="C109" s="95">
        <v>640</v>
      </c>
      <c r="D109" s="92">
        <v>-3.9039038999999998E-2</v>
      </c>
      <c r="E109" s="41">
        <v>19444615.662434559</v>
      </c>
    </row>
    <row r="110" spans="1:9">
      <c r="A110" s="40" t="s">
        <v>187</v>
      </c>
      <c r="B110" s="11" t="s">
        <v>188</v>
      </c>
      <c r="C110" s="95">
        <v>246</v>
      </c>
      <c r="D110" s="92">
        <v>-4.6511627899999998E-2</v>
      </c>
      <c r="E110" s="41">
        <v>127316763.85390343</v>
      </c>
    </row>
    <row r="111" spans="1:9">
      <c r="A111" s="40" t="s">
        <v>65</v>
      </c>
      <c r="B111" s="11" t="s">
        <v>66</v>
      </c>
      <c r="C111" s="95">
        <v>2770</v>
      </c>
      <c r="D111" s="92">
        <v>-5.2991453000000001E-2</v>
      </c>
      <c r="E111" s="41">
        <v>18755171.923634861</v>
      </c>
    </row>
    <row r="112" spans="1:9">
      <c r="A112" s="40" t="s">
        <v>237</v>
      </c>
      <c r="B112" s="11" t="s">
        <v>238</v>
      </c>
      <c r="C112" s="95">
        <v>519</v>
      </c>
      <c r="D112" s="92">
        <v>-6.1482821E-2</v>
      </c>
      <c r="E112" s="41">
        <v>148436698.382195</v>
      </c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2">
      <sortCondition descending="1" ref="C1"/>
    </sortState>
  </autoFilter>
  <mergeCells count="41"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  <mergeCell ref="P54:R54"/>
    <mergeCell ref="O53:R53"/>
    <mergeCell ref="L54:N54"/>
    <mergeCell ref="K53:N53"/>
    <mergeCell ref="H54:J54"/>
    <mergeCell ref="G53:J53"/>
    <mergeCell ref="G54:G55"/>
    <mergeCell ref="L29:N29"/>
    <mergeCell ref="P4:R4"/>
    <mergeCell ref="O3:R3"/>
    <mergeCell ref="L4:N4"/>
    <mergeCell ref="K3:N3"/>
    <mergeCell ref="P29:R29"/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253</v>
      </c>
      <c r="B1" s="69" t="s">
        <v>39</v>
      </c>
      <c r="C1" s="68" t="s">
        <v>37</v>
      </c>
      <c r="D1" s="70" t="s">
        <v>38</v>
      </c>
      <c r="E1" s="91" t="s">
        <v>260</v>
      </c>
    </row>
    <row r="2" spans="1:18" ht="17.25" thickBot="1">
      <c r="A2" s="40" t="s">
        <v>154</v>
      </c>
      <c r="B2" s="11" t="s">
        <v>155</v>
      </c>
      <c r="C2" s="95">
        <v>15480</v>
      </c>
      <c r="D2" s="92">
        <v>0.12173913040000001</v>
      </c>
      <c r="E2" s="93">
        <v>12059396.356451441</v>
      </c>
      <c r="F2" s="35"/>
      <c r="G2" s="54"/>
      <c r="H2" s="35"/>
      <c r="I2" s="35"/>
    </row>
    <row r="3" spans="1:18" ht="17.25" thickBot="1">
      <c r="A3" s="40" t="s">
        <v>84</v>
      </c>
      <c r="B3" s="11" t="s">
        <v>85</v>
      </c>
      <c r="C3" s="95">
        <v>226</v>
      </c>
      <c r="D3" s="92">
        <v>0.10243902439999999</v>
      </c>
      <c r="E3" s="93">
        <v>89374387.021629065</v>
      </c>
      <c r="F3" s="35"/>
      <c r="G3" s="263" t="s">
        <v>256</v>
      </c>
      <c r="H3" s="275" t="s">
        <v>347</v>
      </c>
      <c r="I3" s="275"/>
      <c r="K3" s="202" t="s">
        <v>34</v>
      </c>
      <c r="L3" s="203"/>
      <c r="M3" s="203"/>
      <c r="N3" s="204"/>
      <c r="O3" s="202" t="s">
        <v>257</v>
      </c>
      <c r="P3" s="203"/>
      <c r="Q3" s="203"/>
      <c r="R3" s="204"/>
    </row>
    <row r="4" spans="1:18" ht="17.25" thickBot="1">
      <c r="A4" s="40" t="s">
        <v>338</v>
      </c>
      <c r="B4" s="11" t="s">
        <v>339</v>
      </c>
      <c r="C4" s="95">
        <v>115350</v>
      </c>
      <c r="D4" s="92">
        <v>9.4402277000000007E-2</v>
      </c>
      <c r="E4" s="93">
        <v>666302.80370725004</v>
      </c>
      <c r="F4" s="35"/>
      <c r="G4" s="264"/>
      <c r="H4" s="276"/>
      <c r="I4" s="276"/>
      <c r="K4" s="267" t="s">
        <v>54</v>
      </c>
      <c r="L4" s="279">
        <f ca="1">NOW()</f>
        <v>44620.998995023147</v>
      </c>
      <c r="M4" s="280"/>
      <c r="N4" s="281"/>
      <c r="O4" s="270" t="s">
        <v>54</v>
      </c>
      <c r="P4" s="279">
        <f ca="1">NOW()</f>
        <v>44620.998995023147</v>
      </c>
      <c r="Q4" s="280"/>
      <c r="R4" s="281"/>
    </row>
    <row r="5" spans="1:18" ht="17.25" thickBot="1">
      <c r="A5" s="40" t="s">
        <v>326</v>
      </c>
      <c r="B5" s="11" t="s">
        <v>327</v>
      </c>
      <c r="C5" s="95">
        <v>697</v>
      </c>
      <c r="D5" s="92">
        <v>6.0882800600000002E-2</v>
      </c>
      <c r="E5" s="93">
        <v>462406094.6990087</v>
      </c>
      <c r="F5" s="35"/>
      <c r="K5" s="264"/>
      <c r="L5" s="51" t="s">
        <v>57</v>
      </c>
      <c r="M5" s="73" t="s">
        <v>58</v>
      </c>
      <c r="N5" s="69" t="s">
        <v>260</v>
      </c>
      <c r="O5" s="219"/>
      <c r="P5" s="51" t="s">
        <v>57</v>
      </c>
      <c r="Q5" s="73" t="s">
        <v>58</v>
      </c>
      <c r="R5" s="91" t="s">
        <v>260</v>
      </c>
    </row>
    <row r="6" spans="1:18" ht="17.25" thickBot="1">
      <c r="A6" s="40" t="s">
        <v>72</v>
      </c>
      <c r="B6" s="11" t="s">
        <v>73</v>
      </c>
      <c r="C6" s="95">
        <v>34800</v>
      </c>
      <c r="D6" s="92">
        <v>5.4865110600000003E-2</v>
      </c>
      <c r="E6" s="93">
        <v>1025701.4352103299</v>
      </c>
      <c r="F6" s="35"/>
      <c r="G6" s="202" t="s">
        <v>52</v>
      </c>
      <c r="H6" s="203"/>
      <c r="I6" s="204"/>
      <c r="K6" s="55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76" t="str">
        <f t="shared" ref="M6:M25" ca="1" si="1">_xlfn.IFNA(VLOOKUP(K6, $B$2:$D$200, 3, FALSE), "")</f>
        <v/>
      </c>
      <c r="N6" s="85" t="str">
        <f ca="1">_xlfn.IFNA(VLOOKUP(K6, $B$2:$E$200, 4, FALSE), "")</f>
        <v/>
      </c>
      <c r="O6" s="72" t="s">
        <v>155</v>
      </c>
      <c r="P6" s="38">
        <f t="shared" ref="P6:P25" si="2">_xlfn.IFNA(VLOOKUP(O6, $B$2:$D$200, 2, FALSE), "")</f>
        <v>15480</v>
      </c>
      <c r="Q6" s="76">
        <f t="shared" ref="Q6:Q25" si="3">_xlfn.IFNA(VLOOKUP(O6, $B$2:$D$200, 3, FALSE), "")</f>
        <v>0.12173913040000001</v>
      </c>
      <c r="R6" s="85">
        <f>_xlfn.IFNA(VLOOKUP(O6, $B$2:$E$200, 4, FALSE), "")</f>
        <v>12059396.356451441</v>
      </c>
    </row>
    <row r="7" spans="1:18">
      <c r="A7" s="40" t="s">
        <v>340</v>
      </c>
      <c r="B7" s="11" t="s">
        <v>341</v>
      </c>
      <c r="C7" s="95">
        <v>1035</v>
      </c>
      <c r="D7" s="92">
        <v>5.3971486800000003E-2</v>
      </c>
      <c r="E7" s="93">
        <v>6943104.8411436696</v>
      </c>
      <c r="F7" s="35"/>
      <c r="G7" s="211" t="s">
        <v>36</v>
      </c>
      <c r="H7" s="212"/>
      <c r="I7" s="213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88" t="s">
        <v>85</v>
      </c>
      <c r="P7" s="39">
        <f t="shared" si="2"/>
        <v>226</v>
      </c>
      <c r="Q7" s="77">
        <f t="shared" si="3"/>
        <v>0.10243902439999999</v>
      </c>
      <c r="R7" s="86">
        <f t="shared" ref="R7:R25" si="5">_xlfn.IFNA(VLOOKUP(O7, $B$2:$E$200, 4, FALSE), "")</f>
        <v>89374387.021629065</v>
      </c>
    </row>
    <row r="8" spans="1:18" ht="17.25" thickBot="1">
      <c r="A8" s="40" t="s">
        <v>345</v>
      </c>
      <c r="B8" s="11" t="s">
        <v>346</v>
      </c>
      <c r="C8" s="95">
        <v>97190</v>
      </c>
      <c r="D8" s="92">
        <v>5.2637279299999999E-2</v>
      </c>
      <c r="E8" s="93">
        <v>234998.01055052</v>
      </c>
      <c r="F8" s="35"/>
      <c r="G8" s="217"/>
      <c r="H8" s="218"/>
      <c r="I8" s="219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88" t="s">
        <v>339</v>
      </c>
      <c r="P8" s="39">
        <f t="shared" si="2"/>
        <v>115350</v>
      </c>
      <c r="Q8" s="77">
        <f t="shared" si="3"/>
        <v>9.4402277000000007E-2</v>
      </c>
      <c r="R8" s="86">
        <f t="shared" si="5"/>
        <v>666302.80370725004</v>
      </c>
    </row>
    <row r="9" spans="1:18" ht="17.25" thickBot="1">
      <c r="A9" s="40" t="s">
        <v>80</v>
      </c>
      <c r="B9" s="11" t="s">
        <v>81</v>
      </c>
      <c r="C9" s="95">
        <v>1115</v>
      </c>
      <c r="D9" s="92">
        <v>5.1886792500000001E-2</v>
      </c>
      <c r="E9" s="93">
        <v>23020589.683749579</v>
      </c>
      <c r="F9" s="35"/>
      <c r="G9" s="50" t="s">
        <v>38</v>
      </c>
      <c r="H9" s="203" t="s">
        <v>37</v>
      </c>
      <c r="I9" s="204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88" t="s">
        <v>327</v>
      </c>
      <c r="P9" s="39">
        <f t="shared" si="2"/>
        <v>697</v>
      </c>
      <c r="Q9" s="77">
        <f t="shared" si="3"/>
        <v>6.0882800600000002E-2</v>
      </c>
      <c r="R9" s="86">
        <f t="shared" si="5"/>
        <v>462406094.6990087</v>
      </c>
    </row>
    <row r="10" spans="1:18">
      <c r="A10" s="40" t="s">
        <v>193</v>
      </c>
      <c r="B10" s="11" t="s">
        <v>194</v>
      </c>
      <c r="C10" s="95">
        <v>7425</v>
      </c>
      <c r="D10" s="92">
        <v>5.1699716700000002E-2</v>
      </c>
      <c r="E10" s="93">
        <v>10122799.45359871</v>
      </c>
      <c r="F10" s="35"/>
      <c r="G10" s="277">
        <f>_xlfn.IFNA(VLOOKUP(G7, $B$2:$D$200, 3, FALSE), "-")</f>
        <v>4.5040769699999997E-2</v>
      </c>
      <c r="H10" s="271">
        <f>_xlfn.IFNA(VLOOKUP(G7, $B$2:$D$200, 2, FALSE), "-")</f>
        <v>48446000</v>
      </c>
      <c r="I10" s="272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73</v>
      </c>
      <c r="P10" s="39">
        <f t="shared" si="2"/>
        <v>34800</v>
      </c>
      <c r="Q10" s="77">
        <f t="shared" si="3"/>
        <v>5.4865110600000003E-2</v>
      </c>
      <c r="R10" s="90">
        <f t="shared" si="5"/>
        <v>1025701.4352103299</v>
      </c>
    </row>
    <row r="11" spans="1:18" ht="17.25" thickBot="1">
      <c r="A11" s="40" t="s">
        <v>76</v>
      </c>
      <c r="B11" s="11" t="s">
        <v>77</v>
      </c>
      <c r="C11" s="95">
        <v>391100</v>
      </c>
      <c r="D11" s="92">
        <v>4.7542520400000003E-2</v>
      </c>
      <c r="E11" s="93">
        <v>7590.1748824200004</v>
      </c>
      <c r="F11" s="35"/>
      <c r="G11" s="278"/>
      <c r="H11" s="273"/>
      <c r="I11" s="274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341</v>
      </c>
      <c r="P11" s="45">
        <f t="shared" si="2"/>
        <v>1035</v>
      </c>
      <c r="Q11" s="80">
        <f t="shared" si="3"/>
        <v>5.3971486800000003E-2</v>
      </c>
      <c r="R11" s="99">
        <f t="shared" si="5"/>
        <v>6943104.8411436696</v>
      </c>
    </row>
    <row r="12" spans="1:18" ht="17.25" thickBot="1">
      <c r="A12" s="40" t="s">
        <v>332</v>
      </c>
      <c r="B12" s="11" t="s">
        <v>333</v>
      </c>
      <c r="C12" s="95">
        <v>169450</v>
      </c>
      <c r="D12" s="92">
        <v>4.5664918200000001E-2</v>
      </c>
      <c r="E12" s="93">
        <v>19736.534017419999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346</v>
      </c>
      <c r="P12" s="39">
        <f t="shared" si="2"/>
        <v>97190</v>
      </c>
      <c r="Q12" s="77">
        <f t="shared" si="3"/>
        <v>5.2637279299999999E-2</v>
      </c>
      <c r="R12" s="86">
        <f t="shared" si="5"/>
        <v>234998.01055052</v>
      </c>
    </row>
    <row r="13" spans="1:18" ht="17.25" thickBot="1">
      <c r="A13" s="40" t="s">
        <v>48</v>
      </c>
      <c r="B13" s="11" t="s">
        <v>49</v>
      </c>
      <c r="C13" s="95">
        <v>48446000</v>
      </c>
      <c r="D13" s="92">
        <v>4.5040769699999997E-2</v>
      </c>
      <c r="E13" s="93">
        <v>3757.4297011100002</v>
      </c>
      <c r="F13" s="35"/>
      <c r="G13" s="202" t="s">
        <v>69</v>
      </c>
      <c r="H13" s="203"/>
      <c r="I13" s="204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81</v>
      </c>
      <c r="P13" s="39">
        <f t="shared" si="2"/>
        <v>1115</v>
      </c>
      <c r="Q13" s="77">
        <f t="shared" si="3"/>
        <v>5.1886792500000001E-2</v>
      </c>
      <c r="R13" s="86">
        <f t="shared" si="5"/>
        <v>23020589.683749579</v>
      </c>
    </row>
    <row r="14" spans="1:18">
      <c r="A14" s="40" t="s">
        <v>142</v>
      </c>
      <c r="B14" s="11" t="s">
        <v>143</v>
      </c>
      <c r="C14" s="95">
        <v>1645</v>
      </c>
      <c r="D14" s="92">
        <v>4.4444444399999998E-2</v>
      </c>
      <c r="E14" s="93">
        <v>16963131.024372868</v>
      </c>
      <c r="F14" s="35"/>
      <c r="G14" s="211" t="s">
        <v>36</v>
      </c>
      <c r="H14" s="212"/>
      <c r="I14" s="213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194</v>
      </c>
      <c r="P14" s="39">
        <f t="shared" si="2"/>
        <v>7425</v>
      </c>
      <c r="Q14" s="77">
        <f t="shared" si="3"/>
        <v>5.1699716700000002E-2</v>
      </c>
      <c r="R14" s="86">
        <f t="shared" si="5"/>
        <v>10122799.45359871</v>
      </c>
    </row>
    <row r="15" spans="1:18" ht="17.25" thickBot="1">
      <c r="A15" s="40" t="s">
        <v>152</v>
      </c>
      <c r="B15" s="11" t="s">
        <v>153</v>
      </c>
      <c r="C15" s="95">
        <v>1770</v>
      </c>
      <c r="D15" s="92">
        <v>4.4247787599999998E-2</v>
      </c>
      <c r="E15" s="93">
        <v>4242010.1575805498</v>
      </c>
      <c r="F15" s="35"/>
      <c r="G15" s="217"/>
      <c r="H15" s="218"/>
      <c r="I15" s="219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77</v>
      </c>
      <c r="P15" s="37">
        <f t="shared" si="2"/>
        <v>391100</v>
      </c>
      <c r="Q15" s="79">
        <f t="shared" si="3"/>
        <v>4.7542520400000003E-2</v>
      </c>
      <c r="R15" s="87">
        <f t="shared" si="5"/>
        <v>7590.1748824200004</v>
      </c>
    </row>
    <row r="16" spans="1:18" ht="17.25" thickBot="1">
      <c r="A16" s="40" t="s">
        <v>78</v>
      </c>
      <c r="B16" s="11" t="s">
        <v>79</v>
      </c>
      <c r="C16" s="95">
        <v>858</v>
      </c>
      <c r="D16" s="92">
        <v>4.3795620399999999E-2</v>
      </c>
      <c r="E16" s="93">
        <v>3786774.7266314598</v>
      </c>
      <c r="F16" s="35"/>
      <c r="G16" s="50" t="s">
        <v>38</v>
      </c>
      <c r="H16" s="203" t="s">
        <v>37</v>
      </c>
      <c r="I16" s="204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333</v>
      </c>
      <c r="P16" s="38">
        <f t="shared" si="2"/>
        <v>169450</v>
      </c>
      <c r="Q16" s="76">
        <f t="shared" si="3"/>
        <v>4.5664918200000001E-2</v>
      </c>
      <c r="R16" s="85">
        <f t="shared" si="5"/>
        <v>19736.534017419999</v>
      </c>
    </row>
    <row r="17" spans="1:18">
      <c r="A17" s="40" t="s">
        <v>96</v>
      </c>
      <c r="B17" s="11" t="s">
        <v>97</v>
      </c>
      <c r="C17" s="95">
        <v>2.3999999999999998E-3</v>
      </c>
      <c r="D17" s="92">
        <v>4.3478260900000003E-2</v>
      </c>
      <c r="E17" s="93">
        <v>2349709483291.8081</v>
      </c>
      <c r="F17" s="35"/>
      <c r="G17" s="277">
        <f>_xlfn.IFNA(VLOOKUP(G14, $B$2:$D$200, 3, FALSE), "-")</f>
        <v>4.5040769699999997E-2</v>
      </c>
      <c r="H17" s="271">
        <f>_xlfn.IFNA(VLOOKUP(G14, $B$2:$D$200, 2, FALSE), "-")</f>
        <v>48446000</v>
      </c>
      <c r="I17" s="272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49</v>
      </c>
      <c r="P17" s="39">
        <f t="shared" si="2"/>
        <v>48446000</v>
      </c>
      <c r="Q17" s="77">
        <f t="shared" si="3"/>
        <v>4.5040769699999997E-2</v>
      </c>
      <c r="R17" s="86">
        <f t="shared" si="5"/>
        <v>3757.4297011100002</v>
      </c>
    </row>
    <row r="18" spans="1:18" ht="17.25" thickBot="1">
      <c r="A18" s="40" t="s">
        <v>249</v>
      </c>
      <c r="B18" s="11" t="s">
        <v>250</v>
      </c>
      <c r="C18" s="95">
        <v>243</v>
      </c>
      <c r="D18" s="92">
        <v>4.29184549E-2</v>
      </c>
      <c r="E18" s="93">
        <v>335784595.82865798</v>
      </c>
      <c r="F18" s="35"/>
      <c r="G18" s="278"/>
      <c r="H18" s="273"/>
      <c r="I18" s="274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143</v>
      </c>
      <c r="P18" s="39">
        <f t="shared" si="2"/>
        <v>1645</v>
      </c>
      <c r="Q18" s="77">
        <f t="shared" si="3"/>
        <v>4.4444444399999998E-2</v>
      </c>
      <c r="R18" s="86">
        <f t="shared" si="5"/>
        <v>16963131.024372868</v>
      </c>
    </row>
    <row r="19" spans="1:18" ht="17.25" thickBot="1">
      <c r="A19" s="40" t="s">
        <v>118</v>
      </c>
      <c r="B19" s="11" t="s">
        <v>119</v>
      </c>
      <c r="C19" s="95">
        <v>17.2</v>
      </c>
      <c r="D19" s="92">
        <v>4.2424242399999999E-2</v>
      </c>
      <c r="E19" s="93">
        <v>287124335.03982913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153</v>
      </c>
      <c r="P19" s="39">
        <f t="shared" si="2"/>
        <v>1770</v>
      </c>
      <c r="Q19" s="77">
        <f t="shared" si="3"/>
        <v>4.4247787599999998E-2</v>
      </c>
      <c r="R19" s="86">
        <f t="shared" si="5"/>
        <v>4242010.1575805498</v>
      </c>
    </row>
    <row r="20" spans="1:18" ht="17.25" thickBot="1">
      <c r="A20" s="40" t="s">
        <v>102</v>
      </c>
      <c r="B20" s="11" t="s">
        <v>103</v>
      </c>
      <c r="C20" s="95">
        <v>668</v>
      </c>
      <c r="D20" s="92">
        <v>4.0498442400000001E-2</v>
      </c>
      <c r="E20" s="93">
        <v>5037118.6816203501</v>
      </c>
      <c r="F20" s="35"/>
      <c r="G20" s="202" t="s">
        <v>252</v>
      </c>
      <c r="H20" s="203"/>
      <c r="I20" s="204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79</v>
      </c>
      <c r="P20" s="39">
        <f t="shared" si="2"/>
        <v>858</v>
      </c>
      <c r="Q20" s="77">
        <f t="shared" si="3"/>
        <v>4.3795620399999999E-2</v>
      </c>
      <c r="R20" s="90">
        <f t="shared" si="5"/>
        <v>3786774.7266314598</v>
      </c>
    </row>
    <row r="21" spans="1:18">
      <c r="A21" s="40" t="s">
        <v>136</v>
      </c>
      <c r="B21" s="11" t="s">
        <v>137</v>
      </c>
      <c r="C21" s="95">
        <v>4905</v>
      </c>
      <c r="D21" s="92">
        <v>4.02969247E-2</v>
      </c>
      <c r="E21" s="93">
        <v>745161.63350401004</v>
      </c>
      <c r="F21" s="35"/>
      <c r="G21" s="211" t="s">
        <v>36</v>
      </c>
      <c r="H21" s="212"/>
      <c r="I21" s="213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97</v>
      </c>
      <c r="P21" s="45">
        <f t="shared" si="2"/>
        <v>2.3999999999999998E-3</v>
      </c>
      <c r="Q21" s="80">
        <f t="shared" si="3"/>
        <v>4.3478260900000003E-2</v>
      </c>
      <c r="R21" s="99">
        <f t="shared" si="5"/>
        <v>2349709483291.8081</v>
      </c>
    </row>
    <row r="22" spans="1:18" ht="17.25" thickBot="1">
      <c r="A22" s="40" t="s">
        <v>92</v>
      </c>
      <c r="B22" s="11" t="s">
        <v>93</v>
      </c>
      <c r="C22" s="95">
        <v>3346000</v>
      </c>
      <c r="D22" s="92">
        <v>4.0099471599999999E-2</v>
      </c>
      <c r="E22" s="93">
        <v>62150.52955372</v>
      </c>
      <c r="F22" s="35"/>
      <c r="G22" s="217"/>
      <c r="H22" s="218"/>
      <c r="I22" s="219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250</v>
      </c>
      <c r="P22" s="39">
        <f t="shared" si="2"/>
        <v>243</v>
      </c>
      <c r="Q22" s="77">
        <f t="shared" si="3"/>
        <v>4.29184549E-2</v>
      </c>
      <c r="R22" s="86">
        <f t="shared" si="5"/>
        <v>335784595.82865798</v>
      </c>
    </row>
    <row r="23" spans="1:18" ht="17.25" thickBot="1">
      <c r="A23" s="40" t="s">
        <v>336</v>
      </c>
      <c r="B23" s="11" t="s">
        <v>337</v>
      </c>
      <c r="C23" s="95">
        <v>1855</v>
      </c>
      <c r="D23" s="92">
        <v>3.9215686299999997E-2</v>
      </c>
      <c r="E23" s="93">
        <v>13965090.0268071</v>
      </c>
      <c r="F23" s="35"/>
      <c r="G23" s="50" t="s">
        <v>38</v>
      </c>
      <c r="H23" s="203" t="s">
        <v>37</v>
      </c>
      <c r="I23" s="204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119</v>
      </c>
      <c r="P23" s="39">
        <f t="shared" si="2"/>
        <v>17.2</v>
      </c>
      <c r="Q23" s="77">
        <f t="shared" si="3"/>
        <v>4.2424242399999999E-2</v>
      </c>
      <c r="R23" s="86">
        <f t="shared" si="5"/>
        <v>287124335.03982913</v>
      </c>
    </row>
    <row r="24" spans="1:18">
      <c r="A24" s="40" t="s">
        <v>343</v>
      </c>
      <c r="B24" s="11" t="s">
        <v>344</v>
      </c>
      <c r="C24" s="95">
        <v>10880</v>
      </c>
      <c r="D24" s="92">
        <v>3.9159503300000002E-2</v>
      </c>
      <c r="E24" s="93">
        <v>1274727.0538650199</v>
      </c>
      <c r="F24" s="35"/>
      <c r="G24" s="277">
        <f>_xlfn.IFNA(VLOOKUP(G21, $B$2:$D$200, 3, FALSE), "-")</f>
        <v>4.5040769699999997E-2</v>
      </c>
      <c r="H24" s="271">
        <f>_xlfn.IFNA(VLOOKUP(G21, $B$2:$D$200, 2, FALSE), "-")</f>
        <v>48446000</v>
      </c>
      <c r="I24" s="272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103</v>
      </c>
      <c r="P24" s="39">
        <f t="shared" si="2"/>
        <v>668</v>
      </c>
      <c r="Q24" s="77">
        <f t="shared" si="3"/>
        <v>4.0498442400000001E-2</v>
      </c>
      <c r="R24" s="86">
        <f t="shared" si="5"/>
        <v>5037118.6816203501</v>
      </c>
    </row>
    <row r="25" spans="1:18" ht="17.25" thickBot="1">
      <c r="A25" s="40" t="s">
        <v>104</v>
      </c>
      <c r="B25" s="11" t="s">
        <v>105</v>
      </c>
      <c r="C25" s="95">
        <v>825</v>
      </c>
      <c r="D25" s="92">
        <v>3.9042821200000001E-2</v>
      </c>
      <c r="E25" s="93">
        <v>7909557.66487558</v>
      </c>
      <c r="F25" s="35"/>
      <c r="G25" s="278"/>
      <c r="H25" s="273"/>
      <c r="I25" s="274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137</v>
      </c>
      <c r="P25" s="37">
        <f t="shared" si="2"/>
        <v>4905</v>
      </c>
      <c r="Q25" s="79">
        <f t="shared" si="3"/>
        <v>4.02969247E-2</v>
      </c>
      <c r="R25" s="87">
        <f t="shared" si="5"/>
        <v>745161.63350401004</v>
      </c>
    </row>
    <row r="26" spans="1:18">
      <c r="A26" s="40" t="s">
        <v>172</v>
      </c>
      <c r="B26" s="11" t="s">
        <v>173</v>
      </c>
      <c r="C26" s="95">
        <v>909</v>
      </c>
      <c r="D26" s="92">
        <v>3.8857142900000002E-2</v>
      </c>
      <c r="E26" s="93">
        <v>3294960.8320222599</v>
      </c>
      <c r="F26" s="35"/>
    </row>
    <row r="27" spans="1:18" ht="17.25" thickBot="1">
      <c r="A27" s="40" t="s">
        <v>61</v>
      </c>
      <c r="B27" s="11" t="s">
        <v>62</v>
      </c>
      <c r="C27" s="95">
        <v>25440</v>
      </c>
      <c r="D27" s="92">
        <v>3.7943696499999999E-2</v>
      </c>
      <c r="E27" s="93">
        <v>652200.97964297002</v>
      </c>
      <c r="F27" s="35"/>
    </row>
    <row r="28" spans="1:18" ht="17.25" thickBot="1">
      <c r="A28" s="40" t="s">
        <v>144</v>
      </c>
      <c r="B28" s="11" t="s">
        <v>145</v>
      </c>
      <c r="C28" s="95">
        <v>11.1</v>
      </c>
      <c r="D28" s="92">
        <v>3.7383177599999998E-2</v>
      </c>
      <c r="E28" s="93">
        <v>298556154.91205645</v>
      </c>
      <c r="F28" s="35"/>
      <c r="G28" s="202" t="s">
        <v>46</v>
      </c>
      <c r="H28" s="203"/>
      <c r="I28" s="203"/>
      <c r="J28" s="204"/>
      <c r="K28" s="202" t="s">
        <v>44</v>
      </c>
      <c r="L28" s="203"/>
      <c r="M28" s="203"/>
      <c r="N28" s="204"/>
      <c r="O28" s="202" t="s">
        <v>45</v>
      </c>
      <c r="P28" s="203"/>
      <c r="Q28" s="203"/>
      <c r="R28" s="204"/>
    </row>
    <row r="29" spans="1:18" ht="17.25" thickBot="1">
      <c r="A29" s="40" t="s">
        <v>168</v>
      </c>
      <c r="B29" s="11" t="s">
        <v>169</v>
      </c>
      <c r="C29" s="95">
        <v>1835</v>
      </c>
      <c r="D29" s="92">
        <v>3.67231638E-2</v>
      </c>
      <c r="E29" s="93">
        <v>2924685.1071802899</v>
      </c>
      <c r="F29" s="35"/>
      <c r="G29" s="267" t="s">
        <v>54</v>
      </c>
      <c r="H29" s="279">
        <f ca="1">NOW()</f>
        <v>44620.998995023147</v>
      </c>
      <c r="I29" s="280"/>
      <c r="J29" s="281"/>
      <c r="K29" s="270" t="s">
        <v>54</v>
      </c>
      <c r="L29" s="279">
        <f ca="1">NOW()</f>
        <v>44620.998995023147</v>
      </c>
      <c r="M29" s="280"/>
      <c r="N29" s="281"/>
      <c r="O29" s="270" t="s">
        <v>54</v>
      </c>
      <c r="P29" s="279">
        <f ca="1">NOW()</f>
        <v>44620.998995023147</v>
      </c>
      <c r="Q29" s="280"/>
      <c r="R29" s="281"/>
    </row>
    <row r="30" spans="1:18" ht="17.25" thickBot="1">
      <c r="A30" s="40" t="s">
        <v>110</v>
      </c>
      <c r="B30" s="11" t="s">
        <v>111</v>
      </c>
      <c r="C30" s="95">
        <v>3690</v>
      </c>
      <c r="D30" s="92">
        <v>3.5063113600000001E-2</v>
      </c>
      <c r="E30" s="93">
        <v>35116864.176570259</v>
      </c>
      <c r="F30" s="35"/>
      <c r="G30" s="264"/>
      <c r="H30" s="51" t="s">
        <v>57</v>
      </c>
      <c r="I30" s="73" t="s">
        <v>58</v>
      </c>
      <c r="J30" s="69" t="s">
        <v>260</v>
      </c>
      <c r="K30" s="219"/>
      <c r="L30" s="51" t="s">
        <v>57</v>
      </c>
      <c r="M30" s="73" t="s">
        <v>58</v>
      </c>
      <c r="N30" s="91" t="s">
        <v>260</v>
      </c>
      <c r="O30" s="219"/>
      <c r="P30" s="51" t="s">
        <v>57</v>
      </c>
      <c r="Q30" s="73" t="s">
        <v>58</v>
      </c>
      <c r="R30" s="91" t="s">
        <v>260</v>
      </c>
    </row>
    <row r="31" spans="1:18">
      <c r="A31" s="40" t="s">
        <v>67</v>
      </c>
      <c r="B31" s="11" t="s">
        <v>68</v>
      </c>
      <c r="C31" s="95">
        <v>2425</v>
      </c>
      <c r="D31" s="92">
        <v>3.4115138599999997E-2</v>
      </c>
      <c r="E31" s="93">
        <v>2217117.0715083098</v>
      </c>
      <c r="F31" s="35"/>
      <c r="G31" s="52" t="s">
        <v>155</v>
      </c>
      <c r="H31" s="38">
        <f t="shared" ref="H31:H50" si="6">_xlfn.IFNA(VLOOKUP(G31, $B$2:$D$200, 2, FALSE), "")</f>
        <v>15480</v>
      </c>
      <c r="I31" s="76">
        <f t="shared" ref="I31:I50" si="7">_xlfn.IFNA(VLOOKUP(G31, $B$2:$D$200, 3, FALSE), "")</f>
        <v>0.12173913040000001</v>
      </c>
      <c r="J31" s="85">
        <f>_xlfn.IFNA(VLOOKUP(G31, $B$2:$E$200, 4, FALSE), "")</f>
        <v>12059396.356451441</v>
      </c>
      <c r="K31" s="81" t="s">
        <v>97</v>
      </c>
      <c r="L31" s="38">
        <f t="shared" ref="L31:L50" si="8">_xlfn.IFNA(VLOOKUP(K31, $B$2:$D$200, 2, FALSE), "")</f>
        <v>2.3999999999999998E-3</v>
      </c>
      <c r="M31" s="76">
        <f t="shared" ref="M31:M50" si="9">_xlfn.IFNA(VLOOKUP(K31, $B$2:$D$200, 3, FALSE), "")</f>
        <v>4.3478260900000003E-2</v>
      </c>
      <c r="N31" s="85">
        <f>_xlfn.IFNA(VLOOKUP(K31, $B$2:$E$200, 4, FALSE), "")</f>
        <v>2349709483291.8081</v>
      </c>
      <c r="O31" s="81" t="s">
        <v>85</v>
      </c>
      <c r="P31" s="38">
        <f t="shared" ref="P31:P50" si="10">_xlfn.IFNA(VLOOKUP(O31, $B$2:$D$200, 2, FALSE), "")</f>
        <v>226</v>
      </c>
      <c r="Q31" s="76">
        <f t="shared" ref="Q31:Q50" si="11">_xlfn.IFNA(VLOOKUP(O31, $B$2:$D$200, 3, FALSE), "")</f>
        <v>0.10243902439999999</v>
      </c>
      <c r="R31" s="85">
        <f>_xlfn.IFNA(VLOOKUP(O31, $B$2:$E$200, 4, FALSE), "")</f>
        <v>89374387.021629065</v>
      </c>
    </row>
    <row r="32" spans="1:18">
      <c r="A32" s="40" t="s">
        <v>74</v>
      </c>
      <c r="B32" s="11" t="s">
        <v>75</v>
      </c>
      <c r="C32" s="95">
        <v>17380</v>
      </c>
      <c r="D32" s="92">
        <v>3.3908387900000003E-2</v>
      </c>
      <c r="E32" s="93">
        <v>573362.35435915005</v>
      </c>
      <c r="F32" s="35"/>
      <c r="G32" s="47" t="s">
        <v>85</v>
      </c>
      <c r="H32" s="39">
        <f t="shared" si="6"/>
        <v>226</v>
      </c>
      <c r="I32" s="77">
        <f t="shared" si="7"/>
        <v>0.10243902439999999</v>
      </c>
      <c r="J32" s="86">
        <f t="shared" ref="J32:J50" si="12">_xlfn.IFNA(VLOOKUP(G32, $B$2:$E$200, 4, FALSE), "")</f>
        <v>89374387.021629065</v>
      </c>
      <c r="K32" s="82" t="s">
        <v>119</v>
      </c>
      <c r="L32" s="39">
        <f t="shared" si="8"/>
        <v>17.2</v>
      </c>
      <c r="M32" s="77">
        <f t="shared" si="9"/>
        <v>4.2424242399999999E-2</v>
      </c>
      <c r="N32" s="86">
        <f t="shared" ref="N32:N50" si="13">_xlfn.IFNA(VLOOKUP(K32, $B$2:$E$200, 4, FALSE), "")</f>
        <v>287124335.03982913</v>
      </c>
      <c r="O32" s="82" t="s">
        <v>327</v>
      </c>
      <c r="P32" s="39">
        <f t="shared" si="10"/>
        <v>697</v>
      </c>
      <c r="Q32" s="77">
        <f t="shared" si="11"/>
        <v>6.0882800600000002E-2</v>
      </c>
      <c r="R32" s="86">
        <f t="shared" ref="R32:R50" si="14">_xlfn.IFNA(VLOOKUP(O32, $B$2:$E$200, 4, FALSE), "")</f>
        <v>462406094.6990087</v>
      </c>
    </row>
    <row r="33" spans="1:18">
      <c r="A33" s="40" t="s">
        <v>59</v>
      </c>
      <c r="B33" s="11" t="s">
        <v>60</v>
      </c>
      <c r="C33" s="95">
        <v>3250</v>
      </c>
      <c r="D33" s="92">
        <v>3.33863275E-2</v>
      </c>
      <c r="E33" s="93">
        <v>36407349.382963426</v>
      </c>
      <c r="F33" s="35"/>
      <c r="G33" s="47" t="s">
        <v>339</v>
      </c>
      <c r="H33" s="39">
        <f t="shared" si="6"/>
        <v>115350</v>
      </c>
      <c r="I33" s="77">
        <f t="shared" si="7"/>
        <v>9.4402277000000007E-2</v>
      </c>
      <c r="J33" s="86">
        <f t="shared" si="12"/>
        <v>666302.80370725004</v>
      </c>
      <c r="K33" s="82" t="s">
        <v>145</v>
      </c>
      <c r="L33" s="39">
        <f t="shared" si="8"/>
        <v>11.1</v>
      </c>
      <c r="M33" s="77">
        <f t="shared" si="9"/>
        <v>3.7383177599999998E-2</v>
      </c>
      <c r="N33" s="86">
        <f t="shared" si="13"/>
        <v>298556154.91205645</v>
      </c>
      <c r="O33" s="82" t="s">
        <v>79</v>
      </c>
      <c r="P33" s="39">
        <f t="shared" si="10"/>
        <v>858</v>
      </c>
      <c r="Q33" s="77">
        <f t="shared" si="11"/>
        <v>4.3795620399999999E-2</v>
      </c>
      <c r="R33" s="86">
        <f t="shared" si="14"/>
        <v>3786774.7266314598</v>
      </c>
    </row>
    <row r="34" spans="1:18">
      <c r="A34" s="40" t="s">
        <v>233</v>
      </c>
      <c r="B34" s="11" t="s">
        <v>234</v>
      </c>
      <c r="C34" s="95">
        <v>96</v>
      </c>
      <c r="D34" s="92">
        <v>3.3369214199999997E-2</v>
      </c>
      <c r="E34" s="93">
        <v>54334989.530775093</v>
      </c>
      <c r="F34" s="35"/>
      <c r="G34" s="47" t="s">
        <v>327</v>
      </c>
      <c r="H34" s="39">
        <f t="shared" si="6"/>
        <v>697</v>
      </c>
      <c r="I34" s="77">
        <f t="shared" si="7"/>
        <v>6.0882800600000002E-2</v>
      </c>
      <c r="J34" s="86">
        <f t="shared" si="12"/>
        <v>462406094.6990087</v>
      </c>
      <c r="K34" s="82" t="s">
        <v>234</v>
      </c>
      <c r="L34" s="39">
        <f t="shared" si="8"/>
        <v>96</v>
      </c>
      <c r="M34" s="77">
        <f t="shared" si="9"/>
        <v>3.3369214199999997E-2</v>
      </c>
      <c r="N34" s="86">
        <f t="shared" si="13"/>
        <v>54334989.530775093</v>
      </c>
      <c r="O34" s="82" t="s">
        <v>250</v>
      </c>
      <c r="P34" s="39">
        <f t="shared" si="10"/>
        <v>243</v>
      </c>
      <c r="Q34" s="77">
        <f t="shared" si="11"/>
        <v>4.29184549E-2</v>
      </c>
      <c r="R34" s="86">
        <f t="shared" si="14"/>
        <v>335784595.82865798</v>
      </c>
    </row>
    <row r="35" spans="1:18">
      <c r="A35" s="40" t="s">
        <v>245</v>
      </c>
      <c r="B35" s="11" t="s">
        <v>246</v>
      </c>
      <c r="C35" s="95">
        <v>56.5</v>
      </c>
      <c r="D35" s="92">
        <v>3.2906764200000001E-2</v>
      </c>
      <c r="E35" s="93">
        <v>308511646.08689296</v>
      </c>
      <c r="F35" s="35"/>
      <c r="G35" s="47" t="s">
        <v>73</v>
      </c>
      <c r="H35" s="44">
        <f t="shared" si="6"/>
        <v>34800</v>
      </c>
      <c r="I35" s="78">
        <f t="shared" si="7"/>
        <v>5.4865110600000003E-2</v>
      </c>
      <c r="J35" s="90">
        <f t="shared" si="12"/>
        <v>1025701.4352103299</v>
      </c>
      <c r="K35" s="83" t="s">
        <v>246</v>
      </c>
      <c r="L35" s="44">
        <f t="shared" si="8"/>
        <v>56.5</v>
      </c>
      <c r="M35" s="78">
        <f t="shared" si="9"/>
        <v>3.2906764200000001E-2</v>
      </c>
      <c r="N35" s="90">
        <f t="shared" si="13"/>
        <v>308511646.08689296</v>
      </c>
      <c r="O35" s="83" t="s">
        <v>103</v>
      </c>
      <c r="P35" s="44">
        <f t="shared" si="10"/>
        <v>668</v>
      </c>
      <c r="Q35" s="78">
        <f t="shared" si="11"/>
        <v>4.0498442400000001E-2</v>
      </c>
      <c r="R35" s="90">
        <f t="shared" si="14"/>
        <v>5037118.6816203501</v>
      </c>
    </row>
    <row r="36" spans="1:18">
      <c r="A36" s="40" t="s">
        <v>164</v>
      </c>
      <c r="B36" s="11" t="s">
        <v>165</v>
      </c>
      <c r="C36" s="95">
        <v>1425</v>
      </c>
      <c r="D36" s="92">
        <v>3.2608695700000002E-2</v>
      </c>
      <c r="E36" s="93">
        <v>4657748.9487898201</v>
      </c>
      <c r="F36" s="35"/>
      <c r="G36" s="49" t="s">
        <v>341</v>
      </c>
      <c r="H36" s="39">
        <f t="shared" si="6"/>
        <v>1035</v>
      </c>
      <c r="I36" s="77">
        <f t="shared" si="7"/>
        <v>5.3971486800000003E-2</v>
      </c>
      <c r="J36" s="99">
        <f t="shared" si="12"/>
        <v>6943104.8411436696</v>
      </c>
      <c r="K36" s="82" t="s">
        <v>159</v>
      </c>
      <c r="L36" s="39">
        <f t="shared" si="8"/>
        <v>65.099999999999994</v>
      </c>
      <c r="M36" s="77">
        <f t="shared" si="9"/>
        <v>3.1695721099999997E-2</v>
      </c>
      <c r="N36" s="99">
        <f t="shared" si="13"/>
        <v>487985360.67102677</v>
      </c>
      <c r="O36" s="82" t="s">
        <v>105</v>
      </c>
      <c r="P36" s="39">
        <f t="shared" si="10"/>
        <v>825</v>
      </c>
      <c r="Q36" s="77">
        <f t="shared" si="11"/>
        <v>3.9042821200000001E-2</v>
      </c>
      <c r="R36" s="99">
        <f t="shared" si="14"/>
        <v>7909557.66487558</v>
      </c>
    </row>
    <row r="37" spans="1:18">
      <c r="A37" s="40" t="s">
        <v>209</v>
      </c>
      <c r="B37" s="11" t="s">
        <v>210</v>
      </c>
      <c r="C37" s="95">
        <v>1115</v>
      </c>
      <c r="D37" s="92">
        <v>3.2407407399999998E-2</v>
      </c>
      <c r="E37" s="93">
        <v>10940906.51620339</v>
      </c>
      <c r="F37" s="35"/>
      <c r="G37" s="47" t="s">
        <v>346</v>
      </c>
      <c r="H37" s="39">
        <f t="shared" si="6"/>
        <v>97190</v>
      </c>
      <c r="I37" s="77">
        <f t="shared" si="7"/>
        <v>5.2637279299999999E-2</v>
      </c>
      <c r="J37" s="86">
        <f t="shared" si="12"/>
        <v>234998.01055052</v>
      </c>
      <c r="K37" s="82" t="s">
        <v>64</v>
      </c>
      <c r="L37" s="39">
        <f t="shared" si="8"/>
        <v>30.1</v>
      </c>
      <c r="M37" s="77">
        <f t="shared" si="9"/>
        <v>3.0821917800000001E-2</v>
      </c>
      <c r="N37" s="86">
        <f t="shared" si="13"/>
        <v>39549953.477963217</v>
      </c>
      <c r="O37" s="82" t="s">
        <v>173</v>
      </c>
      <c r="P37" s="39">
        <f t="shared" si="10"/>
        <v>909</v>
      </c>
      <c r="Q37" s="77">
        <f t="shared" si="11"/>
        <v>3.8857142900000002E-2</v>
      </c>
      <c r="R37" s="86">
        <f t="shared" si="14"/>
        <v>3294960.8320222599</v>
      </c>
    </row>
    <row r="38" spans="1:18">
      <c r="A38" s="40" t="s">
        <v>158</v>
      </c>
      <c r="B38" s="11" t="s">
        <v>159</v>
      </c>
      <c r="C38" s="95">
        <v>65.099999999999994</v>
      </c>
      <c r="D38" s="92">
        <v>3.1695721099999997E-2</v>
      </c>
      <c r="E38" s="93">
        <v>487985360.67102677</v>
      </c>
      <c r="F38" s="35"/>
      <c r="G38" s="47" t="s">
        <v>81</v>
      </c>
      <c r="H38" s="39">
        <f t="shared" si="6"/>
        <v>1115</v>
      </c>
      <c r="I38" s="77">
        <f t="shared" si="7"/>
        <v>5.1886792500000001E-2</v>
      </c>
      <c r="J38" s="86">
        <f t="shared" si="12"/>
        <v>23020589.683749579</v>
      </c>
      <c r="K38" s="82" t="s">
        <v>141</v>
      </c>
      <c r="L38" s="39">
        <f t="shared" si="8"/>
        <v>80.3</v>
      </c>
      <c r="M38" s="77">
        <f t="shared" si="9"/>
        <v>3.0808729100000001E-2</v>
      </c>
      <c r="N38" s="86">
        <f t="shared" si="13"/>
        <v>46362993.265816018</v>
      </c>
      <c r="O38" s="82" t="s">
        <v>325</v>
      </c>
      <c r="P38" s="39">
        <f t="shared" si="10"/>
        <v>266</v>
      </c>
      <c r="Q38" s="77">
        <f t="shared" si="11"/>
        <v>3.1007751900000002E-2</v>
      </c>
      <c r="R38" s="86">
        <f t="shared" si="14"/>
        <v>19482068.066702802</v>
      </c>
    </row>
    <row r="39" spans="1:18">
      <c r="A39" s="40" t="s">
        <v>94</v>
      </c>
      <c r="B39" s="11" t="s">
        <v>95</v>
      </c>
      <c r="C39" s="95">
        <v>3955</v>
      </c>
      <c r="D39" s="92">
        <v>3.1290743199999999E-2</v>
      </c>
      <c r="E39" s="93">
        <v>1288160.24867766</v>
      </c>
      <c r="F39" s="35"/>
      <c r="G39" s="47" t="s">
        <v>194</v>
      </c>
      <c r="H39" s="39">
        <f t="shared" si="6"/>
        <v>7425</v>
      </c>
      <c r="I39" s="77">
        <f t="shared" si="7"/>
        <v>5.1699716700000002E-2</v>
      </c>
      <c r="J39" s="86">
        <f t="shared" si="12"/>
        <v>10122799.45359871</v>
      </c>
      <c r="K39" s="82" t="s">
        <v>125</v>
      </c>
      <c r="L39" s="39">
        <f t="shared" si="8"/>
        <v>57.9</v>
      </c>
      <c r="M39" s="77">
        <f t="shared" si="9"/>
        <v>3.02491103E-2</v>
      </c>
      <c r="N39" s="86">
        <f t="shared" si="13"/>
        <v>220523846.23839277</v>
      </c>
      <c r="O39" s="82" t="s">
        <v>107</v>
      </c>
      <c r="P39" s="39">
        <f t="shared" si="10"/>
        <v>106</v>
      </c>
      <c r="Q39" s="77">
        <f t="shared" si="11"/>
        <v>2.9126213599999999E-2</v>
      </c>
      <c r="R39" s="86">
        <f t="shared" si="14"/>
        <v>36154165.741364993</v>
      </c>
    </row>
    <row r="40" spans="1:18" ht="17.25" thickBot="1">
      <c r="A40" s="40" t="s">
        <v>53</v>
      </c>
      <c r="B40" s="11" t="s">
        <v>325</v>
      </c>
      <c r="C40" s="95">
        <v>266</v>
      </c>
      <c r="D40" s="92">
        <v>3.1007751900000002E-2</v>
      </c>
      <c r="E40" s="93">
        <v>19482068.066702802</v>
      </c>
      <c r="F40" s="35"/>
      <c r="G40" s="53" t="s">
        <v>77</v>
      </c>
      <c r="H40" s="37">
        <f t="shared" si="6"/>
        <v>391100</v>
      </c>
      <c r="I40" s="79">
        <f t="shared" si="7"/>
        <v>4.7542520400000003E-2</v>
      </c>
      <c r="J40" s="87">
        <f t="shared" si="12"/>
        <v>7590.1748824200004</v>
      </c>
      <c r="K40" s="84" t="s">
        <v>186</v>
      </c>
      <c r="L40" s="37">
        <f t="shared" si="8"/>
        <v>10.4</v>
      </c>
      <c r="M40" s="79">
        <f t="shared" si="9"/>
        <v>2.9702970299999999E-2</v>
      </c>
      <c r="N40" s="87">
        <f t="shared" si="13"/>
        <v>181573748.10862443</v>
      </c>
      <c r="O40" s="84" t="s">
        <v>348</v>
      </c>
      <c r="P40" s="37">
        <f t="shared" si="10"/>
        <v>501</v>
      </c>
      <c r="Q40" s="79">
        <f t="shared" si="11"/>
        <v>2.87474333E-2</v>
      </c>
      <c r="R40" s="87">
        <f t="shared" si="14"/>
        <v>9273029.1612304803</v>
      </c>
    </row>
    <row r="41" spans="1:18">
      <c r="A41" s="40" t="s">
        <v>63</v>
      </c>
      <c r="B41" s="11" t="s">
        <v>64</v>
      </c>
      <c r="C41" s="95">
        <v>30.1</v>
      </c>
      <c r="D41" s="92">
        <v>3.0821917800000001E-2</v>
      </c>
      <c r="E41" s="93">
        <v>39549953.477963217</v>
      </c>
      <c r="F41" s="35"/>
      <c r="G41" s="52" t="s">
        <v>333</v>
      </c>
      <c r="H41" s="38">
        <f t="shared" si="6"/>
        <v>169450</v>
      </c>
      <c r="I41" s="76">
        <f t="shared" si="7"/>
        <v>4.5664918200000001E-2</v>
      </c>
      <c r="J41" s="85">
        <f t="shared" si="12"/>
        <v>19736.534017419999</v>
      </c>
      <c r="K41" s="81" t="s">
        <v>331</v>
      </c>
      <c r="L41" s="38">
        <f t="shared" si="8"/>
        <v>9.1899999999999996E-2</v>
      </c>
      <c r="M41" s="76">
        <f t="shared" si="9"/>
        <v>2.9115341499999999E-2</v>
      </c>
      <c r="N41" s="85">
        <f t="shared" si="13"/>
        <v>36984590030.131363</v>
      </c>
      <c r="O41" s="81" t="s">
        <v>89</v>
      </c>
      <c r="P41" s="38">
        <f t="shared" si="10"/>
        <v>911</v>
      </c>
      <c r="Q41" s="76">
        <f t="shared" si="11"/>
        <v>2.7057497199999999E-2</v>
      </c>
      <c r="R41" s="85">
        <f t="shared" si="14"/>
        <v>257210302.61282125</v>
      </c>
    </row>
    <row r="42" spans="1:18">
      <c r="A42" s="40" t="s">
        <v>140</v>
      </c>
      <c r="B42" s="11" t="s">
        <v>141</v>
      </c>
      <c r="C42" s="95">
        <v>80.3</v>
      </c>
      <c r="D42" s="92">
        <v>3.0808729100000001E-2</v>
      </c>
      <c r="E42" s="93">
        <v>46362993.265816018</v>
      </c>
      <c r="F42" s="35"/>
      <c r="G42" s="47" t="s">
        <v>49</v>
      </c>
      <c r="H42" s="39">
        <f t="shared" si="6"/>
        <v>48446000</v>
      </c>
      <c r="I42" s="77">
        <f t="shared" si="7"/>
        <v>4.5040769699999997E-2</v>
      </c>
      <c r="J42" s="86">
        <f t="shared" si="12"/>
        <v>3757.4297011100002</v>
      </c>
      <c r="K42" s="82" t="s">
        <v>129</v>
      </c>
      <c r="L42" s="39">
        <f t="shared" si="8"/>
        <v>49.4</v>
      </c>
      <c r="M42" s="77">
        <f t="shared" si="9"/>
        <v>2.7027026999999999E-2</v>
      </c>
      <c r="N42" s="86">
        <f t="shared" si="13"/>
        <v>63069760.363647982</v>
      </c>
      <c r="O42" s="82" t="s">
        <v>135</v>
      </c>
      <c r="P42" s="39">
        <f t="shared" si="10"/>
        <v>205</v>
      </c>
      <c r="Q42" s="77">
        <f t="shared" si="11"/>
        <v>2.5000000000000001E-2</v>
      </c>
      <c r="R42" s="86">
        <f t="shared" si="14"/>
        <v>28417634.814627402</v>
      </c>
    </row>
    <row r="43" spans="1:18">
      <c r="A43" s="40" t="s">
        <v>124</v>
      </c>
      <c r="B43" s="11" t="s">
        <v>125</v>
      </c>
      <c r="C43" s="95">
        <v>57.9</v>
      </c>
      <c r="D43" s="92">
        <v>3.02491103E-2</v>
      </c>
      <c r="E43" s="93">
        <v>220523846.23839277</v>
      </c>
      <c r="F43" s="35"/>
      <c r="G43" s="47" t="s">
        <v>143</v>
      </c>
      <c r="H43" s="39">
        <f t="shared" si="6"/>
        <v>1645</v>
      </c>
      <c r="I43" s="77">
        <f t="shared" si="7"/>
        <v>4.4444444399999998E-2</v>
      </c>
      <c r="J43" s="86">
        <f t="shared" si="12"/>
        <v>16963131.024372868</v>
      </c>
      <c r="K43" s="82" t="s">
        <v>204</v>
      </c>
      <c r="L43" s="39">
        <f t="shared" si="8"/>
        <v>7.9</v>
      </c>
      <c r="M43" s="77">
        <f t="shared" si="9"/>
        <v>2.5974026000000001E-2</v>
      </c>
      <c r="N43" s="86">
        <f t="shared" si="13"/>
        <v>4398790422.7376385</v>
      </c>
      <c r="O43" s="82" t="s">
        <v>226</v>
      </c>
      <c r="P43" s="39">
        <f t="shared" si="10"/>
        <v>358</v>
      </c>
      <c r="Q43" s="77">
        <f t="shared" si="11"/>
        <v>2.2857142899999999E-2</v>
      </c>
      <c r="R43" s="86">
        <f t="shared" si="14"/>
        <v>12270029.711744551</v>
      </c>
    </row>
    <row r="44" spans="1:18">
      <c r="A44" s="40" t="s">
        <v>150</v>
      </c>
      <c r="B44" s="11" t="s">
        <v>151</v>
      </c>
      <c r="C44" s="95">
        <v>60800</v>
      </c>
      <c r="D44" s="92">
        <v>3.0159267999999999E-2</v>
      </c>
      <c r="E44" s="93">
        <v>583471.93286098004</v>
      </c>
      <c r="F44" s="35"/>
      <c r="G44" s="47" t="s">
        <v>153</v>
      </c>
      <c r="H44" s="39">
        <f t="shared" si="6"/>
        <v>1770</v>
      </c>
      <c r="I44" s="77">
        <f t="shared" si="7"/>
        <v>4.4247787599999998E-2</v>
      </c>
      <c r="J44" s="86">
        <f t="shared" si="12"/>
        <v>4242010.1575805498</v>
      </c>
      <c r="K44" s="82" t="s">
        <v>127</v>
      </c>
      <c r="L44" s="39">
        <f t="shared" si="8"/>
        <v>80.8</v>
      </c>
      <c r="M44" s="77">
        <f t="shared" si="9"/>
        <v>1.8915510699999999E-2</v>
      </c>
      <c r="N44" s="86">
        <f t="shared" si="13"/>
        <v>27218125.38657096</v>
      </c>
      <c r="O44" s="82" t="s">
        <v>121</v>
      </c>
      <c r="P44" s="39">
        <f t="shared" si="10"/>
        <v>337</v>
      </c>
      <c r="Q44" s="77">
        <f t="shared" si="11"/>
        <v>2.12121212E-2</v>
      </c>
      <c r="R44" s="86">
        <f t="shared" si="14"/>
        <v>27816935.440704972</v>
      </c>
    </row>
    <row r="45" spans="1:18">
      <c r="A45" s="40" t="s">
        <v>185</v>
      </c>
      <c r="B45" s="11" t="s">
        <v>186</v>
      </c>
      <c r="C45" s="95">
        <v>10.4</v>
      </c>
      <c r="D45" s="92">
        <v>2.9702970299999999E-2</v>
      </c>
      <c r="E45" s="93">
        <v>181573748.10862443</v>
      </c>
      <c r="F45" s="35"/>
      <c r="G45" s="47" t="s">
        <v>79</v>
      </c>
      <c r="H45" s="44">
        <f t="shared" si="6"/>
        <v>858</v>
      </c>
      <c r="I45" s="78">
        <f t="shared" si="7"/>
        <v>4.3795620399999999E-2</v>
      </c>
      <c r="J45" s="90">
        <f t="shared" si="12"/>
        <v>3786774.7266314598</v>
      </c>
      <c r="K45" s="83" t="s">
        <v>230</v>
      </c>
      <c r="L45" s="44">
        <f t="shared" si="8"/>
        <v>51.8</v>
      </c>
      <c r="M45" s="78">
        <f t="shared" si="9"/>
        <v>1.7681728899999999E-2</v>
      </c>
      <c r="N45" s="90">
        <f t="shared" si="13"/>
        <v>278374222.29036492</v>
      </c>
      <c r="O45" s="83" t="s">
        <v>262</v>
      </c>
      <c r="P45" s="44">
        <f t="shared" si="10"/>
        <v>155</v>
      </c>
      <c r="Q45" s="78">
        <f t="shared" si="11"/>
        <v>1.9736842099999999E-2</v>
      </c>
      <c r="R45" s="90">
        <f t="shared" si="14"/>
        <v>268294597.83095035</v>
      </c>
    </row>
    <row r="46" spans="1:18">
      <c r="A46" s="40" t="s">
        <v>106</v>
      </c>
      <c r="B46" s="11" t="s">
        <v>107</v>
      </c>
      <c r="C46" s="95">
        <v>106</v>
      </c>
      <c r="D46" s="92">
        <v>2.9126213599999999E-2</v>
      </c>
      <c r="E46" s="93">
        <v>36154165.741364993</v>
      </c>
      <c r="F46" s="35"/>
      <c r="G46" s="49" t="s">
        <v>97</v>
      </c>
      <c r="H46" s="39">
        <f t="shared" si="6"/>
        <v>2.3999999999999998E-3</v>
      </c>
      <c r="I46" s="77">
        <f t="shared" si="7"/>
        <v>4.3478260900000003E-2</v>
      </c>
      <c r="J46" s="99">
        <f t="shared" si="12"/>
        <v>2349709483291.8081</v>
      </c>
      <c r="K46" s="82" t="s">
        <v>149</v>
      </c>
      <c r="L46" s="39">
        <f t="shared" si="8"/>
        <v>72.7</v>
      </c>
      <c r="M46" s="77">
        <f t="shared" si="9"/>
        <v>1.53631285E-2</v>
      </c>
      <c r="N46" s="99">
        <f t="shared" si="13"/>
        <v>250516723.86229259</v>
      </c>
      <c r="O46" s="82" t="s">
        <v>216</v>
      </c>
      <c r="P46" s="39">
        <f t="shared" si="10"/>
        <v>140</v>
      </c>
      <c r="Q46" s="77">
        <f t="shared" si="11"/>
        <v>1.44927536E-2</v>
      </c>
      <c r="R46" s="99">
        <f t="shared" si="14"/>
        <v>29006025.16700431</v>
      </c>
    </row>
    <row r="47" spans="1:18">
      <c r="A47" s="40" t="s">
        <v>330</v>
      </c>
      <c r="B47" s="11" t="s">
        <v>331</v>
      </c>
      <c r="C47" s="95">
        <v>9.1899999999999996E-2</v>
      </c>
      <c r="D47" s="92">
        <v>2.9115341499999999E-2</v>
      </c>
      <c r="E47" s="93">
        <v>36984590030.131363</v>
      </c>
      <c r="F47" s="35"/>
      <c r="G47" s="47" t="s">
        <v>250</v>
      </c>
      <c r="H47" s="39">
        <f t="shared" si="6"/>
        <v>243</v>
      </c>
      <c r="I47" s="77">
        <f t="shared" si="7"/>
        <v>4.29184549E-2</v>
      </c>
      <c r="J47" s="86">
        <f t="shared" si="12"/>
        <v>335784595.82865798</v>
      </c>
      <c r="K47" s="82" t="s">
        <v>342</v>
      </c>
      <c r="L47" s="39">
        <f t="shared" si="8"/>
        <v>9.5399999999999991</v>
      </c>
      <c r="M47" s="77">
        <f t="shared" si="9"/>
        <v>1.2738853499999999E-2</v>
      </c>
      <c r="N47" s="86">
        <f t="shared" si="13"/>
        <v>454754291.30710977</v>
      </c>
      <c r="O47" s="82" t="s">
        <v>232</v>
      </c>
      <c r="P47" s="39">
        <f t="shared" si="10"/>
        <v>392</v>
      </c>
      <c r="Q47" s="77">
        <f t="shared" si="11"/>
        <v>1.03092784E-2</v>
      </c>
      <c r="R47" s="86">
        <f t="shared" si="14"/>
        <v>3898097.0396921099</v>
      </c>
    </row>
    <row r="48" spans="1:18">
      <c r="A48" s="40" t="s">
        <v>114</v>
      </c>
      <c r="B48" s="11" t="s">
        <v>348</v>
      </c>
      <c r="C48" s="95">
        <v>501</v>
      </c>
      <c r="D48" s="92">
        <v>2.87474333E-2</v>
      </c>
      <c r="E48" s="93">
        <v>9273029.1612304803</v>
      </c>
      <c r="F48" s="35"/>
      <c r="G48" s="47" t="s">
        <v>119</v>
      </c>
      <c r="H48" s="39">
        <f t="shared" si="6"/>
        <v>17.2</v>
      </c>
      <c r="I48" s="77">
        <f t="shared" si="7"/>
        <v>4.2424242399999999E-2</v>
      </c>
      <c r="J48" s="86">
        <f t="shared" si="12"/>
        <v>287124335.03982913</v>
      </c>
      <c r="K48" s="82" t="s">
        <v>147</v>
      </c>
      <c r="L48" s="39">
        <f t="shared" si="8"/>
        <v>8.56</v>
      </c>
      <c r="M48" s="77">
        <f t="shared" si="9"/>
        <v>1.1820331E-2</v>
      </c>
      <c r="N48" s="86">
        <f t="shared" si="13"/>
        <v>463109754.35591906</v>
      </c>
      <c r="O48" s="82" t="s">
        <v>224</v>
      </c>
      <c r="P48" s="39">
        <f t="shared" si="10"/>
        <v>924</v>
      </c>
      <c r="Q48" s="77">
        <f t="shared" si="11"/>
        <v>9.8360656000000008E-3</v>
      </c>
      <c r="R48" s="86">
        <f t="shared" si="14"/>
        <v>19227168.854615029</v>
      </c>
    </row>
    <row r="49" spans="1:18">
      <c r="A49" s="40" t="s">
        <v>98</v>
      </c>
      <c r="B49" s="11" t="s">
        <v>99</v>
      </c>
      <c r="C49" s="95">
        <v>34600</v>
      </c>
      <c r="D49" s="92">
        <v>2.8537455400000002E-2</v>
      </c>
      <c r="E49" s="93">
        <v>561122.63104732998</v>
      </c>
      <c r="F49" s="35"/>
      <c r="G49" s="47" t="s">
        <v>103</v>
      </c>
      <c r="H49" s="39">
        <f t="shared" si="6"/>
        <v>668</v>
      </c>
      <c r="I49" s="77">
        <f t="shared" si="7"/>
        <v>4.0498442400000001E-2</v>
      </c>
      <c r="J49" s="86">
        <f t="shared" si="12"/>
        <v>5037118.6816203501</v>
      </c>
      <c r="K49" s="82" t="s">
        <v>175</v>
      </c>
      <c r="L49" s="39">
        <f t="shared" si="8"/>
        <v>10.5</v>
      </c>
      <c r="M49" s="77">
        <f t="shared" si="9"/>
        <v>9.6153846000000005E-3</v>
      </c>
      <c r="N49" s="86">
        <f t="shared" si="13"/>
        <v>168831550.84218591</v>
      </c>
      <c r="O49" s="82" t="s">
        <v>236</v>
      </c>
      <c r="P49" s="39">
        <f t="shared" si="10"/>
        <v>108</v>
      </c>
      <c r="Q49" s="77">
        <f t="shared" si="11"/>
        <v>9.3457943999999994E-3</v>
      </c>
      <c r="R49" s="86">
        <f t="shared" si="14"/>
        <v>85868256.076138705</v>
      </c>
    </row>
    <row r="50" spans="1:18" ht="17.25" thickBot="1">
      <c r="A50" s="40" t="s">
        <v>108</v>
      </c>
      <c r="B50" s="11" t="s">
        <v>109</v>
      </c>
      <c r="C50" s="95">
        <v>3470</v>
      </c>
      <c r="D50" s="92">
        <v>2.8148148099999999E-2</v>
      </c>
      <c r="E50" s="93">
        <v>2246722.1933649699</v>
      </c>
      <c r="F50" s="35"/>
      <c r="G50" s="53" t="s">
        <v>137</v>
      </c>
      <c r="H50" s="37">
        <f t="shared" si="6"/>
        <v>4905</v>
      </c>
      <c r="I50" s="79">
        <f t="shared" si="7"/>
        <v>4.02969247E-2</v>
      </c>
      <c r="J50" s="87">
        <f t="shared" si="12"/>
        <v>745161.63350401004</v>
      </c>
      <c r="K50" s="84" t="s">
        <v>190</v>
      </c>
      <c r="L50" s="37">
        <f t="shared" si="8"/>
        <v>88</v>
      </c>
      <c r="M50" s="79">
        <f t="shared" si="9"/>
        <v>9.1743119000000008E-3</v>
      </c>
      <c r="N50" s="87">
        <f t="shared" si="13"/>
        <v>165156449.3305136</v>
      </c>
      <c r="O50" s="84" t="s">
        <v>51</v>
      </c>
      <c r="P50" s="37">
        <f t="shared" si="10"/>
        <v>225</v>
      </c>
      <c r="Q50" s="79">
        <f t="shared" si="11"/>
        <v>8.9686099000000005E-3</v>
      </c>
      <c r="R50" s="87">
        <f t="shared" si="14"/>
        <v>33101440.882351611</v>
      </c>
    </row>
    <row r="51" spans="1:18">
      <c r="A51" s="40" t="s">
        <v>88</v>
      </c>
      <c r="B51" s="11" t="s">
        <v>89</v>
      </c>
      <c r="C51" s="95">
        <v>911</v>
      </c>
      <c r="D51" s="92">
        <v>2.7057497199999999E-2</v>
      </c>
      <c r="E51" s="93">
        <v>257210302.61282125</v>
      </c>
      <c r="F51" s="35"/>
    </row>
    <row r="52" spans="1:18" ht="17.25" thickBot="1">
      <c r="A52" s="40" t="s">
        <v>128</v>
      </c>
      <c r="B52" s="11" t="s">
        <v>129</v>
      </c>
      <c r="C52" s="95">
        <v>49.4</v>
      </c>
      <c r="D52" s="92">
        <v>2.7027026999999999E-2</v>
      </c>
      <c r="E52" s="93">
        <v>63069760.363647982</v>
      </c>
      <c r="F52" s="35"/>
    </row>
    <row r="53" spans="1:18" ht="17.25" thickBot="1">
      <c r="A53" s="40" t="s">
        <v>156</v>
      </c>
      <c r="B53" s="11" t="s">
        <v>157</v>
      </c>
      <c r="C53" s="95">
        <v>1185</v>
      </c>
      <c r="D53" s="92">
        <v>2.5974026000000001E-2</v>
      </c>
      <c r="E53" s="93">
        <v>2955842.3082772102</v>
      </c>
      <c r="F53" s="35"/>
      <c r="G53" s="202" t="s">
        <v>251</v>
      </c>
      <c r="H53" s="203"/>
      <c r="I53" s="203"/>
      <c r="J53" s="204"/>
      <c r="K53" s="202" t="s">
        <v>254</v>
      </c>
      <c r="L53" s="203"/>
      <c r="M53" s="203"/>
      <c r="N53" s="204"/>
      <c r="O53" s="202" t="s">
        <v>255</v>
      </c>
      <c r="P53" s="203"/>
      <c r="Q53" s="203"/>
      <c r="R53" s="204"/>
    </row>
    <row r="54" spans="1:18" ht="17.25" thickBot="1">
      <c r="A54" s="40" t="s">
        <v>203</v>
      </c>
      <c r="B54" s="11" t="s">
        <v>204</v>
      </c>
      <c r="C54" s="95">
        <v>7.9</v>
      </c>
      <c r="D54" s="92">
        <v>2.5974026000000001E-2</v>
      </c>
      <c r="E54" s="93">
        <v>4398790422.7376385</v>
      </c>
      <c r="F54" s="35"/>
      <c r="G54" s="267" t="s">
        <v>54</v>
      </c>
      <c r="H54" s="279">
        <f ca="1">NOW()</f>
        <v>44620.998995023147</v>
      </c>
      <c r="I54" s="280"/>
      <c r="J54" s="281"/>
      <c r="K54" s="270" t="s">
        <v>54</v>
      </c>
      <c r="L54" s="279">
        <f ca="1">NOW()</f>
        <v>44620.998995023147</v>
      </c>
      <c r="M54" s="280"/>
      <c r="N54" s="281"/>
      <c r="O54" s="270" t="s">
        <v>54</v>
      </c>
      <c r="P54" s="279">
        <f ca="1">NOW()</f>
        <v>44620.998995023147</v>
      </c>
      <c r="Q54" s="280"/>
      <c r="R54" s="281"/>
    </row>
    <row r="55" spans="1:18" ht="17.25" thickBot="1">
      <c r="A55" s="40" t="s">
        <v>134</v>
      </c>
      <c r="B55" s="11" t="s">
        <v>135</v>
      </c>
      <c r="C55" s="95">
        <v>205</v>
      </c>
      <c r="D55" s="92">
        <v>2.5000000000000001E-2</v>
      </c>
      <c r="E55" s="93">
        <v>28417634.814627402</v>
      </c>
      <c r="F55" s="35"/>
      <c r="G55" s="264"/>
      <c r="H55" s="51" t="s">
        <v>57</v>
      </c>
      <c r="I55" s="73" t="s">
        <v>58</v>
      </c>
      <c r="J55" s="69" t="s">
        <v>260</v>
      </c>
      <c r="K55" s="219"/>
      <c r="L55" s="51" t="s">
        <v>57</v>
      </c>
      <c r="M55" s="73" t="s">
        <v>58</v>
      </c>
      <c r="N55" s="69" t="s">
        <v>260</v>
      </c>
      <c r="O55" s="219"/>
      <c r="P55" s="51" t="s">
        <v>57</v>
      </c>
      <c r="Q55" s="73" t="s">
        <v>58</v>
      </c>
      <c r="R55" s="69" t="s">
        <v>260</v>
      </c>
    </row>
    <row r="56" spans="1:18">
      <c r="A56" s="40" t="s">
        <v>176</v>
      </c>
      <c r="B56" s="11" t="s">
        <v>177</v>
      </c>
      <c r="C56" s="95">
        <v>7420</v>
      </c>
      <c r="D56" s="92">
        <v>2.48618785E-2</v>
      </c>
      <c r="E56" s="93">
        <v>1119021.28032566</v>
      </c>
      <c r="F56" s="35"/>
      <c r="G56" s="55" t="s">
        <v>167</v>
      </c>
      <c r="H56" s="38">
        <f t="shared" ref="H56:H75" si="15">_xlfn.IFNA(VLOOKUP(G56, $B$2:$D$200, 2, FALSE), "")</f>
        <v>17030</v>
      </c>
      <c r="I56" s="76">
        <f t="shared" ref="I56:I65" si="16">_xlfn.IFNA(VLOOKUP(G56, $B$2:$D$200, 3, FALSE), "")</f>
        <v>1.7647059E-3</v>
      </c>
      <c r="J56" s="85">
        <f>_xlfn.IFNA(VLOOKUP(G56, $B$2:$E$200, 4, FALSE), "")</f>
        <v>230601.83936381</v>
      </c>
      <c r="K56" s="81" t="s">
        <v>159</v>
      </c>
      <c r="L56" s="38">
        <f t="shared" ref="L56:L75" si="17">_xlfn.IFNA(VLOOKUP(K56, $B$2:$D$200, 2, FALSE), "")</f>
        <v>65.099999999999994</v>
      </c>
      <c r="M56" s="76">
        <f t="shared" ref="M56:M75" si="18">_xlfn.IFNA(VLOOKUP(K56, $B$2:$D$200, 3, FALSE), "")</f>
        <v>3.1695721099999997E-2</v>
      </c>
      <c r="N56" s="85">
        <f>_xlfn.IFNA(VLOOKUP(K56, $B$2:$E$200, 4, FALSE), "")</f>
        <v>487985360.67102677</v>
      </c>
      <c r="O56" s="81" t="s">
        <v>121</v>
      </c>
      <c r="P56" s="38">
        <f t="shared" ref="P56:P75" si="19">_xlfn.IFNA(VLOOKUP(O56, $B$2:$D$200, 2, FALSE), "")</f>
        <v>337</v>
      </c>
      <c r="Q56" s="76">
        <f t="shared" ref="Q56:Q75" si="20">_xlfn.IFNA(VLOOKUP(O56, $B$2:$D$200, 3, FALSE), "")</f>
        <v>2.12121212E-2</v>
      </c>
      <c r="R56" s="85">
        <f>_xlfn.IFNA(VLOOKUP(O56, $B$2:$E$200, 4, FALSE), "")</f>
        <v>27816935.440704972</v>
      </c>
    </row>
    <row r="57" spans="1:18">
      <c r="A57" s="40" t="s">
        <v>86</v>
      </c>
      <c r="B57" s="11" t="s">
        <v>87</v>
      </c>
      <c r="C57" s="95">
        <v>102950</v>
      </c>
      <c r="D57" s="92">
        <v>2.4378109500000002E-2</v>
      </c>
      <c r="E57" s="93">
        <v>45926.243706449997</v>
      </c>
      <c r="F57" s="35"/>
      <c r="G57" s="56" t="s">
        <v>212</v>
      </c>
      <c r="H57" s="39">
        <f t="shared" si="15"/>
        <v>7.59</v>
      </c>
      <c r="I57" s="77">
        <f t="shared" si="16"/>
        <v>1.3192612E-3</v>
      </c>
      <c r="J57" s="86">
        <f t="shared" ref="J57:J75" si="21">_xlfn.IFNA(VLOOKUP(G57, $B$2:$E$200, 4, FALSE), "")</f>
        <v>1158582608.8258121</v>
      </c>
      <c r="K57" s="82" t="s">
        <v>64</v>
      </c>
      <c r="L57" s="39">
        <f t="shared" si="17"/>
        <v>30.1</v>
      </c>
      <c r="M57" s="77">
        <f t="shared" si="18"/>
        <v>3.0821917800000001E-2</v>
      </c>
      <c r="N57" s="86">
        <f t="shared" ref="N57:N75" si="22">_xlfn.IFNA(VLOOKUP(K57, $B$2:$E$200, 4, FALSE), "")</f>
        <v>39549953.477963217</v>
      </c>
      <c r="O57" s="82" t="s">
        <v>262</v>
      </c>
      <c r="P57" s="39">
        <f t="shared" si="19"/>
        <v>155</v>
      </c>
      <c r="Q57" s="77">
        <f t="shared" si="20"/>
        <v>1.9736842099999999E-2</v>
      </c>
      <c r="R57" s="86">
        <f t="shared" ref="R57:R75" si="23">_xlfn.IFNA(VLOOKUP(O57, $B$2:$E$200, 4, FALSE), "")</f>
        <v>268294597.83095035</v>
      </c>
    </row>
    <row r="58" spans="1:18">
      <c r="A58" s="40" t="s">
        <v>122</v>
      </c>
      <c r="B58" s="11" t="s">
        <v>123</v>
      </c>
      <c r="C58" s="95">
        <v>129700</v>
      </c>
      <c r="D58" s="92">
        <v>2.3677979500000002E-2</v>
      </c>
      <c r="E58" s="93">
        <v>34991.700683399999</v>
      </c>
      <c r="F58" s="35"/>
      <c r="G58" s="56" t="s">
        <v>222</v>
      </c>
      <c r="H58" s="39">
        <f t="shared" si="15"/>
        <v>929</v>
      </c>
      <c r="I58" s="77">
        <f t="shared" si="16"/>
        <v>1.0775862E-3</v>
      </c>
      <c r="J58" s="86">
        <f t="shared" si="21"/>
        <v>8352116.3044276601</v>
      </c>
      <c r="K58" s="82" t="s">
        <v>141</v>
      </c>
      <c r="L58" s="39">
        <f t="shared" si="17"/>
        <v>80.3</v>
      </c>
      <c r="M58" s="77">
        <f t="shared" si="18"/>
        <v>3.0808729100000001E-2</v>
      </c>
      <c r="N58" s="86">
        <f t="shared" si="22"/>
        <v>46362993.265816018</v>
      </c>
      <c r="O58" s="82" t="s">
        <v>216</v>
      </c>
      <c r="P58" s="39">
        <f t="shared" si="19"/>
        <v>140</v>
      </c>
      <c r="Q58" s="77">
        <f t="shared" si="20"/>
        <v>1.44927536E-2</v>
      </c>
      <c r="R58" s="86">
        <f t="shared" si="23"/>
        <v>29006025.16700431</v>
      </c>
    </row>
    <row r="59" spans="1:18">
      <c r="A59" s="40" t="s">
        <v>225</v>
      </c>
      <c r="B59" s="11" t="s">
        <v>226</v>
      </c>
      <c r="C59" s="95">
        <v>358</v>
      </c>
      <c r="D59" s="92">
        <v>2.2857142899999999E-2</v>
      </c>
      <c r="E59" s="93">
        <v>12270029.711744551</v>
      </c>
      <c r="F59" s="35"/>
      <c r="G59" s="56" t="s">
        <v>200</v>
      </c>
      <c r="H59" s="39">
        <f t="shared" si="15"/>
        <v>11.4</v>
      </c>
      <c r="I59" s="77">
        <f t="shared" si="16"/>
        <v>0</v>
      </c>
      <c r="J59" s="86">
        <f t="shared" si="21"/>
        <v>112276315.33308309</v>
      </c>
      <c r="K59" s="82" t="s">
        <v>125</v>
      </c>
      <c r="L59" s="39">
        <f t="shared" si="17"/>
        <v>57.9</v>
      </c>
      <c r="M59" s="77">
        <f t="shared" si="18"/>
        <v>3.02491103E-2</v>
      </c>
      <c r="N59" s="86">
        <f t="shared" si="22"/>
        <v>220523846.23839277</v>
      </c>
      <c r="O59" s="82" t="s">
        <v>232</v>
      </c>
      <c r="P59" s="39">
        <f t="shared" si="19"/>
        <v>392</v>
      </c>
      <c r="Q59" s="77">
        <f t="shared" si="20"/>
        <v>1.03092784E-2</v>
      </c>
      <c r="R59" s="86">
        <f t="shared" si="23"/>
        <v>3898097.0396921099</v>
      </c>
    </row>
    <row r="60" spans="1:18">
      <c r="A60" s="40" t="s">
        <v>90</v>
      </c>
      <c r="B60" s="11" t="s">
        <v>91</v>
      </c>
      <c r="C60" s="95">
        <v>36710</v>
      </c>
      <c r="D60" s="92">
        <v>2.2562674099999999E-2</v>
      </c>
      <c r="E60" s="93">
        <v>103206.97231916001</v>
      </c>
      <c r="F60" s="35"/>
      <c r="G60" s="56" t="s">
        <v>161</v>
      </c>
      <c r="H60" s="39">
        <f t="shared" si="15"/>
        <v>413</v>
      </c>
      <c r="I60" s="77">
        <f t="shared" si="16"/>
        <v>0</v>
      </c>
      <c r="J60" s="90">
        <f t="shared" si="21"/>
        <v>25707924.996907391</v>
      </c>
      <c r="K60" s="83" t="s">
        <v>186</v>
      </c>
      <c r="L60" s="44">
        <f t="shared" si="17"/>
        <v>10.4</v>
      </c>
      <c r="M60" s="78">
        <f t="shared" si="18"/>
        <v>2.9702970299999999E-2</v>
      </c>
      <c r="N60" s="90">
        <f t="shared" si="22"/>
        <v>181573748.10862443</v>
      </c>
      <c r="O60" s="83" t="s">
        <v>224</v>
      </c>
      <c r="P60" s="44">
        <f t="shared" si="19"/>
        <v>924</v>
      </c>
      <c r="Q60" s="78">
        <f t="shared" si="20"/>
        <v>9.8360656000000008E-3</v>
      </c>
      <c r="R60" s="90">
        <f t="shared" si="23"/>
        <v>19227168.854615029</v>
      </c>
    </row>
    <row r="61" spans="1:18">
      <c r="A61" s="40" t="s">
        <v>162</v>
      </c>
      <c r="B61" s="11" t="s">
        <v>163</v>
      </c>
      <c r="C61" s="95">
        <v>1135</v>
      </c>
      <c r="D61" s="92">
        <v>2.2522522499999999E-2</v>
      </c>
      <c r="E61" s="93">
        <v>40595532.151624396</v>
      </c>
      <c r="F61" s="35"/>
      <c r="G61" s="60" t="s">
        <v>248</v>
      </c>
      <c r="H61" s="45">
        <f t="shared" si="15"/>
        <v>720</v>
      </c>
      <c r="I61" s="80">
        <f t="shared" si="16"/>
        <v>-1.3869626E-3</v>
      </c>
      <c r="J61" s="99">
        <f t="shared" si="21"/>
        <v>2655816.0943336799</v>
      </c>
      <c r="K61" s="82" t="s">
        <v>331</v>
      </c>
      <c r="L61" s="39">
        <f t="shared" si="17"/>
        <v>9.1899999999999996E-2</v>
      </c>
      <c r="M61" s="77">
        <f t="shared" si="18"/>
        <v>2.9115341499999999E-2</v>
      </c>
      <c r="N61" s="99">
        <f t="shared" si="22"/>
        <v>36984590030.131363</v>
      </c>
      <c r="O61" s="82" t="s">
        <v>236</v>
      </c>
      <c r="P61" s="39">
        <f t="shared" si="19"/>
        <v>108</v>
      </c>
      <c r="Q61" s="77">
        <f t="shared" si="20"/>
        <v>9.3457943999999994E-3</v>
      </c>
      <c r="R61" s="99">
        <f t="shared" si="23"/>
        <v>85868256.076138705</v>
      </c>
    </row>
    <row r="62" spans="1:18">
      <c r="A62" s="40" t="s">
        <v>82</v>
      </c>
      <c r="B62" s="11" t="s">
        <v>83</v>
      </c>
      <c r="C62" s="95">
        <v>2630</v>
      </c>
      <c r="D62" s="92">
        <v>2.1359223300000001E-2</v>
      </c>
      <c r="E62" s="93">
        <v>12570379.66583542</v>
      </c>
      <c r="F62" s="35"/>
      <c r="G62" s="56" t="s">
        <v>71</v>
      </c>
      <c r="H62" s="39">
        <f t="shared" si="15"/>
        <v>18.899999999999999</v>
      </c>
      <c r="I62" s="77">
        <f t="shared" si="16"/>
        <v>-5.2631579E-3</v>
      </c>
      <c r="J62" s="86">
        <f t="shared" si="21"/>
        <v>127459677.91007273</v>
      </c>
      <c r="K62" s="82" t="s">
        <v>129</v>
      </c>
      <c r="L62" s="39">
        <f t="shared" si="17"/>
        <v>49.4</v>
      </c>
      <c r="M62" s="77">
        <f t="shared" si="18"/>
        <v>2.7027026999999999E-2</v>
      </c>
      <c r="N62" s="86">
        <f t="shared" si="22"/>
        <v>63069760.363647982</v>
      </c>
      <c r="O62" s="82" t="s">
        <v>51</v>
      </c>
      <c r="P62" s="39">
        <f t="shared" si="19"/>
        <v>225</v>
      </c>
      <c r="Q62" s="77">
        <f t="shared" si="20"/>
        <v>8.9686099000000005E-3</v>
      </c>
      <c r="R62" s="86">
        <f t="shared" si="23"/>
        <v>33101440.882351611</v>
      </c>
    </row>
    <row r="63" spans="1:18">
      <c r="A63" s="40" t="s">
        <v>120</v>
      </c>
      <c r="B63" s="11" t="s">
        <v>121</v>
      </c>
      <c r="C63" s="95">
        <v>337</v>
      </c>
      <c r="D63" s="92">
        <v>2.12121212E-2</v>
      </c>
      <c r="E63" s="93">
        <v>27816935.440704972</v>
      </c>
      <c r="F63" s="35"/>
      <c r="G63" s="56" t="s">
        <v>242</v>
      </c>
      <c r="H63" s="39">
        <f t="shared" si="15"/>
        <v>5115</v>
      </c>
      <c r="I63" s="77">
        <f t="shared" si="16"/>
        <v>-9.6805420999999999E-3</v>
      </c>
      <c r="J63" s="86">
        <f t="shared" si="21"/>
        <v>386128.19149588002</v>
      </c>
      <c r="K63" s="82" t="s">
        <v>204</v>
      </c>
      <c r="L63" s="39">
        <f t="shared" si="17"/>
        <v>7.9</v>
      </c>
      <c r="M63" s="77">
        <f t="shared" si="18"/>
        <v>2.5974026000000001E-2</v>
      </c>
      <c r="N63" s="86">
        <f t="shared" si="22"/>
        <v>4398790422.7376385</v>
      </c>
      <c r="O63" s="82" t="s">
        <v>196</v>
      </c>
      <c r="P63" s="39">
        <f t="shared" si="19"/>
        <v>124</v>
      </c>
      <c r="Q63" s="77">
        <f t="shared" si="20"/>
        <v>8.1300812999999996E-3</v>
      </c>
      <c r="R63" s="86">
        <f t="shared" si="23"/>
        <v>15404238.73597244</v>
      </c>
    </row>
    <row r="64" spans="1:18">
      <c r="A64" s="40" t="s">
        <v>112</v>
      </c>
      <c r="B64" s="11" t="s">
        <v>113</v>
      </c>
      <c r="C64" s="95">
        <v>3790</v>
      </c>
      <c r="D64" s="92">
        <v>2.01884253E-2</v>
      </c>
      <c r="E64" s="93">
        <v>572441.48353096005</v>
      </c>
      <c r="F64" s="35"/>
      <c r="G64" s="56" t="s">
        <v>131</v>
      </c>
      <c r="H64" s="39">
        <f t="shared" si="15"/>
        <v>21320</v>
      </c>
      <c r="I64" s="77">
        <f t="shared" si="16"/>
        <v>-9.7538318999999991E-3</v>
      </c>
      <c r="J64" s="86">
        <f t="shared" si="21"/>
        <v>962904.63475672004</v>
      </c>
      <c r="K64" s="82" t="s">
        <v>127</v>
      </c>
      <c r="L64" s="39">
        <f t="shared" si="17"/>
        <v>80.8</v>
      </c>
      <c r="M64" s="77">
        <f t="shared" si="18"/>
        <v>1.8915510699999999E-2</v>
      </c>
      <c r="N64" s="86">
        <f t="shared" si="22"/>
        <v>27218125.38657096</v>
      </c>
      <c r="O64" s="82" t="s">
        <v>56</v>
      </c>
      <c r="P64" s="39">
        <f t="shared" si="19"/>
        <v>125</v>
      </c>
      <c r="Q64" s="77">
        <f t="shared" si="20"/>
        <v>8.0645161000000003E-3</v>
      </c>
      <c r="R64" s="86">
        <f t="shared" si="23"/>
        <v>16602217.38908367</v>
      </c>
    </row>
    <row r="65" spans="1:18" ht="17.25" thickBot="1">
      <c r="A65" s="40" t="s">
        <v>261</v>
      </c>
      <c r="B65" s="11" t="s">
        <v>262</v>
      </c>
      <c r="C65" s="95">
        <v>155</v>
      </c>
      <c r="D65" s="92">
        <v>1.9736842099999999E-2</v>
      </c>
      <c r="E65" s="93">
        <v>268294597.83095035</v>
      </c>
      <c r="F65" s="35"/>
      <c r="G65" s="57" t="s">
        <v>220</v>
      </c>
      <c r="H65" s="37">
        <f t="shared" si="15"/>
        <v>2745</v>
      </c>
      <c r="I65" s="79">
        <f t="shared" si="16"/>
        <v>-1.0810810800000001E-2</v>
      </c>
      <c r="J65" s="87">
        <f t="shared" si="21"/>
        <v>826507.33241889998</v>
      </c>
      <c r="K65" s="84" t="s">
        <v>230</v>
      </c>
      <c r="L65" s="37">
        <f t="shared" si="17"/>
        <v>51.8</v>
      </c>
      <c r="M65" s="79">
        <f t="shared" si="18"/>
        <v>1.7681728899999999E-2</v>
      </c>
      <c r="N65" s="87">
        <f t="shared" si="22"/>
        <v>278374222.29036492</v>
      </c>
      <c r="O65" s="84" t="s">
        <v>171</v>
      </c>
      <c r="P65" s="37">
        <f t="shared" si="19"/>
        <v>639</v>
      </c>
      <c r="Q65" s="79">
        <f t="shared" si="20"/>
        <v>6.2992126000000004E-3</v>
      </c>
      <c r="R65" s="87">
        <f t="shared" si="23"/>
        <v>32350997.867077671</v>
      </c>
    </row>
    <row r="66" spans="1:18">
      <c r="A66" s="40" t="s">
        <v>334</v>
      </c>
      <c r="B66" s="11" t="s">
        <v>335</v>
      </c>
      <c r="C66" s="95">
        <v>6520</v>
      </c>
      <c r="D66" s="92">
        <v>1.95465207E-2</v>
      </c>
      <c r="E66" s="93">
        <v>6850724.5049219104</v>
      </c>
      <c r="F66" s="35"/>
      <c r="G66" s="56" t="s">
        <v>183</v>
      </c>
      <c r="H66" s="38">
        <f t="shared" si="15"/>
        <v>4535</v>
      </c>
      <c r="I66" s="76">
        <f t="shared" ref="I66:I75" si="24">_xlfn.IFNA(VLOOKUP(G66, $B$2:$D$200, 3, FALSE), "")</f>
        <v>-1.09051254E-2</v>
      </c>
      <c r="J66" s="85">
        <f t="shared" si="21"/>
        <v>1165496.07302813</v>
      </c>
      <c r="K66" s="81" t="s">
        <v>149</v>
      </c>
      <c r="L66" s="38">
        <f t="shared" si="17"/>
        <v>72.7</v>
      </c>
      <c r="M66" s="76">
        <f t="shared" si="18"/>
        <v>1.53631285E-2</v>
      </c>
      <c r="N66" s="85">
        <f t="shared" si="22"/>
        <v>250516723.86229259</v>
      </c>
      <c r="O66" s="81" t="s">
        <v>218</v>
      </c>
      <c r="P66" s="38">
        <f t="shared" si="19"/>
        <v>203</v>
      </c>
      <c r="Q66" s="76">
        <f t="shared" si="20"/>
        <v>4.9504950000000001E-3</v>
      </c>
      <c r="R66" s="85">
        <f t="shared" si="23"/>
        <v>26627321.079811659</v>
      </c>
    </row>
    <row r="67" spans="1:18">
      <c r="A67" s="40" t="s">
        <v>126</v>
      </c>
      <c r="B67" s="11" t="s">
        <v>127</v>
      </c>
      <c r="C67" s="95">
        <v>80.8</v>
      </c>
      <c r="D67" s="92">
        <v>1.8915510699999999E-2</v>
      </c>
      <c r="E67" s="93">
        <v>27218125.38657096</v>
      </c>
      <c r="F67" s="35"/>
      <c r="G67" s="56" t="s">
        <v>244</v>
      </c>
      <c r="H67" s="39">
        <f t="shared" si="15"/>
        <v>1175</v>
      </c>
      <c r="I67" s="77">
        <f t="shared" si="24"/>
        <v>-1.2605042E-2</v>
      </c>
      <c r="J67" s="86">
        <f t="shared" si="21"/>
        <v>3500863.7013034699</v>
      </c>
      <c r="K67" s="82" t="s">
        <v>342</v>
      </c>
      <c r="L67" s="39">
        <f t="shared" si="17"/>
        <v>9.5399999999999991</v>
      </c>
      <c r="M67" s="77">
        <f t="shared" si="18"/>
        <v>1.2738853499999999E-2</v>
      </c>
      <c r="N67" s="86">
        <f t="shared" si="22"/>
        <v>454754291.30710977</v>
      </c>
      <c r="O67" s="82" t="s">
        <v>202</v>
      </c>
      <c r="P67" s="39">
        <f t="shared" si="19"/>
        <v>459</v>
      </c>
      <c r="Q67" s="77">
        <f t="shared" si="20"/>
        <v>4.3763676000000001E-3</v>
      </c>
      <c r="R67" s="86">
        <f t="shared" si="23"/>
        <v>13432887.350459579</v>
      </c>
    </row>
    <row r="68" spans="1:18">
      <c r="A68" s="40" t="s">
        <v>239</v>
      </c>
      <c r="B68" s="11" t="s">
        <v>240</v>
      </c>
      <c r="C68" s="95">
        <v>1080</v>
      </c>
      <c r="D68" s="92">
        <v>1.8867924500000001E-2</v>
      </c>
      <c r="E68" s="93">
        <v>8126980.6335845897</v>
      </c>
      <c r="F68" s="35"/>
      <c r="G68" s="56" t="s">
        <v>139</v>
      </c>
      <c r="H68" s="39">
        <f t="shared" si="15"/>
        <v>5810</v>
      </c>
      <c r="I68" s="77">
        <f t="shared" si="24"/>
        <v>-1.5254237299999999E-2</v>
      </c>
      <c r="J68" s="86">
        <f t="shared" si="21"/>
        <v>592027.96875988995</v>
      </c>
      <c r="K68" s="82" t="s">
        <v>147</v>
      </c>
      <c r="L68" s="39">
        <f t="shared" si="17"/>
        <v>8.56</v>
      </c>
      <c r="M68" s="77">
        <f t="shared" si="18"/>
        <v>1.1820331E-2</v>
      </c>
      <c r="N68" s="86">
        <f t="shared" si="22"/>
        <v>463109754.35591906</v>
      </c>
      <c r="O68" s="82" t="s">
        <v>214</v>
      </c>
      <c r="P68" s="39">
        <f t="shared" si="19"/>
        <v>285</v>
      </c>
      <c r="Q68" s="77">
        <f t="shared" si="20"/>
        <v>3.5211268000000001E-3</v>
      </c>
      <c r="R68" s="86">
        <f t="shared" si="23"/>
        <v>19830661.235239711</v>
      </c>
    </row>
    <row r="69" spans="1:18">
      <c r="A69" s="40" t="s">
        <v>227</v>
      </c>
      <c r="B69" s="11" t="s">
        <v>228</v>
      </c>
      <c r="C69" s="95">
        <v>1115</v>
      </c>
      <c r="D69" s="92">
        <v>1.82648402E-2</v>
      </c>
      <c r="E69" s="93">
        <v>5219602.6352607496</v>
      </c>
      <c r="F69" s="35"/>
      <c r="G69" s="56" t="s">
        <v>206</v>
      </c>
      <c r="H69" s="39">
        <f t="shared" si="15"/>
        <v>11.7</v>
      </c>
      <c r="I69" s="77">
        <f t="shared" si="24"/>
        <v>-1.6806722699999999E-2</v>
      </c>
      <c r="J69" s="86">
        <f t="shared" si="21"/>
        <v>232211597.02727562</v>
      </c>
      <c r="K69" s="82" t="s">
        <v>175</v>
      </c>
      <c r="L69" s="39">
        <f t="shared" si="17"/>
        <v>10.5</v>
      </c>
      <c r="M69" s="77">
        <f t="shared" si="18"/>
        <v>9.6153846000000005E-3</v>
      </c>
      <c r="N69" s="86">
        <f t="shared" si="22"/>
        <v>168831550.84218591</v>
      </c>
      <c r="O69" s="82" t="s">
        <v>222</v>
      </c>
      <c r="P69" s="39">
        <f t="shared" si="19"/>
        <v>929</v>
      </c>
      <c r="Q69" s="77">
        <f t="shared" si="20"/>
        <v>1.0775862E-3</v>
      </c>
      <c r="R69" s="86">
        <f t="shared" si="23"/>
        <v>8352116.3044276601</v>
      </c>
    </row>
    <row r="70" spans="1:18">
      <c r="A70" s="40" t="s">
        <v>229</v>
      </c>
      <c r="B70" s="11" t="s">
        <v>230</v>
      </c>
      <c r="C70" s="95">
        <v>51.8</v>
      </c>
      <c r="D70" s="92">
        <v>1.7681728899999999E-2</v>
      </c>
      <c r="E70" s="93">
        <v>278374222.29036492</v>
      </c>
      <c r="F70" s="35"/>
      <c r="G70" s="56" t="s">
        <v>179</v>
      </c>
      <c r="H70" s="39">
        <f t="shared" si="15"/>
        <v>47850</v>
      </c>
      <c r="I70" s="77">
        <f t="shared" si="24"/>
        <v>-2.36686391E-2</v>
      </c>
      <c r="J70" s="90">
        <f t="shared" si="21"/>
        <v>206437.96140366001</v>
      </c>
      <c r="K70" s="83" t="s">
        <v>190</v>
      </c>
      <c r="L70" s="44">
        <f t="shared" si="17"/>
        <v>88</v>
      </c>
      <c r="M70" s="78">
        <f t="shared" si="18"/>
        <v>9.1743119000000008E-3</v>
      </c>
      <c r="N70" s="90">
        <f t="shared" si="22"/>
        <v>165156449.3305136</v>
      </c>
      <c r="O70" s="83" t="s">
        <v>161</v>
      </c>
      <c r="P70" s="44">
        <f t="shared" si="19"/>
        <v>413</v>
      </c>
      <c r="Q70" s="78">
        <f t="shared" si="20"/>
        <v>0</v>
      </c>
      <c r="R70" s="90">
        <f t="shared" si="23"/>
        <v>25707924.996907391</v>
      </c>
    </row>
    <row r="71" spans="1:18">
      <c r="A71" s="40" t="s">
        <v>116</v>
      </c>
      <c r="B71" s="11" t="s">
        <v>117</v>
      </c>
      <c r="C71" s="95">
        <v>3130</v>
      </c>
      <c r="D71" s="92">
        <v>1.6233766199999999E-2</v>
      </c>
      <c r="E71" s="93">
        <v>1705759.4193511901</v>
      </c>
      <c r="F71" s="35"/>
      <c r="G71" s="60" t="s">
        <v>181</v>
      </c>
      <c r="H71" s="45">
        <f t="shared" si="15"/>
        <v>909</v>
      </c>
      <c r="I71" s="80">
        <f t="shared" si="24"/>
        <v>-3.1948881800000002E-2</v>
      </c>
      <c r="J71" s="99">
        <f t="shared" si="21"/>
        <v>13642706.35923114</v>
      </c>
      <c r="K71" s="82" t="s">
        <v>198</v>
      </c>
      <c r="L71" s="39">
        <f t="shared" si="17"/>
        <v>47.8</v>
      </c>
      <c r="M71" s="77">
        <f t="shared" si="18"/>
        <v>6.3157895000000002E-3</v>
      </c>
      <c r="N71" s="99">
        <f t="shared" si="22"/>
        <v>100495899.9656046</v>
      </c>
      <c r="O71" s="82" t="s">
        <v>248</v>
      </c>
      <c r="P71" s="39">
        <f t="shared" si="19"/>
        <v>720</v>
      </c>
      <c r="Q71" s="77">
        <f t="shared" si="20"/>
        <v>-1.3869626E-3</v>
      </c>
      <c r="R71" s="99">
        <f t="shared" si="23"/>
        <v>2655816.0943336799</v>
      </c>
    </row>
    <row r="72" spans="1:18">
      <c r="A72" s="40" t="s">
        <v>148</v>
      </c>
      <c r="B72" s="11" t="s">
        <v>149</v>
      </c>
      <c r="C72" s="95">
        <v>72.7</v>
      </c>
      <c r="D72" s="92">
        <v>1.53631285E-2</v>
      </c>
      <c r="E72" s="93">
        <v>250516723.86229259</v>
      </c>
      <c r="F72" s="35"/>
      <c r="G72" s="56" t="s">
        <v>101</v>
      </c>
      <c r="H72" s="39">
        <f t="shared" si="15"/>
        <v>640</v>
      </c>
      <c r="I72" s="77">
        <f t="shared" si="24"/>
        <v>-3.9039038999999998E-2</v>
      </c>
      <c r="J72" s="86">
        <f t="shared" si="21"/>
        <v>19444615.662434559</v>
      </c>
      <c r="K72" s="82" t="s">
        <v>212</v>
      </c>
      <c r="L72" s="39">
        <f t="shared" si="17"/>
        <v>7.59</v>
      </c>
      <c r="M72" s="77">
        <f t="shared" si="18"/>
        <v>1.3192612E-3</v>
      </c>
      <c r="N72" s="86">
        <f t="shared" si="22"/>
        <v>1158582608.8258121</v>
      </c>
      <c r="O72" s="82" t="s">
        <v>181</v>
      </c>
      <c r="P72" s="39">
        <f t="shared" si="19"/>
        <v>909</v>
      </c>
      <c r="Q72" s="77">
        <f t="shared" si="20"/>
        <v>-3.1948881800000002E-2</v>
      </c>
      <c r="R72" s="86">
        <f t="shared" si="23"/>
        <v>13642706.35923114</v>
      </c>
    </row>
    <row r="73" spans="1:18">
      <c r="A73" s="40" t="s">
        <v>215</v>
      </c>
      <c r="B73" s="11" t="s">
        <v>216</v>
      </c>
      <c r="C73" s="95">
        <v>140</v>
      </c>
      <c r="D73" s="92">
        <v>1.44927536E-2</v>
      </c>
      <c r="E73" s="93">
        <v>29006025.16700431</v>
      </c>
      <c r="F73" s="35"/>
      <c r="G73" s="56" t="s">
        <v>188</v>
      </c>
      <c r="H73" s="39">
        <f t="shared" si="15"/>
        <v>246</v>
      </c>
      <c r="I73" s="77">
        <f t="shared" si="24"/>
        <v>-4.6511627899999998E-2</v>
      </c>
      <c r="J73" s="86">
        <f t="shared" si="21"/>
        <v>127316763.85390343</v>
      </c>
      <c r="K73" s="82" t="s">
        <v>200</v>
      </c>
      <c r="L73" s="39">
        <f t="shared" si="17"/>
        <v>11.4</v>
      </c>
      <c r="M73" s="77">
        <f t="shared" si="18"/>
        <v>0</v>
      </c>
      <c r="N73" s="86">
        <f t="shared" si="22"/>
        <v>112276315.33308309</v>
      </c>
      <c r="O73" s="82" t="s">
        <v>101</v>
      </c>
      <c r="P73" s="39">
        <f t="shared" si="19"/>
        <v>640</v>
      </c>
      <c r="Q73" s="77">
        <f t="shared" si="20"/>
        <v>-3.9039038999999998E-2</v>
      </c>
      <c r="R73" s="86">
        <f t="shared" si="23"/>
        <v>19444615.662434559</v>
      </c>
    </row>
    <row r="74" spans="1:18">
      <c r="A74" s="40" t="s">
        <v>207</v>
      </c>
      <c r="B74" s="11" t="s">
        <v>208</v>
      </c>
      <c r="C74" s="95">
        <v>1005</v>
      </c>
      <c r="D74" s="92">
        <v>1.41271443E-2</v>
      </c>
      <c r="E74" s="93">
        <v>6230170.1117187301</v>
      </c>
      <c r="F74" s="35"/>
      <c r="G74" s="56" t="s">
        <v>66</v>
      </c>
      <c r="H74" s="39">
        <f t="shared" si="15"/>
        <v>2770</v>
      </c>
      <c r="I74" s="77">
        <f t="shared" si="24"/>
        <v>-5.2991453000000001E-2</v>
      </c>
      <c r="J74" s="86">
        <f t="shared" si="21"/>
        <v>18755171.923634861</v>
      </c>
      <c r="K74" s="82" t="s">
        <v>71</v>
      </c>
      <c r="L74" s="39">
        <f t="shared" si="17"/>
        <v>18.899999999999999</v>
      </c>
      <c r="M74" s="77">
        <f t="shared" si="18"/>
        <v>-5.2631579E-3</v>
      </c>
      <c r="N74" s="86">
        <f t="shared" si="22"/>
        <v>127459677.91007273</v>
      </c>
      <c r="O74" s="82" t="s">
        <v>188</v>
      </c>
      <c r="P74" s="39">
        <f t="shared" si="19"/>
        <v>246</v>
      </c>
      <c r="Q74" s="77">
        <f t="shared" si="20"/>
        <v>-4.6511627899999998E-2</v>
      </c>
      <c r="R74" s="86">
        <f t="shared" si="23"/>
        <v>127316763.85390343</v>
      </c>
    </row>
    <row r="75" spans="1:18" ht="17.25" thickBot="1">
      <c r="A75" s="40" t="s">
        <v>184</v>
      </c>
      <c r="B75" s="11" t="s">
        <v>342</v>
      </c>
      <c r="C75" s="95">
        <v>9.5399999999999991</v>
      </c>
      <c r="D75" s="92">
        <v>1.2738853499999999E-2</v>
      </c>
      <c r="E75" s="93">
        <v>454754291.30710977</v>
      </c>
      <c r="F75" s="35"/>
      <c r="G75" s="57" t="s">
        <v>238</v>
      </c>
      <c r="H75" s="37">
        <f t="shared" si="15"/>
        <v>519</v>
      </c>
      <c r="I75" s="79">
        <f t="shared" si="24"/>
        <v>-6.1482821E-2</v>
      </c>
      <c r="J75" s="87">
        <f t="shared" si="21"/>
        <v>148436698.382195</v>
      </c>
      <c r="K75" s="84" t="s">
        <v>206</v>
      </c>
      <c r="L75" s="37">
        <f t="shared" si="17"/>
        <v>11.7</v>
      </c>
      <c r="M75" s="79">
        <f t="shared" si="18"/>
        <v>-1.6806722699999999E-2</v>
      </c>
      <c r="N75" s="87">
        <f t="shared" si="22"/>
        <v>232211597.02727562</v>
      </c>
      <c r="O75" s="84" t="s">
        <v>238</v>
      </c>
      <c r="P75" s="37">
        <f t="shared" si="19"/>
        <v>519</v>
      </c>
      <c r="Q75" s="79">
        <f t="shared" si="20"/>
        <v>-6.1482821E-2</v>
      </c>
      <c r="R75" s="87">
        <f t="shared" si="23"/>
        <v>148436698.382195</v>
      </c>
    </row>
    <row r="76" spans="1:18">
      <c r="A76" s="40" t="s">
        <v>146</v>
      </c>
      <c r="B76" s="11" t="s">
        <v>147</v>
      </c>
      <c r="C76" s="95">
        <v>8.56</v>
      </c>
      <c r="D76" s="92">
        <v>1.1820331E-2</v>
      </c>
      <c r="E76" s="93">
        <v>463109754.35591906</v>
      </c>
      <c r="F76" s="35"/>
      <c r="G76" s="35"/>
      <c r="H76" s="35"/>
      <c r="I76" s="35"/>
    </row>
    <row r="77" spans="1:18">
      <c r="A77" s="40" t="s">
        <v>132</v>
      </c>
      <c r="B77" s="11" t="s">
        <v>133</v>
      </c>
      <c r="C77" s="95">
        <v>2360</v>
      </c>
      <c r="D77" s="92">
        <v>1.0706638100000001E-2</v>
      </c>
      <c r="E77" s="93">
        <v>4798597.3213839596</v>
      </c>
      <c r="F77" s="35"/>
      <c r="G77" s="35"/>
      <c r="H77" s="35"/>
      <c r="I77" s="35"/>
    </row>
    <row r="78" spans="1:18">
      <c r="A78" s="40" t="s">
        <v>231</v>
      </c>
      <c r="B78" s="11" t="s">
        <v>232</v>
      </c>
      <c r="C78" s="95">
        <v>392</v>
      </c>
      <c r="D78" s="92">
        <v>1.03092784E-2</v>
      </c>
      <c r="E78" s="93">
        <v>3898097.0396921099</v>
      </c>
      <c r="F78" s="35"/>
      <c r="G78" s="35"/>
      <c r="H78" s="35"/>
      <c r="I78" s="35"/>
    </row>
    <row r="79" spans="1:18">
      <c r="A79" s="40" t="s">
        <v>223</v>
      </c>
      <c r="B79" s="11" t="s">
        <v>224</v>
      </c>
      <c r="C79" s="95">
        <v>924</v>
      </c>
      <c r="D79" s="92">
        <v>9.8360656000000008E-3</v>
      </c>
      <c r="E79" s="93">
        <v>19227168.854615029</v>
      </c>
      <c r="F79" s="35"/>
      <c r="G79" s="35"/>
      <c r="H79" s="35"/>
      <c r="I79" s="35"/>
    </row>
    <row r="80" spans="1:18">
      <c r="A80" s="40" t="s">
        <v>174</v>
      </c>
      <c r="B80" s="11" t="s">
        <v>175</v>
      </c>
      <c r="C80" s="95">
        <v>10.5</v>
      </c>
      <c r="D80" s="92">
        <v>9.6153846000000005E-3</v>
      </c>
      <c r="E80" s="93">
        <v>168831550.84218591</v>
      </c>
      <c r="F80" s="35"/>
      <c r="G80" s="35"/>
      <c r="H80" s="35"/>
      <c r="I80" s="35"/>
    </row>
    <row r="81" spans="1:9">
      <c r="A81" s="40" t="s">
        <v>191</v>
      </c>
      <c r="B81" s="11" t="s">
        <v>192</v>
      </c>
      <c r="C81" s="95">
        <v>2100</v>
      </c>
      <c r="D81" s="92">
        <v>9.6153846000000005E-3</v>
      </c>
      <c r="E81" s="93">
        <v>1951345.56963273</v>
      </c>
      <c r="F81" s="35"/>
      <c r="G81" s="35"/>
      <c r="H81" s="35"/>
      <c r="I81" s="35"/>
    </row>
    <row r="82" spans="1:9">
      <c r="A82" s="40" t="s">
        <v>235</v>
      </c>
      <c r="B82" s="11" t="s">
        <v>236</v>
      </c>
      <c r="C82" s="95">
        <v>108</v>
      </c>
      <c r="D82" s="92">
        <v>9.3457943999999994E-3</v>
      </c>
      <c r="E82" s="93">
        <v>85868256.076138705</v>
      </c>
      <c r="F82" s="35"/>
      <c r="G82" s="35"/>
      <c r="H82" s="35"/>
      <c r="I82" s="35"/>
    </row>
    <row r="83" spans="1:9">
      <c r="A83" s="40" t="s">
        <v>189</v>
      </c>
      <c r="B83" s="11" t="s">
        <v>190</v>
      </c>
      <c r="C83" s="95">
        <v>88</v>
      </c>
      <c r="D83" s="92">
        <v>9.1743119000000008E-3</v>
      </c>
      <c r="E83" s="93">
        <v>165156449.3305136</v>
      </c>
      <c r="F83" s="35"/>
      <c r="G83" s="35"/>
      <c r="H83" s="35"/>
      <c r="I83" s="35"/>
    </row>
    <row r="84" spans="1:9">
      <c r="A84" s="40" t="s">
        <v>50</v>
      </c>
      <c r="B84" s="11" t="s">
        <v>51</v>
      </c>
      <c r="C84" s="95">
        <v>225</v>
      </c>
      <c r="D84" s="92">
        <v>8.9686099000000005E-3</v>
      </c>
      <c r="E84" s="93">
        <v>33101440.882351611</v>
      </c>
      <c r="F84" s="35"/>
      <c r="G84" s="35"/>
      <c r="H84" s="35"/>
      <c r="I84" s="35"/>
    </row>
    <row r="85" spans="1:9">
      <c r="A85" s="40" t="s">
        <v>328</v>
      </c>
      <c r="B85" s="11" t="s">
        <v>329</v>
      </c>
      <c r="C85" s="95">
        <v>1725</v>
      </c>
      <c r="D85" s="92">
        <v>8.7719297999999998E-3</v>
      </c>
      <c r="E85" s="93">
        <v>5802783.5831711404</v>
      </c>
      <c r="F85" s="35"/>
      <c r="G85" s="35"/>
      <c r="H85" s="35"/>
      <c r="I85" s="35"/>
    </row>
    <row r="86" spans="1:9">
      <c r="A86" s="40" t="s">
        <v>195</v>
      </c>
      <c r="B86" s="11" t="s">
        <v>196</v>
      </c>
      <c r="C86" s="95">
        <v>124</v>
      </c>
      <c r="D86" s="92">
        <v>8.1300812999999996E-3</v>
      </c>
      <c r="E86" s="93">
        <v>15404238.73597244</v>
      </c>
      <c r="F86" s="35"/>
      <c r="G86" s="35"/>
      <c r="H86" s="35"/>
      <c r="I86" s="35"/>
    </row>
    <row r="87" spans="1:9">
      <c r="A87" s="40" t="s">
        <v>55</v>
      </c>
      <c r="B87" s="11" t="s">
        <v>56</v>
      </c>
      <c r="C87" s="95">
        <v>125</v>
      </c>
      <c r="D87" s="92">
        <v>8.0645161000000003E-3</v>
      </c>
      <c r="E87" s="93">
        <v>16602217.38908367</v>
      </c>
      <c r="F87" s="35"/>
      <c r="G87" s="35"/>
      <c r="H87" s="35"/>
      <c r="I87" s="35"/>
    </row>
    <row r="88" spans="1:9">
      <c r="A88" s="40" t="s">
        <v>197</v>
      </c>
      <c r="B88" s="11" t="s">
        <v>198</v>
      </c>
      <c r="C88" s="95">
        <v>47.8</v>
      </c>
      <c r="D88" s="92">
        <v>6.3157895000000002E-3</v>
      </c>
      <c r="E88" s="93">
        <v>100495899.9656046</v>
      </c>
      <c r="F88" s="35"/>
      <c r="G88" s="35"/>
      <c r="H88" s="35"/>
      <c r="I88" s="35"/>
    </row>
    <row r="89" spans="1:9">
      <c r="A89" s="40" t="s">
        <v>170</v>
      </c>
      <c r="B89" s="11" t="s">
        <v>171</v>
      </c>
      <c r="C89" s="95">
        <v>639</v>
      </c>
      <c r="D89" s="92">
        <v>6.2992126000000004E-3</v>
      </c>
      <c r="E89" s="93">
        <v>32350997.867077671</v>
      </c>
      <c r="F89" s="35"/>
      <c r="G89" s="35"/>
      <c r="H89" s="35"/>
      <c r="I89" s="35"/>
    </row>
    <row r="90" spans="1:9">
      <c r="A90" s="40" t="s">
        <v>217</v>
      </c>
      <c r="B90" s="11" t="s">
        <v>218</v>
      </c>
      <c r="C90" s="95">
        <v>203</v>
      </c>
      <c r="D90" s="92">
        <v>4.9504950000000001E-3</v>
      </c>
      <c r="E90" s="93">
        <v>26627321.079811659</v>
      </c>
      <c r="F90" s="35"/>
      <c r="G90" s="35"/>
      <c r="H90" s="35"/>
      <c r="I90" s="35"/>
    </row>
    <row r="91" spans="1:9">
      <c r="A91" s="40" t="s">
        <v>201</v>
      </c>
      <c r="B91" s="11" t="s">
        <v>202</v>
      </c>
      <c r="C91" s="95">
        <v>459</v>
      </c>
      <c r="D91" s="92">
        <v>4.3763676000000001E-3</v>
      </c>
      <c r="E91" s="93">
        <v>13432887.350459579</v>
      </c>
      <c r="F91" s="35"/>
      <c r="G91" s="35"/>
      <c r="H91" s="35"/>
      <c r="I91" s="35"/>
    </row>
    <row r="92" spans="1:9">
      <c r="A92" s="40" t="s">
        <v>213</v>
      </c>
      <c r="B92" s="11" t="s">
        <v>214</v>
      </c>
      <c r="C92" s="95">
        <v>285</v>
      </c>
      <c r="D92" s="92">
        <v>3.5211268000000001E-3</v>
      </c>
      <c r="E92" s="93">
        <v>19830661.235239711</v>
      </c>
      <c r="F92" s="35"/>
      <c r="G92" s="35"/>
      <c r="H92" s="35"/>
      <c r="I92" s="35"/>
    </row>
    <row r="93" spans="1:9">
      <c r="A93" s="40" t="s">
        <v>166</v>
      </c>
      <c r="B93" s="11" t="s">
        <v>167</v>
      </c>
      <c r="C93" s="95">
        <v>17030</v>
      </c>
      <c r="D93" s="92">
        <v>1.7647059E-3</v>
      </c>
      <c r="E93" s="93">
        <v>230601.83936381</v>
      </c>
      <c r="F93" s="35"/>
      <c r="G93" s="35"/>
      <c r="H93" s="35"/>
      <c r="I93" s="35"/>
    </row>
    <row r="94" spans="1:9">
      <c r="A94" s="40" t="s">
        <v>211</v>
      </c>
      <c r="B94" s="11" t="s">
        <v>212</v>
      </c>
      <c r="C94" s="95">
        <v>7.59</v>
      </c>
      <c r="D94" s="92">
        <v>1.3192612E-3</v>
      </c>
      <c r="E94" s="93">
        <v>1158582608.8258121</v>
      </c>
      <c r="F94" s="35"/>
      <c r="G94" s="35"/>
      <c r="H94" s="35"/>
      <c r="I94" s="35"/>
    </row>
    <row r="95" spans="1:9">
      <c r="A95" s="40" t="s">
        <v>221</v>
      </c>
      <c r="B95" s="11" t="s">
        <v>222</v>
      </c>
      <c r="C95" s="95">
        <v>929</v>
      </c>
      <c r="D95" s="92">
        <v>1.0775862E-3</v>
      </c>
      <c r="E95" s="93">
        <v>8352116.3044276601</v>
      </c>
      <c r="F95" s="35"/>
      <c r="G95" s="35"/>
      <c r="H95" s="35"/>
      <c r="I95" s="35"/>
    </row>
    <row r="96" spans="1:9">
      <c r="A96" s="40" t="s">
        <v>199</v>
      </c>
      <c r="B96" s="11" t="s">
        <v>200</v>
      </c>
      <c r="C96" s="95">
        <v>11.4</v>
      </c>
      <c r="D96" s="92">
        <v>0</v>
      </c>
      <c r="E96" s="93">
        <v>112276315.33308309</v>
      </c>
      <c r="F96" s="35"/>
      <c r="G96" s="35"/>
      <c r="H96" s="35"/>
      <c r="I96" s="35"/>
    </row>
    <row r="97" spans="1:9">
      <c r="A97" s="40" t="s">
        <v>160</v>
      </c>
      <c r="B97" s="11" t="s">
        <v>161</v>
      </c>
      <c r="C97" s="95">
        <v>413</v>
      </c>
      <c r="D97" s="92">
        <v>0</v>
      </c>
      <c r="E97" s="93">
        <v>25707924.996907391</v>
      </c>
      <c r="F97" s="35"/>
      <c r="G97" s="35"/>
      <c r="H97" s="35"/>
      <c r="I97" s="35"/>
    </row>
    <row r="98" spans="1:9">
      <c r="A98" s="40" t="s">
        <v>247</v>
      </c>
      <c r="B98" s="11" t="s">
        <v>248</v>
      </c>
      <c r="C98" s="95">
        <v>720</v>
      </c>
      <c r="D98" s="92">
        <v>-1.3869626E-3</v>
      </c>
      <c r="E98" s="93">
        <v>2655816.0943336799</v>
      </c>
      <c r="F98" s="35"/>
      <c r="G98" s="35"/>
      <c r="H98" s="35"/>
      <c r="I98" s="35"/>
    </row>
    <row r="99" spans="1:9">
      <c r="A99" s="40" t="s">
        <v>70</v>
      </c>
      <c r="B99" s="11" t="s">
        <v>71</v>
      </c>
      <c r="C99" s="95">
        <v>18.899999999999999</v>
      </c>
      <c r="D99" s="92">
        <v>-5.2631579E-3</v>
      </c>
      <c r="E99" s="93">
        <v>127459677.91007273</v>
      </c>
      <c r="F99" s="35"/>
      <c r="G99" s="35"/>
      <c r="H99" s="35"/>
      <c r="I99" s="35"/>
    </row>
    <row r="100" spans="1:9">
      <c r="A100" s="40" t="s">
        <v>241</v>
      </c>
      <c r="B100" s="11" t="s">
        <v>242</v>
      </c>
      <c r="C100" s="95">
        <v>5115</v>
      </c>
      <c r="D100" s="92">
        <v>-9.6805420999999999E-3</v>
      </c>
      <c r="E100" s="93">
        <v>386128.19149588002</v>
      </c>
      <c r="F100" s="35"/>
      <c r="G100" s="35"/>
      <c r="H100" s="35"/>
      <c r="I100" s="35"/>
    </row>
    <row r="101" spans="1:9">
      <c r="A101" s="40" t="s">
        <v>130</v>
      </c>
      <c r="B101" s="11" t="s">
        <v>131</v>
      </c>
      <c r="C101" s="95">
        <v>21320</v>
      </c>
      <c r="D101" s="92">
        <v>-9.7538318999999991E-3</v>
      </c>
      <c r="E101" s="93">
        <v>962904.63475672004</v>
      </c>
      <c r="F101" s="35"/>
      <c r="G101" s="35"/>
      <c r="H101" s="35"/>
      <c r="I101" s="35"/>
    </row>
    <row r="102" spans="1:9">
      <c r="A102" s="40" t="s">
        <v>219</v>
      </c>
      <c r="B102" s="11" t="s">
        <v>220</v>
      </c>
      <c r="C102" s="95">
        <v>2745</v>
      </c>
      <c r="D102" s="92">
        <v>-1.0810810800000001E-2</v>
      </c>
      <c r="E102" s="93">
        <v>826507.33241889998</v>
      </c>
      <c r="F102" s="35"/>
      <c r="G102" s="35"/>
      <c r="H102" s="35"/>
      <c r="I102" s="35"/>
    </row>
    <row r="103" spans="1:9">
      <c r="A103" s="40" t="s">
        <v>182</v>
      </c>
      <c r="B103" s="11" t="s">
        <v>183</v>
      </c>
      <c r="C103" s="95">
        <v>4535</v>
      </c>
      <c r="D103" s="92">
        <v>-1.09051254E-2</v>
      </c>
      <c r="E103" s="93">
        <v>1165496.07302813</v>
      </c>
      <c r="F103" s="35"/>
      <c r="G103" s="35"/>
      <c r="H103" s="35"/>
      <c r="I103" s="35"/>
    </row>
    <row r="104" spans="1:9">
      <c r="A104" s="40" t="s">
        <v>243</v>
      </c>
      <c r="B104" s="11" t="s">
        <v>244</v>
      </c>
      <c r="C104" s="95">
        <v>1175</v>
      </c>
      <c r="D104" s="92">
        <v>-1.2605042E-2</v>
      </c>
      <c r="E104" s="93">
        <v>3500863.7013034699</v>
      </c>
      <c r="F104" s="35"/>
      <c r="G104" s="35"/>
      <c r="H104" s="35"/>
      <c r="I104" s="35"/>
    </row>
    <row r="105" spans="1:9">
      <c r="A105" s="40" t="s">
        <v>138</v>
      </c>
      <c r="B105" s="11" t="s">
        <v>139</v>
      </c>
      <c r="C105" s="95">
        <v>5810</v>
      </c>
      <c r="D105" s="92">
        <v>-1.5254237299999999E-2</v>
      </c>
      <c r="E105" s="93">
        <v>592027.96875988995</v>
      </c>
      <c r="F105" s="35"/>
      <c r="G105" s="35"/>
      <c r="H105" s="35"/>
      <c r="I105" s="35"/>
    </row>
    <row r="106" spans="1:9">
      <c r="A106" s="40" t="s">
        <v>205</v>
      </c>
      <c r="B106" s="11" t="s">
        <v>206</v>
      </c>
      <c r="C106" s="95">
        <v>11.7</v>
      </c>
      <c r="D106" s="92">
        <v>-1.6806722699999999E-2</v>
      </c>
      <c r="E106" s="93">
        <v>232211597.02727562</v>
      </c>
      <c r="F106" s="35"/>
      <c r="G106" s="35"/>
      <c r="H106" s="35"/>
      <c r="I106" s="35"/>
    </row>
    <row r="107" spans="1:9">
      <c r="A107" s="40" t="s">
        <v>178</v>
      </c>
      <c r="B107" s="11" t="s">
        <v>179</v>
      </c>
      <c r="C107" s="95">
        <v>47850</v>
      </c>
      <c r="D107" s="92">
        <v>-2.36686391E-2</v>
      </c>
      <c r="E107" s="93">
        <v>206437.96140366001</v>
      </c>
      <c r="F107" s="35"/>
      <c r="G107" s="35"/>
      <c r="H107" s="35"/>
      <c r="I107" s="35"/>
    </row>
    <row r="108" spans="1:9">
      <c r="A108" s="40" t="s">
        <v>180</v>
      </c>
      <c r="B108" s="11" t="s">
        <v>181</v>
      </c>
      <c r="C108" s="95">
        <v>909</v>
      </c>
      <c r="D108" s="92">
        <v>-3.1948881800000002E-2</v>
      </c>
      <c r="E108" s="93">
        <v>13642706.35923114</v>
      </c>
      <c r="F108" s="35"/>
      <c r="G108" s="35"/>
      <c r="H108" s="35"/>
      <c r="I108" s="35"/>
    </row>
    <row r="109" spans="1:9">
      <c r="A109" s="40" t="s">
        <v>100</v>
      </c>
      <c r="B109" s="11" t="s">
        <v>101</v>
      </c>
      <c r="C109" s="95">
        <v>640</v>
      </c>
      <c r="D109" s="92">
        <v>-3.9039038999999998E-2</v>
      </c>
      <c r="E109" s="41">
        <v>19444615.662434559</v>
      </c>
    </row>
    <row r="110" spans="1:9">
      <c r="A110" s="40" t="s">
        <v>187</v>
      </c>
      <c r="B110" s="11" t="s">
        <v>188</v>
      </c>
      <c r="C110" s="95">
        <v>246</v>
      </c>
      <c r="D110" s="92">
        <v>-4.6511627899999998E-2</v>
      </c>
      <c r="E110" s="41">
        <v>127316763.85390343</v>
      </c>
    </row>
    <row r="111" spans="1:9">
      <c r="A111" s="40" t="s">
        <v>65</v>
      </c>
      <c r="B111" s="11" t="s">
        <v>66</v>
      </c>
      <c r="C111" s="95">
        <v>2770</v>
      </c>
      <c r="D111" s="92">
        <v>-5.2991453000000001E-2</v>
      </c>
      <c r="E111" s="41">
        <v>18755171.923634861</v>
      </c>
    </row>
    <row r="112" spans="1:9">
      <c r="A112" s="40" t="s">
        <v>237</v>
      </c>
      <c r="B112" s="11" t="s">
        <v>238</v>
      </c>
      <c r="C112" s="95">
        <v>519</v>
      </c>
      <c r="D112" s="92">
        <v>-6.1482821E-2</v>
      </c>
      <c r="E112" s="41">
        <v>148436698.382195</v>
      </c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  <mergeCell ref="G3:G4"/>
    <mergeCell ref="H3:I4"/>
    <mergeCell ref="K4:K5"/>
    <mergeCell ref="O4:O5"/>
    <mergeCell ref="O3:R3"/>
    <mergeCell ref="P4:R4"/>
    <mergeCell ref="K3:N3"/>
    <mergeCell ref="L4:N4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workbookViewId="0">
      <selection sqref="A1:O16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205" t="str">
        <f>TEXT(투자전략!$G$1, "[$-ko-KR]yyyy년 mm월") &amp; " 총결산"</f>
        <v>2022년 02월 총결산</v>
      </c>
      <c r="B1" s="206"/>
      <c r="C1" s="206"/>
      <c r="D1" s="206"/>
      <c r="E1" s="206"/>
      <c r="F1" s="206"/>
      <c r="G1" s="206"/>
      <c r="H1" s="206"/>
      <c r="I1" s="206"/>
      <c r="J1" s="206"/>
      <c r="K1" s="206"/>
      <c r="L1" s="206"/>
      <c r="M1" s="206"/>
      <c r="N1" s="206"/>
      <c r="O1" s="207"/>
    </row>
    <row r="2" spans="1:15" ht="16.5" customHeight="1" thickBot="1">
      <c r="A2" s="211" t="s">
        <v>285</v>
      </c>
      <c r="B2" s="212"/>
      <c r="C2" s="212"/>
      <c r="D2" s="203" t="s">
        <v>281</v>
      </c>
      <c r="E2" s="203"/>
      <c r="F2" s="204"/>
      <c r="G2" s="205" t="s">
        <v>282</v>
      </c>
      <c r="H2" s="206"/>
      <c r="I2" s="207"/>
      <c r="J2" s="202" t="s">
        <v>283</v>
      </c>
      <c r="K2" s="203"/>
      <c r="L2" s="203"/>
      <c r="M2" s="203" t="s">
        <v>284</v>
      </c>
      <c r="N2" s="203"/>
      <c r="O2" s="204"/>
    </row>
    <row r="3" spans="1:15" ht="16.5" customHeight="1">
      <c r="A3" s="282">
        <v>1</v>
      </c>
      <c r="B3" s="21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19:00] 엽전코인 Top20</v>
      </c>
      <c r="C3" s="213"/>
      <c r="D3" s="211" t="s">
        <v>286</v>
      </c>
      <c r="E3" s="212"/>
      <c r="F3" s="213"/>
      <c r="G3" s="211" t="s">
        <v>293</v>
      </c>
      <c r="H3" s="212"/>
      <c r="I3" s="213"/>
      <c r="J3" s="211" t="s">
        <v>300</v>
      </c>
      <c r="K3" s="212"/>
      <c r="L3" s="213"/>
      <c r="M3" s="211" t="s">
        <v>307</v>
      </c>
      <c r="N3" s="212"/>
      <c r="O3" s="213"/>
    </row>
    <row r="4" spans="1:15" ht="16.5" customHeight="1" thickBot="1">
      <c r="A4" s="283"/>
      <c r="B4" s="21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19:00] 엽전코인 Top20</v>
      </c>
      <c r="C4" s="219"/>
      <c r="D4" s="217" t="str">
        <f ca="1" xml:space="preserve"> TEXT($F$92, "#,##0") &amp; " KRW (" &amp; TEXT($E$92, "0.00%)")</f>
        <v>-462,245 KRW (-15.41%)</v>
      </c>
      <c r="E4" s="218"/>
      <c r="F4" s="219"/>
      <c r="G4" s="217" t="str">
        <f ca="1" xml:space="preserve"> TEXT($I$92, "#,##0") &amp; " KRW (" &amp; TEXT($H$92, "0.00%)")</f>
        <v>-459,095 KRW (-15.30%)</v>
      </c>
      <c r="H4" s="218"/>
      <c r="I4" s="219"/>
      <c r="J4" s="217" t="str">
        <f ca="1" xml:space="preserve"> TEXT($L$92, "#,##0") &amp; " KRW (" &amp; TEXT($K$92, "0.00%)")</f>
        <v>-374,067 KRW (-12.47%)</v>
      </c>
      <c r="K4" s="218"/>
      <c r="L4" s="219"/>
      <c r="M4" s="217" t="str">
        <f ca="1" xml:space="preserve"> TEXT($O$92, "#,##0") &amp; " KRW (" &amp; TEXT($N$92, "0.00%)")</f>
        <v>-456,156 KRW (-15.21%)</v>
      </c>
      <c r="N4" s="218"/>
      <c r="O4" s="219"/>
    </row>
    <row r="5" spans="1:15" ht="16.5" customHeight="1">
      <c r="A5" s="282">
        <v>2</v>
      </c>
      <c r="B5" s="21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19:00] 동전코인 Top20</v>
      </c>
      <c r="C5" s="213"/>
      <c r="D5" s="211" t="s">
        <v>287</v>
      </c>
      <c r="E5" s="212"/>
      <c r="F5" s="213"/>
      <c r="G5" s="211" t="s">
        <v>294</v>
      </c>
      <c r="H5" s="212"/>
      <c r="I5" s="213"/>
      <c r="J5" s="211" t="s">
        <v>301</v>
      </c>
      <c r="K5" s="212"/>
      <c r="L5" s="213"/>
      <c r="M5" s="211" t="s">
        <v>308</v>
      </c>
      <c r="N5" s="212"/>
      <c r="O5" s="213"/>
    </row>
    <row r="6" spans="1:15" ht="16.5" customHeight="1" thickBot="1">
      <c r="A6" s="283"/>
      <c r="B6" s="21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19:00] 엽전코인 Top20</v>
      </c>
      <c r="C6" s="219"/>
      <c r="D6" s="217" t="str">
        <f ca="1" xml:space="preserve"> TEXT($F$130, "#,##0") &amp; " KRW (" &amp; TEXT($E$130, "0.00%)")</f>
        <v>-341,126 KRW (-11.37%)</v>
      </c>
      <c r="E6" s="218"/>
      <c r="F6" s="219"/>
      <c r="G6" s="217" t="str">
        <f ca="1" xml:space="preserve"> TEXT($I$130, "#,##0") &amp; " KRW (" &amp; TEXT($H$130, "0.00%)")</f>
        <v>-352,222 KRW (-11.74%)</v>
      </c>
      <c r="H6" s="218"/>
      <c r="I6" s="219"/>
      <c r="J6" s="217" t="str">
        <f ca="1" xml:space="preserve"> TEXT($L$130, "#,##0") &amp; " KRW (" &amp; TEXT($K$130, "0.00%)")</f>
        <v>-323,583 KRW (-10.79%)</v>
      </c>
      <c r="K6" s="218"/>
      <c r="L6" s="219"/>
      <c r="M6" s="217" t="str">
        <f ca="1" xml:space="preserve"> TEXT($O$130, "#,##0") &amp; " KRW (" &amp; TEXT($N$130, "0.00%)")</f>
        <v>-326,550 KRW (-10.88%)</v>
      </c>
      <c r="N6" s="218"/>
      <c r="O6" s="219"/>
    </row>
    <row r="7" spans="1:15" ht="16.5" customHeight="1">
      <c r="A7" s="282">
        <v>3</v>
      </c>
      <c r="B7" s="21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19:00] 엽전코인 Bottom20</v>
      </c>
      <c r="C7" s="213"/>
      <c r="D7" s="211" t="s">
        <v>288</v>
      </c>
      <c r="E7" s="212"/>
      <c r="F7" s="213"/>
      <c r="G7" s="211" t="s">
        <v>295</v>
      </c>
      <c r="H7" s="212"/>
      <c r="I7" s="213"/>
      <c r="J7" s="211" t="s">
        <v>302</v>
      </c>
      <c r="K7" s="212"/>
      <c r="L7" s="213"/>
      <c r="M7" s="211" t="s">
        <v>309</v>
      </c>
      <c r="N7" s="212"/>
      <c r="O7" s="213"/>
    </row>
    <row r="8" spans="1:15" ht="16.5" customHeight="1" thickBot="1">
      <c r="A8" s="283"/>
      <c r="B8" s="21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19:00] 엽전코인 Top20</v>
      </c>
      <c r="C8" s="219"/>
      <c r="D8" s="217" t="str">
        <f ca="1" xml:space="preserve"> TEXT($F$206, "#,##0") &amp; " KRW (" &amp; TEXT($E$206, "0.00%)")</f>
        <v>-396,211 KRW (-13.21%)</v>
      </c>
      <c r="E8" s="218"/>
      <c r="F8" s="219"/>
      <c r="G8" s="217" t="str">
        <f ca="1" xml:space="preserve"> TEXT($I$206, "#,##0") &amp; " KRW (" &amp; TEXT($H$206, "0.00%)")</f>
        <v>-342,700 KRW (-11.42%)</v>
      </c>
      <c r="H8" s="218"/>
      <c r="I8" s="219"/>
      <c r="J8" s="217" t="str">
        <f ca="1" xml:space="preserve"> TEXT($L$206, "#,##0") &amp; " KRW (" &amp; TEXT($K$206, "0.00%)")</f>
        <v>-234,132 KRW (-7.80%)</v>
      </c>
      <c r="K8" s="218"/>
      <c r="L8" s="219"/>
      <c r="M8" s="217" t="str">
        <f ca="1" xml:space="preserve"> TEXT($O$206, "#,##0") &amp; " KRW (" &amp; TEXT($N$206, "0.00%)")</f>
        <v>-271,298 KRW (-9.04%)</v>
      </c>
      <c r="N8" s="218"/>
      <c r="O8" s="219"/>
    </row>
    <row r="9" spans="1:15" ht="16.5" customHeight="1">
      <c r="A9" s="282">
        <v>4</v>
      </c>
      <c r="B9" s="21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19:00] 동전코인 Bottom20</v>
      </c>
      <c r="C9" s="213"/>
      <c r="D9" s="211" t="s">
        <v>289</v>
      </c>
      <c r="E9" s="212"/>
      <c r="F9" s="213"/>
      <c r="G9" s="211" t="s">
        <v>296</v>
      </c>
      <c r="H9" s="212"/>
      <c r="I9" s="213"/>
      <c r="J9" s="211" t="s">
        <v>303</v>
      </c>
      <c r="K9" s="212"/>
      <c r="L9" s="213"/>
      <c r="M9" s="211" t="s">
        <v>310</v>
      </c>
      <c r="N9" s="212"/>
      <c r="O9" s="213"/>
    </row>
    <row r="10" spans="1:15" ht="16.5" customHeight="1" thickBot="1">
      <c r="A10" s="283"/>
      <c r="B10" s="21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19:00] 엽전코인 Top20</v>
      </c>
      <c r="C10" s="219"/>
      <c r="D10" s="217" t="str">
        <f ca="1" xml:space="preserve"> TEXT($F$244, "#,##0") &amp; " KRW (" &amp; TEXT($E$244, "0.00%)")</f>
        <v>-342,838 KRW (-11.43%)</v>
      </c>
      <c r="E10" s="218"/>
      <c r="F10" s="219"/>
      <c r="G10" s="217" t="str">
        <f ca="1" xml:space="preserve"> TEXT($I$244, "#,##0") &amp; " KRW (" &amp; TEXT($H$244, "0.00%)")</f>
        <v>-275,648 KRW (-9.19%)</v>
      </c>
      <c r="H10" s="218"/>
      <c r="I10" s="219"/>
      <c r="J10" s="217" t="str">
        <f ca="1" xml:space="preserve"> TEXT($L$244, "#,##0") &amp; " KRW (" &amp; TEXT($K$244, "0.00%)")</f>
        <v>-159,131 KRW (-5.30%)</v>
      </c>
      <c r="K10" s="218"/>
      <c r="L10" s="219"/>
      <c r="M10" s="217" t="str">
        <f ca="1" xml:space="preserve"> TEXT($O$244, "#,##0") &amp; " KRW (" &amp; TEXT($N$244, "0.00%)")</f>
        <v>-172,596 KRW (-5.75%)</v>
      </c>
      <c r="N10" s="218"/>
      <c r="O10" s="219"/>
    </row>
    <row r="11" spans="1:15" ht="16.5" customHeight="1">
      <c r="A11" s="282">
        <v>5</v>
      </c>
      <c r="B11" s="21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21:00] 동전코인 Bottom20</v>
      </c>
      <c r="C11" s="213"/>
      <c r="D11" s="211" t="s">
        <v>290</v>
      </c>
      <c r="E11" s="212"/>
      <c r="F11" s="213"/>
      <c r="G11" s="211" t="s">
        <v>297</v>
      </c>
      <c r="H11" s="212"/>
      <c r="I11" s="213"/>
      <c r="J11" s="211" t="s">
        <v>304</v>
      </c>
      <c r="K11" s="212"/>
      <c r="L11" s="213"/>
      <c r="M11" s="211" t="s">
        <v>311</v>
      </c>
      <c r="N11" s="212"/>
      <c r="O11" s="213"/>
    </row>
    <row r="12" spans="1:15" ht="16.5" customHeight="1" thickBot="1">
      <c r="A12" s="283"/>
      <c r="B12" s="21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-159,131 KRW (-5.30%)</v>
      </c>
      <c r="C12" s="219"/>
      <c r="D12" s="217" t="str">
        <f ca="1" xml:space="preserve"> TEXT($F$168, "#,##0") &amp; " KRW (" &amp; TEXT($E$168, "0.00%)")</f>
        <v>-514,247 KRW (-17.14%)</v>
      </c>
      <c r="E12" s="218"/>
      <c r="F12" s="219"/>
      <c r="G12" s="217" t="str">
        <f ca="1" xml:space="preserve"> TEXT($I$168, "#,##0") &amp; " KRW (" &amp; TEXT($H$168, "0.00%)")</f>
        <v>-570,589 KRW (-19.02%)</v>
      </c>
      <c r="H12" s="218"/>
      <c r="I12" s="219"/>
      <c r="J12" s="217" t="str">
        <f ca="1" xml:space="preserve"> TEXT($L$168, "#,##0") &amp; " KRW (" &amp; TEXT($K$168, "0.00%)")</f>
        <v>-594,261 KRW (-19.81%)</v>
      </c>
      <c r="K12" s="218"/>
      <c r="L12" s="219"/>
      <c r="M12" s="217" t="str">
        <f ca="1" xml:space="preserve"> TEXT($O$168, "#,##0") &amp; " KRW (" &amp; TEXT($N$168, "0.00%)")</f>
        <v>-784,443 KRW (-26.15%)</v>
      </c>
      <c r="N12" s="218"/>
      <c r="O12" s="219"/>
    </row>
    <row r="13" spans="1:15" ht="16.5" customHeight="1">
      <c r="A13" s="282">
        <v>6</v>
      </c>
      <c r="B13" s="21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[오전 00:00] 동전코인 Bottom20</v>
      </c>
      <c r="C13" s="213"/>
      <c r="D13" s="211" t="s">
        <v>291</v>
      </c>
      <c r="E13" s="212"/>
      <c r="F13" s="213"/>
      <c r="G13" s="211" t="s">
        <v>298</v>
      </c>
      <c r="H13" s="212"/>
      <c r="I13" s="213"/>
      <c r="J13" s="211" t="s">
        <v>305</v>
      </c>
      <c r="K13" s="212"/>
      <c r="L13" s="213"/>
      <c r="M13" s="211" t="s">
        <v>312</v>
      </c>
      <c r="N13" s="212"/>
      <c r="O13" s="213"/>
    </row>
    <row r="14" spans="1:15" ht="16.5" customHeight="1" thickBot="1">
      <c r="A14" s="283"/>
      <c r="B14" s="21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-172,596 KRW (-5.75%)</v>
      </c>
      <c r="C14" s="219"/>
      <c r="D14" s="217" t="str">
        <f ca="1" xml:space="preserve"> TEXT($F$282, "#,##0") &amp; " KRW (" &amp; TEXT($E$282, "0.00%)")</f>
        <v>-526,158 KRW (-17.54%)</v>
      </c>
      <c r="E14" s="218"/>
      <c r="F14" s="219"/>
      <c r="G14" s="217" t="str">
        <f ca="1" xml:space="preserve"> TEXT($I$282, "#,##0") &amp; " KRW (" &amp; TEXT($H$282, "0.00%)")</f>
        <v>-518,558 KRW (-17.29%)</v>
      </c>
      <c r="H14" s="218"/>
      <c r="I14" s="219"/>
      <c r="J14" s="217" t="str">
        <f ca="1" xml:space="preserve"> TEXT($L$282, "#,##0") &amp; " KRW (" &amp; TEXT($K$282, "0.00%)")</f>
        <v>-447,141 KRW (-14.90%)</v>
      </c>
      <c r="K14" s="218"/>
      <c r="L14" s="219"/>
      <c r="M14" s="217" t="str">
        <f ca="1" xml:space="preserve"> TEXT($O$282, "#,##0") &amp; " KRW (" &amp; TEXT($N$282, "0.00%)")</f>
        <v>-421,269 KRW (-14.04%)</v>
      </c>
      <c r="N14" s="218"/>
      <c r="O14" s="219"/>
    </row>
    <row r="15" spans="1:15" ht="16.5" customHeight="1">
      <c r="A15" s="282">
        <v>7</v>
      </c>
      <c r="B15" s="21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21:00] 엽전코인 Bottom20</v>
      </c>
      <c r="C15" s="213"/>
      <c r="D15" s="211" t="s">
        <v>292</v>
      </c>
      <c r="E15" s="212"/>
      <c r="F15" s="213"/>
      <c r="G15" s="211" t="s">
        <v>299</v>
      </c>
      <c r="H15" s="212"/>
      <c r="I15" s="213"/>
      <c r="J15" s="211" t="s">
        <v>306</v>
      </c>
      <c r="K15" s="212"/>
      <c r="L15" s="213"/>
      <c r="M15" s="211" t="s">
        <v>313</v>
      </c>
      <c r="N15" s="212"/>
      <c r="O15" s="213"/>
    </row>
    <row r="16" spans="1:15" ht="16.5" customHeight="1" thickBot="1">
      <c r="A16" s="283"/>
      <c r="B16" s="21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-234,132 KRW (-7.80%)</v>
      </c>
      <c r="C16" s="219"/>
      <c r="D16" s="217" t="str">
        <f ca="1" xml:space="preserve"> TEXT($F$54, "#,##0") &amp; " KRW (" &amp; TEXT($E$54, "0.00%)")</f>
        <v>0 KRW (0.00%)</v>
      </c>
      <c r="E16" s="218"/>
      <c r="F16" s="219"/>
      <c r="G16" s="217" t="str">
        <f ca="1" xml:space="preserve"> TEXT($I$54, "#,##0") &amp; " KRW (" &amp; TEXT($H$54, "0.00%)")</f>
        <v>0 KRW (0.00%)</v>
      </c>
      <c r="H16" s="218"/>
      <c r="I16" s="219"/>
      <c r="J16" s="217" t="str">
        <f ca="1" xml:space="preserve"> TEXT($L$54, "#,##0") &amp; " KRW (" &amp; TEXT($K$54, "0.00%)")</f>
        <v>0 KRW (0.00%)</v>
      </c>
      <c r="K16" s="218"/>
      <c r="L16" s="219"/>
      <c r="M16" s="217" t="str">
        <f ca="1" xml:space="preserve"> TEXT($O$54, "#,##0") &amp; " KRW (" &amp; TEXT($N$54, "0.00%)")</f>
        <v>0 KRW (0.00%)</v>
      </c>
      <c r="N16" s="218"/>
      <c r="O16" s="219"/>
    </row>
    <row r="18" spans="1:15" ht="16.5" customHeight="1" thickBot="1"/>
    <row r="19" spans="1:15" ht="16.5" customHeight="1" thickBot="1">
      <c r="A19" s="202" t="str">
        <f>TEXT(투자전략!$G$1, "[$-ko-KR]yyyy년 mm월 ") &amp; "실거래 월말결산"</f>
        <v>2022년 02월 실거래 월말결산</v>
      </c>
      <c r="B19" s="203"/>
      <c r="C19" s="203"/>
      <c r="D19" s="203"/>
      <c r="E19" s="203"/>
      <c r="F19" s="203"/>
      <c r="G19" s="203"/>
      <c r="H19" s="203"/>
      <c r="I19" s="203"/>
      <c r="J19" s="203"/>
      <c r="K19" s="203"/>
      <c r="L19" s="203"/>
      <c r="M19" s="203"/>
      <c r="N19" s="203"/>
      <c r="O19" s="204"/>
    </row>
    <row r="20" spans="1:15" ht="16.5" customHeight="1" thickBot="1">
      <c r="A20" s="263" t="s">
        <v>280</v>
      </c>
      <c r="B20" s="217" t="s">
        <v>278</v>
      </c>
      <c r="C20" s="219"/>
      <c r="D20" s="217" t="s">
        <v>270</v>
      </c>
      <c r="E20" s="218"/>
      <c r="F20" s="219"/>
      <c r="G20" s="217" t="s">
        <v>271</v>
      </c>
      <c r="H20" s="218"/>
      <c r="I20" s="219"/>
      <c r="J20" s="217" t="s">
        <v>272</v>
      </c>
      <c r="K20" s="218"/>
      <c r="L20" s="219"/>
      <c r="M20" s="217" t="s">
        <v>273</v>
      </c>
      <c r="N20" s="218"/>
      <c r="O20" s="219"/>
    </row>
    <row r="21" spans="1:15" ht="16.5" customHeight="1" thickBot="1">
      <c r="A21" s="267"/>
      <c r="B21" s="146" t="s">
        <v>268</v>
      </c>
      <c r="C21" s="146" t="s">
        <v>42</v>
      </c>
      <c r="D21" s="121" t="s">
        <v>269</v>
      </c>
      <c r="E21" s="133" t="s">
        <v>40</v>
      </c>
      <c r="F21" s="149" t="s">
        <v>41</v>
      </c>
      <c r="G21" s="121" t="s">
        <v>269</v>
      </c>
      <c r="H21" s="133" t="s">
        <v>40</v>
      </c>
      <c r="I21" s="149" t="s">
        <v>41</v>
      </c>
      <c r="J21" s="121" t="s">
        <v>269</v>
      </c>
      <c r="K21" s="133" t="s">
        <v>40</v>
      </c>
      <c r="L21" s="149" t="s">
        <v>41</v>
      </c>
      <c r="M21" s="121" t="s">
        <v>269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61" t="str">
        <f>HYPERLINK("#'" &amp; TEXT(투자전략!$G$1+0, "[$-ko-KR]yyyy.mm.dd") &amp; "'!A13:O37", TEXT(투자전략!$G$1+0, "[$-ko-KR]yyyy.mm.dd"))</f>
        <v>2022.02.05</v>
      </c>
      <c r="C22" s="134">
        <f ca="1">IFERROR(COUNTA(INDIRECT($B22&amp;"!A17:A36")) * INDIRECT($B22&amp;"!B37"), "")</f>
        <v>0</v>
      </c>
      <c r="D22" s="142">
        <f ca="1">IFERROR($C22 * (1 + E22), "")</f>
        <v>0</v>
      </c>
      <c r="E22" s="76">
        <f ca="1">IFERROR(INDIRECT($B22&amp;"!E37"), "")</f>
        <v>0</v>
      </c>
      <c r="F22" s="141">
        <f ca="1">IFERROR(INDIRECT($B22&amp;"!F37"), "")</f>
        <v>0</v>
      </c>
      <c r="G22" s="142">
        <f ca="1">IFERROR($C22 * (1 + H22), "")</f>
        <v>0</v>
      </c>
      <c r="H22" s="76">
        <f ca="1">IFERROR(INDIRECT($B22&amp;"!H37"), "")</f>
        <v>0</v>
      </c>
      <c r="I22" s="141">
        <f ca="1">IFERROR(INDIRECT($B22&amp;"!I37"), "")</f>
        <v>0</v>
      </c>
      <c r="J22" s="142">
        <f ca="1">IFERROR($C22 * (1 + K22), "")</f>
        <v>0</v>
      </c>
      <c r="K22" s="76">
        <f ca="1">IFERROR(INDIRECT($B22&amp;"!K37"), "")</f>
        <v>0</v>
      </c>
      <c r="L22" s="141">
        <f ca="1">IFERROR(INDIRECT($B22&amp;"!L37"), "")</f>
        <v>0</v>
      </c>
      <c r="M22" s="142">
        <f ca="1">IFERROR($C22 * (1 + N22), "")</f>
        <v>0</v>
      </c>
      <c r="N22" s="76">
        <f ca="1">IFERROR(INDIRECT($B22&amp;"!N37"), "")</f>
        <v>0</v>
      </c>
      <c r="O22" s="141">
        <f ca="1">IFERROR(INDIRECT($B22&amp;"!O37"), "")</f>
        <v>0</v>
      </c>
    </row>
    <row r="23" spans="1:15" ht="16.5" customHeight="1">
      <c r="A23" s="148">
        <v>2</v>
      </c>
      <c r="B23" s="162" t="str">
        <f>HYPERLINK("#'" &amp; TEXT(투자전략!$G$1+1, "[$-ko-KR]yyyy.mm.dd") &amp; "'!A13:O37", TEXT(투자전략!$G$1+1, "[$-ko-KR]yyyy.mm.dd"))</f>
        <v>2022.02.06</v>
      </c>
      <c r="C23" s="135">
        <f t="shared" ref="C23:C52" ca="1" si="0">IFERROR(COUNTA(INDIRECT($B23&amp;"!A17:A36")) * INDIRECT($B23&amp;"!B37"), "")</f>
        <v>0</v>
      </c>
      <c r="D23" s="139">
        <f t="shared" ref="D23:D52" ca="1" si="1">IFERROR($C23 * (1 + E23), "")</f>
        <v>0</v>
      </c>
      <c r="E23" s="77">
        <f t="shared" ref="E23:E52" ca="1" si="2">IFERROR(INDIRECT($B23&amp;"!E37"), "")</f>
        <v>0</v>
      </c>
      <c r="F23" s="137">
        <f t="shared" ref="F23:F52" ca="1" si="3">IFERROR(INDIRECT($B23&amp;"!F37"), "")</f>
        <v>0</v>
      </c>
      <c r="G23" s="139">
        <f t="shared" ref="G23:G52" ca="1" si="4">IFERROR($C23 * (1 + H23), "")</f>
        <v>0</v>
      </c>
      <c r="H23" s="77">
        <f t="shared" ref="H23:H52" ca="1" si="5">IFERROR(INDIRECT($B23&amp;"!H37"), "")</f>
        <v>0</v>
      </c>
      <c r="I23" s="137">
        <f t="shared" ref="I23:I52" ca="1" si="6">IFERROR(INDIRECT($B23&amp;"!I37"), "")</f>
        <v>0</v>
      </c>
      <c r="J23" s="139">
        <f t="shared" ref="J23:J52" ca="1" si="7">IFERROR($C23 * (1 + K23), "")</f>
        <v>0</v>
      </c>
      <c r="K23" s="77">
        <f t="shared" ref="K23:K52" ca="1" si="8">IFERROR(INDIRECT($B23&amp;"!K37"), "")</f>
        <v>0</v>
      </c>
      <c r="L23" s="137">
        <f t="shared" ref="L23:L52" ca="1" si="9">IFERROR(INDIRECT($B23&amp;"!L37"), "")</f>
        <v>0</v>
      </c>
      <c r="M23" s="139">
        <f t="shared" ref="M23:M52" ca="1" si="10">IFERROR($C23 * (1 + N23), "")</f>
        <v>0</v>
      </c>
      <c r="N23" s="77">
        <f t="shared" ref="N23:N52" ca="1" si="11">IFERROR(INDIRECT($B23&amp;"!N37"), "")</f>
        <v>0</v>
      </c>
      <c r="O23" s="137">
        <f t="shared" ref="O23:O52" ca="1" si="12">IFERROR(INDIRECT($B23&amp;"!O37"), "")</f>
        <v>0</v>
      </c>
    </row>
    <row r="24" spans="1:15" ht="16.5" customHeight="1">
      <c r="A24" s="148">
        <v>3</v>
      </c>
      <c r="B24" s="162" t="str">
        <f>HYPERLINK("#'" &amp; TEXT(투자전략!$G$1+2, "[$-ko-KR]yyyy.mm.dd") &amp; "'!A13:O37", TEXT(투자전략!$G$1+2, "[$-ko-KR]yyyy.mm.dd"))</f>
        <v>2022.02.07</v>
      </c>
      <c r="C24" s="135">
        <f t="shared" ca="1" si="0"/>
        <v>0</v>
      </c>
      <c r="D24" s="139">
        <f t="shared" ca="1" si="1"/>
        <v>0</v>
      </c>
      <c r="E24" s="77">
        <f t="shared" ca="1" si="2"/>
        <v>0</v>
      </c>
      <c r="F24" s="137">
        <f t="shared" ca="1" si="3"/>
        <v>0</v>
      </c>
      <c r="G24" s="139">
        <f t="shared" ca="1" si="4"/>
        <v>0</v>
      </c>
      <c r="H24" s="77">
        <f t="shared" ca="1" si="5"/>
        <v>0</v>
      </c>
      <c r="I24" s="137">
        <f t="shared" ca="1" si="6"/>
        <v>0</v>
      </c>
      <c r="J24" s="139">
        <f t="shared" ca="1" si="7"/>
        <v>0</v>
      </c>
      <c r="K24" s="77">
        <f t="shared" ca="1" si="8"/>
        <v>0</v>
      </c>
      <c r="L24" s="137">
        <f t="shared" ca="1" si="9"/>
        <v>0</v>
      </c>
      <c r="M24" s="139">
        <f t="shared" ca="1" si="10"/>
        <v>0</v>
      </c>
      <c r="N24" s="77">
        <f t="shared" ca="1" si="11"/>
        <v>0</v>
      </c>
      <c r="O24" s="137">
        <f t="shared" ca="1" si="12"/>
        <v>0</v>
      </c>
    </row>
    <row r="25" spans="1:15" ht="16.5" customHeight="1">
      <c r="A25" s="148">
        <v>4</v>
      </c>
      <c r="B25" s="162" t="str">
        <f>HYPERLINK("#'" &amp; TEXT(투자전략!$G$1+3, "[$-ko-KR]yyyy.mm.dd") &amp; "'!A13:O37", TEXT(투자전략!$G$1+3, "[$-ko-KR]yyyy.mm.dd"))</f>
        <v>2022.02.08</v>
      </c>
      <c r="C25" s="135">
        <f t="shared" ca="1" si="0"/>
        <v>0</v>
      </c>
      <c r="D25" s="139">
        <f t="shared" ca="1" si="1"/>
        <v>0</v>
      </c>
      <c r="E25" s="77">
        <f t="shared" ca="1" si="2"/>
        <v>0</v>
      </c>
      <c r="F25" s="137">
        <f t="shared" ca="1" si="3"/>
        <v>0</v>
      </c>
      <c r="G25" s="139">
        <f t="shared" ca="1" si="4"/>
        <v>0</v>
      </c>
      <c r="H25" s="77">
        <f t="shared" ca="1" si="5"/>
        <v>0</v>
      </c>
      <c r="I25" s="137">
        <f t="shared" ca="1" si="6"/>
        <v>0</v>
      </c>
      <c r="J25" s="139">
        <f t="shared" ca="1" si="7"/>
        <v>0</v>
      </c>
      <c r="K25" s="77">
        <f t="shared" ca="1" si="8"/>
        <v>0</v>
      </c>
      <c r="L25" s="137">
        <f t="shared" ca="1" si="9"/>
        <v>0</v>
      </c>
      <c r="M25" s="139">
        <f t="shared" ca="1" si="10"/>
        <v>0</v>
      </c>
      <c r="N25" s="77">
        <f t="shared" ca="1" si="11"/>
        <v>0</v>
      </c>
      <c r="O25" s="137">
        <f t="shared" ca="1" si="12"/>
        <v>0</v>
      </c>
    </row>
    <row r="26" spans="1:15" ht="16.5" customHeight="1">
      <c r="A26" s="148">
        <v>5</v>
      </c>
      <c r="B26" s="162" t="str">
        <f>HYPERLINK("#'" &amp; TEXT(투자전략!$G$1+4, "[$-ko-KR]yyyy.mm.dd") &amp; "'!A13:O37", TEXT(투자전략!$G$1+4, "[$-ko-KR]yyyy.mm.dd"))</f>
        <v>2022.02.09</v>
      </c>
      <c r="C26" s="135">
        <f t="shared" ca="1" si="0"/>
        <v>0</v>
      </c>
      <c r="D26" s="139">
        <f t="shared" ca="1" si="1"/>
        <v>0</v>
      </c>
      <c r="E26" s="77">
        <f t="shared" ca="1" si="2"/>
        <v>0</v>
      </c>
      <c r="F26" s="137">
        <f t="shared" ca="1" si="3"/>
        <v>0</v>
      </c>
      <c r="G26" s="139">
        <f t="shared" ca="1" si="4"/>
        <v>0</v>
      </c>
      <c r="H26" s="77">
        <f t="shared" ca="1" si="5"/>
        <v>0</v>
      </c>
      <c r="I26" s="137">
        <f t="shared" ca="1" si="6"/>
        <v>0</v>
      </c>
      <c r="J26" s="139">
        <f t="shared" ca="1" si="7"/>
        <v>0</v>
      </c>
      <c r="K26" s="77">
        <f t="shared" ca="1" si="8"/>
        <v>0</v>
      </c>
      <c r="L26" s="137">
        <f t="shared" ca="1" si="9"/>
        <v>0</v>
      </c>
      <c r="M26" s="139">
        <f t="shared" ca="1" si="10"/>
        <v>0</v>
      </c>
      <c r="N26" s="77">
        <f t="shared" ca="1" si="11"/>
        <v>0</v>
      </c>
      <c r="O26" s="137">
        <f t="shared" ca="1" si="12"/>
        <v>0</v>
      </c>
    </row>
    <row r="27" spans="1:15" ht="16.5" customHeight="1">
      <c r="A27" s="148">
        <v>6</v>
      </c>
      <c r="B27" s="162" t="str">
        <f>HYPERLINK("#'" &amp; TEXT(투자전략!$G$1+5, "[$-ko-KR]yyyy.mm.dd") &amp; "'!A13:O37", TEXT(투자전략!$G$1+5, "[$-ko-KR]yyyy.mm.dd"))</f>
        <v>2022.02.10</v>
      </c>
      <c r="C27" s="135">
        <f t="shared" ca="1" si="0"/>
        <v>0</v>
      </c>
      <c r="D27" s="139">
        <f t="shared" ca="1" si="1"/>
        <v>0</v>
      </c>
      <c r="E27" s="77">
        <f t="shared" ca="1" si="2"/>
        <v>0</v>
      </c>
      <c r="F27" s="137">
        <f t="shared" ca="1" si="3"/>
        <v>0</v>
      </c>
      <c r="G27" s="139">
        <f t="shared" ca="1" si="4"/>
        <v>0</v>
      </c>
      <c r="H27" s="77">
        <f t="shared" ca="1" si="5"/>
        <v>0</v>
      </c>
      <c r="I27" s="137">
        <f t="shared" ca="1" si="6"/>
        <v>0</v>
      </c>
      <c r="J27" s="139">
        <f t="shared" ca="1" si="7"/>
        <v>0</v>
      </c>
      <c r="K27" s="77">
        <f t="shared" ca="1" si="8"/>
        <v>0</v>
      </c>
      <c r="L27" s="137">
        <f t="shared" ca="1" si="9"/>
        <v>0</v>
      </c>
      <c r="M27" s="139">
        <f t="shared" ca="1" si="10"/>
        <v>0</v>
      </c>
      <c r="N27" s="77">
        <f t="shared" ca="1" si="11"/>
        <v>0</v>
      </c>
      <c r="O27" s="137">
        <f t="shared" ca="1" si="12"/>
        <v>0</v>
      </c>
    </row>
    <row r="28" spans="1:15" ht="16.5" customHeight="1" thickBot="1">
      <c r="A28" s="147">
        <v>7</v>
      </c>
      <c r="B28" s="163" t="str">
        <f>HYPERLINK("#'" &amp; TEXT(투자전략!$G$1+6, "[$-ko-KR]yyyy.mm.dd") &amp; "'!A13:O37", TEXT(투자전략!$G$1+6, "[$-ko-KR]yyyy.mm.dd"))</f>
        <v>2022.02.11</v>
      </c>
      <c r="C28" s="136">
        <f t="shared" ca="1" si="0"/>
        <v>0</v>
      </c>
      <c r="D28" s="140">
        <f t="shared" ca="1" si="1"/>
        <v>0</v>
      </c>
      <c r="E28" s="79">
        <f t="shared" ca="1" si="2"/>
        <v>0</v>
      </c>
      <c r="F28" s="138">
        <f t="shared" ca="1" si="3"/>
        <v>0</v>
      </c>
      <c r="G28" s="140">
        <f t="shared" ca="1" si="4"/>
        <v>0</v>
      </c>
      <c r="H28" s="79">
        <f t="shared" ca="1" si="5"/>
        <v>0</v>
      </c>
      <c r="I28" s="138">
        <f t="shared" ca="1" si="6"/>
        <v>0</v>
      </c>
      <c r="J28" s="140">
        <f t="shared" ca="1" si="7"/>
        <v>0</v>
      </c>
      <c r="K28" s="79">
        <f t="shared" ca="1" si="8"/>
        <v>0</v>
      </c>
      <c r="L28" s="138">
        <f t="shared" ca="1" si="9"/>
        <v>0</v>
      </c>
      <c r="M28" s="140">
        <f t="shared" ca="1" si="10"/>
        <v>0</v>
      </c>
      <c r="N28" s="79">
        <f t="shared" ca="1" si="11"/>
        <v>0</v>
      </c>
      <c r="O28" s="138">
        <f t="shared" ca="1" si="12"/>
        <v>0</v>
      </c>
    </row>
    <row r="29" spans="1:15" ht="16.5" customHeight="1">
      <c r="A29" s="146">
        <v>8</v>
      </c>
      <c r="B29" s="161" t="str">
        <f>HYPERLINK("#'" &amp; TEXT(투자전략!$G$1+7, "[$-ko-KR]yyyy.mm.dd") &amp; "'!A13:O37", TEXT(투자전략!$G$1+7, "[$-ko-KR]yyyy.mm.dd"))</f>
        <v>2022.02.12</v>
      </c>
      <c r="C29" s="134">
        <f t="shared" ca="1" si="0"/>
        <v>0</v>
      </c>
      <c r="D29" s="142">
        <f t="shared" ca="1" si="1"/>
        <v>0</v>
      </c>
      <c r="E29" s="76">
        <f t="shared" ca="1" si="2"/>
        <v>0</v>
      </c>
      <c r="F29" s="141">
        <f t="shared" ca="1" si="3"/>
        <v>0</v>
      </c>
      <c r="G29" s="142">
        <f t="shared" ca="1" si="4"/>
        <v>0</v>
      </c>
      <c r="H29" s="76">
        <f t="shared" ca="1" si="5"/>
        <v>0</v>
      </c>
      <c r="I29" s="141">
        <f t="shared" ca="1" si="6"/>
        <v>0</v>
      </c>
      <c r="J29" s="142">
        <f t="shared" ca="1" si="7"/>
        <v>0</v>
      </c>
      <c r="K29" s="76">
        <f t="shared" ca="1" si="8"/>
        <v>0</v>
      </c>
      <c r="L29" s="141">
        <f t="shared" ca="1" si="9"/>
        <v>0</v>
      </c>
      <c r="M29" s="142">
        <f t="shared" ca="1" si="10"/>
        <v>0</v>
      </c>
      <c r="N29" s="76">
        <f t="shared" ca="1" si="11"/>
        <v>0</v>
      </c>
      <c r="O29" s="141">
        <f t="shared" ca="1" si="12"/>
        <v>0</v>
      </c>
    </row>
    <row r="30" spans="1:15" ht="16.5" customHeight="1">
      <c r="A30" s="148">
        <v>9</v>
      </c>
      <c r="B30" s="162" t="str">
        <f>HYPERLINK("#'" &amp; TEXT(투자전략!$G$1+8, "[$-ko-KR]yyyy.mm.dd") &amp; "'!A13:O37", TEXT(투자전략!$G$1+8, "[$-ko-KR]yyyy.mm.dd"))</f>
        <v>2022.02.13</v>
      </c>
      <c r="C30" s="135">
        <f t="shared" ca="1" si="0"/>
        <v>0</v>
      </c>
      <c r="D30" s="139">
        <f t="shared" ca="1" si="1"/>
        <v>0</v>
      </c>
      <c r="E30" s="77">
        <f t="shared" ca="1" si="2"/>
        <v>0</v>
      </c>
      <c r="F30" s="137">
        <f t="shared" ca="1" si="3"/>
        <v>0</v>
      </c>
      <c r="G30" s="139">
        <f t="shared" ca="1" si="4"/>
        <v>0</v>
      </c>
      <c r="H30" s="77">
        <f t="shared" ca="1" si="5"/>
        <v>0</v>
      </c>
      <c r="I30" s="137">
        <f t="shared" ca="1" si="6"/>
        <v>0</v>
      </c>
      <c r="J30" s="139">
        <f t="shared" ca="1" si="7"/>
        <v>0</v>
      </c>
      <c r="K30" s="77">
        <f t="shared" ca="1" si="8"/>
        <v>0</v>
      </c>
      <c r="L30" s="137">
        <f t="shared" ca="1" si="9"/>
        <v>0</v>
      </c>
      <c r="M30" s="139">
        <f t="shared" ca="1" si="10"/>
        <v>0</v>
      </c>
      <c r="N30" s="77">
        <f t="shared" ca="1" si="11"/>
        <v>0</v>
      </c>
      <c r="O30" s="137">
        <f t="shared" ca="1" si="12"/>
        <v>0</v>
      </c>
    </row>
    <row r="31" spans="1:15" ht="16.5" customHeight="1">
      <c r="A31" s="148">
        <v>10</v>
      </c>
      <c r="B31" s="162" t="str">
        <f>HYPERLINK("#'" &amp; TEXT(투자전략!$G$1+9, "[$-ko-KR]yyyy.mm.dd") &amp; "'!A13:O37", TEXT(투자전략!$G$1+9, "[$-ko-KR]yyyy.mm.dd"))</f>
        <v>2022.02.14</v>
      </c>
      <c r="C31" s="135">
        <f t="shared" ca="1" si="0"/>
        <v>0</v>
      </c>
      <c r="D31" s="139">
        <f t="shared" ca="1" si="1"/>
        <v>0</v>
      </c>
      <c r="E31" s="77">
        <f t="shared" ca="1" si="2"/>
        <v>0</v>
      </c>
      <c r="F31" s="137">
        <f t="shared" ca="1" si="3"/>
        <v>0</v>
      </c>
      <c r="G31" s="139">
        <f t="shared" ca="1" si="4"/>
        <v>0</v>
      </c>
      <c r="H31" s="77">
        <f t="shared" ca="1" si="5"/>
        <v>0</v>
      </c>
      <c r="I31" s="137">
        <f t="shared" ca="1" si="6"/>
        <v>0</v>
      </c>
      <c r="J31" s="139">
        <f t="shared" ca="1" si="7"/>
        <v>0</v>
      </c>
      <c r="K31" s="77">
        <f t="shared" ca="1" si="8"/>
        <v>0</v>
      </c>
      <c r="L31" s="137">
        <f t="shared" ca="1" si="9"/>
        <v>0</v>
      </c>
      <c r="M31" s="139">
        <f t="shared" ca="1" si="10"/>
        <v>0</v>
      </c>
      <c r="N31" s="77">
        <f t="shared" ca="1" si="11"/>
        <v>0</v>
      </c>
      <c r="O31" s="137">
        <f t="shared" ca="1" si="12"/>
        <v>0</v>
      </c>
    </row>
    <row r="32" spans="1:15" ht="16.5" customHeight="1">
      <c r="A32" s="148">
        <v>11</v>
      </c>
      <c r="B32" s="162" t="str">
        <f>HYPERLINK("#'" &amp; TEXT(투자전략!$G$1+10, "[$-ko-KR]yyyy.mm.dd") &amp; "'!A13:O37", TEXT(투자전략!$G$1+10, "[$-ko-KR]yyyy.mm.dd"))</f>
        <v>2022.02.15</v>
      </c>
      <c r="C32" s="135">
        <f t="shared" ca="1" si="0"/>
        <v>0</v>
      </c>
      <c r="D32" s="139">
        <f t="shared" ca="1" si="1"/>
        <v>0</v>
      </c>
      <c r="E32" s="77">
        <f t="shared" ca="1" si="2"/>
        <v>0</v>
      </c>
      <c r="F32" s="137">
        <f t="shared" ca="1" si="3"/>
        <v>0</v>
      </c>
      <c r="G32" s="139">
        <f t="shared" ca="1" si="4"/>
        <v>0</v>
      </c>
      <c r="H32" s="77">
        <f t="shared" ca="1" si="5"/>
        <v>0</v>
      </c>
      <c r="I32" s="137">
        <f t="shared" ca="1" si="6"/>
        <v>0</v>
      </c>
      <c r="J32" s="139">
        <f t="shared" ca="1" si="7"/>
        <v>0</v>
      </c>
      <c r="K32" s="77">
        <f t="shared" ca="1" si="8"/>
        <v>0</v>
      </c>
      <c r="L32" s="137">
        <f t="shared" ca="1" si="9"/>
        <v>0</v>
      </c>
      <c r="M32" s="139">
        <f t="shared" ca="1" si="10"/>
        <v>0</v>
      </c>
      <c r="N32" s="77">
        <f t="shared" ca="1" si="11"/>
        <v>0</v>
      </c>
      <c r="O32" s="137">
        <f t="shared" ca="1" si="12"/>
        <v>0</v>
      </c>
    </row>
    <row r="33" spans="1:15" ht="16.5" customHeight="1">
      <c r="A33" s="148">
        <v>12</v>
      </c>
      <c r="B33" s="162" t="str">
        <f>HYPERLINK("#'" &amp; TEXT(투자전략!$G$1+11, "[$-ko-KR]yyyy.mm.dd") &amp; "'!A13:O37", TEXT(투자전략!$G$1+11, "[$-ko-KR]yyyy.mm.dd"))</f>
        <v>2022.02.16</v>
      </c>
      <c r="C33" s="135">
        <f t="shared" ca="1" si="0"/>
        <v>0</v>
      </c>
      <c r="D33" s="139">
        <f t="shared" ca="1" si="1"/>
        <v>0</v>
      </c>
      <c r="E33" s="77">
        <f t="shared" ca="1" si="2"/>
        <v>0</v>
      </c>
      <c r="F33" s="137">
        <f t="shared" ca="1" si="3"/>
        <v>0</v>
      </c>
      <c r="G33" s="139">
        <f t="shared" ca="1" si="4"/>
        <v>0</v>
      </c>
      <c r="H33" s="77">
        <f t="shared" ca="1" si="5"/>
        <v>0</v>
      </c>
      <c r="I33" s="137">
        <f t="shared" ca="1" si="6"/>
        <v>0</v>
      </c>
      <c r="J33" s="139">
        <f t="shared" ca="1" si="7"/>
        <v>0</v>
      </c>
      <c r="K33" s="77">
        <f t="shared" ca="1" si="8"/>
        <v>0</v>
      </c>
      <c r="L33" s="137">
        <f t="shared" ca="1" si="9"/>
        <v>0</v>
      </c>
      <c r="M33" s="139">
        <f t="shared" ca="1" si="10"/>
        <v>0</v>
      </c>
      <c r="N33" s="77">
        <f t="shared" ca="1" si="11"/>
        <v>0</v>
      </c>
      <c r="O33" s="137">
        <f t="shared" ca="1" si="12"/>
        <v>0</v>
      </c>
    </row>
    <row r="34" spans="1:15" ht="16.5" customHeight="1">
      <c r="A34" s="148">
        <v>13</v>
      </c>
      <c r="B34" s="162" t="str">
        <f>HYPERLINK("#'" &amp; TEXT(투자전략!$G$1+12, "[$-ko-KR]yyyy.mm.dd") &amp; "'!A13:O37", TEXT(투자전략!$G$1+12, "[$-ko-KR]yyyy.mm.dd"))</f>
        <v>2022.02.17</v>
      </c>
      <c r="C34" s="135">
        <f t="shared" ca="1" si="0"/>
        <v>0</v>
      </c>
      <c r="D34" s="139">
        <f t="shared" ca="1" si="1"/>
        <v>0</v>
      </c>
      <c r="E34" s="77">
        <f t="shared" ca="1" si="2"/>
        <v>0</v>
      </c>
      <c r="F34" s="137">
        <f t="shared" ca="1" si="3"/>
        <v>0</v>
      </c>
      <c r="G34" s="139">
        <f t="shared" ca="1" si="4"/>
        <v>0</v>
      </c>
      <c r="H34" s="77">
        <f t="shared" ca="1" si="5"/>
        <v>0</v>
      </c>
      <c r="I34" s="137">
        <f t="shared" ca="1" si="6"/>
        <v>0</v>
      </c>
      <c r="J34" s="139">
        <f t="shared" ca="1" si="7"/>
        <v>0</v>
      </c>
      <c r="K34" s="77">
        <f t="shared" ca="1" si="8"/>
        <v>0</v>
      </c>
      <c r="L34" s="137">
        <f t="shared" ca="1" si="9"/>
        <v>0</v>
      </c>
      <c r="M34" s="139">
        <f t="shared" ca="1" si="10"/>
        <v>0</v>
      </c>
      <c r="N34" s="77">
        <f t="shared" ca="1" si="11"/>
        <v>0</v>
      </c>
      <c r="O34" s="137">
        <f t="shared" ca="1" si="12"/>
        <v>0</v>
      </c>
    </row>
    <row r="35" spans="1:15" ht="16.5" customHeight="1" thickBot="1">
      <c r="A35" s="147">
        <v>14</v>
      </c>
      <c r="B35" s="163" t="str">
        <f>HYPERLINK("#'" &amp; TEXT(투자전략!$G$1+13, "[$-ko-KR]yyyy.mm.dd") &amp; "'!A13:O37", TEXT(투자전략!$G$1+13, "[$-ko-KR]yyyy.mm.dd"))</f>
        <v>2022.02.18</v>
      </c>
      <c r="C35" s="136">
        <f t="shared" ca="1" si="0"/>
        <v>0</v>
      </c>
      <c r="D35" s="140">
        <f t="shared" ca="1" si="1"/>
        <v>0</v>
      </c>
      <c r="E35" s="79">
        <f t="shared" ca="1" si="2"/>
        <v>0</v>
      </c>
      <c r="F35" s="138">
        <f t="shared" ca="1" si="3"/>
        <v>0</v>
      </c>
      <c r="G35" s="140">
        <f t="shared" ca="1" si="4"/>
        <v>0</v>
      </c>
      <c r="H35" s="79">
        <f t="shared" ca="1" si="5"/>
        <v>0</v>
      </c>
      <c r="I35" s="138">
        <f t="shared" ca="1" si="6"/>
        <v>0</v>
      </c>
      <c r="J35" s="140">
        <f t="shared" ca="1" si="7"/>
        <v>0</v>
      </c>
      <c r="K35" s="79">
        <f t="shared" ca="1" si="8"/>
        <v>0</v>
      </c>
      <c r="L35" s="138">
        <f t="shared" ca="1" si="9"/>
        <v>0</v>
      </c>
      <c r="M35" s="140">
        <f t="shared" ca="1" si="10"/>
        <v>0</v>
      </c>
      <c r="N35" s="79">
        <f t="shared" ca="1" si="11"/>
        <v>0</v>
      </c>
      <c r="O35" s="138">
        <f t="shared" ca="1" si="12"/>
        <v>0</v>
      </c>
    </row>
    <row r="36" spans="1:15" ht="16.5" customHeight="1">
      <c r="A36" s="146">
        <v>15</v>
      </c>
      <c r="B36" s="161" t="str">
        <f>HYPERLINK("#'" &amp; TEXT(투자전략!$G$1+14, "[$-ko-KR]yyyy.mm.dd") &amp; "'!A13:O37", TEXT(투자전략!$G$1+14, "[$-ko-KR]yyyy.mm.dd"))</f>
        <v>2022.02.19</v>
      </c>
      <c r="C36" s="134">
        <f t="shared" ca="1" si="0"/>
        <v>0</v>
      </c>
      <c r="D36" s="142">
        <f t="shared" ca="1" si="1"/>
        <v>0</v>
      </c>
      <c r="E36" s="76">
        <f t="shared" ca="1" si="2"/>
        <v>0</v>
      </c>
      <c r="F36" s="141">
        <f t="shared" ca="1" si="3"/>
        <v>0</v>
      </c>
      <c r="G36" s="142">
        <f t="shared" ca="1" si="4"/>
        <v>0</v>
      </c>
      <c r="H36" s="76">
        <f t="shared" ca="1" si="5"/>
        <v>0</v>
      </c>
      <c r="I36" s="141">
        <f t="shared" ca="1" si="6"/>
        <v>0</v>
      </c>
      <c r="J36" s="142">
        <f t="shared" ca="1" si="7"/>
        <v>0</v>
      </c>
      <c r="K36" s="76">
        <f t="shared" ca="1" si="8"/>
        <v>0</v>
      </c>
      <c r="L36" s="141">
        <f t="shared" ca="1" si="9"/>
        <v>0</v>
      </c>
      <c r="M36" s="142">
        <f t="shared" ca="1" si="10"/>
        <v>0</v>
      </c>
      <c r="N36" s="76">
        <f t="shared" ca="1" si="11"/>
        <v>0</v>
      </c>
      <c r="O36" s="141">
        <f t="shared" ca="1" si="12"/>
        <v>0</v>
      </c>
    </row>
    <row r="37" spans="1:15" ht="16.5" customHeight="1">
      <c r="A37" s="148">
        <v>16</v>
      </c>
      <c r="B37" s="162" t="str">
        <f>HYPERLINK("#'" &amp; TEXT(투자전략!$G$1+15, "[$-ko-KR]yyyy.mm.dd") &amp; "'!A13:O37", TEXT(투자전략!$G$1+15, "[$-ko-KR]yyyy.mm.dd"))</f>
        <v>2022.02.20</v>
      </c>
      <c r="C37" s="135">
        <f t="shared" ca="1" si="0"/>
        <v>0</v>
      </c>
      <c r="D37" s="139">
        <f t="shared" ca="1" si="1"/>
        <v>0</v>
      </c>
      <c r="E37" s="77">
        <f t="shared" ca="1" si="2"/>
        <v>0</v>
      </c>
      <c r="F37" s="137">
        <f t="shared" ca="1" si="3"/>
        <v>0</v>
      </c>
      <c r="G37" s="139">
        <f t="shared" ca="1" si="4"/>
        <v>0</v>
      </c>
      <c r="H37" s="77">
        <f t="shared" ca="1" si="5"/>
        <v>0</v>
      </c>
      <c r="I37" s="137">
        <f t="shared" ca="1" si="6"/>
        <v>0</v>
      </c>
      <c r="J37" s="139">
        <f t="shared" ca="1" si="7"/>
        <v>0</v>
      </c>
      <c r="K37" s="77">
        <f t="shared" ca="1" si="8"/>
        <v>0</v>
      </c>
      <c r="L37" s="137">
        <f t="shared" ca="1" si="9"/>
        <v>0</v>
      </c>
      <c r="M37" s="139">
        <f t="shared" ca="1" si="10"/>
        <v>0</v>
      </c>
      <c r="N37" s="77">
        <f t="shared" ca="1" si="11"/>
        <v>0</v>
      </c>
      <c r="O37" s="137">
        <f t="shared" ca="1" si="12"/>
        <v>0</v>
      </c>
    </row>
    <row r="38" spans="1:15" ht="16.5" customHeight="1">
      <c r="A38" s="148">
        <v>17</v>
      </c>
      <c r="B38" s="162" t="str">
        <f>HYPERLINK("#'" &amp; TEXT(투자전략!$G$1+16, "[$-ko-KR]yyyy.mm.dd") &amp; "'!A13:O37", TEXT(투자전략!$G$1+16, "[$-ko-KR]yyyy.mm.dd"))</f>
        <v>2022.02.21</v>
      </c>
      <c r="C38" s="135">
        <f t="shared" ca="1" si="0"/>
        <v>0</v>
      </c>
      <c r="D38" s="139">
        <f t="shared" ca="1" si="1"/>
        <v>0</v>
      </c>
      <c r="E38" s="77">
        <f t="shared" ca="1" si="2"/>
        <v>0</v>
      </c>
      <c r="F38" s="137">
        <f t="shared" ca="1" si="3"/>
        <v>0</v>
      </c>
      <c r="G38" s="139">
        <f t="shared" ca="1" si="4"/>
        <v>0</v>
      </c>
      <c r="H38" s="77">
        <f t="shared" ca="1" si="5"/>
        <v>0</v>
      </c>
      <c r="I38" s="137">
        <f t="shared" ca="1" si="6"/>
        <v>0</v>
      </c>
      <c r="J38" s="139">
        <f t="shared" ca="1" si="7"/>
        <v>0</v>
      </c>
      <c r="K38" s="77">
        <f t="shared" ca="1" si="8"/>
        <v>0</v>
      </c>
      <c r="L38" s="137">
        <f t="shared" ca="1" si="9"/>
        <v>0</v>
      </c>
      <c r="M38" s="139">
        <f t="shared" ca="1" si="10"/>
        <v>0</v>
      </c>
      <c r="N38" s="77">
        <f t="shared" ca="1" si="11"/>
        <v>0</v>
      </c>
      <c r="O38" s="137">
        <f t="shared" ca="1" si="12"/>
        <v>0</v>
      </c>
    </row>
    <row r="39" spans="1:15" ht="16.5" customHeight="1">
      <c r="A39" s="148">
        <v>18</v>
      </c>
      <c r="B39" s="162" t="str">
        <f>HYPERLINK("#'" &amp; TEXT(투자전략!$G$1+17, "[$-ko-KR]yyyy.mm.dd") &amp; "'!A13:O37", TEXT(투자전략!$G$1+17, "[$-ko-KR]yyyy.mm.dd"))</f>
        <v>2022.02.22</v>
      </c>
      <c r="C39" s="135">
        <f t="shared" ca="1" si="0"/>
        <v>0</v>
      </c>
      <c r="D39" s="139">
        <f t="shared" ca="1" si="1"/>
        <v>0</v>
      </c>
      <c r="E39" s="77">
        <f t="shared" ca="1" si="2"/>
        <v>0</v>
      </c>
      <c r="F39" s="137">
        <f t="shared" ca="1" si="3"/>
        <v>0</v>
      </c>
      <c r="G39" s="139">
        <f t="shared" ca="1" si="4"/>
        <v>0</v>
      </c>
      <c r="H39" s="77">
        <f t="shared" ca="1" si="5"/>
        <v>0</v>
      </c>
      <c r="I39" s="137">
        <f t="shared" ca="1" si="6"/>
        <v>0</v>
      </c>
      <c r="J39" s="139">
        <f t="shared" ca="1" si="7"/>
        <v>0</v>
      </c>
      <c r="K39" s="77">
        <f t="shared" ca="1" si="8"/>
        <v>0</v>
      </c>
      <c r="L39" s="137">
        <f t="shared" ca="1" si="9"/>
        <v>0</v>
      </c>
      <c r="M39" s="139">
        <f t="shared" ca="1" si="10"/>
        <v>0</v>
      </c>
      <c r="N39" s="77">
        <f t="shared" ca="1" si="11"/>
        <v>0</v>
      </c>
      <c r="O39" s="137">
        <f t="shared" ca="1" si="12"/>
        <v>0</v>
      </c>
    </row>
    <row r="40" spans="1:15" ht="16.5" customHeight="1">
      <c r="A40" s="148">
        <v>19</v>
      </c>
      <c r="B40" s="162" t="str">
        <f>HYPERLINK("#'" &amp; TEXT(투자전략!$G$1+18, "[$-ko-KR]yyyy.mm.dd") &amp; "'!A13:O37", TEXT(투자전략!$G$1+18, "[$-ko-KR]yyyy.mm.dd"))</f>
        <v>2022.02.23</v>
      </c>
      <c r="C40" s="135">
        <f t="shared" ca="1" si="0"/>
        <v>0</v>
      </c>
      <c r="D40" s="139">
        <f t="shared" ca="1" si="1"/>
        <v>0</v>
      </c>
      <c r="E40" s="77">
        <f t="shared" ca="1" si="2"/>
        <v>0</v>
      </c>
      <c r="F40" s="137">
        <f t="shared" ca="1" si="3"/>
        <v>0</v>
      </c>
      <c r="G40" s="139">
        <f t="shared" ca="1" si="4"/>
        <v>0</v>
      </c>
      <c r="H40" s="77">
        <f t="shared" ca="1" si="5"/>
        <v>0</v>
      </c>
      <c r="I40" s="137">
        <f t="shared" ca="1" si="6"/>
        <v>0</v>
      </c>
      <c r="J40" s="139">
        <f t="shared" ca="1" si="7"/>
        <v>0</v>
      </c>
      <c r="K40" s="77">
        <f t="shared" ca="1" si="8"/>
        <v>0</v>
      </c>
      <c r="L40" s="137">
        <f t="shared" ca="1" si="9"/>
        <v>0</v>
      </c>
      <c r="M40" s="139">
        <f t="shared" ca="1" si="10"/>
        <v>0</v>
      </c>
      <c r="N40" s="77">
        <f t="shared" ca="1" si="11"/>
        <v>0</v>
      </c>
      <c r="O40" s="137">
        <f t="shared" ca="1" si="12"/>
        <v>0</v>
      </c>
    </row>
    <row r="41" spans="1:15" ht="16.5" customHeight="1">
      <c r="A41" s="148">
        <v>20</v>
      </c>
      <c r="B41" s="162" t="str">
        <f>HYPERLINK("#'" &amp; TEXT(투자전략!$G$1+19, "[$-ko-KR]yyyy.mm.dd") &amp; "'!A13:O37", TEXT(투자전략!$G$1+19, "[$-ko-KR]yyyy.mm.dd"))</f>
        <v>2022.02.24</v>
      </c>
      <c r="C41" s="135">
        <f t="shared" ca="1" si="0"/>
        <v>0</v>
      </c>
      <c r="D41" s="139">
        <f t="shared" ca="1" si="1"/>
        <v>0</v>
      </c>
      <c r="E41" s="77">
        <f t="shared" ca="1" si="2"/>
        <v>0</v>
      </c>
      <c r="F41" s="137">
        <f t="shared" ca="1" si="3"/>
        <v>0</v>
      </c>
      <c r="G41" s="139">
        <f t="shared" ca="1" si="4"/>
        <v>0</v>
      </c>
      <c r="H41" s="77">
        <f t="shared" ca="1" si="5"/>
        <v>0</v>
      </c>
      <c r="I41" s="137">
        <f t="shared" ca="1" si="6"/>
        <v>0</v>
      </c>
      <c r="J41" s="139">
        <f t="shared" ca="1" si="7"/>
        <v>0</v>
      </c>
      <c r="K41" s="77">
        <f t="shared" ca="1" si="8"/>
        <v>0</v>
      </c>
      <c r="L41" s="137">
        <f t="shared" ca="1" si="9"/>
        <v>0</v>
      </c>
      <c r="M41" s="139">
        <f t="shared" ca="1" si="10"/>
        <v>0</v>
      </c>
      <c r="N41" s="77">
        <f t="shared" ca="1" si="11"/>
        <v>0</v>
      </c>
      <c r="O41" s="137">
        <f t="shared" ca="1" si="12"/>
        <v>0</v>
      </c>
    </row>
    <row r="42" spans="1:15" ht="16.5" customHeight="1" thickBot="1">
      <c r="A42" s="147">
        <v>21</v>
      </c>
      <c r="B42" s="163" t="str">
        <f>HYPERLINK("#'" &amp; TEXT(투자전략!$G$1+20, "[$-ko-KR]yyyy.mm.dd") &amp; "'!A13:O37", TEXT(투자전략!$G$1+20, "[$-ko-KR]yyyy.mm.dd"))</f>
        <v>2022.02.25</v>
      </c>
      <c r="C42" s="136">
        <f t="shared" ca="1" si="0"/>
        <v>0</v>
      </c>
      <c r="D42" s="140">
        <f t="shared" ca="1" si="1"/>
        <v>0</v>
      </c>
      <c r="E42" s="79">
        <f t="shared" ca="1" si="2"/>
        <v>0</v>
      </c>
      <c r="F42" s="138">
        <f t="shared" ca="1" si="3"/>
        <v>0</v>
      </c>
      <c r="G42" s="140">
        <f t="shared" ca="1" si="4"/>
        <v>0</v>
      </c>
      <c r="H42" s="79">
        <f t="shared" ca="1" si="5"/>
        <v>0</v>
      </c>
      <c r="I42" s="138">
        <f t="shared" ca="1" si="6"/>
        <v>0</v>
      </c>
      <c r="J42" s="140">
        <f t="shared" ca="1" si="7"/>
        <v>0</v>
      </c>
      <c r="K42" s="79">
        <f t="shared" ca="1" si="8"/>
        <v>0</v>
      </c>
      <c r="L42" s="138">
        <f t="shared" ca="1" si="9"/>
        <v>0</v>
      </c>
      <c r="M42" s="140">
        <f t="shared" ca="1" si="10"/>
        <v>0</v>
      </c>
      <c r="N42" s="79">
        <f t="shared" ca="1" si="11"/>
        <v>0</v>
      </c>
      <c r="O42" s="138">
        <f t="shared" ca="1" si="12"/>
        <v>0</v>
      </c>
    </row>
    <row r="43" spans="1:15" ht="16.5" customHeight="1">
      <c r="A43" s="146">
        <v>22</v>
      </c>
      <c r="B43" s="161" t="str">
        <f>HYPERLINK("#'" &amp; TEXT(투자전략!$G$1+21, "[$-ko-KR]yyyy.mm.dd") &amp; "'!A13:O37", TEXT(투자전략!$G$1+21, "[$-ko-KR]yyyy.mm.dd"))</f>
        <v>2022.02.26</v>
      </c>
      <c r="C43" s="134">
        <f t="shared" ca="1" si="0"/>
        <v>0</v>
      </c>
      <c r="D43" s="142">
        <f t="shared" ca="1" si="1"/>
        <v>0</v>
      </c>
      <c r="E43" s="76">
        <f t="shared" ca="1" si="2"/>
        <v>0</v>
      </c>
      <c r="F43" s="141">
        <f t="shared" ca="1" si="3"/>
        <v>0</v>
      </c>
      <c r="G43" s="142">
        <f t="shared" ca="1" si="4"/>
        <v>0</v>
      </c>
      <c r="H43" s="76">
        <f t="shared" ca="1" si="5"/>
        <v>0</v>
      </c>
      <c r="I43" s="141">
        <f t="shared" ca="1" si="6"/>
        <v>0</v>
      </c>
      <c r="J43" s="142">
        <f t="shared" ca="1" si="7"/>
        <v>0</v>
      </c>
      <c r="K43" s="76">
        <f t="shared" ca="1" si="8"/>
        <v>0</v>
      </c>
      <c r="L43" s="141">
        <f t="shared" ca="1" si="9"/>
        <v>0</v>
      </c>
      <c r="M43" s="142">
        <f t="shared" ca="1" si="10"/>
        <v>0</v>
      </c>
      <c r="N43" s="76">
        <f t="shared" ca="1" si="11"/>
        <v>0</v>
      </c>
      <c r="O43" s="141">
        <f t="shared" ca="1" si="12"/>
        <v>0</v>
      </c>
    </row>
    <row r="44" spans="1:15" ht="16.5" customHeight="1">
      <c r="A44" s="148">
        <v>23</v>
      </c>
      <c r="B44" s="162" t="str">
        <f>HYPERLINK("#'" &amp; TEXT(투자전략!$G$1+22, "[$-ko-KR]yyyy.mm.dd") &amp; "'!A13:O37", TEXT(투자전략!$G$1+22, "[$-ko-KR]yyyy.mm.dd"))</f>
        <v>2022.02.27</v>
      </c>
      <c r="C44" s="135">
        <f t="shared" ca="1" si="0"/>
        <v>0</v>
      </c>
      <c r="D44" s="139">
        <f t="shared" ca="1" si="1"/>
        <v>0</v>
      </c>
      <c r="E44" s="77">
        <f t="shared" ca="1" si="2"/>
        <v>0</v>
      </c>
      <c r="F44" s="137">
        <f t="shared" ca="1" si="3"/>
        <v>0</v>
      </c>
      <c r="G44" s="139">
        <f t="shared" ca="1" si="4"/>
        <v>0</v>
      </c>
      <c r="H44" s="77">
        <f t="shared" ca="1" si="5"/>
        <v>0</v>
      </c>
      <c r="I44" s="137">
        <f t="shared" ca="1" si="6"/>
        <v>0</v>
      </c>
      <c r="J44" s="139">
        <f t="shared" ca="1" si="7"/>
        <v>0</v>
      </c>
      <c r="K44" s="77">
        <f t="shared" ca="1" si="8"/>
        <v>0</v>
      </c>
      <c r="L44" s="137">
        <f t="shared" ca="1" si="9"/>
        <v>0</v>
      </c>
      <c r="M44" s="139">
        <f t="shared" ca="1" si="10"/>
        <v>0</v>
      </c>
      <c r="N44" s="77">
        <f t="shared" ca="1" si="11"/>
        <v>0</v>
      </c>
      <c r="O44" s="137">
        <f t="shared" ca="1" si="12"/>
        <v>0</v>
      </c>
    </row>
    <row r="45" spans="1:15" ht="16.5" customHeight="1">
      <c r="A45" s="148">
        <v>24</v>
      </c>
      <c r="B45" s="162" t="str">
        <f>HYPERLINK("#'" &amp; TEXT(투자전략!$G$1+23, "[$-ko-KR]yyyy.mm.dd") &amp; "'!A13:O37", TEXT(투자전략!$G$1+23, "[$-ko-KR]yyyy.mm.dd"))</f>
        <v>2022.02.28</v>
      </c>
      <c r="C45" s="135">
        <f t="shared" ca="1" si="0"/>
        <v>0</v>
      </c>
      <c r="D45" s="139">
        <f t="shared" ca="1" si="1"/>
        <v>0</v>
      </c>
      <c r="E45" s="77">
        <f t="shared" ca="1" si="2"/>
        <v>0</v>
      </c>
      <c r="F45" s="137">
        <f t="shared" ca="1" si="3"/>
        <v>0</v>
      </c>
      <c r="G45" s="139">
        <f t="shared" ca="1" si="4"/>
        <v>0</v>
      </c>
      <c r="H45" s="77">
        <f t="shared" ca="1" si="5"/>
        <v>0</v>
      </c>
      <c r="I45" s="137">
        <f t="shared" ca="1" si="6"/>
        <v>0</v>
      </c>
      <c r="J45" s="139">
        <f t="shared" ca="1" si="7"/>
        <v>0</v>
      </c>
      <c r="K45" s="77">
        <f t="shared" ca="1" si="8"/>
        <v>0</v>
      </c>
      <c r="L45" s="137">
        <f t="shared" ca="1" si="9"/>
        <v>0</v>
      </c>
      <c r="M45" s="139">
        <f t="shared" ca="1" si="10"/>
        <v>0</v>
      </c>
      <c r="N45" s="77">
        <f t="shared" ca="1" si="11"/>
        <v>0</v>
      </c>
      <c r="O45" s="137">
        <f t="shared" ca="1" si="12"/>
        <v>0</v>
      </c>
    </row>
    <row r="46" spans="1:15" ht="16.5" customHeight="1">
      <c r="A46" s="148">
        <v>25</v>
      </c>
      <c r="B46" s="162" t="str">
        <f>HYPERLINK("#'" &amp; TEXT(투자전략!$G$1+24, "[$-ko-KR]yyyy.mm.dd") &amp; "'!A13:O37", TEXT(투자전략!$G$1+24, "[$-ko-KR]yyyy.mm.dd"))</f>
        <v>2022.03.01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62" t="str">
        <f>HYPERLINK("#'" &amp; TEXT(투자전략!$G$1+25, "[$-ko-KR]yyyy.mm.dd") &amp; "'!A13:O37", TEXT(투자전략!$G$1+25, "[$-ko-KR]yyyy.mm.dd"))</f>
        <v>2022.03.02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62" t="str">
        <f>HYPERLINK("#'" &amp; TEXT(투자전략!$G$1+26, "[$-ko-KR]yyyy.mm.dd") &amp; "'!A13:O37", TEXT(투자전략!$G$1+26, "[$-ko-KR]yyyy.mm.dd"))</f>
        <v>2022.03.03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63" t="str">
        <f>HYPERLINK("#'" &amp; TEXT(투자전략!$G$1+27, "[$-ko-KR]yyyy.mm.dd") &amp; "'!A13:O37", TEXT(투자전략!$G$1+27, "[$-ko-KR]yyyy.mm.dd"))</f>
        <v>2022.03.04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61" t="str">
        <f>HYPERLINK("#'" &amp; TEXT(투자전략!$G$1+28, "[$-ko-KR]yyyy.mm.dd") &amp; "'!A13:O37", TEXT(투자전략!$G$1+28, "[$-ko-KR]yyyy.mm.dd"))</f>
        <v>2022.03.05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62" t="str">
        <f>HYPERLINK("#'" &amp; TEXT(투자전략!$G$1+29, "[$-ko-KR]yyyy.mm.dd") &amp; "'!A13:O37", TEXT(투자전략!$G$1+29, "[$-ko-KR]yyyy.mm.dd"))</f>
        <v>2022.03.06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62" t="str">
        <f>HYPERLINK("#'" &amp; TEXT(투자전략!$G$1+30, "[$-ko-KR]yyyy.mm.dd") &amp; "'!A13:O37", TEXT(투자전략!$G$1+30, "[$-ko-KR]yyyy.mm.dd"))</f>
        <v>2022.03.07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211" t="s">
        <v>279</v>
      </c>
      <c r="B53" s="213"/>
      <c r="C53" s="132" t="s">
        <v>274</v>
      </c>
      <c r="D53" s="143" t="s">
        <v>275</v>
      </c>
      <c r="E53" s="144" t="s">
        <v>276</v>
      </c>
      <c r="F53" s="145" t="s">
        <v>277</v>
      </c>
      <c r="G53" s="143" t="s">
        <v>275</v>
      </c>
      <c r="H53" s="144" t="s">
        <v>276</v>
      </c>
      <c r="I53" s="145" t="s">
        <v>277</v>
      </c>
      <c r="J53" s="143" t="s">
        <v>275</v>
      </c>
      <c r="K53" s="144" t="s">
        <v>276</v>
      </c>
      <c r="L53" s="145" t="s">
        <v>277</v>
      </c>
      <c r="M53" s="143" t="s">
        <v>275</v>
      </c>
      <c r="N53" s="144" t="s">
        <v>276</v>
      </c>
      <c r="O53" s="145" t="s">
        <v>277</v>
      </c>
    </row>
    <row r="54" spans="1:15" ht="16.5" customHeight="1" thickBot="1">
      <c r="A54" s="217"/>
      <c r="B54" s="219"/>
      <c r="C54" s="136">
        <f ca="1">SUM(C22:C52)</f>
        <v>0</v>
      </c>
      <c r="D54" s="140">
        <f ca="1">SUM(D22:D52)</f>
        <v>0</v>
      </c>
      <c r="E54" s="79">
        <f ca="1">IFERROR(F54 / (SUM($C22:$C52) / COUNT($C22:$C52)), 0)</f>
        <v>0</v>
      </c>
      <c r="F54" s="138">
        <f ca="1">SUM(F22:F52)</f>
        <v>0</v>
      </c>
      <c r="G54" s="140">
        <f ca="1">SUM(G22:G52)</f>
        <v>0</v>
      </c>
      <c r="H54" s="79">
        <f ca="1">IFERROR(I54 / (SUM($C22:$C52) / COUNT($C22:$C52)), 0)</f>
        <v>0</v>
      </c>
      <c r="I54" s="138">
        <f ca="1">SUM(I22:I52)</f>
        <v>0</v>
      </c>
      <c r="J54" s="140">
        <f ca="1">SUM(J22:J52)</f>
        <v>0</v>
      </c>
      <c r="K54" s="79">
        <f ca="1">IFERROR(L54 / (SUM($C22:$C52) / COUNT($C22:$C52)), 0)</f>
        <v>0</v>
      </c>
      <c r="L54" s="138">
        <f ca="1">SUM(L22:L52)</f>
        <v>0</v>
      </c>
      <c r="M54" s="140">
        <f ca="1">SUM(M22:M52)</f>
        <v>0</v>
      </c>
      <c r="N54" s="79">
        <f ca="1">IFERROR(O54 / (SUM($C22:$C52) / COUNT($C22:$C52)), 0)</f>
        <v>0</v>
      </c>
      <c r="O54" s="138">
        <f ca="1">SUM(O22:O52)</f>
        <v>0</v>
      </c>
    </row>
    <row r="56" spans="1:15" ht="16.5" customHeight="1" thickBot="1"/>
    <row r="57" spans="1:15" ht="16.5" customHeight="1" thickBot="1">
      <c r="A57" s="202" t="str">
        <f>TEXT(투자전략!$G$1, "[$-ko-KR]yyyy년 mm월 ") &amp; "[엽전코인] 전일대비 상승률 Top20 월말결산"</f>
        <v>2022년 02월 [엽전코인] 전일대비 상승률 Top20 월말결산</v>
      </c>
      <c r="B57" s="203"/>
      <c r="C57" s="203"/>
      <c r="D57" s="203"/>
      <c r="E57" s="203"/>
      <c r="F57" s="203"/>
      <c r="G57" s="203"/>
      <c r="H57" s="203"/>
      <c r="I57" s="203"/>
      <c r="J57" s="203"/>
      <c r="K57" s="203"/>
      <c r="L57" s="203"/>
      <c r="M57" s="203"/>
      <c r="N57" s="203"/>
      <c r="O57" s="204"/>
    </row>
    <row r="58" spans="1:15" ht="16.5" customHeight="1" thickBot="1">
      <c r="A58" s="263" t="s">
        <v>280</v>
      </c>
      <c r="B58" s="217" t="s">
        <v>278</v>
      </c>
      <c r="C58" s="219"/>
      <c r="D58" s="217" t="s">
        <v>270</v>
      </c>
      <c r="E58" s="218"/>
      <c r="F58" s="219"/>
      <c r="G58" s="217" t="s">
        <v>271</v>
      </c>
      <c r="H58" s="218"/>
      <c r="I58" s="219"/>
      <c r="J58" s="217" t="s">
        <v>272</v>
      </c>
      <c r="K58" s="218"/>
      <c r="L58" s="219"/>
      <c r="M58" s="217" t="s">
        <v>273</v>
      </c>
      <c r="N58" s="218"/>
      <c r="O58" s="219"/>
    </row>
    <row r="59" spans="1:15" ht="16.5" customHeight="1" thickBot="1">
      <c r="A59" s="267"/>
      <c r="B59" s="154" t="s">
        <v>268</v>
      </c>
      <c r="C59" s="154" t="s">
        <v>42</v>
      </c>
      <c r="D59" s="121" t="s">
        <v>269</v>
      </c>
      <c r="E59" s="133" t="s">
        <v>40</v>
      </c>
      <c r="F59" s="156" t="s">
        <v>41</v>
      </c>
      <c r="G59" s="121" t="s">
        <v>269</v>
      </c>
      <c r="H59" s="133" t="s">
        <v>40</v>
      </c>
      <c r="I59" s="156" t="s">
        <v>41</v>
      </c>
      <c r="J59" s="121" t="s">
        <v>269</v>
      </c>
      <c r="K59" s="133" t="s">
        <v>40</v>
      </c>
      <c r="L59" s="156" t="s">
        <v>41</v>
      </c>
      <c r="M59" s="121" t="s">
        <v>269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64" t="str">
        <f>HYPERLINK("#'" &amp; TEXT(투자전략!$G$1+0, "[$-ko-KR]yyyy.mm.dd") &amp; "'!A40:O64", TEXT(투자전략!$G$1+0, "[$-ko-KR]yyyy.mm.dd"))</f>
        <v>2022.02.05</v>
      </c>
      <c r="C60" s="134">
        <f ca="1">IFERROR(COUNTA(INDIRECT($B60&amp;"!A44:A63")) * INDIRECT($B60&amp;"!B64"), "")</f>
        <v>3000000</v>
      </c>
      <c r="D60" s="142">
        <f ca="1">IFERROR($C60 * (1 + E60), "")</f>
        <v>3000000</v>
      </c>
      <c r="E60" s="76">
        <f ca="1">IFERROR(INDIRECT($B60&amp;"!E64"), "")</f>
        <v>0</v>
      </c>
      <c r="F60" s="141">
        <f ca="1">IFERROR(INDIRECT($B60&amp;"!F64"), "")</f>
        <v>0</v>
      </c>
      <c r="G60" s="142">
        <f ca="1">IFERROR($C60 * (1 + H60), "")</f>
        <v>3000000</v>
      </c>
      <c r="H60" s="76">
        <f ca="1">IFERROR(INDIRECT($B60&amp;"!H64"), "")</f>
        <v>0</v>
      </c>
      <c r="I60" s="141">
        <f ca="1">IFERROR(INDIRECT($B60&amp;"!I64"), "")</f>
        <v>0</v>
      </c>
      <c r="J60" s="142">
        <f ca="1">IFERROR($C60 * (1 + K60), "")</f>
        <v>3013640.0907730339</v>
      </c>
      <c r="K60" s="76">
        <f ca="1">IFERROR(INDIRECT($B60&amp;"!K64"), "")</f>
        <v>4.5466969243445655E-3</v>
      </c>
      <c r="L60" s="141">
        <f ca="1">IFERROR(INDIRECT($B60&amp;"!L64"), "")</f>
        <v>13640.090773033697</v>
      </c>
      <c r="M60" s="142">
        <f ca="1">IFERROR($C60 * (1 + N60), "")</f>
        <v>3009749.3596900441</v>
      </c>
      <c r="N60" s="76">
        <f ca="1">IFERROR(INDIRECT($B60&amp;"!N64"), "")</f>
        <v>3.2497865633480416E-3</v>
      </c>
      <c r="O60" s="141">
        <f ca="1">IFERROR(INDIRECT($B60&amp;"!O64"), "")</f>
        <v>9749.3596900441262</v>
      </c>
    </row>
    <row r="61" spans="1:15" ht="16.5" customHeight="1">
      <c r="A61" s="153">
        <v>2</v>
      </c>
      <c r="B61" s="165" t="str">
        <f>HYPERLINK("#'" &amp; TEXT(투자전략!$G$1+1, "[$-ko-KR]yyyy.mm.dd") &amp; "'!A40:O64", TEXT(투자전략!$G$1+1, "[$-ko-KR]yyyy.mm.dd"))</f>
        <v>2022.02.06</v>
      </c>
      <c r="C61" s="135">
        <f t="shared" ref="C61:C90" ca="1" si="13">IFERROR(COUNTA(INDIRECT($B61&amp;"!A44:A63")) * INDIRECT($B61&amp;"!B64"), "")</f>
        <v>3000000</v>
      </c>
      <c r="D61" s="139">
        <f t="shared" ref="D61:D90" ca="1" si="14">IFERROR($C61 * (1 + E61), "")</f>
        <v>2981841.0272797141</v>
      </c>
      <c r="E61" s="77">
        <f t="shared" ref="E61:E90" ca="1" si="15">IFERROR(INDIRECT($B61&amp;"!E64"), "")</f>
        <v>-6.0529909067618968E-3</v>
      </c>
      <c r="F61" s="137">
        <f t="shared" ref="F61:F90" ca="1" si="16">IFERROR(INDIRECT($B61&amp;"!F64"), "")</f>
        <v>-18158.972720285688</v>
      </c>
      <c r="G61" s="139">
        <f t="shared" ref="G61:G90" ca="1" si="17">IFERROR($C61 * (1 + H61), "")</f>
        <v>2985004.333493764</v>
      </c>
      <c r="H61" s="77">
        <f t="shared" ref="H61:H90" ca="1" si="18">IFERROR(INDIRECT($B61&amp;"!H64"), "")</f>
        <v>-4.9985555020787172E-3</v>
      </c>
      <c r="I61" s="137">
        <f t="shared" ref="I61:I90" ca="1" si="19">IFERROR(INDIRECT($B61&amp;"!I64"), "")</f>
        <v>-14995.666506236154</v>
      </c>
      <c r="J61" s="139">
        <f t="shared" ref="J61:J90" ca="1" si="20">IFERROR($C61 * (1 + K61), "")</f>
        <v>2964778.984151837</v>
      </c>
      <c r="K61" s="77">
        <f t="shared" ref="K61:K90" ca="1" si="21">IFERROR(INDIRECT($B61&amp;"!K64"), "")</f>
        <v>-1.1740338616054228E-2</v>
      </c>
      <c r="L61" s="137">
        <f t="shared" ref="L61:L90" ca="1" si="22">IFERROR(INDIRECT($B61&amp;"!L64"), "")</f>
        <v>-35221.015848162693</v>
      </c>
      <c r="M61" s="139">
        <f t="shared" ref="M61:M90" ca="1" si="23">IFERROR($C61 * (1 + N61), "")</f>
        <v>2926106.2051317054</v>
      </c>
      <c r="N61" s="77">
        <f t="shared" ref="N61:N90" ca="1" si="24">IFERROR(INDIRECT($B61&amp;"!N64"), "")</f>
        <v>-2.4631264956098214E-2</v>
      </c>
      <c r="O61" s="137">
        <f t="shared" ref="O61:O90" ca="1" si="25">IFERROR(INDIRECT($B61&amp;"!O64"), "")</f>
        <v>-73893.794868294644</v>
      </c>
    </row>
    <row r="62" spans="1:15" ht="16.5" customHeight="1">
      <c r="A62" s="153">
        <v>3</v>
      </c>
      <c r="B62" s="165" t="str">
        <f>HYPERLINK("#'" &amp; TEXT(투자전략!$G$1+2, "[$-ko-KR]yyyy.mm.dd") &amp; "'!A40:O64", TEXT(투자전략!$G$1+2, "[$-ko-KR]yyyy.mm.dd"))</f>
        <v>2022.02.07</v>
      </c>
      <c r="C62" s="135">
        <f t="shared" ca="1" si="13"/>
        <v>3000000</v>
      </c>
      <c r="D62" s="139">
        <f t="shared" ca="1" si="14"/>
        <v>3098154.0519580455</v>
      </c>
      <c r="E62" s="77">
        <f t="shared" ca="1" si="15"/>
        <v>3.2718017319348328E-2</v>
      </c>
      <c r="F62" s="137">
        <f t="shared" ca="1" si="16"/>
        <v>98154.051958044962</v>
      </c>
      <c r="G62" s="139">
        <f t="shared" ca="1" si="17"/>
        <v>3102677.3825359079</v>
      </c>
      <c r="H62" s="77">
        <f t="shared" ca="1" si="18"/>
        <v>3.4225794178635825E-2</v>
      </c>
      <c r="I62" s="137">
        <f t="shared" ca="1" si="19"/>
        <v>102677.38253590744</v>
      </c>
      <c r="J62" s="139">
        <f t="shared" ca="1" si="20"/>
        <v>3114538.6725007463</v>
      </c>
      <c r="K62" s="77">
        <f t="shared" ca="1" si="21"/>
        <v>3.817955750024888E-2</v>
      </c>
      <c r="L62" s="137">
        <f t="shared" ca="1" si="22"/>
        <v>114538.67250074663</v>
      </c>
      <c r="M62" s="139">
        <f t="shared" ca="1" si="23"/>
        <v>3194513.7158761127</v>
      </c>
      <c r="N62" s="77">
        <f t="shared" ca="1" si="24"/>
        <v>6.4837905292037631E-2</v>
      </c>
      <c r="O62" s="137">
        <f t="shared" ca="1" si="25"/>
        <v>194513.71587611281</v>
      </c>
    </row>
    <row r="63" spans="1:15" ht="16.5" customHeight="1">
      <c r="A63" s="153">
        <v>4</v>
      </c>
      <c r="B63" s="165" t="str">
        <f>HYPERLINK("#'" &amp; TEXT(투자전략!$G$1+3, "[$-ko-KR]yyyy.mm.dd") &amp; "'!A40:O64", TEXT(투자전략!$G$1+3, "[$-ko-KR]yyyy.mm.dd"))</f>
        <v>2022.02.08</v>
      </c>
      <c r="C63" s="135">
        <f t="shared" ca="1" si="13"/>
        <v>3000000</v>
      </c>
      <c r="D63" s="139">
        <f t="shared" ca="1" si="14"/>
        <v>2983110.1384321074</v>
      </c>
      <c r="E63" s="77">
        <f t="shared" ca="1" si="15"/>
        <v>-5.6299538559642275E-3</v>
      </c>
      <c r="F63" s="137">
        <f t="shared" ca="1" si="16"/>
        <v>-16889.861567892684</v>
      </c>
      <c r="G63" s="139">
        <f t="shared" ca="1" si="17"/>
        <v>2842258.056355366</v>
      </c>
      <c r="H63" s="77">
        <f t="shared" ca="1" si="18"/>
        <v>-5.2580647881544582E-2</v>
      </c>
      <c r="I63" s="137">
        <f t="shared" ca="1" si="19"/>
        <v>-157741.94364463372</v>
      </c>
      <c r="J63" s="139">
        <f t="shared" ca="1" si="20"/>
        <v>2842477.3461874546</v>
      </c>
      <c r="K63" s="77">
        <f t="shared" ca="1" si="21"/>
        <v>-5.250755127084835E-2</v>
      </c>
      <c r="L63" s="137">
        <f t="shared" ca="1" si="22"/>
        <v>-157522.65381254503</v>
      </c>
      <c r="M63" s="139">
        <f t="shared" ca="1" si="23"/>
        <v>2852309.4376070607</v>
      </c>
      <c r="N63" s="77">
        <f t="shared" ca="1" si="24"/>
        <v>-4.9230187464313208E-2</v>
      </c>
      <c r="O63" s="137">
        <f t="shared" ca="1" si="25"/>
        <v>-147690.56239293961</v>
      </c>
    </row>
    <row r="64" spans="1:15" ht="16.5" customHeight="1">
      <c r="A64" s="153">
        <v>5</v>
      </c>
      <c r="B64" s="165" t="str">
        <f>HYPERLINK("#'" &amp; TEXT(투자전략!$G$1+4, "[$-ko-KR]yyyy.mm.dd") &amp; "'!A40:O64", TEXT(투자전략!$G$1+4, "[$-ko-KR]yyyy.mm.dd"))</f>
        <v>2022.02.09</v>
      </c>
      <c r="C64" s="135">
        <f t="shared" ca="1" si="13"/>
        <v>3000000</v>
      </c>
      <c r="D64" s="139">
        <f t="shared" ca="1" si="14"/>
        <v>2987685.541783717</v>
      </c>
      <c r="E64" s="77">
        <f t="shared" ca="1" si="15"/>
        <v>-4.104819405427622E-3</v>
      </c>
      <c r="F64" s="137">
        <f t="shared" ca="1" si="16"/>
        <v>-12314.458216282863</v>
      </c>
      <c r="G64" s="139">
        <f t="shared" ca="1" si="17"/>
        <v>3012636.9149993532</v>
      </c>
      <c r="H64" s="77">
        <f t="shared" ca="1" si="18"/>
        <v>4.2123049997845009E-3</v>
      </c>
      <c r="I64" s="137">
        <f t="shared" ca="1" si="19"/>
        <v>12636.914999353503</v>
      </c>
      <c r="J64" s="139">
        <f t="shared" ca="1" si="20"/>
        <v>3026549.0857557477</v>
      </c>
      <c r="K64" s="77">
        <f t="shared" ca="1" si="21"/>
        <v>8.8496952519158227E-3</v>
      </c>
      <c r="L64" s="137">
        <f t="shared" ca="1" si="22"/>
        <v>26549.085755747466</v>
      </c>
      <c r="M64" s="139">
        <f t="shared" ca="1" si="23"/>
        <v>3060597.901875881</v>
      </c>
      <c r="N64" s="77">
        <f t="shared" ca="1" si="24"/>
        <v>2.0199300625293699E-2</v>
      </c>
      <c r="O64" s="137">
        <f t="shared" ca="1" si="25"/>
        <v>60597.9018758811</v>
      </c>
    </row>
    <row r="65" spans="1:15" ht="16.5" customHeight="1">
      <c r="A65" s="153">
        <v>6</v>
      </c>
      <c r="B65" s="165" t="str">
        <f>HYPERLINK("#'" &amp; TEXT(투자전략!$G$1+5, "[$-ko-KR]yyyy.mm.dd") &amp; "'!A40:O64", TEXT(투자전략!$G$1+5, "[$-ko-KR]yyyy.mm.dd"))</f>
        <v>2022.02.10</v>
      </c>
      <c r="C65" s="135">
        <f t="shared" ca="1" si="13"/>
        <v>3000000</v>
      </c>
      <c r="D65" s="139">
        <f t="shared" ca="1" si="14"/>
        <v>2961009.5405900711</v>
      </c>
      <c r="E65" s="77">
        <f t="shared" ca="1" si="15"/>
        <v>-1.2996819803309559E-2</v>
      </c>
      <c r="F65" s="137">
        <f t="shared" ca="1" si="16"/>
        <v>-38990.459409928662</v>
      </c>
      <c r="G65" s="139">
        <f t="shared" ca="1" si="17"/>
        <v>3013400.7541679777</v>
      </c>
      <c r="H65" s="77">
        <f t="shared" ca="1" si="18"/>
        <v>4.4669180559926674E-3</v>
      </c>
      <c r="I65" s="137">
        <f t="shared" ca="1" si="19"/>
        <v>13400.754167978001</v>
      </c>
      <c r="J65" s="139">
        <f t="shared" ca="1" si="20"/>
        <v>3013400.7541679777</v>
      </c>
      <c r="K65" s="77">
        <f t="shared" ca="1" si="21"/>
        <v>4.4669180559926674E-3</v>
      </c>
      <c r="L65" s="137">
        <f t="shared" ca="1" si="22"/>
        <v>13400.754167978001</v>
      </c>
      <c r="M65" s="139">
        <f t="shared" ca="1" si="23"/>
        <v>2960980.0484266044</v>
      </c>
      <c r="N65" s="77">
        <f t="shared" ca="1" si="24"/>
        <v>-1.3006650524465216E-2</v>
      </c>
      <c r="O65" s="137">
        <f t="shared" ca="1" si="25"/>
        <v>-39019.951573395643</v>
      </c>
    </row>
    <row r="66" spans="1:15" ht="16.5" customHeight="1" thickBot="1">
      <c r="A66" s="155">
        <v>7</v>
      </c>
      <c r="B66" s="166" t="str">
        <f>HYPERLINK("#'" &amp; TEXT(투자전략!$G$1+6, "[$-ko-KR]yyyy.mm.dd") &amp; "'!A40:O64", TEXT(투자전략!$G$1+6, "[$-ko-KR]yyyy.mm.dd"))</f>
        <v>2022.02.11</v>
      </c>
      <c r="C66" s="135">
        <f t="shared" ca="1" si="13"/>
        <v>3000000</v>
      </c>
      <c r="D66" s="139">
        <f t="shared" ca="1" si="14"/>
        <v>2909304.0540299253</v>
      </c>
      <c r="E66" s="77">
        <f t="shared" ca="1" si="15"/>
        <v>-3.0231981990024831E-2</v>
      </c>
      <c r="F66" s="137">
        <f t="shared" ca="1" si="16"/>
        <v>-90695.945970074477</v>
      </c>
      <c r="G66" s="139">
        <f t="shared" ca="1" si="17"/>
        <v>2913425.5162139521</v>
      </c>
      <c r="H66" s="77">
        <f t="shared" ca="1" si="18"/>
        <v>-2.8858161262015902E-2</v>
      </c>
      <c r="I66" s="137">
        <f t="shared" ca="1" si="19"/>
        <v>-86574.483786047713</v>
      </c>
      <c r="J66" s="139">
        <f t="shared" ca="1" si="20"/>
        <v>2925213.5212075566</v>
      </c>
      <c r="K66" s="77">
        <f t="shared" ca="1" si="21"/>
        <v>-2.4928826264147785E-2</v>
      </c>
      <c r="L66" s="137">
        <f t="shared" ca="1" si="22"/>
        <v>-74786.478792443348</v>
      </c>
      <c r="M66" s="139">
        <f t="shared" ca="1" si="23"/>
        <v>2947613.5827880288</v>
      </c>
      <c r="N66" s="77">
        <f t="shared" ca="1" si="24"/>
        <v>-1.7462139070657103E-2</v>
      </c>
      <c r="O66" s="137">
        <f t="shared" ca="1" si="25"/>
        <v>-52386.417211971304</v>
      </c>
    </row>
    <row r="67" spans="1:15" ht="16.5" customHeight="1">
      <c r="A67" s="154">
        <v>8</v>
      </c>
      <c r="B67" s="164" t="str">
        <f>HYPERLINK("#'" &amp; TEXT(투자전략!$G$1+7, "[$-ko-KR]yyyy.mm.dd") &amp; "'!A40:O64", TEXT(투자전략!$G$1+7, "[$-ko-KR]yyyy.mm.dd"))</f>
        <v>2022.02.12</v>
      </c>
      <c r="C67" s="134">
        <f t="shared" ca="1" si="13"/>
        <v>3000000</v>
      </c>
      <c r="D67" s="142">
        <f t="shared" ca="1" si="14"/>
        <v>2768389.6725552497</v>
      </c>
      <c r="E67" s="76">
        <f t="shared" ca="1" si="15"/>
        <v>-7.7203442481583534E-2</v>
      </c>
      <c r="F67" s="141">
        <f t="shared" ca="1" si="16"/>
        <v>-231610.32744475052</v>
      </c>
      <c r="G67" s="142">
        <f t="shared" ca="1" si="17"/>
        <v>2797912.6760095488</v>
      </c>
      <c r="H67" s="76">
        <f t="shared" ca="1" si="18"/>
        <v>-6.7362441330150485E-2</v>
      </c>
      <c r="I67" s="141">
        <f t="shared" ca="1" si="19"/>
        <v>-202087.3239904514</v>
      </c>
      <c r="J67" s="142">
        <f t="shared" ca="1" si="20"/>
        <v>2799444.7815544084</v>
      </c>
      <c r="K67" s="76">
        <f t="shared" ca="1" si="21"/>
        <v>-6.685173948186382E-2</v>
      </c>
      <c r="L67" s="141">
        <f t="shared" ca="1" si="22"/>
        <v>-200555.21844559145</v>
      </c>
      <c r="M67" s="142">
        <f t="shared" ca="1" si="23"/>
        <v>2740450.9870418799</v>
      </c>
      <c r="N67" s="76">
        <f t="shared" ca="1" si="24"/>
        <v>-8.6516337652706665E-2</v>
      </c>
      <c r="O67" s="141">
        <f t="shared" ca="1" si="25"/>
        <v>-259549.01295812003</v>
      </c>
    </row>
    <row r="68" spans="1:15" ht="16.5" customHeight="1">
      <c r="A68" s="153">
        <v>9</v>
      </c>
      <c r="B68" s="165" t="str">
        <f>HYPERLINK("#'" &amp; TEXT(투자전략!$G$1+8, "[$-ko-KR]yyyy.mm.dd") &amp; "'!A40:O64", TEXT(투자전략!$G$1+8, "[$-ko-KR]yyyy.mm.dd"))</f>
        <v>2022.02.13</v>
      </c>
      <c r="C68" s="135">
        <f t="shared" ca="1" si="13"/>
        <v>3000000</v>
      </c>
      <c r="D68" s="139">
        <f t="shared" ca="1" si="14"/>
        <v>3077710.6744625182</v>
      </c>
      <c r="E68" s="77">
        <f t="shared" ca="1" si="15"/>
        <v>2.5903558154172779E-2</v>
      </c>
      <c r="F68" s="137">
        <f t="shared" ca="1" si="16"/>
        <v>77710.674462518364</v>
      </c>
      <c r="G68" s="139">
        <f t="shared" ca="1" si="17"/>
        <v>3091805.5740112411</v>
      </c>
      <c r="H68" s="77">
        <f t="shared" ca="1" si="18"/>
        <v>3.0601858003747075E-2</v>
      </c>
      <c r="I68" s="137">
        <f t="shared" ca="1" si="19"/>
        <v>91805.574011241202</v>
      </c>
      <c r="J68" s="139">
        <f t="shared" ca="1" si="20"/>
        <v>3091805.5740112411</v>
      </c>
      <c r="K68" s="77">
        <f t="shared" ca="1" si="21"/>
        <v>3.0601858003747075E-2</v>
      </c>
      <c r="L68" s="137">
        <f t="shared" ca="1" si="22"/>
        <v>91805.574011241202</v>
      </c>
      <c r="M68" s="139">
        <f t="shared" ca="1" si="23"/>
        <v>3074381.7611477273</v>
      </c>
      <c r="N68" s="77">
        <f t="shared" ca="1" si="24"/>
        <v>2.4793920382575725E-2</v>
      </c>
      <c r="O68" s="137">
        <f t="shared" ca="1" si="25"/>
        <v>74381.761147727186</v>
      </c>
    </row>
    <row r="69" spans="1:15" ht="16.5" customHeight="1">
      <c r="A69" s="153">
        <v>10</v>
      </c>
      <c r="B69" s="165" t="str">
        <f>HYPERLINK("#'" &amp; TEXT(투자전략!$G$1+9, "[$-ko-KR]yyyy.mm.dd") &amp; "'!A40:O64", TEXT(투자전략!$G$1+9, "[$-ko-KR]yyyy.mm.dd"))</f>
        <v>2022.02.14</v>
      </c>
      <c r="C69" s="135">
        <f t="shared" ca="1" si="13"/>
        <v>3000000</v>
      </c>
      <c r="D69" s="139">
        <f t="shared" ca="1" si="14"/>
        <v>2915364.4959556153</v>
      </c>
      <c r="E69" s="77">
        <f t="shared" ca="1" si="15"/>
        <v>-2.8211834681461583E-2</v>
      </c>
      <c r="F69" s="137">
        <f t="shared" ca="1" si="16"/>
        <v>-84635.504044384725</v>
      </c>
      <c r="G69" s="139">
        <f t="shared" ca="1" si="17"/>
        <v>2894748.1020519724</v>
      </c>
      <c r="H69" s="77">
        <f t="shared" ca="1" si="18"/>
        <v>-3.5083965982675804E-2</v>
      </c>
      <c r="I69" s="137">
        <f t="shared" ca="1" si="19"/>
        <v>-105251.8979480274</v>
      </c>
      <c r="J69" s="139">
        <f t="shared" ca="1" si="20"/>
        <v>2893599.0077225361</v>
      </c>
      <c r="K69" s="77">
        <f t="shared" ca="1" si="21"/>
        <v>-3.5466997425821246E-2</v>
      </c>
      <c r="L69" s="137">
        <f t="shared" ca="1" si="22"/>
        <v>-106400.99227746372</v>
      </c>
      <c r="M69" s="139">
        <f t="shared" ca="1" si="23"/>
        <v>2945117.5530136316</v>
      </c>
      <c r="N69" s="77">
        <f t="shared" ca="1" si="24"/>
        <v>-1.8294148995456151E-2</v>
      </c>
      <c r="O69" s="137">
        <f t="shared" ca="1" si="25"/>
        <v>-54882.446986368435</v>
      </c>
    </row>
    <row r="70" spans="1:15" ht="16.5" customHeight="1">
      <c r="A70" s="153">
        <v>11</v>
      </c>
      <c r="B70" s="165" t="str">
        <f>HYPERLINK("#'" &amp; TEXT(투자전략!$G$1+10, "[$-ko-KR]yyyy.mm.dd") &amp; "'!A40:O64", TEXT(투자전략!$G$1+10, "[$-ko-KR]yyyy.mm.dd"))</f>
        <v>2022.02.15</v>
      </c>
      <c r="C70" s="135">
        <f t="shared" ca="1" si="13"/>
        <v>3000000</v>
      </c>
      <c r="D70" s="139">
        <f t="shared" ca="1" si="14"/>
        <v>3038425.5312350639</v>
      </c>
      <c r="E70" s="77">
        <f t="shared" ca="1" si="15"/>
        <v>1.2808510411687924E-2</v>
      </c>
      <c r="F70" s="137">
        <f t="shared" ca="1" si="16"/>
        <v>38425.531235063776</v>
      </c>
      <c r="G70" s="139">
        <f t="shared" ca="1" si="17"/>
        <v>3100844.9459612751</v>
      </c>
      <c r="H70" s="77">
        <f t="shared" ca="1" si="18"/>
        <v>3.3614981987091661E-2</v>
      </c>
      <c r="I70" s="137">
        <f t="shared" ca="1" si="19"/>
        <v>100844.94596127495</v>
      </c>
      <c r="J70" s="139">
        <f t="shared" ca="1" si="20"/>
        <v>3116126.0117080589</v>
      </c>
      <c r="K70" s="77">
        <f t="shared" ca="1" si="21"/>
        <v>3.8708670569352982E-2</v>
      </c>
      <c r="L70" s="137">
        <f t="shared" ca="1" si="22"/>
        <v>116126.01170805893</v>
      </c>
      <c r="M70" s="139">
        <f t="shared" ca="1" si="23"/>
        <v>3095021.3076369539</v>
      </c>
      <c r="N70" s="77">
        <f t="shared" ca="1" si="24"/>
        <v>3.167376921231789E-2</v>
      </c>
      <c r="O70" s="137">
        <f t="shared" ca="1" si="25"/>
        <v>95021.307636953657</v>
      </c>
    </row>
    <row r="71" spans="1:15" ht="16.5" customHeight="1">
      <c r="A71" s="153">
        <v>12</v>
      </c>
      <c r="B71" s="165" t="str">
        <f>HYPERLINK("#'" &amp; TEXT(투자전략!$G$1+11, "[$-ko-KR]yyyy.mm.dd") &amp; "'!A40:O64", TEXT(투자전략!$G$1+11, "[$-ko-KR]yyyy.mm.dd"))</f>
        <v>2022.02.16</v>
      </c>
      <c r="C71" s="135">
        <f t="shared" ca="1" si="13"/>
        <v>3000000</v>
      </c>
      <c r="D71" s="139">
        <f t="shared" ca="1" si="14"/>
        <v>3049025.820948422</v>
      </c>
      <c r="E71" s="77">
        <f t="shared" ca="1" si="15"/>
        <v>1.634194031614063E-2</v>
      </c>
      <c r="F71" s="137">
        <f t="shared" ca="1" si="16"/>
        <v>49025.820948421882</v>
      </c>
      <c r="G71" s="139">
        <f t="shared" ca="1" si="17"/>
        <v>3052050.9409239246</v>
      </c>
      <c r="H71" s="77">
        <f t="shared" ca="1" si="18"/>
        <v>1.7350313641308235E-2</v>
      </c>
      <c r="I71" s="137">
        <f t="shared" ca="1" si="19"/>
        <v>52050.940923924703</v>
      </c>
      <c r="J71" s="139">
        <f t="shared" ca="1" si="20"/>
        <v>3035921.4607384722</v>
      </c>
      <c r="K71" s="77">
        <f t="shared" ca="1" si="21"/>
        <v>1.1973820246157518E-2</v>
      </c>
      <c r="L71" s="137">
        <f t="shared" ca="1" si="22"/>
        <v>35921.460738472546</v>
      </c>
      <c r="M71" s="139">
        <f t="shared" ca="1" si="23"/>
        <v>3007255.6040868419</v>
      </c>
      <c r="N71" s="77">
        <f t="shared" ca="1" si="24"/>
        <v>2.4185346956140004E-3</v>
      </c>
      <c r="O71" s="137">
        <f t="shared" ca="1" si="25"/>
        <v>7255.6040868420023</v>
      </c>
    </row>
    <row r="72" spans="1:15" ht="16.5" customHeight="1">
      <c r="A72" s="153">
        <v>13</v>
      </c>
      <c r="B72" s="165" t="str">
        <f>HYPERLINK("#'" &amp; TEXT(투자전략!$G$1+12, "[$-ko-KR]yyyy.mm.dd") &amp; "'!A40:O64", TEXT(투자전략!$G$1+12, "[$-ko-KR]yyyy.mm.dd"))</f>
        <v>2022.02.17</v>
      </c>
      <c r="C72" s="135">
        <f t="shared" ca="1" si="13"/>
        <v>3000000</v>
      </c>
      <c r="D72" s="139">
        <f t="shared" ca="1" si="14"/>
        <v>2984454.2887893016</v>
      </c>
      <c r="E72" s="77">
        <f t="shared" ca="1" si="15"/>
        <v>-5.1819037368995126E-3</v>
      </c>
      <c r="F72" s="137">
        <f t="shared" ca="1" si="16"/>
        <v>-15545.711210698539</v>
      </c>
      <c r="G72" s="139">
        <f t="shared" ca="1" si="17"/>
        <v>2967407.964197455</v>
      </c>
      <c r="H72" s="77">
        <f t="shared" ca="1" si="18"/>
        <v>-1.0864011934181649E-2</v>
      </c>
      <c r="I72" s="137">
        <f t="shared" ca="1" si="19"/>
        <v>-32592.035802544946</v>
      </c>
      <c r="J72" s="139">
        <f t="shared" ca="1" si="20"/>
        <v>2981624.3473678143</v>
      </c>
      <c r="K72" s="77">
        <f t="shared" ca="1" si="21"/>
        <v>-6.1252175440619054E-3</v>
      </c>
      <c r="L72" s="137">
        <f t="shared" ca="1" si="22"/>
        <v>-18375.652632185713</v>
      </c>
      <c r="M72" s="139">
        <f t="shared" ca="1" si="23"/>
        <v>2914708.6869400223</v>
      </c>
      <c r="N72" s="77">
        <f t="shared" ca="1" si="24"/>
        <v>-2.8430437686659222E-2</v>
      </c>
      <c r="O72" s="137">
        <f t="shared" ca="1" si="25"/>
        <v>-85291.313059977663</v>
      </c>
    </row>
    <row r="73" spans="1:15" ht="16.5" customHeight="1" thickBot="1">
      <c r="A73" s="155">
        <v>14</v>
      </c>
      <c r="B73" s="166" t="str">
        <f>HYPERLINK("#'" &amp; TEXT(투자전략!$G$1+13, "[$-ko-KR]yyyy.mm.dd") &amp; "'!A40:O64", TEXT(투자전략!$G$1+13, "[$-ko-KR]yyyy.mm.dd"))</f>
        <v>2022.02.18</v>
      </c>
      <c r="C73" s="136">
        <f t="shared" ca="1" si="13"/>
        <v>3000000</v>
      </c>
      <c r="D73" s="140">
        <f t="shared" ca="1" si="14"/>
        <v>2931367.7955257474</v>
      </c>
      <c r="E73" s="79">
        <f t="shared" ca="1" si="15"/>
        <v>-2.2877401491417641E-2</v>
      </c>
      <c r="F73" s="138">
        <f t="shared" ca="1" si="16"/>
        <v>-68632.204474252925</v>
      </c>
      <c r="G73" s="140">
        <f t="shared" ca="1" si="17"/>
        <v>2948945.7920407127</v>
      </c>
      <c r="H73" s="79">
        <f t="shared" ca="1" si="18"/>
        <v>-1.7018069319762436E-2</v>
      </c>
      <c r="I73" s="138">
        <f t="shared" ca="1" si="19"/>
        <v>-51054.207959287298</v>
      </c>
      <c r="J73" s="140">
        <f t="shared" ca="1" si="20"/>
        <v>2889832.2706752787</v>
      </c>
      <c r="K73" s="79">
        <f t="shared" ca="1" si="21"/>
        <v>-3.6722576441573708E-2</v>
      </c>
      <c r="L73" s="138">
        <f t="shared" ca="1" si="22"/>
        <v>-110167.72932472113</v>
      </c>
      <c r="M73" s="140">
        <f t="shared" ca="1" si="23"/>
        <v>2865616.0779263387</v>
      </c>
      <c r="N73" s="79">
        <f t="shared" ca="1" si="24"/>
        <v>-4.4794640691220369E-2</v>
      </c>
      <c r="O73" s="138">
        <f t="shared" ca="1" si="25"/>
        <v>-134383.92207366115</v>
      </c>
    </row>
    <row r="74" spans="1:15" ht="16.5" customHeight="1">
      <c r="A74" s="154">
        <v>15</v>
      </c>
      <c r="B74" s="164" t="str">
        <f>HYPERLINK("#'" &amp; TEXT(투자전략!$G$1+14, "[$-ko-KR]yyyy.mm.dd") &amp; "'!A40:O64", TEXT(투자전략!$G$1+14, "[$-ko-KR]yyyy.mm.dd"))</f>
        <v>2022.02.19</v>
      </c>
      <c r="C74" s="135">
        <f t="shared" ca="1" si="13"/>
        <v>3000000</v>
      </c>
      <c r="D74" s="139">
        <f t="shared" ca="1" si="14"/>
        <v>3037558.4944699495</v>
      </c>
      <c r="E74" s="77">
        <f t="shared" ca="1" si="15"/>
        <v>1.2519498156649937E-2</v>
      </c>
      <c r="F74" s="137">
        <f t="shared" ca="1" si="16"/>
        <v>37558.494469949808</v>
      </c>
      <c r="G74" s="139">
        <f t="shared" ca="1" si="17"/>
        <v>2952886.7322231703</v>
      </c>
      <c r="H74" s="77">
        <f t="shared" ca="1" si="18"/>
        <v>-1.5704422592276526E-2</v>
      </c>
      <c r="I74" s="137">
        <f t="shared" ca="1" si="19"/>
        <v>-47113.267776829569</v>
      </c>
      <c r="J74" s="139">
        <f t="shared" ca="1" si="20"/>
        <v>2936433.6979751708</v>
      </c>
      <c r="K74" s="77">
        <f t="shared" ca="1" si="21"/>
        <v>-2.1188767341609755E-2</v>
      </c>
      <c r="L74" s="137">
        <f t="shared" ca="1" si="22"/>
        <v>-63566.302024829267</v>
      </c>
      <c r="M74" s="139">
        <f t="shared" ca="1" si="23"/>
        <v>2954738.4924595822</v>
      </c>
      <c r="N74" s="77">
        <f t="shared" ca="1" si="24"/>
        <v>-1.5087169180139293E-2</v>
      </c>
      <c r="O74" s="137">
        <f t="shared" ca="1" si="25"/>
        <v>-45261.507540417879</v>
      </c>
    </row>
    <row r="75" spans="1:15" ht="16.5" customHeight="1">
      <c r="A75" s="153">
        <v>16</v>
      </c>
      <c r="B75" s="165" t="str">
        <f>HYPERLINK("#'" &amp; TEXT(투자전략!$G$1+15, "[$-ko-KR]yyyy.mm.dd") &amp; "'!A40:O64", TEXT(투자전략!$G$1+15, "[$-ko-KR]yyyy.mm.dd"))</f>
        <v>2022.02.20</v>
      </c>
      <c r="C75" s="135">
        <f t="shared" ca="1" si="13"/>
        <v>3000000</v>
      </c>
      <c r="D75" s="139">
        <f t="shared" ca="1" si="14"/>
        <v>2957585.8576995893</v>
      </c>
      <c r="E75" s="77">
        <f t="shared" ca="1" si="15"/>
        <v>-1.4138047433470195E-2</v>
      </c>
      <c r="F75" s="137">
        <f t="shared" ca="1" si="16"/>
        <v>-42414.142300410589</v>
      </c>
      <c r="G75" s="139">
        <f t="shared" ca="1" si="17"/>
        <v>2890772.721082381</v>
      </c>
      <c r="H75" s="77">
        <f t="shared" ca="1" si="18"/>
        <v>-3.6409092972539664E-2</v>
      </c>
      <c r="I75" s="137">
        <f t="shared" ca="1" si="19"/>
        <v>-109227.27891761901</v>
      </c>
      <c r="J75" s="139">
        <f t="shared" ca="1" si="20"/>
        <v>2900576.141434751</v>
      </c>
      <c r="K75" s="77">
        <f t="shared" ca="1" si="21"/>
        <v>-3.3141286188416309E-2</v>
      </c>
      <c r="L75" s="137">
        <f t="shared" ca="1" si="22"/>
        <v>-99423.858565248927</v>
      </c>
      <c r="M75" s="139">
        <f t="shared" ca="1" si="23"/>
        <v>2864346.2503331956</v>
      </c>
      <c r="N75" s="77">
        <f t="shared" ca="1" si="24"/>
        <v>-4.5217916555601492E-2</v>
      </c>
      <c r="O75" s="137">
        <f t="shared" ca="1" si="25"/>
        <v>-135653.74966680448</v>
      </c>
    </row>
    <row r="76" spans="1:15" ht="16.5" customHeight="1">
      <c r="A76" s="153">
        <v>17</v>
      </c>
      <c r="B76" s="165" t="str">
        <f>HYPERLINK("#'" &amp; TEXT(투자전략!$G$1+16, "[$-ko-KR]yyyy.mm.dd") &amp; "'!A40:O64", TEXT(투자전략!$G$1+16, "[$-ko-KR]yyyy.mm.dd"))</f>
        <v>2022.02.21</v>
      </c>
      <c r="C76" s="135">
        <f t="shared" ca="1" si="13"/>
        <v>3000000</v>
      </c>
      <c r="D76" s="139">
        <f t="shared" ca="1" si="14"/>
        <v>3093373.9464797163</v>
      </c>
      <c r="E76" s="77">
        <f t="shared" ca="1" si="15"/>
        <v>3.1124648826572197E-2</v>
      </c>
      <c r="F76" s="137">
        <f t="shared" ca="1" si="16"/>
        <v>93373.946479716586</v>
      </c>
      <c r="G76" s="139">
        <f t="shared" ca="1" si="17"/>
        <v>3045424.4048625939</v>
      </c>
      <c r="H76" s="77">
        <f t="shared" ca="1" si="18"/>
        <v>1.5141468287531271E-2</v>
      </c>
      <c r="I76" s="137">
        <f t="shared" ca="1" si="19"/>
        <v>45424.404862593816</v>
      </c>
      <c r="J76" s="139">
        <f t="shared" ca="1" si="20"/>
        <v>3001433.3396808146</v>
      </c>
      <c r="K76" s="77">
        <f t="shared" ca="1" si="21"/>
        <v>4.7777989360484475E-4</v>
      </c>
      <c r="L76" s="137">
        <f t="shared" ca="1" si="22"/>
        <v>1433.3396808145339</v>
      </c>
      <c r="M76" s="139">
        <f t="shared" ca="1" si="23"/>
        <v>3041111.7000643057</v>
      </c>
      <c r="N76" s="77">
        <f t="shared" ca="1" si="24"/>
        <v>1.3703900021435197E-2</v>
      </c>
      <c r="O76" s="137">
        <f t="shared" ca="1" si="25"/>
        <v>41111.700064305594</v>
      </c>
    </row>
    <row r="77" spans="1:15" ht="16.5" customHeight="1">
      <c r="A77" s="153">
        <v>18</v>
      </c>
      <c r="B77" s="165" t="str">
        <f>HYPERLINK("#'" &amp; TEXT(투자전략!$G$1+17, "[$-ko-KR]yyyy.mm.dd") &amp; "'!A40:O64", TEXT(투자전략!$G$1+17, "[$-ko-KR]yyyy.mm.dd"))</f>
        <v>2022.02.22</v>
      </c>
      <c r="C77" s="135">
        <f t="shared" ca="1" si="13"/>
        <v>3000000</v>
      </c>
      <c r="D77" s="139">
        <f t="shared" ca="1" si="14"/>
        <v>2767337.567429252</v>
      </c>
      <c r="E77" s="77">
        <f t="shared" ca="1" si="15"/>
        <v>-7.7554144190249391E-2</v>
      </c>
      <c r="F77" s="137">
        <f t="shared" ca="1" si="16"/>
        <v>-232662.43257074812</v>
      </c>
      <c r="G77" s="139">
        <f t="shared" ca="1" si="17"/>
        <v>2820446.9674975621</v>
      </c>
      <c r="H77" s="77">
        <f t="shared" ca="1" si="18"/>
        <v>-5.9851010834145971E-2</v>
      </c>
      <c r="I77" s="137">
        <f t="shared" ca="1" si="19"/>
        <v>-179553.03250243785</v>
      </c>
      <c r="J77" s="139">
        <f t="shared" ca="1" si="20"/>
        <v>2852934.6390557303</v>
      </c>
      <c r="K77" s="77">
        <f t="shared" ca="1" si="21"/>
        <v>-4.9021786981423253E-2</v>
      </c>
      <c r="L77" s="137">
        <f t="shared" ca="1" si="22"/>
        <v>-147065.36094426975</v>
      </c>
      <c r="M77" s="139">
        <f t="shared" ca="1" si="23"/>
        <v>2836285.6168707577</v>
      </c>
      <c r="N77" s="77">
        <f t="shared" ca="1" si="24"/>
        <v>-5.4571461043080728E-2</v>
      </c>
      <c r="O77" s="137">
        <f t="shared" ca="1" si="25"/>
        <v>-163714.38312924225</v>
      </c>
    </row>
    <row r="78" spans="1:15" ht="16.5" customHeight="1">
      <c r="A78" s="153">
        <v>19</v>
      </c>
      <c r="B78" s="165" t="str">
        <f>HYPERLINK("#'" &amp; TEXT(투자전략!$G$1+18, "[$-ko-KR]yyyy.mm.dd") &amp; "'!A40:O64", TEXT(투자전략!$G$1+18, "[$-ko-KR]yyyy.mm.dd"))</f>
        <v>2022.02.23</v>
      </c>
      <c r="C78" s="135">
        <f t="shared" ca="1" si="13"/>
        <v>3000000</v>
      </c>
      <c r="D78" s="139">
        <f t="shared" ca="1" si="14"/>
        <v>3043266.4997757655</v>
      </c>
      <c r="E78" s="77">
        <f t="shared" ca="1" si="15"/>
        <v>1.4422166591921684E-2</v>
      </c>
      <c r="F78" s="137">
        <f t="shared" ca="1" si="16"/>
        <v>43266.499775765064</v>
      </c>
      <c r="G78" s="139">
        <f t="shared" ca="1" si="17"/>
        <v>3113979.8952298155</v>
      </c>
      <c r="H78" s="77">
        <f t="shared" ca="1" si="18"/>
        <v>3.799329840993855E-2</v>
      </c>
      <c r="I78" s="137">
        <f t="shared" ca="1" si="19"/>
        <v>113979.89522981565</v>
      </c>
      <c r="J78" s="139">
        <f t="shared" ca="1" si="20"/>
        <v>3117924.486634545</v>
      </c>
      <c r="K78" s="77">
        <f t="shared" ca="1" si="21"/>
        <v>3.9308162211515091E-2</v>
      </c>
      <c r="L78" s="137">
        <f t="shared" ca="1" si="22"/>
        <v>117924.48663454526</v>
      </c>
      <c r="M78" s="139">
        <f t="shared" ca="1" si="23"/>
        <v>3078986.4098354494</v>
      </c>
      <c r="N78" s="77">
        <f t="shared" ca="1" si="24"/>
        <v>2.6328803278483304E-2</v>
      </c>
      <c r="O78" s="137">
        <f t="shared" ca="1" si="25"/>
        <v>78986.409835449915</v>
      </c>
    </row>
    <row r="79" spans="1:15" ht="16.5" customHeight="1">
      <c r="A79" s="153">
        <v>20</v>
      </c>
      <c r="B79" s="165" t="str">
        <f>HYPERLINK("#'" &amp; TEXT(투자전략!$G$1+19, "[$-ko-KR]yyyy.mm.dd") &amp; "'!A40:O64", TEXT(투자전략!$G$1+19, "[$-ko-KR]yyyy.mm.dd"))</f>
        <v>2022.02.24</v>
      </c>
      <c r="C79" s="135">
        <f t="shared" ca="1" si="13"/>
        <v>3000000</v>
      </c>
      <c r="D79" s="139">
        <f t="shared" ca="1" si="14"/>
        <v>2699257.4355825535</v>
      </c>
      <c r="E79" s="77">
        <f t="shared" ca="1" si="15"/>
        <v>-0.10024752147248217</v>
      </c>
      <c r="F79" s="137">
        <f t="shared" ca="1" si="16"/>
        <v>-300742.5644174465</v>
      </c>
      <c r="G79" s="139">
        <f t="shared" ca="1" si="17"/>
        <v>2724104.0323812966</v>
      </c>
      <c r="H79" s="77">
        <f t="shared" ca="1" si="18"/>
        <v>-9.1965322539567851E-2</v>
      </c>
      <c r="I79" s="137">
        <f t="shared" ca="1" si="19"/>
        <v>-275895.96761870361</v>
      </c>
      <c r="J79" s="139">
        <f t="shared" ca="1" si="20"/>
        <v>2699176.774441232</v>
      </c>
      <c r="K79" s="77">
        <f t="shared" ca="1" si="21"/>
        <v>-0.10027440851958938</v>
      </c>
      <c r="L79" s="137">
        <f t="shared" ca="1" si="22"/>
        <v>-300823.22555876808</v>
      </c>
      <c r="M79" s="139">
        <f t="shared" ca="1" si="23"/>
        <v>2740200.2738728761</v>
      </c>
      <c r="N79" s="77">
        <f t="shared" ca="1" si="24"/>
        <v>-8.6599908709041301E-2</v>
      </c>
      <c r="O79" s="137">
        <f t="shared" ca="1" si="25"/>
        <v>-259799.72612712387</v>
      </c>
    </row>
    <row r="80" spans="1:15" ht="16.5" customHeight="1" thickBot="1">
      <c r="A80" s="155">
        <v>21</v>
      </c>
      <c r="B80" s="166" t="str">
        <f>HYPERLINK("#'" &amp; TEXT(투자전략!$G$1+20, "[$-ko-KR]yyyy.mm.dd") &amp; "'!A40:O64", TEXT(투자전략!$G$1+20, "[$-ko-KR]yyyy.mm.dd"))</f>
        <v>2022.02.25</v>
      </c>
      <c r="C80" s="135">
        <f t="shared" ca="1" si="13"/>
        <v>3000000</v>
      </c>
      <c r="D80" s="139">
        <f t="shared" ca="1" si="14"/>
        <v>3185671.9926022165</v>
      </c>
      <c r="E80" s="77">
        <f t="shared" ca="1" si="15"/>
        <v>6.1890664200738875E-2</v>
      </c>
      <c r="F80" s="137">
        <f t="shared" ca="1" si="16"/>
        <v>185671.99260221663</v>
      </c>
      <c r="G80" s="139">
        <f t="shared" ca="1" si="17"/>
        <v>3185152.8625167063</v>
      </c>
      <c r="H80" s="77">
        <f t="shared" ca="1" si="18"/>
        <v>6.1717620838902018E-2</v>
      </c>
      <c r="I80" s="137">
        <f t="shared" ca="1" si="19"/>
        <v>185152.86251670602</v>
      </c>
      <c r="J80" s="139">
        <f t="shared" ca="1" si="20"/>
        <v>3261904.639450965</v>
      </c>
      <c r="K80" s="77">
        <f t="shared" ca="1" si="21"/>
        <v>8.7301546483654999E-2</v>
      </c>
      <c r="L80" s="137">
        <f t="shared" ca="1" si="22"/>
        <v>261904.63945096498</v>
      </c>
      <c r="M80" s="139">
        <f t="shared" ca="1" si="23"/>
        <v>3270720.585833129</v>
      </c>
      <c r="N80" s="77">
        <f t="shared" ca="1" si="24"/>
        <v>9.0240195277709587E-2</v>
      </c>
      <c r="O80" s="137">
        <f t="shared" ca="1" si="25"/>
        <v>270720.58583312877</v>
      </c>
    </row>
    <row r="81" spans="1:15" ht="16.5" customHeight="1">
      <c r="A81" s="154">
        <v>22</v>
      </c>
      <c r="B81" s="164" t="str">
        <f>HYPERLINK("#'" &amp; TEXT(투자전략!$G$1+21, "[$-ko-KR]yyyy.mm.dd") &amp; "'!A40:O64", TEXT(투자전략!$G$1+21, "[$-ko-KR]yyyy.mm.dd"))</f>
        <v>2022.02.26</v>
      </c>
      <c r="C81" s="134">
        <f t="shared" ca="1" si="13"/>
        <v>3000000</v>
      </c>
      <c r="D81" s="142">
        <f t="shared" ca="1" si="14"/>
        <v>3165564.7847512621</v>
      </c>
      <c r="E81" s="76">
        <f t="shared" ca="1" si="15"/>
        <v>5.5188261583753895E-2</v>
      </c>
      <c r="F81" s="141">
        <f t="shared" ca="1" si="16"/>
        <v>165564.7847512617</v>
      </c>
      <c r="G81" s="142">
        <f t="shared" ca="1" si="17"/>
        <v>3127782.5803014152</v>
      </c>
      <c r="H81" s="76">
        <f t="shared" ca="1" si="18"/>
        <v>4.2594193433805091E-2</v>
      </c>
      <c r="I81" s="141">
        <f t="shared" ca="1" si="19"/>
        <v>127782.58030141526</v>
      </c>
      <c r="J81" s="142">
        <f t="shared" ca="1" si="20"/>
        <v>3163882.3548767152</v>
      </c>
      <c r="K81" s="76">
        <f t="shared" ca="1" si="21"/>
        <v>5.4627451625571768E-2</v>
      </c>
      <c r="L81" s="141">
        <f t="shared" ca="1" si="22"/>
        <v>163882.35487671531</v>
      </c>
      <c r="M81" s="142">
        <f t="shared" ca="1" si="23"/>
        <v>3164038.4858161658</v>
      </c>
      <c r="N81" s="76">
        <f t="shared" ca="1" si="24"/>
        <v>5.4679495272055213E-2</v>
      </c>
      <c r="O81" s="141">
        <f t="shared" ca="1" si="25"/>
        <v>164038.48581616566</v>
      </c>
    </row>
    <row r="82" spans="1:15" ht="16.5" customHeight="1">
      <c r="A82" s="153">
        <v>23</v>
      </c>
      <c r="B82" s="165" t="str">
        <f>HYPERLINK("#'" &amp; TEXT(투자전략!$G$1+22, "[$-ko-KR]yyyy.mm.dd") &amp; "'!A40:O64", TEXT(투자전략!$G$1+22, "[$-ko-KR]yyyy.mm.dd"))</f>
        <v>2022.02.27</v>
      </c>
      <c r="C82" s="135">
        <f t="shared" ca="1" si="13"/>
        <v>3000000</v>
      </c>
      <c r="D82" s="139">
        <f t="shared" ca="1" si="14"/>
        <v>2987005.9678821396</v>
      </c>
      <c r="E82" s="77">
        <f t="shared" ca="1" si="15"/>
        <v>-4.3313440392867856E-3</v>
      </c>
      <c r="F82" s="137">
        <f t="shared" ca="1" si="16"/>
        <v>-12994.032117860357</v>
      </c>
      <c r="G82" s="139">
        <f t="shared" ca="1" si="17"/>
        <v>3025209.9745903318</v>
      </c>
      <c r="H82" s="77">
        <f t="shared" ca="1" si="18"/>
        <v>8.4033248634437646E-3</v>
      </c>
      <c r="I82" s="137">
        <f t="shared" ca="1" si="19"/>
        <v>25209.974590331294</v>
      </c>
      <c r="J82" s="139">
        <f t="shared" ca="1" si="20"/>
        <v>3037795.3813140593</v>
      </c>
      <c r="K82" s="77">
        <f t="shared" ca="1" si="21"/>
        <v>1.2598460438019751E-2</v>
      </c>
      <c r="L82" s="137">
        <f t="shared" ca="1" si="22"/>
        <v>37795.381314059254</v>
      </c>
      <c r="M82" s="139">
        <f t="shared" ca="1" si="23"/>
        <v>2996398.3313747933</v>
      </c>
      <c r="N82" s="77">
        <f t="shared" ca="1" si="24"/>
        <v>-1.2005562084022368E-3</v>
      </c>
      <c r="O82" s="137">
        <f t="shared" ca="1" si="25"/>
        <v>-3601.6686252067125</v>
      </c>
    </row>
    <row r="83" spans="1:15" ht="16.5" customHeight="1">
      <c r="A83" s="153">
        <v>24</v>
      </c>
      <c r="B83" s="165" t="str">
        <f>HYPERLINK("#'" &amp; TEXT(투자전략!$G$1+23, "[$-ko-KR]yyyy.mm.dd") &amp; "'!A40:O64", TEXT(투자전략!$G$1+23, "[$-ko-KR]yyyy.mm.dd"))</f>
        <v>2022.02.28</v>
      </c>
      <c r="C83" s="135">
        <f t="shared" ca="1" si="13"/>
        <v>3000000</v>
      </c>
      <c r="D83" s="139">
        <f t="shared" ca="1" si="14"/>
        <v>2915289.7196023734</v>
      </c>
      <c r="E83" s="77">
        <f t="shared" ca="1" si="15"/>
        <v>-2.8236760132542227E-2</v>
      </c>
      <c r="F83" s="137">
        <f t="shared" ca="1" si="16"/>
        <v>-84710.280397626688</v>
      </c>
      <c r="G83" s="139">
        <f t="shared" ca="1" si="17"/>
        <v>2932025.7707679849</v>
      </c>
      <c r="H83" s="77">
        <f t="shared" ca="1" si="18"/>
        <v>-2.2658076410671756E-2</v>
      </c>
      <c r="I83" s="137">
        <f t="shared" ca="1" si="19"/>
        <v>-67974.229232015277</v>
      </c>
      <c r="J83" s="139">
        <f t="shared" ca="1" si="20"/>
        <v>2944919.4140334483</v>
      </c>
      <c r="K83" s="77">
        <f t="shared" ca="1" si="21"/>
        <v>-1.8360195322183911E-2</v>
      </c>
      <c r="L83" s="137">
        <f t="shared" ca="1" si="22"/>
        <v>-55080.58596655172</v>
      </c>
      <c r="M83" s="139">
        <f t="shared" ca="1" si="23"/>
        <v>3002595.9182172925</v>
      </c>
      <c r="N83" s="77">
        <f t="shared" ca="1" si="24"/>
        <v>8.6530607243074189E-4</v>
      </c>
      <c r="O83" s="137">
        <f t="shared" ca="1" si="25"/>
        <v>2595.9182172922247</v>
      </c>
    </row>
    <row r="84" spans="1:15" ht="16.5" customHeight="1">
      <c r="A84" s="153">
        <v>25</v>
      </c>
      <c r="B84" s="165" t="str">
        <f>HYPERLINK("#'" &amp; TEXT(투자전략!$G$1+24, "[$-ko-KR]yyyy.mm.dd") &amp; "'!A40:O64", TEXT(투자전략!$G$1+24, "[$-ko-KR]yyyy.mm.dd"))</f>
        <v>2022.03.01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65" t="str">
        <f>HYPERLINK("#'" &amp; TEXT(투자전략!$G$1+25, "[$-ko-KR]yyyy.mm.dd") &amp; "'!A40:O64", TEXT(투자전략!$G$1+25, "[$-ko-KR]yyyy.mm.dd"))</f>
        <v>2022.03.02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65" t="str">
        <f>HYPERLINK("#'" &amp; TEXT(투자전략!$G$1+26, "[$-ko-KR]yyyy.mm.dd") &amp; "'!A40:O64", TEXT(투자전략!$G$1+26, "[$-ko-KR]yyyy.mm.dd"))</f>
        <v>2022.03.03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66" t="str">
        <f>HYPERLINK("#'" &amp; TEXT(투자전략!$G$1+27, "[$-ko-KR]yyyy.mm.dd") &amp; "'!A40:O64", TEXT(투자전략!$G$1+27, "[$-ko-KR]yyyy.mm.dd"))</f>
        <v>2022.03.04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64" t="str">
        <f>HYPERLINK("#'" &amp; TEXT(투자전략!$G$1+28, "[$-ko-KR]yyyy.mm.dd") &amp; "'!A40:O64", TEXT(투자전략!$G$1+28, "[$-ko-KR]yyyy.mm.dd"))</f>
        <v>2022.03.05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65" t="str">
        <f>HYPERLINK("#'" &amp; TEXT(투자전략!$G$1+29, "[$-ko-KR]yyyy.mm.dd") &amp; "'!A40:O64", TEXT(투자전략!$G$1+29, "[$-ko-KR]yyyy.mm.dd"))</f>
        <v>2022.03.06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65" t="str">
        <f>HYPERLINK("#'" &amp; TEXT(투자전략!$G$1+30, "[$-ko-KR]yyyy.mm.dd") &amp; "'!A40:O64", TEXT(투자전략!$G$1+30, "[$-ko-KR]yyyy.mm.dd"))</f>
        <v>2022.03.07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211" t="s">
        <v>279</v>
      </c>
      <c r="B91" s="213"/>
      <c r="C91" s="132" t="s">
        <v>274</v>
      </c>
      <c r="D91" s="150" t="s">
        <v>275</v>
      </c>
      <c r="E91" s="151" t="s">
        <v>276</v>
      </c>
      <c r="F91" s="152" t="s">
        <v>277</v>
      </c>
      <c r="G91" s="150" t="s">
        <v>275</v>
      </c>
      <c r="H91" s="151" t="s">
        <v>276</v>
      </c>
      <c r="I91" s="152" t="s">
        <v>277</v>
      </c>
      <c r="J91" s="150" t="s">
        <v>275</v>
      </c>
      <c r="K91" s="151" t="s">
        <v>276</v>
      </c>
      <c r="L91" s="152" t="s">
        <v>277</v>
      </c>
      <c r="M91" s="150" t="s">
        <v>275</v>
      </c>
      <c r="N91" s="151" t="s">
        <v>276</v>
      </c>
      <c r="O91" s="152" t="s">
        <v>277</v>
      </c>
    </row>
    <row r="92" spans="1:15" ht="16.5" customHeight="1" thickBot="1">
      <c r="A92" s="217"/>
      <c r="B92" s="219"/>
      <c r="C92" s="136">
        <f ca="1">SUM(C60:C90)</f>
        <v>72000000</v>
      </c>
      <c r="D92" s="140">
        <f ca="1">SUM(D60:D90)</f>
        <v>71537754.899820313</v>
      </c>
      <c r="E92" s="79">
        <f ca="1">IFERROR(F92 / (SUM($C60:$C90) / COUNT($C60:$C90)), 0)</f>
        <v>-0.1540817000598948</v>
      </c>
      <c r="F92" s="138">
        <f ca="1">SUM(F60:F90)</f>
        <v>-462245.10017968441</v>
      </c>
      <c r="G92" s="140">
        <f ca="1">SUM(G60:G90)</f>
        <v>71540904.894415721</v>
      </c>
      <c r="H92" s="79">
        <f ca="1">IFERROR(I92 / (SUM($C60:$C90) / COUNT($C60:$C90)), 0)</f>
        <v>-0.15303170186143072</v>
      </c>
      <c r="I92" s="138">
        <f ca="1">SUM(I60:I90)</f>
        <v>-459095.10558429215</v>
      </c>
      <c r="J92" s="140">
        <f ca="1">SUM(J60:J90)</f>
        <v>71625932.777419597</v>
      </c>
      <c r="K92" s="79">
        <f ca="1">IFERROR(L92 / (SUM($C60:$C90) / COUNT($C60:$C90)), 0)</f>
        <v>-0.12468907419346768</v>
      </c>
      <c r="L92" s="138">
        <f ca="1">SUM(L60:L90)</f>
        <v>-374067.22258040303</v>
      </c>
      <c r="M92" s="140">
        <f ca="1">SUM(M60:M90)</f>
        <v>71543844.293866381</v>
      </c>
      <c r="N92" s="79">
        <f ca="1">IFERROR(O92 / (SUM($C60:$C90) / COUNT($C60:$C90)), 0)</f>
        <v>-0.15205190204454017</v>
      </c>
      <c r="O92" s="138">
        <f ca="1">SUM(O60:O90)</f>
        <v>-456155.70613362052</v>
      </c>
    </row>
    <row r="94" spans="1:15" ht="16.5" customHeight="1" thickBot="1"/>
    <row r="95" spans="1:15" ht="16.5" customHeight="1" thickBot="1">
      <c r="A95" s="202" t="str">
        <f>TEXT(투자전략!$G$1, "[$-ko-KR]yyyy년 mm월 ") &amp; "[동전코인] 전일대비 상승률 Top20 월말결산"</f>
        <v>2022년 02월 [동전코인] 전일대비 상승률 Top20 월말결산</v>
      </c>
      <c r="B95" s="203"/>
      <c r="C95" s="203"/>
      <c r="D95" s="203"/>
      <c r="E95" s="203"/>
      <c r="F95" s="203"/>
      <c r="G95" s="203"/>
      <c r="H95" s="203"/>
      <c r="I95" s="203"/>
      <c r="J95" s="203"/>
      <c r="K95" s="203"/>
      <c r="L95" s="203"/>
      <c r="M95" s="203"/>
      <c r="N95" s="203"/>
      <c r="O95" s="204"/>
    </row>
    <row r="96" spans="1:15" ht="16.5" customHeight="1" thickBot="1">
      <c r="A96" s="263" t="s">
        <v>280</v>
      </c>
      <c r="B96" s="217" t="s">
        <v>278</v>
      </c>
      <c r="C96" s="219"/>
      <c r="D96" s="217" t="s">
        <v>270</v>
      </c>
      <c r="E96" s="218"/>
      <c r="F96" s="219"/>
      <c r="G96" s="217" t="s">
        <v>271</v>
      </c>
      <c r="H96" s="218"/>
      <c r="I96" s="219"/>
      <c r="J96" s="217" t="s">
        <v>272</v>
      </c>
      <c r="K96" s="218"/>
      <c r="L96" s="219"/>
      <c r="M96" s="217" t="s">
        <v>273</v>
      </c>
      <c r="N96" s="218"/>
      <c r="O96" s="219"/>
    </row>
    <row r="97" spans="1:15" ht="16.5" customHeight="1" thickBot="1">
      <c r="A97" s="267"/>
      <c r="B97" s="154" t="s">
        <v>268</v>
      </c>
      <c r="C97" s="154" t="s">
        <v>42</v>
      </c>
      <c r="D97" s="121" t="s">
        <v>269</v>
      </c>
      <c r="E97" s="133" t="s">
        <v>40</v>
      </c>
      <c r="F97" s="156" t="s">
        <v>41</v>
      </c>
      <c r="G97" s="121" t="s">
        <v>269</v>
      </c>
      <c r="H97" s="133" t="s">
        <v>40</v>
      </c>
      <c r="I97" s="156" t="s">
        <v>41</v>
      </c>
      <c r="J97" s="121" t="s">
        <v>269</v>
      </c>
      <c r="K97" s="133" t="s">
        <v>40</v>
      </c>
      <c r="L97" s="156" t="s">
        <v>41</v>
      </c>
      <c r="M97" s="121" t="s">
        <v>269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64" t="str">
        <f>HYPERLINK("#'" &amp; TEXT(투자전략!$G$1+0, "[$-ko-KR]yyyy.mm.dd") &amp; "'!A67:O91", TEXT(투자전략!$G$1+0, "[$-ko-KR]yyyy.mm.dd"))</f>
        <v>2022.02.05</v>
      </c>
      <c r="C98" s="134">
        <f ca="1">IFERROR(COUNTA(INDIRECT($B98&amp;"!A71:A90")) * INDIRECT($B98&amp;"!B91"), "")</f>
        <v>3000000</v>
      </c>
      <c r="D98" s="142">
        <f ca="1">IFERROR($C98 * (1 + E98), "")</f>
        <v>3000000</v>
      </c>
      <c r="E98" s="76">
        <f ca="1">IFERROR(INDIRECT($B98&amp;"!E91"), "")</f>
        <v>0</v>
      </c>
      <c r="F98" s="141">
        <f ca="1">IFERROR(INDIRECT($B98&amp;"!F91"), "")</f>
        <v>0</v>
      </c>
      <c r="G98" s="142">
        <f ca="1">IFERROR($C98 * (1 + H98), "")</f>
        <v>3000000</v>
      </c>
      <c r="H98" s="76">
        <f ca="1">IFERROR(INDIRECT($B98&amp;"!H91"), "")</f>
        <v>0</v>
      </c>
      <c r="I98" s="141">
        <f ca="1">IFERROR(INDIRECT($B98&amp;"!I91"), "")</f>
        <v>0</v>
      </c>
      <c r="J98" s="142">
        <f ca="1">IFERROR($C98 * (1 + K98), "")</f>
        <v>3005494.4788814425</v>
      </c>
      <c r="K98" s="76">
        <f ca="1">IFERROR(INDIRECT($B98&amp;"!K91"), "")</f>
        <v>1.8314929604807662E-3</v>
      </c>
      <c r="L98" s="141">
        <f ca="1">IFERROR(INDIRECT($B98&amp;"!L91"), "")</f>
        <v>5494.4788814422991</v>
      </c>
      <c r="M98" s="142">
        <f ca="1">IFERROR($C98 * (1 + N98), "")</f>
        <v>3009872.278810475</v>
      </c>
      <c r="N98" s="76">
        <f ca="1">IFERROR(INDIRECT($B98&amp;"!N91"), "")</f>
        <v>3.2907596034917274E-3</v>
      </c>
      <c r="O98" s="141">
        <f ca="1">IFERROR(INDIRECT($B98&amp;"!O91"), "")</f>
        <v>9872.2788104751853</v>
      </c>
    </row>
    <row r="99" spans="1:15" ht="16.5" customHeight="1">
      <c r="A99" s="153">
        <v>2</v>
      </c>
      <c r="B99" s="165" t="str">
        <f>HYPERLINK("#'" &amp; TEXT(투자전략!$G$1+1, "[$-ko-KR]yyyy.mm.dd") &amp; "'!A67:O91", TEXT(투자전략!$G$1+1, "[$-ko-KR]yyyy.mm.dd"))</f>
        <v>2022.02.06</v>
      </c>
      <c r="C99" s="135">
        <f t="shared" ref="C99:C128" ca="1" si="26">IFERROR(COUNTA(INDIRECT($B99&amp;"!A71:A90")) * INDIRECT($B99&amp;"!B91"), "")</f>
        <v>3000000</v>
      </c>
      <c r="D99" s="139">
        <f t="shared" ref="D99:D128" ca="1" si="27">IFERROR($C99 * (1 + E99), "")</f>
        <v>3038411.4666593112</v>
      </c>
      <c r="E99" s="77">
        <f t="shared" ref="E99:E128" ca="1" si="28">IFERROR(INDIRECT($B99&amp;"!E91"), "")</f>
        <v>1.2803822219770333E-2</v>
      </c>
      <c r="F99" s="137">
        <f t="shared" ref="F99:F128" ca="1" si="29">IFERROR(INDIRECT($B99&amp;"!F91"), "")</f>
        <v>38411.466659311009</v>
      </c>
      <c r="G99" s="139">
        <f t="shared" ref="G99:G128" ca="1" si="30">IFERROR($C99 * (1 + H99), "")</f>
        <v>3034507.537025095</v>
      </c>
      <c r="H99" s="77">
        <f t="shared" ref="H99:H128" ca="1" si="31">IFERROR(INDIRECT($B99&amp;"!H91"), "")</f>
        <v>1.1502512341698213E-2</v>
      </c>
      <c r="I99" s="137">
        <f t="shared" ref="I99:I128" ca="1" si="32">IFERROR(INDIRECT($B99&amp;"!I91"), "")</f>
        <v>34507.537025094629</v>
      </c>
      <c r="J99" s="139">
        <f t="shared" ref="J99:J128" ca="1" si="33">IFERROR($C99 * (1 + K99), "")</f>
        <v>3015600.2758527407</v>
      </c>
      <c r="K99" s="77">
        <f t="shared" ref="K99:K128" ca="1" si="34">IFERROR(INDIRECT($B99&amp;"!K91"), "")</f>
        <v>5.2000919509137527E-3</v>
      </c>
      <c r="L99" s="137">
        <f t="shared" ref="L99:L128" ca="1" si="35">IFERROR(INDIRECT($B99&amp;"!L91"), "")</f>
        <v>15600.275852741259</v>
      </c>
      <c r="M99" s="139">
        <f t="shared" ref="M99:M128" ca="1" si="36">IFERROR($C99 * (1 + N99), "")</f>
        <v>2984273.0070260512</v>
      </c>
      <c r="N99" s="77">
        <f t="shared" ref="N99:N128" ca="1" si="37">IFERROR(INDIRECT($B99&amp;"!N91"), "")</f>
        <v>-5.2423309913161697E-3</v>
      </c>
      <c r="O99" s="137">
        <f t="shared" ref="O99:O128" ca="1" si="38">IFERROR(INDIRECT($B99&amp;"!O91"), "")</f>
        <v>-15726.992973948512</v>
      </c>
    </row>
    <row r="100" spans="1:15" ht="16.5" customHeight="1">
      <c r="A100" s="153">
        <v>3</v>
      </c>
      <c r="B100" s="165" t="str">
        <f>HYPERLINK("#'" &amp; TEXT(투자전략!$G$1+2, "[$-ko-KR]yyyy.mm.dd") &amp; "'!A67:O91", TEXT(투자전략!$G$1+2, "[$-ko-KR]yyyy.mm.dd"))</f>
        <v>2022.02.07</v>
      </c>
      <c r="C100" s="135">
        <f t="shared" ca="1" si="26"/>
        <v>3000000</v>
      </c>
      <c r="D100" s="139">
        <f t="shared" ca="1" si="27"/>
        <v>3104625.4632953606</v>
      </c>
      <c r="E100" s="77">
        <f t="shared" ca="1" si="28"/>
        <v>3.4875154431787E-2</v>
      </c>
      <c r="F100" s="137">
        <f t="shared" ca="1" si="29"/>
        <v>104625.46329536098</v>
      </c>
      <c r="G100" s="139">
        <f t="shared" ca="1" si="30"/>
        <v>3105555.7867486165</v>
      </c>
      <c r="H100" s="77">
        <f t="shared" ca="1" si="31"/>
        <v>3.5185262249538884E-2</v>
      </c>
      <c r="I100" s="137">
        <f t="shared" ca="1" si="32"/>
        <v>105555.78674861665</v>
      </c>
      <c r="J100" s="139">
        <f t="shared" ca="1" si="33"/>
        <v>3109278.964695266</v>
      </c>
      <c r="K100" s="77">
        <f t="shared" ca="1" si="34"/>
        <v>3.6426321565088557E-2</v>
      </c>
      <c r="L100" s="137">
        <f t="shared" ca="1" si="35"/>
        <v>109278.96469526568</v>
      </c>
      <c r="M100" s="139">
        <f t="shared" ca="1" si="36"/>
        <v>3194076.1178636081</v>
      </c>
      <c r="N100" s="77">
        <f t="shared" ca="1" si="37"/>
        <v>6.4692039287869291E-2</v>
      </c>
      <c r="O100" s="137">
        <f t="shared" ca="1" si="38"/>
        <v>194076.11786360794</v>
      </c>
    </row>
    <row r="101" spans="1:15" ht="16.5" customHeight="1">
      <c r="A101" s="153">
        <v>4</v>
      </c>
      <c r="B101" s="165" t="str">
        <f>HYPERLINK("#'" &amp; TEXT(투자전략!$G$1+3, "[$-ko-KR]yyyy.mm.dd") &amp; "'!A67:O91", TEXT(투자전략!$G$1+3, "[$-ko-KR]yyyy.mm.dd"))</f>
        <v>2022.02.08</v>
      </c>
      <c r="C101" s="135">
        <f t="shared" ca="1" si="26"/>
        <v>3000000</v>
      </c>
      <c r="D101" s="139">
        <f t="shared" ca="1" si="27"/>
        <v>2982234.5631106053</v>
      </c>
      <c r="E101" s="77">
        <f t="shared" ca="1" si="28"/>
        <v>-5.9218122964649397E-3</v>
      </c>
      <c r="F101" s="137">
        <f t="shared" ca="1" si="29"/>
        <v>-17765.436889394819</v>
      </c>
      <c r="G101" s="139">
        <f t="shared" ca="1" si="30"/>
        <v>2803736.4679021519</v>
      </c>
      <c r="H101" s="77">
        <f t="shared" ca="1" si="31"/>
        <v>-6.5421177365949393E-2</v>
      </c>
      <c r="I101" s="137">
        <f t="shared" ca="1" si="32"/>
        <v>-196263.53209784819</v>
      </c>
      <c r="J101" s="139">
        <f t="shared" ca="1" si="33"/>
        <v>2822741.9087724667</v>
      </c>
      <c r="K101" s="77">
        <f t="shared" ca="1" si="34"/>
        <v>-5.9086030409177717E-2</v>
      </c>
      <c r="L101" s="137">
        <f t="shared" ca="1" si="35"/>
        <v>-177258.09122753315</v>
      </c>
      <c r="M101" s="139">
        <f t="shared" ca="1" si="36"/>
        <v>2822932.0785071705</v>
      </c>
      <c r="N101" s="77">
        <f t="shared" ca="1" si="37"/>
        <v>-5.9022640497609878E-2</v>
      </c>
      <c r="O101" s="137">
        <f t="shared" ca="1" si="38"/>
        <v>-177067.9214928296</v>
      </c>
    </row>
    <row r="102" spans="1:15" ht="16.5" customHeight="1">
      <c r="A102" s="153">
        <v>5</v>
      </c>
      <c r="B102" s="165" t="str">
        <f>HYPERLINK("#'" &amp; TEXT(투자전략!$G$1+4, "[$-ko-KR]yyyy.mm.dd") &amp; "'!A67:O91", TEXT(투자전략!$G$1+4, "[$-ko-KR]yyyy.mm.dd"))</f>
        <v>2022.02.09</v>
      </c>
      <c r="C102" s="135">
        <f t="shared" ca="1" si="26"/>
        <v>3000000</v>
      </c>
      <c r="D102" s="139">
        <f t="shared" ca="1" si="27"/>
        <v>3005924.0738918055</v>
      </c>
      <c r="E102" s="77">
        <f t="shared" ca="1" si="28"/>
        <v>1.9746912972685169E-3</v>
      </c>
      <c r="F102" s="137">
        <f t="shared" ca="1" si="29"/>
        <v>5924.0738918055549</v>
      </c>
      <c r="G102" s="139">
        <f t="shared" ca="1" si="30"/>
        <v>3035839.0660318569</v>
      </c>
      <c r="H102" s="77">
        <f t="shared" ca="1" si="31"/>
        <v>1.1946355343952202E-2</v>
      </c>
      <c r="I102" s="137">
        <f t="shared" ca="1" si="32"/>
        <v>35839.066031856608</v>
      </c>
      <c r="J102" s="139">
        <f t="shared" ca="1" si="33"/>
        <v>3048940.7884859475</v>
      </c>
      <c r="K102" s="77">
        <f t="shared" ca="1" si="34"/>
        <v>1.6313596161982406E-2</v>
      </c>
      <c r="L102" s="137">
        <f t="shared" ca="1" si="35"/>
        <v>48940.788485947232</v>
      </c>
      <c r="M102" s="139">
        <f t="shared" ca="1" si="36"/>
        <v>3085365.3068999532</v>
      </c>
      <c r="N102" s="77">
        <f t="shared" ca="1" si="37"/>
        <v>2.845510229998429E-2</v>
      </c>
      <c r="O102" s="137">
        <f t="shared" ca="1" si="38"/>
        <v>85365.306899952862</v>
      </c>
    </row>
    <row r="103" spans="1:15" ht="16.5" customHeight="1">
      <c r="A103" s="153">
        <v>6</v>
      </c>
      <c r="B103" s="165" t="str">
        <f>HYPERLINK("#'" &amp; TEXT(투자전략!$G$1+5, "[$-ko-KR]yyyy.mm.dd") &amp; "'!A67:O91", TEXT(투자전략!$G$1+5, "[$-ko-KR]yyyy.mm.dd"))</f>
        <v>2022.02.10</v>
      </c>
      <c r="C103" s="135">
        <f t="shared" ca="1" si="26"/>
        <v>3000000</v>
      </c>
      <c r="D103" s="139">
        <f t="shared" ca="1" si="27"/>
        <v>2986911.1832568939</v>
      </c>
      <c r="E103" s="77">
        <f t="shared" ca="1" si="28"/>
        <v>-4.3629389143686557E-3</v>
      </c>
      <c r="F103" s="137">
        <f t="shared" ca="1" si="29"/>
        <v>-13088.816743105966</v>
      </c>
      <c r="G103" s="139">
        <f t="shared" ca="1" si="30"/>
        <v>3019673.7149280002</v>
      </c>
      <c r="H103" s="77">
        <f t="shared" ca="1" si="31"/>
        <v>6.5579049760001312E-3</v>
      </c>
      <c r="I103" s="137">
        <f t="shared" ca="1" si="32"/>
        <v>19673.714928000391</v>
      </c>
      <c r="J103" s="139">
        <f t="shared" ca="1" si="33"/>
        <v>3019673.7149280002</v>
      </c>
      <c r="K103" s="77">
        <f t="shared" ca="1" si="34"/>
        <v>6.5579049760001312E-3</v>
      </c>
      <c r="L103" s="137">
        <f t="shared" ca="1" si="35"/>
        <v>19673.714928000391</v>
      </c>
      <c r="M103" s="139">
        <f t="shared" ca="1" si="36"/>
        <v>2978476.2966762758</v>
      </c>
      <c r="N103" s="77">
        <f t="shared" ca="1" si="37"/>
        <v>-7.1745677745746984E-3</v>
      </c>
      <c r="O103" s="137">
        <f t="shared" ca="1" si="38"/>
        <v>-21523.703323724087</v>
      </c>
    </row>
    <row r="104" spans="1:15" ht="16.5" customHeight="1" thickBot="1">
      <c r="A104" s="155">
        <v>7</v>
      </c>
      <c r="B104" s="166" t="str">
        <f>HYPERLINK("#'" &amp; TEXT(투자전략!$G$1+6, "[$-ko-KR]yyyy.mm.dd") &amp; "'!A67:O91", TEXT(투자전략!$G$1+6, "[$-ko-KR]yyyy.mm.dd"))</f>
        <v>2022.02.11</v>
      </c>
      <c r="C104" s="135">
        <f t="shared" ca="1" si="26"/>
        <v>3000000</v>
      </c>
      <c r="D104" s="139">
        <f t="shared" ca="1" si="27"/>
        <v>2898811.7804738521</v>
      </c>
      <c r="E104" s="77">
        <f t="shared" ca="1" si="28"/>
        <v>-3.3729406508715885E-2</v>
      </c>
      <c r="F104" s="137">
        <f t="shared" ca="1" si="29"/>
        <v>-101188.21952614764</v>
      </c>
      <c r="G104" s="139">
        <f t="shared" ca="1" si="30"/>
        <v>2929070.2068585088</v>
      </c>
      <c r="H104" s="77">
        <f t="shared" ca="1" si="31"/>
        <v>-2.3643264380497152E-2</v>
      </c>
      <c r="I104" s="137">
        <f t="shared" ca="1" si="32"/>
        <v>-70929.793141491464</v>
      </c>
      <c r="J104" s="139">
        <f t="shared" ca="1" si="33"/>
        <v>2936995.6734992168</v>
      </c>
      <c r="K104" s="77">
        <f t="shared" ca="1" si="34"/>
        <v>-2.1001442166927734E-2</v>
      </c>
      <c r="L104" s="137">
        <f t="shared" ca="1" si="35"/>
        <v>-63004.326500783187</v>
      </c>
      <c r="M104" s="139">
        <f t="shared" ca="1" si="36"/>
        <v>2947059.1519352868</v>
      </c>
      <c r="N104" s="77">
        <f t="shared" ca="1" si="37"/>
        <v>-1.7646949354904434E-2</v>
      </c>
      <c r="O104" s="137">
        <f t="shared" ca="1" si="38"/>
        <v>-52940.848064713304</v>
      </c>
    </row>
    <row r="105" spans="1:15" ht="16.5" customHeight="1">
      <c r="A105" s="154">
        <v>8</v>
      </c>
      <c r="B105" s="164" t="str">
        <f>HYPERLINK("#'" &amp; TEXT(투자전략!$G$1+7, "[$-ko-KR]yyyy.mm.dd") &amp; "'!A67:O91", TEXT(투자전략!$G$1+7, "[$-ko-KR]yyyy.mm.dd"))</f>
        <v>2022.02.12</v>
      </c>
      <c r="C105" s="134">
        <f t="shared" ca="1" si="26"/>
        <v>3000000</v>
      </c>
      <c r="D105" s="142">
        <f t="shared" ca="1" si="27"/>
        <v>2731293.1145887207</v>
      </c>
      <c r="E105" s="76">
        <f t="shared" ca="1" si="28"/>
        <v>-8.9568961803759714E-2</v>
      </c>
      <c r="F105" s="141">
        <f t="shared" ca="1" si="29"/>
        <v>-268706.88541127916</v>
      </c>
      <c r="G105" s="142">
        <f t="shared" ca="1" si="30"/>
        <v>2770792.7107844902</v>
      </c>
      <c r="H105" s="76">
        <f t="shared" ca="1" si="31"/>
        <v>-7.6402429738503336E-2</v>
      </c>
      <c r="I105" s="141">
        <f t="shared" ca="1" si="32"/>
        <v>-229207.28921551001</v>
      </c>
      <c r="J105" s="142">
        <f t="shared" ca="1" si="33"/>
        <v>2778794.1168574225</v>
      </c>
      <c r="K105" s="76">
        <f t="shared" ca="1" si="34"/>
        <v>-7.3735294380859101E-2</v>
      </c>
      <c r="L105" s="141">
        <f t="shared" ca="1" si="35"/>
        <v>-221205.88314257731</v>
      </c>
      <c r="M105" s="142">
        <f t="shared" ca="1" si="36"/>
        <v>2733864.4512125328</v>
      </c>
      <c r="N105" s="76">
        <f t="shared" ca="1" si="37"/>
        <v>-8.871184959582229E-2</v>
      </c>
      <c r="O105" s="141">
        <f t="shared" ca="1" si="38"/>
        <v>-266135.54878746689</v>
      </c>
    </row>
    <row r="106" spans="1:15" ht="16.5" customHeight="1">
      <c r="A106" s="153">
        <v>9</v>
      </c>
      <c r="B106" s="165" t="str">
        <f>HYPERLINK("#'" &amp; TEXT(투자전략!$G$1+8, "[$-ko-KR]yyyy.mm.dd") &amp; "'!A67:O91", TEXT(투자전략!$G$1+8, "[$-ko-KR]yyyy.mm.dd"))</f>
        <v>2022.02.13</v>
      </c>
      <c r="C106" s="135">
        <f t="shared" ca="1" si="26"/>
        <v>3000000</v>
      </c>
      <c r="D106" s="139">
        <f t="shared" ca="1" si="27"/>
        <v>3076273.2415524726</v>
      </c>
      <c r="E106" s="77">
        <f t="shared" ca="1" si="28"/>
        <v>2.5424413850824151E-2</v>
      </c>
      <c r="F106" s="137">
        <f t="shared" ca="1" si="29"/>
        <v>76273.241552472449</v>
      </c>
      <c r="G106" s="139">
        <f t="shared" ca="1" si="30"/>
        <v>3114987.4075429896</v>
      </c>
      <c r="H106" s="77">
        <f t="shared" ca="1" si="31"/>
        <v>3.8329135847663162E-2</v>
      </c>
      <c r="I106" s="137">
        <f t="shared" ca="1" si="32"/>
        <v>114987.40754298947</v>
      </c>
      <c r="J106" s="139">
        <f t="shared" ca="1" si="33"/>
        <v>3114987.4075429896</v>
      </c>
      <c r="K106" s="77">
        <f t="shared" ca="1" si="34"/>
        <v>3.8329135847663162E-2</v>
      </c>
      <c r="L106" s="137">
        <f t="shared" ca="1" si="35"/>
        <v>114987.40754298947</v>
      </c>
      <c r="M106" s="139">
        <f t="shared" ca="1" si="36"/>
        <v>3120451.7681134059</v>
      </c>
      <c r="N106" s="77">
        <f t="shared" ca="1" si="37"/>
        <v>4.0150589371135262E-2</v>
      </c>
      <c r="O106" s="137">
        <f t="shared" ca="1" si="38"/>
        <v>120451.76811340578</v>
      </c>
    </row>
    <row r="107" spans="1:15" ht="16.5" customHeight="1">
      <c r="A107" s="153">
        <v>10</v>
      </c>
      <c r="B107" s="165" t="str">
        <f>HYPERLINK("#'" &amp; TEXT(투자전략!$G$1+9, "[$-ko-KR]yyyy.mm.dd") &amp; "'!A67:O91", TEXT(투자전략!$G$1+9, "[$-ko-KR]yyyy.mm.dd"))</f>
        <v>2022.02.14</v>
      </c>
      <c r="C107" s="135">
        <f t="shared" ca="1" si="26"/>
        <v>3000000</v>
      </c>
      <c r="D107" s="139">
        <f t="shared" ca="1" si="27"/>
        <v>2950922.6593525754</v>
      </c>
      <c r="E107" s="77">
        <f t="shared" ca="1" si="28"/>
        <v>-1.6359113549141577E-2</v>
      </c>
      <c r="F107" s="137">
        <f t="shared" ca="1" si="29"/>
        <v>-49077.340647424717</v>
      </c>
      <c r="G107" s="139">
        <f t="shared" ca="1" si="30"/>
        <v>2915971.7816860732</v>
      </c>
      <c r="H107" s="77">
        <f t="shared" ca="1" si="31"/>
        <v>-2.8009406104642365E-2</v>
      </c>
      <c r="I107" s="137">
        <f t="shared" ca="1" si="32"/>
        <v>-84028.218313927093</v>
      </c>
      <c r="J107" s="139">
        <f t="shared" ca="1" si="33"/>
        <v>2927319.826868278</v>
      </c>
      <c r="K107" s="77">
        <f t="shared" ca="1" si="34"/>
        <v>-2.422672437724057E-2</v>
      </c>
      <c r="L107" s="137">
        <f t="shared" ca="1" si="35"/>
        <v>-72680.173131721705</v>
      </c>
      <c r="M107" s="139">
        <f t="shared" ca="1" si="36"/>
        <v>2973089.2716900618</v>
      </c>
      <c r="N107" s="77">
        <f t="shared" ca="1" si="37"/>
        <v>-8.9702427699793578E-3</v>
      </c>
      <c r="O107" s="137">
        <f t="shared" ca="1" si="38"/>
        <v>-26910.728309938069</v>
      </c>
    </row>
    <row r="108" spans="1:15" ht="16.5" customHeight="1">
      <c r="A108" s="153">
        <v>11</v>
      </c>
      <c r="B108" s="165" t="str">
        <f>HYPERLINK("#'" &amp; TEXT(투자전략!$G$1+10, "[$-ko-KR]yyyy.mm.dd") &amp; "'!A67:O91", TEXT(투자전략!$G$1+10, "[$-ko-KR]yyyy.mm.dd"))</f>
        <v>2022.02.15</v>
      </c>
      <c r="C108" s="135">
        <f t="shared" ca="1" si="26"/>
        <v>3000000</v>
      </c>
      <c r="D108" s="139">
        <f t="shared" ca="1" si="27"/>
        <v>3049684.6642909539</v>
      </c>
      <c r="E108" s="77">
        <f t="shared" ca="1" si="28"/>
        <v>1.6561554763651336E-2</v>
      </c>
      <c r="F108" s="137">
        <f t="shared" ca="1" si="29"/>
        <v>49684.664290954017</v>
      </c>
      <c r="G108" s="139">
        <f t="shared" ca="1" si="30"/>
        <v>3114926.8191520576</v>
      </c>
      <c r="H108" s="77">
        <f t="shared" ca="1" si="31"/>
        <v>3.8308939717352511E-2</v>
      </c>
      <c r="I108" s="137">
        <f t="shared" ca="1" si="32"/>
        <v>114926.81915205753</v>
      </c>
      <c r="J108" s="139">
        <f t="shared" ca="1" si="33"/>
        <v>3122671.6150711393</v>
      </c>
      <c r="K108" s="77">
        <f t="shared" ca="1" si="34"/>
        <v>4.0890538357046355E-2</v>
      </c>
      <c r="L108" s="137">
        <f t="shared" ca="1" si="35"/>
        <v>122671.61507113907</v>
      </c>
      <c r="M108" s="139">
        <f t="shared" ca="1" si="36"/>
        <v>3110917.2844983391</v>
      </c>
      <c r="N108" s="77">
        <f t="shared" ca="1" si="37"/>
        <v>3.6972428166113111E-2</v>
      </c>
      <c r="O108" s="137">
        <f t="shared" ca="1" si="38"/>
        <v>110917.28449833933</v>
      </c>
    </row>
    <row r="109" spans="1:15" ht="16.5" customHeight="1">
      <c r="A109" s="153">
        <v>12</v>
      </c>
      <c r="B109" s="165" t="str">
        <f>HYPERLINK("#'" &amp; TEXT(투자전략!$G$1+11, "[$-ko-KR]yyyy.mm.dd") &amp; "'!A67:O91", TEXT(투자전략!$G$1+11, "[$-ko-KR]yyyy.mm.dd"))</f>
        <v>2022.02.16</v>
      </c>
      <c r="C109" s="135">
        <f t="shared" ca="1" si="26"/>
        <v>3000000</v>
      </c>
      <c r="D109" s="139">
        <f t="shared" ca="1" si="27"/>
        <v>3051935.6153594297</v>
      </c>
      <c r="E109" s="77">
        <f t="shared" ca="1" si="28"/>
        <v>1.731187178647655E-2</v>
      </c>
      <c r="F109" s="137">
        <f t="shared" ca="1" si="29"/>
        <v>51935.615359429641</v>
      </c>
      <c r="G109" s="139">
        <f t="shared" ca="1" si="30"/>
        <v>3065581.3681174344</v>
      </c>
      <c r="H109" s="77">
        <f t="shared" ca="1" si="31"/>
        <v>2.1860456039144969E-2</v>
      </c>
      <c r="I109" s="137">
        <f t="shared" ca="1" si="32"/>
        <v>65581.368117434919</v>
      </c>
      <c r="J109" s="139">
        <f t="shared" ca="1" si="33"/>
        <v>3056272.4940620363</v>
      </c>
      <c r="K109" s="77">
        <f t="shared" ca="1" si="34"/>
        <v>1.8757498020678921E-2</v>
      </c>
      <c r="L109" s="137">
        <f t="shared" ca="1" si="35"/>
        <v>56272.494062036763</v>
      </c>
      <c r="M109" s="139">
        <f t="shared" ca="1" si="36"/>
        <v>3017152.3751573823</v>
      </c>
      <c r="N109" s="77">
        <f t="shared" ca="1" si="37"/>
        <v>5.7174583857942654E-3</v>
      </c>
      <c r="O109" s="137">
        <f t="shared" ca="1" si="38"/>
        <v>17152.375157382798</v>
      </c>
    </row>
    <row r="110" spans="1:15" ht="16.5" customHeight="1">
      <c r="A110" s="153">
        <v>13</v>
      </c>
      <c r="B110" s="165" t="str">
        <f>HYPERLINK("#'" &amp; TEXT(투자전략!$G$1+12, "[$-ko-KR]yyyy.mm.dd") &amp; "'!A67:O91", TEXT(투자전략!$G$1+12, "[$-ko-KR]yyyy.mm.dd"))</f>
        <v>2022.02.17</v>
      </c>
      <c r="C110" s="135">
        <f t="shared" ca="1" si="26"/>
        <v>3000000</v>
      </c>
      <c r="D110" s="139">
        <f t="shared" ca="1" si="27"/>
        <v>2980725.3680667016</v>
      </c>
      <c r="E110" s="77">
        <f t="shared" ca="1" si="28"/>
        <v>-6.4248773110994906E-3</v>
      </c>
      <c r="F110" s="137">
        <f t="shared" ca="1" si="29"/>
        <v>-19274.631933298475</v>
      </c>
      <c r="G110" s="139">
        <f t="shared" ca="1" si="30"/>
        <v>2961876.0992165627</v>
      </c>
      <c r="H110" s="77">
        <f t="shared" ca="1" si="31"/>
        <v>-1.270796692781254E-2</v>
      </c>
      <c r="I110" s="137">
        <f t="shared" ca="1" si="32"/>
        <v>-38123.900783437603</v>
      </c>
      <c r="J110" s="139">
        <f t="shared" ca="1" si="33"/>
        <v>2968723.6339353533</v>
      </c>
      <c r="K110" s="77">
        <f t="shared" ca="1" si="34"/>
        <v>-1.0425455354882224E-2</v>
      </c>
      <c r="L110" s="137">
        <f t="shared" ca="1" si="35"/>
        <v>-31276.366064646671</v>
      </c>
      <c r="M110" s="139">
        <f t="shared" ca="1" si="36"/>
        <v>2917084.647592409</v>
      </c>
      <c r="N110" s="77">
        <f t="shared" ca="1" si="37"/>
        <v>-2.7638450802530377E-2</v>
      </c>
      <c r="O110" s="137">
        <f t="shared" ca="1" si="38"/>
        <v>-82915.352407591141</v>
      </c>
    </row>
    <row r="111" spans="1:15" ht="16.5" customHeight="1" thickBot="1">
      <c r="A111" s="155">
        <v>14</v>
      </c>
      <c r="B111" s="166" t="str">
        <f>HYPERLINK("#'" &amp; TEXT(투자전략!$G$1+13, "[$-ko-KR]yyyy.mm.dd") &amp; "'!A67:O91", TEXT(투자전략!$G$1+13, "[$-ko-KR]yyyy.mm.dd"))</f>
        <v>2022.02.18</v>
      </c>
      <c r="C111" s="136">
        <f t="shared" ca="1" si="26"/>
        <v>3000000</v>
      </c>
      <c r="D111" s="140">
        <f t="shared" ca="1" si="27"/>
        <v>2912752.7531032143</v>
      </c>
      <c r="E111" s="79">
        <f t="shared" ca="1" si="28"/>
        <v>-2.9082415632261875E-2</v>
      </c>
      <c r="F111" s="138">
        <f t="shared" ca="1" si="29"/>
        <v>-87247.246896785669</v>
      </c>
      <c r="G111" s="140">
        <f t="shared" ca="1" si="30"/>
        <v>2940910.3274597996</v>
      </c>
      <c r="H111" s="79">
        <f t="shared" ca="1" si="31"/>
        <v>-1.969655751340018E-2</v>
      </c>
      <c r="I111" s="138">
        <f t="shared" ca="1" si="32"/>
        <v>-59089.67254020054</v>
      </c>
      <c r="J111" s="140">
        <f t="shared" ca="1" si="33"/>
        <v>2873650.2598598073</v>
      </c>
      <c r="K111" s="79">
        <f t="shared" ca="1" si="34"/>
        <v>-4.2116580046730856E-2</v>
      </c>
      <c r="L111" s="138">
        <f t="shared" ca="1" si="35"/>
        <v>-126349.74014019255</v>
      </c>
      <c r="M111" s="140">
        <f t="shared" ca="1" si="36"/>
        <v>2849483.077255886</v>
      </c>
      <c r="N111" s="79">
        <f t="shared" ca="1" si="37"/>
        <v>-5.0172307581371325E-2</v>
      </c>
      <c r="O111" s="138">
        <f t="shared" ca="1" si="38"/>
        <v>-150516.92274411398</v>
      </c>
    </row>
    <row r="112" spans="1:15" ht="16.5" customHeight="1">
      <c r="A112" s="154">
        <v>15</v>
      </c>
      <c r="B112" s="164" t="str">
        <f>HYPERLINK("#'" &amp; TEXT(투자전략!$G$1+14, "[$-ko-KR]yyyy.mm.dd") &amp; "'!A67:O91", TEXT(투자전략!$G$1+14, "[$-ko-KR]yyyy.mm.dd"))</f>
        <v>2022.02.19</v>
      </c>
      <c r="C112" s="135">
        <f t="shared" ca="1" si="26"/>
        <v>3000000</v>
      </c>
      <c r="D112" s="139">
        <f t="shared" ca="1" si="27"/>
        <v>3012168.4629567773</v>
      </c>
      <c r="E112" s="77">
        <f t="shared" ca="1" si="28"/>
        <v>4.0561543189257757E-3</v>
      </c>
      <c r="F112" s="137">
        <f t="shared" ca="1" si="29"/>
        <v>12168.462956777328</v>
      </c>
      <c r="G112" s="139">
        <f t="shared" ca="1" si="30"/>
        <v>2938069.8641753299</v>
      </c>
      <c r="H112" s="77">
        <f t="shared" ca="1" si="31"/>
        <v>-2.0643378608223344E-2</v>
      </c>
      <c r="I112" s="137">
        <f t="shared" ca="1" si="32"/>
        <v>-61930.135824670026</v>
      </c>
      <c r="J112" s="139">
        <f t="shared" ca="1" si="33"/>
        <v>2921546.3879565788</v>
      </c>
      <c r="K112" s="77">
        <f t="shared" ca="1" si="34"/>
        <v>-2.6151204014473829E-2</v>
      </c>
      <c r="L112" s="137">
        <f t="shared" ca="1" si="35"/>
        <v>-78453.612043421468</v>
      </c>
      <c r="M112" s="139">
        <f t="shared" ca="1" si="36"/>
        <v>2967853.9796888698</v>
      </c>
      <c r="N112" s="77">
        <f t="shared" ca="1" si="37"/>
        <v>-1.0715340103710105E-2</v>
      </c>
      <c r="O112" s="137">
        <f t="shared" ca="1" si="38"/>
        <v>-32146.020311130316</v>
      </c>
    </row>
    <row r="113" spans="1:15" ht="16.5" customHeight="1">
      <c r="A113" s="153">
        <v>16</v>
      </c>
      <c r="B113" s="165" t="str">
        <f>HYPERLINK("#'" &amp; TEXT(투자전략!$G$1+15, "[$-ko-KR]yyyy.mm.dd") &amp; "'!A67:O91", TEXT(투자전략!$G$1+15, "[$-ko-KR]yyyy.mm.dd"))</f>
        <v>2022.02.20</v>
      </c>
      <c r="C113" s="135">
        <f t="shared" ca="1" si="26"/>
        <v>3000000</v>
      </c>
      <c r="D113" s="139">
        <f t="shared" ca="1" si="27"/>
        <v>2962428.2616731329</v>
      </c>
      <c r="E113" s="77">
        <f t="shared" ca="1" si="28"/>
        <v>-1.2523912775622367E-2</v>
      </c>
      <c r="F113" s="137">
        <f t="shared" ca="1" si="29"/>
        <v>-37571.738326867104</v>
      </c>
      <c r="G113" s="139">
        <f t="shared" ca="1" si="30"/>
        <v>2887928.1657651709</v>
      </c>
      <c r="H113" s="77">
        <f t="shared" ca="1" si="31"/>
        <v>-3.7357278078276351E-2</v>
      </c>
      <c r="I113" s="137">
        <f t="shared" ca="1" si="32"/>
        <v>-112071.83423482908</v>
      </c>
      <c r="J113" s="139">
        <f t="shared" ca="1" si="33"/>
        <v>2886302.5839491524</v>
      </c>
      <c r="K113" s="77">
        <f t="shared" ca="1" si="34"/>
        <v>-3.7899138683615982E-2</v>
      </c>
      <c r="L113" s="137">
        <f t="shared" ca="1" si="35"/>
        <v>-113697.41605084794</v>
      </c>
      <c r="M113" s="139">
        <f t="shared" ca="1" si="36"/>
        <v>2847706.3116201442</v>
      </c>
      <c r="N113" s="77">
        <f t="shared" ca="1" si="37"/>
        <v>-5.0764562793285305E-2</v>
      </c>
      <c r="O113" s="137">
        <f t="shared" ca="1" si="38"/>
        <v>-152293.68837985591</v>
      </c>
    </row>
    <row r="114" spans="1:15" ht="16.5" customHeight="1">
      <c r="A114" s="153">
        <v>17</v>
      </c>
      <c r="B114" s="165" t="str">
        <f>HYPERLINK("#'" &amp; TEXT(투자전략!$G$1+16, "[$-ko-KR]yyyy.mm.dd") &amp; "'!A67:O91", TEXT(투자전략!$G$1+16, "[$-ko-KR]yyyy.mm.dd"))</f>
        <v>2022.02.21</v>
      </c>
      <c r="C114" s="135">
        <f t="shared" ca="1" si="26"/>
        <v>3000000</v>
      </c>
      <c r="D114" s="139">
        <f t="shared" ca="1" si="27"/>
        <v>3094186.4729479663</v>
      </c>
      <c r="E114" s="77">
        <f t="shared" ca="1" si="28"/>
        <v>3.1395490982655518E-2</v>
      </c>
      <c r="F114" s="137">
        <f t="shared" ca="1" si="29"/>
        <v>94186.472947966555</v>
      </c>
      <c r="G114" s="139">
        <f t="shared" ca="1" si="30"/>
        <v>3042867.3552558674</v>
      </c>
      <c r="H114" s="77">
        <f t="shared" ca="1" si="31"/>
        <v>1.4289118418622512E-2</v>
      </c>
      <c r="I114" s="137">
        <f t="shared" ca="1" si="32"/>
        <v>42867.355255867536</v>
      </c>
      <c r="J114" s="139">
        <f t="shared" ca="1" si="33"/>
        <v>3004706.9650255363</v>
      </c>
      <c r="K114" s="77">
        <f t="shared" ca="1" si="34"/>
        <v>1.5689883418455348E-3</v>
      </c>
      <c r="L114" s="137">
        <f t="shared" ca="1" si="35"/>
        <v>4706.965025536605</v>
      </c>
      <c r="M114" s="139">
        <f t="shared" ca="1" si="36"/>
        <v>3049494.9737363625</v>
      </c>
      <c r="N114" s="77">
        <f t="shared" ca="1" si="37"/>
        <v>1.6498324578787513E-2</v>
      </c>
      <c r="O114" s="137">
        <f t="shared" ca="1" si="38"/>
        <v>49494.973736362539</v>
      </c>
    </row>
    <row r="115" spans="1:15" ht="16.5" customHeight="1">
      <c r="A115" s="153">
        <v>18</v>
      </c>
      <c r="B115" s="165" t="str">
        <f>HYPERLINK("#'" &amp; TEXT(투자전략!$G$1+17, "[$-ko-KR]yyyy.mm.dd") &amp; "'!A67:O91", TEXT(투자전략!$G$1+17, "[$-ko-KR]yyyy.mm.dd"))</f>
        <v>2022.02.22</v>
      </c>
      <c r="C115" s="135">
        <f t="shared" ca="1" si="26"/>
        <v>3000000</v>
      </c>
      <c r="D115" s="139">
        <f t="shared" ca="1" si="27"/>
        <v>2725068.0886502988</v>
      </c>
      <c r="E115" s="77">
        <f t="shared" ca="1" si="28"/>
        <v>-9.1643970449900344E-2</v>
      </c>
      <c r="F115" s="137">
        <f t="shared" ca="1" si="29"/>
        <v>-274931.911349701</v>
      </c>
      <c r="G115" s="139">
        <f t="shared" ca="1" si="30"/>
        <v>2792626.0786603573</v>
      </c>
      <c r="H115" s="77">
        <f t="shared" ca="1" si="31"/>
        <v>-6.9124640446547564E-2</v>
      </c>
      <c r="I115" s="137">
        <f t="shared" ca="1" si="32"/>
        <v>-207373.92133964272</v>
      </c>
      <c r="J115" s="139">
        <f t="shared" ca="1" si="33"/>
        <v>2802357.5989016816</v>
      </c>
      <c r="K115" s="77">
        <f t="shared" ca="1" si="34"/>
        <v>-6.5880800366106079E-2</v>
      </c>
      <c r="L115" s="137">
        <f t="shared" ca="1" si="35"/>
        <v>-197642.40109831825</v>
      </c>
      <c r="M115" s="139">
        <f t="shared" ca="1" si="36"/>
        <v>2798297.0163790416</v>
      </c>
      <c r="N115" s="77">
        <f t="shared" ca="1" si="37"/>
        <v>-6.7234327873652758E-2</v>
      </c>
      <c r="O115" s="137">
        <f t="shared" ca="1" si="38"/>
        <v>-201702.98362095829</v>
      </c>
    </row>
    <row r="116" spans="1:15" ht="16.5" customHeight="1">
      <c r="A116" s="153">
        <v>19</v>
      </c>
      <c r="B116" s="165" t="str">
        <f>HYPERLINK("#'" &amp; TEXT(투자전략!$G$1+18, "[$-ko-KR]yyyy.mm.dd") &amp; "'!A67:O91", TEXT(투자전략!$G$1+18, "[$-ko-KR]yyyy.mm.dd"))</f>
        <v>2022.02.23</v>
      </c>
      <c r="C116" s="135">
        <f t="shared" ca="1" si="26"/>
        <v>3000000</v>
      </c>
      <c r="D116" s="139">
        <f t="shared" ca="1" si="27"/>
        <v>3074170.3593643294</v>
      </c>
      <c r="E116" s="77">
        <f t="shared" ca="1" si="28"/>
        <v>2.4723453121443004E-2</v>
      </c>
      <c r="F116" s="137">
        <f t="shared" ca="1" si="29"/>
        <v>74170.359364329008</v>
      </c>
      <c r="G116" s="139">
        <f t="shared" ca="1" si="30"/>
        <v>3149680.6669034418</v>
      </c>
      <c r="H116" s="77">
        <f t="shared" ca="1" si="31"/>
        <v>4.9893555634480682E-2</v>
      </c>
      <c r="I116" s="137">
        <f t="shared" ca="1" si="32"/>
        <v>149680.66690344212</v>
      </c>
      <c r="J116" s="139">
        <f t="shared" ca="1" si="33"/>
        <v>3160415.5240753223</v>
      </c>
      <c r="K116" s="77">
        <f t="shared" ca="1" si="34"/>
        <v>5.3471841358440762E-2</v>
      </c>
      <c r="L116" s="137">
        <f t="shared" ca="1" si="35"/>
        <v>160415.52407532229</v>
      </c>
      <c r="M116" s="139">
        <f t="shared" ca="1" si="36"/>
        <v>3112959.8764923434</v>
      </c>
      <c r="N116" s="77">
        <f t="shared" ca="1" si="37"/>
        <v>3.7653292164114324E-2</v>
      </c>
      <c r="O116" s="137">
        <f t="shared" ca="1" si="38"/>
        <v>112959.87649234298</v>
      </c>
    </row>
    <row r="117" spans="1:15" ht="16.5" customHeight="1">
      <c r="A117" s="153">
        <v>20</v>
      </c>
      <c r="B117" s="165" t="str">
        <f>HYPERLINK("#'" &amp; TEXT(투자전략!$G$1+19, "[$-ko-KR]yyyy.mm.dd") &amp; "'!A67:O91", TEXT(투자전략!$G$1+19, "[$-ko-KR]yyyy.mm.dd"))</f>
        <v>2022.02.24</v>
      </c>
      <c r="C117" s="135">
        <f t="shared" ca="1" si="26"/>
        <v>3000000</v>
      </c>
      <c r="D117" s="139">
        <f t="shared" ca="1" si="27"/>
        <v>2683903.5276377117</v>
      </c>
      <c r="E117" s="77">
        <f t="shared" ca="1" si="28"/>
        <v>-0.10536549078742943</v>
      </c>
      <c r="F117" s="137">
        <f t="shared" ca="1" si="29"/>
        <v>-316096.47236228827</v>
      </c>
      <c r="G117" s="139">
        <f t="shared" ca="1" si="30"/>
        <v>2667525.1019609068</v>
      </c>
      <c r="H117" s="77">
        <f t="shared" ca="1" si="31"/>
        <v>-0.11082496601303109</v>
      </c>
      <c r="I117" s="137">
        <f t="shared" ca="1" si="32"/>
        <v>-332474.89803909336</v>
      </c>
      <c r="J117" s="139">
        <f t="shared" ca="1" si="33"/>
        <v>2649388.9943339233</v>
      </c>
      <c r="K117" s="77">
        <f t="shared" ca="1" si="34"/>
        <v>-0.11687033522202558</v>
      </c>
      <c r="L117" s="137">
        <f t="shared" ca="1" si="35"/>
        <v>-350611.00566607679</v>
      </c>
      <c r="M117" s="139">
        <f t="shared" ca="1" si="36"/>
        <v>2709856.5345059782</v>
      </c>
      <c r="N117" s="77">
        <f t="shared" ca="1" si="37"/>
        <v>-9.6714488498007192E-2</v>
      </c>
      <c r="O117" s="137">
        <f t="shared" ca="1" si="38"/>
        <v>-290143.4654940216</v>
      </c>
    </row>
    <row r="118" spans="1:15" ht="16.5" customHeight="1" thickBot="1">
      <c r="A118" s="155">
        <v>21</v>
      </c>
      <c r="B118" s="166" t="str">
        <f>HYPERLINK("#'" &amp; TEXT(투자전략!$G$1+20, "[$-ko-KR]yyyy.mm.dd") &amp; "'!A67:O91", TEXT(투자전략!$G$1+20, "[$-ko-KR]yyyy.mm.dd"))</f>
        <v>2022.02.25</v>
      </c>
      <c r="C118" s="135">
        <f t="shared" ca="1" si="26"/>
        <v>3000000</v>
      </c>
      <c r="D118" s="139">
        <f t="shared" ca="1" si="27"/>
        <v>3177531.0336073996</v>
      </c>
      <c r="E118" s="77">
        <f t="shared" ca="1" si="28"/>
        <v>5.9177011202466503E-2</v>
      </c>
      <c r="F118" s="137">
        <f t="shared" ca="1" si="29"/>
        <v>177531.03360739953</v>
      </c>
      <c r="G118" s="139">
        <f t="shared" ca="1" si="30"/>
        <v>3180952.1797475582</v>
      </c>
      <c r="H118" s="77">
        <f t="shared" ca="1" si="31"/>
        <v>6.0317393249186127E-2</v>
      </c>
      <c r="I118" s="137">
        <f t="shared" ca="1" si="32"/>
        <v>180952.17974755834</v>
      </c>
      <c r="J118" s="139">
        <f t="shared" ca="1" si="33"/>
        <v>3258050.8660606183</v>
      </c>
      <c r="K118" s="77">
        <f t="shared" ca="1" si="34"/>
        <v>8.6016955353539537E-2</v>
      </c>
      <c r="L118" s="137">
        <f t="shared" ca="1" si="35"/>
        <v>258050.86606061863</v>
      </c>
      <c r="M118" s="139">
        <f t="shared" ca="1" si="36"/>
        <v>3250829.5460390146</v>
      </c>
      <c r="N118" s="77">
        <f t="shared" ca="1" si="37"/>
        <v>8.3609848679671472E-2</v>
      </c>
      <c r="O118" s="137">
        <f t="shared" ca="1" si="38"/>
        <v>250829.54603901441</v>
      </c>
    </row>
    <row r="119" spans="1:15" ht="16.5" customHeight="1">
      <c r="A119" s="154">
        <v>22</v>
      </c>
      <c r="B119" s="164" t="str">
        <f>HYPERLINK("#'" &amp; TEXT(투자전략!$G$1+21, "[$-ko-KR]yyyy.mm.dd") &amp; "'!A67:O91", TEXT(투자전략!$G$1+21, "[$-ko-KR]yyyy.mm.dd"))</f>
        <v>2022.02.26</v>
      </c>
      <c r="C119" s="134">
        <f t="shared" ca="1" si="26"/>
        <v>3000000</v>
      </c>
      <c r="D119" s="142">
        <f t="shared" ca="1" si="27"/>
        <v>3332616.0603693565</v>
      </c>
      <c r="E119" s="76">
        <f t="shared" ca="1" si="28"/>
        <v>0.11087202012311874</v>
      </c>
      <c r="F119" s="141">
        <f t="shared" ca="1" si="29"/>
        <v>332616.06036935619</v>
      </c>
      <c r="G119" s="142">
        <f t="shared" ca="1" si="30"/>
        <v>3251930.472557114</v>
      </c>
      <c r="H119" s="76">
        <f t="shared" ca="1" si="31"/>
        <v>8.3976824185704582E-2</v>
      </c>
      <c r="I119" s="141">
        <f t="shared" ca="1" si="32"/>
        <v>251930.47255711368</v>
      </c>
      <c r="J119" s="142">
        <f t="shared" ca="1" si="33"/>
        <v>3245187.9673629724</v>
      </c>
      <c r="K119" s="76">
        <f t="shared" ca="1" si="34"/>
        <v>8.1729322454323988E-2</v>
      </c>
      <c r="L119" s="141">
        <f t="shared" ca="1" si="35"/>
        <v>245187.96736297198</v>
      </c>
      <c r="M119" s="142">
        <f t="shared" ca="1" si="36"/>
        <v>3243390.4829078447</v>
      </c>
      <c r="N119" s="76">
        <f t="shared" ca="1" si="37"/>
        <v>8.1130160969281523E-2</v>
      </c>
      <c r="O119" s="141">
        <f t="shared" ca="1" si="38"/>
        <v>243390.48290784462</v>
      </c>
    </row>
    <row r="120" spans="1:15" ht="16.5" customHeight="1">
      <c r="A120" s="153">
        <v>23</v>
      </c>
      <c r="B120" s="165" t="str">
        <f>HYPERLINK("#'" &amp; TEXT(투자전략!$G$1+22, "[$-ko-KR]yyyy.mm.dd") &amp; "'!A67:O91", TEXT(투자전략!$G$1+22, "[$-ko-KR]yyyy.mm.dd"))</f>
        <v>2022.02.27</v>
      </c>
      <c r="C120" s="135">
        <f t="shared" ca="1" si="26"/>
        <v>3000000</v>
      </c>
      <c r="D120" s="139">
        <f t="shared" ca="1" si="27"/>
        <v>2923387.3967131577</v>
      </c>
      <c r="E120" s="77">
        <f t="shared" ca="1" si="28"/>
        <v>-2.5537534428947455E-2</v>
      </c>
      <c r="F120" s="137">
        <f t="shared" ca="1" si="29"/>
        <v>-76612.603286842364</v>
      </c>
      <c r="G120" s="139">
        <f t="shared" ca="1" si="30"/>
        <v>2971188.7506766496</v>
      </c>
      <c r="H120" s="77">
        <f t="shared" ca="1" si="31"/>
        <v>-9.6037497744501134E-3</v>
      </c>
      <c r="I120" s="137">
        <f t="shared" ca="1" si="32"/>
        <v>-28811.249323350337</v>
      </c>
      <c r="J120" s="139">
        <f t="shared" ca="1" si="33"/>
        <v>2987916.4267012211</v>
      </c>
      <c r="K120" s="77">
        <f t="shared" ca="1" si="34"/>
        <v>-4.0278577662596748E-3</v>
      </c>
      <c r="L120" s="137">
        <f t="shared" ca="1" si="35"/>
        <v>-12083.57329877902</v>
      </c>
      <c r="M120" s="139">
        <f t="shared" ca="1" si="36"/>
        <v>2950578.2775134672</v>
      </c>
      <c r="N120" s="77">
        <f t="shared" ca="1" si="37"/>
        <v>-1.6473907495510958E-2</v>
      </c>
      <c r="O120" s="137">
        <f t="shared" ca="1" si="38"/>
        <v>-49421.722486532875</v>
      </c>
    </row>
    <row r="121" spans="1:15" ht="16.5" customHeight="1">
      <c r="A121" s="153">
        <v>24</v>
      </c>
      <c r="B121" s="165" t="str">
        <f>HYPERLINK("#'" &amp; TEXT(투자전략!$G$1+23, "[$-ko-KR]yyyy.mm.dd") &amp; "'!A67:O91", TEXT(투자전략!$G$1+23, "[$-ko-KR]yyyy.mm.dd"))</f>
        <v>2022.02.28</v>
      </c>
      <c r="C121" s="135">
        <f t="shared" ca="1" si="26"/>
        <v>3000000</v>
      </c>
      <c r="D121" s="139">
        <f t="shared" ca="1" si="27"/>
        <v>2897797.9181743306</v>
      </c>
      <c r="E121" s="77">
        <f t="shared" ca="1" si="28"/>
        <v>-3.406736060855655E-2</v>
      </c>
      <c r="F121" s="137">
        <f t="shared" ca="1" si="29"/>
        <v>-97091.977734386179</v>
      </c>
      <c r="G121" s="139">
        <f t="shared" ca="1" si="30"/>
        <v>2949031.8060143013</v>
      </c>
      <c r="H121" s="77">
        <f t="shared" ca="1" si="31"/>
        <v>-1.6989397995232917E-2</v>
      </c>
      <c r="I121" s="137">
        <f t="shared" ca="1" si="32"/>
        <v>-48419.7842864138</v>
      </c>
      <c r="J121" s="139">
        <f t="shared" ca="1" si="33"/>
        <v>2957261.2439706312</v>
      </c>
      <c r="K121" s="77">
        <f t="shared" ca="1" si="34"/>
        <v>-1.4246252009789672E-2</v>
      </c>
      <c r="L121" s="137">
        <f t="shared" ca="1" si="35"/>
        <v>-40601.818227900578</v>
      </c>
      <c r="M121" s="139">
        <f t="shared" ca="1" si="36"/>
        <v>2998301.4333158666</v>
      </c>
      <c r="N121" s="77">
        <f t="shared" ca="1" si="37"/>
        <v>-5.6618889471106708E-4</v>
      </c>
      <c r="O121" s="137">
        <f t="shared" ca="1" si="38"/>
        <v>-1613.6383499265403</v>
      </c>
    </row>
    <row r="122" spans="1:15" ht="16.5" customHeight="1">
      <c r="A122" s="153">
        <v>25</v>
      </c>
      <c r="B122" s="165" t="str">
        <f>HYPERLINK("#'" &amp; TEXT(투자전략!$G$1+24, "[$-ko-KR]yyyy.mm.dd") &amp; "'!A67:O91", TEXT(투자전략!$G$1+24, "[$-ko-KR]yyyy.mm.dd"))</f>
        <v>2022.03.01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65" t="str">
        <f>HYPERLINK("#'" &amp; TEXT(투자전략!$G$1+25, "[$-ko-KR]yyyy.mm.dd") &amp; "'!A67:O91", TEXT(투자전략!$G$1+25, "[$-ko-KR]yyyy.mm.dd"))</f>
        <v>2022.03.02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65" t="str">
        <f>HYPERLINK("#'" &amp; TEXT(투자전략!$G$1+26, "[$-ko-KR]yyyy.mm.dd") &amp; "'!A67:O91", TEXT(투자전략!$G$1+26, "[$-ko-KR]yyyy.mm.dd"))</f>
        <v>2022.03.03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66" t="str">
        <f>HYPERLINK("#'" &amp; TEXT(투자전략!$G$1+27, "[$-ko-KR]yyyy.mm.dd") &amp; "'!A67:O91", TEXT(투자전략!$G$1+27, "[$-ko-KR]yyyy.mm.dd"))</f>
        <v>2022.03.04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64" t="str">
        <f>HYPERLINK("#'" &amp; TEXT(투자전략!$G$1+28, "[$-ko-KR]yyyy.mm.dd") &amp; "'!A67:O91", TEXT(투자전략!$G$1+28, "[$-ko-KR]yyyy.mm.dd"))</f>
        <v>2022.03.05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65" t="str">
        <f>HYPERLINK("#'" &amp; TEXT(투자전략!$G$1+29, "[$-ko-KR]yyyy.mm.dd") &amp; "'!A67:O91", TEXT(투자전략!$G$1+29, "[$-ko-KR]yyyy.mm.dd"))</f>
        <v>2022.03.06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65" t="str">
        <f>HYPERLINK("#'" &amp; TEXT(투자전략!$G$1+30, "[$-ko-KR]yyyy.mm.dd") &amp; "'!A67:O91", TEXT(투자전략!$G$1+30, "[$-ko-KR]yyyy.mm.dd"))</f>
        <v>2022.03.07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211" t="s">
        <v>279</v>
      </c>
      <c r="B129" s="213"/>
      <c r="C129" s="132" t="s">
        <v>274</v>
      </c>
      <c r="D129" s="150" t="s">
        <v>275</v>
      </c>
      <c r="E129" s="151" t="s">
        <v>276</v>
      </c>
      <c r="F129" s="152" t="s">
        <v>277</v>
      </c>
      <c r="G129" s="150" t="s">
        <v>275</v>
      </c>
      <c r="H129" s="151" t="s">
        <v>276</v>
      </c>
      <c r="I129" s="152" t="s">
        <v>277</v>
      </c>
      <c r="J129" s="150" t="s">
        <v>275</v>
      </c>
      <c r="K129" s="151" t="s">
        <v>276</v>
      </c>
      <c r="L129" s="152" t="s">
        <v>277</v>
      </c>
      <c r="M129" s="150" t="s">
        <v>275</v>
      </c>
      <c r="N129" s="151" t="s">
        <v>276</v>
      </c>
      <c r="O129" s="152" t="s">
        <v>277</v>
      </c>
    </row>
    <row r="130" spans="1:15" ht="16.5" customHeight="1" thickBot="1">
      <c r="A130" s="217"/>
      <c r="B130" s="219"/>
      <c r="C130" s="136">
        <f ca="1">SUM(C98:C128)</f>
        <v>72000000</v>
      </c>
      <c r="D130" s="140">
        <f ca="1">SUM(D98:D128)</f>
        <v>71653763.52909635</v>
      </c>
      <c r="E130" s="79">
        <f ca="1">IFERROR(F130 / (SUM($C98:$C128) / COUNT($C98:$C128)), 0)</f>
        <v>-0.11370878893745305</v>
      </c>
      <c r="F130" s="138">
        <f ca="1">SUM(F98:F128)</f>
        <v>-341126.36681235913</v>
      </c>
      <c r="G130" s="140">
        <f ca="1">SUM(G98:G128)</f>
        <v>71645229.735170335</v>
      </c>
      <c r="H130" s="79">
        <f ca="1">IFERROR(I130 / (SUM($C98:$C128) / COUNT($C98:$C128)), 0)</f>
        <v>-0.11740728504346075</v>
      </c>
      <c r="I130" s="138">
        <f ca="1">SUM(I98:I128)</f>
        <v>-352221.85513038223</v>
      </c>
      <c r="J130" s="140">
        <f ca="1">SUM(J98:J128)</f>
        <v>71674279.717649743</v>
      </c>
      <c r="K130" s="79">
        <f ca="1">IFERROR(L130 / (SUM($C98:$C128) / COUNT($C98:$C128)), 0)</f>
        <v>-0.10786111484959567</v>
      </c>
      <c r="L130" s="138">
        <f ca="1">SUM(L98:L128)</f>
        <v>-323583.34454878699</v>
      </c>
      <c r="M130" s="140">
        <f ca="1">SUM(M98:M128)</f>
        <v>71673365.545437783</v>
      </c>
      <c r="N130" s="79">
        <f ca="1">IFERROR(O130 / (SUM($C98:$C128) / COUNT($C98:$C128)), 0)</f>
        <v>-0.10884984207600755</v>
      </c>
      <c r="O130" s="138">
        <f ca="1">SUM(O98:O128)</f>
        <v>-326549.52622802265</v>
      </c>
    </row>
    <row r="132" spans="1:15" ht="16.5" customHeight="1" thickBot="1"/>
    <row r="133" spans="1:15" ht="16.5" customHeight="1" thickBot="1">
      <c r="A133" s="202" t="str">
        <f>TEXT(투자전략!$G$1, "[$-ko-KR]yyyy년 mm월 ") &amp; "전일대비 상승률 Top20 월말결산"</f>
        <v>2022년 02월 전일대비 상승률 Top20 월말결산</v>
      </c>
      <c r="B133" s="203"/>
      <c r="C133" s="203"/>
      <c r="D133" s="203"/>
      <c r="E133" s="203"/>
      <c r="F133" s="203"/>
      <c r="G133" s="203"/>
      <c r="H133" s="203"/>
      <c r="I133" s="203"/>
      <c r="J133" s="203"/>
      <c r="K133" s="203"/>
      <c r="L133" s="203"/>
      <c r="M133" s="203"/>
      <c r="N133" s="203"/>
      <c r="O133" s="204"/>
    </row>
    <row r="134" spans="1:15" ht="16.5" customHeight="1" thickBot="1">
      <c r="A134" s="263" t="s">
        <v>280</v>
      </c>
      <c r="B134" s="217" t="s">
        <v>278</v>
      </c>
      <c r="C134" s="219"/>
      <c r="D134" s="217" t="s">
        <v>270</v>
      </c>
      <c r="E134" s="218"/>
      <c r="F134" s="219"/>
      <c r="G134" s="217" t="s">
        <v>271</v>
      </c>
      <c r="H134" s="218"/>
      <c r="I134" s="219"/>
      <c r="J134" s="217" t="s">
        <v>272</v>
      </c>
      <c r="K134" s="218"/>
      <c r="L134" s="219"/>
      <c r="M134" s="217" t="s">
        <v>273</v>
      </c>
      <c r="N134" s="218"/>
      <c r="O134" s="219"/>
    </row>
    <row r="135" spans="1:15" ht="16.5" customHeight="1" thickBot="1">
      <c r="A135" s="267"/>
      <c r="B135" s="154" t="s">
        <v>268</v>
      </c>
      <c r="C135" s="154" t="s">
        <v>42</v>
      </c>
      <c r="D135" s="121" t="s">
        <v>269</v>
      </c>
      <c r="E135" s="133" t="s">
        <v>40</v>
      </c>
      <c r="F135" s="156" t="s">
        <v>41</v>
      </c>
      <c r="G135" s="121" t="s">
        <v>269</v>
      </c>
      <c r="H135" s="133" t="s">
        <v>40</v>
      </c>
      <c r="I135" s="156" t="s">
        <v>41</v>
      </c>
      <c r="J135" s="121" t="s">
        <v>269</v>
      </c>
      <c r="K135" s="133" t="s">
        <v>40</v>
      </c>
      <c r="L135" s="156" t="s">
        <v>41</v>
      </c>
      <c r="M135" s="121" t="s">
        <v>269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64" t="str">
        <f>HYPERLINK("#'" &amp; TEXT(투자전략!$G$1+0, "[$-ko-KR]yyyy.mm.dd") &amp; "'!A94:O118", TEXT(투자전략!$G$1+0, "[$-ko-KR]yyyy.mm.dd"))</f>
        <v>2022.02.05</v>
      </c>
      <c r="C136" s="134">
        <f ca="1">IFERROR(COUNTA(INDIRECT($B136&amp;"!A98:A117")) * INDIRECT($B136&amp;"!B118"), "")</f>
        <v>3000000</v>
      </c>
      <c r="D136" s="142">
        <f ca="1">IFERROR($C136 * (1 + E136), "")</f>
        <v>3000000</v>
      </c>
      <c r="E136" s="76">
        <f ca="1">IFERROR(INDIRECT($B136&amp;"!E118"), "")</f>
        <v>0</v>
      </c>
      <c r="F136" s="141">
        <f ca="1">IFERROR(INDIRECT($B136&amp;"!F118"), "")</f>
        <v>0</v>
      </c>
      <c r="G136" s="142">
        <f ca="1">IFERROR($C136 * (1 + H136), "")</f>
        <v>3000000</v>
      </c>
      <c r="H136" s="76">
        <f ca="1">IFERROR(INDIRECT($B136&amp;"!H118"), "")</f>
        <v>0</v>
      </c>
      <c r="I136" s="141">
        <f ca="1">IFERROR(INDIRECT($B136&amp;"!I118"), "")</f>
        <v>0</v>
      </c>
      <c r="J136" s="142">
        <f ca="1">IFERROR($C136 * (1 + K136), "")</f>
        <v>2994875.6265777946</v>
      </c>
      <c r="K136" s="76">
        <f ca="1">IFERROR(INDIRECT($B136&amp;"!K118"), "")</f>
        <v>-1.7081244740685332E-3</v>
      </c>
      <c r="L136" s="141">
        <f ca="1">IFERROR(INDIRECT($B136&amp;"!L118"), "")</f>
        <v>-5124.3734222055973</v>
      </c>
      <c r="M136" s="142">
        <f ca="1">IFERROR($C136 * (1 + N136), "")</f>
        <v>2977308.1419309084</v>
      </c>
      <c r="N136" s="76">
        <f ca="1">IFERROR(INDIRECT($B136&amp;"!N118"), "")</f>
        <v>-7.5639526896972313E-3</v>
      </c>
      <c r="O136" s="141">
        <f ca="1">IFERROR(INDIRECT($B136&amp;"!O118"), "")</f>
        <v>-22691.858069091697</v>
      </c>
    </row>
    <row r="137" spans="1:15" ht="16.5" customHeight="1">
      <c r="A137" s="153">
        <v>2</v>
      </c>
      <c r="B137" s="165" t="str">
        <f>HYPERLINK("#'" &amp; TEXT(투자전략!$G$1+1, "[$-ko-KR]yyyy.mm.dd") &amp; "'!A94:O118", TEXT(투자전략!$G$1+1, "[$-ko-KR]yyyy.mm.dd"))</f>
        <v>2022.02.06</v>
      </c>
      <c r="C137" s="135">
        <f t="shared" ref="C137:C166" ca="1" si="39">IFERROR(COUNTA(INDIRECT($B137&amp;"!A98:A117")) * INDIRECT($B137&amp;"!B118"), "")</f>
        <v>3000000</v>
      </c>
      <c r="D137" s="139">
        <f t="shared" ref="D137:D166" ca="1" si="40">IFERROR($C137 * (1 + E137), "")</f>
        <v>3061162.5762076601</v>
      </c>
      <c r="E137" s="77">
        <f t="shared" ref="E137:E166" ca="1" si="41">IFERROR(INDIRECT($B137&amp;"!E118"), "")</f>
        <v>2.0387525402553303E-2</v>
      </c>
      <c r="F137" s="137">
        <f t="shared" ref="F137:F166" ca="1" si="42">IFERROR(INDIRECT($B137&amp;"!F118"), "")</f>
        <v>61162.57620765992</v>
      </c>
      <c r="G137" s="139">
        <f t="shared" ref="G137:G166" ca="1" si="43">IFERROR($C137 * (1 + H137), "")</f>
        <v>3073984.0437305407</v>
      </c>
      <c r="H137" s="77">
        <f t="shared" ref="H137:H166" ca="1" si="44">IFERROR(INDIRECT($B137&amp;"!H118"), "")</f>
        <v>2.4661347910180282E-2</v>
      </c>
      <c r="I137" s="137">
        <f t="shared" ref="I137:I166" ca="1" si="45">IFERROR(INDIRECT($B137&amp;"!I118"), "")</f>
        <v>73984.043730540856</v>
      </c>
      <c r="J137" s="139">
        <f t="shared" ref="J137:J166" ca="1" si="46">IFERROR($C137 * (1 + K137), "")</f>
        <v>3052153.488132115</v>
      </c>
      <c r="K137" s="77">
        <f t="shared" ref="K137:K166" ca="1" si="47">IFERROR(INDIRECT($B137&amp;"!K118"), "")</f>
        <v>1.7384496044038297E-2</v>
      </c>
      <c r="L137" s="137">
        <f t="shared" ref="L137:L166" ca="1" si="48">IFERROR(INDIRECT($B137&amp;"!L118"), "")</f>
        <v>52153.488132114893</v>
      </c>
      <c r="M137" s="139">
        <f t="shared" ref="M137:M166" ca="1" si="49">IFERROR($C137 * (1 + N137), "")</f>
        <v>3023191.9497992941</v>
      </c>
      <c r="N137" s="77">
        <f t="shared" ref="N137:N166" ca="1" si="50">IFERROR(INDIRECT($B137&amp;"!N118"), "")</f>
        <v>7.7306499330980398E-3</v>
      </c>
      <c r="O137" s="137">
        <f t="shared" ref="O137:O166" ca="1" si="51">IFERROR(INDIRECT($B137&amp;"!O118"), "")</f>
        <v>23191.949799294118</v>
      </c>
    </row>
    <row r="138" spans="1:15" ht="16.5" customHeight="1">
      <c r="A138" s="153">
        <v>3</v>
      </c>
      <c r="B138" s="165" t="str">
        <f>HYPERLINK("#'" &amp; TEXT(투자전략!$G$1+2, "[$-ko-KR]yyyy.mm.dd") &amp; "'!A94:O118", TEXT(투자전략!$G$1+2, "[$-ko-KR]yyyy.mm.dd"))</f>
        <v>2022.02.07</v>
      </c>
      <c r="C138" s="135">
        <f t="shared" ca="1" si="39"/>
        <v>3000000</v>
      </c>
      <c r="D138" s="139">
        <f t="shared" ca="1" si="40"/>
        <v>3086427.3044153806</v>
      </c>
      <c r="E138" s="77">
        <f t="shared" ca="1" si="41"/>
        <v>2.880910147179359E-2</v>
      </c>
      <c r="F138" s="137">
        <f t="shared" ca="1" si="42"/>
        <v>86427.304415380771</v>
      </c>
      <c r="G138" s="139">
        <f t="shared" ca="1" si="43"/>
        <v>3067033.8133673142</v>
      </c>
      <c r="H138" s="77">
        <f t="shared" ca="1" si="44"/>
        <v>2.2344604455771275E-2</v>
      </c>
      <c r="I138" s="137">
        <f t="shared" ca="1" si="45"/>
        <v>67033.813367313807</v>
      </c>
      <c r="J138" s="139">
        <f t="shared" ca="1" si="46"/>
        <v>3064151.2200144869</v>
      </c>
      <c r="K138" s="77">
        <f t="shared" ca="1" si="47"/>
        <v>2.1383740004828823E-2</v>
      </c>
      <c r="L138" s="137">
        <f t="shared" ca="1" si="48"/>
        <v>64151.220014486455</v>
      </c>
      <c r="M138" s="139">
        <f t="shared" ca="1" si="49"/>
        <v>3114444.9228031947</v>
      </c>
      <c r="N138" s="77">
        <f t="shared" ca="1" si="50"/>
        <v>3.8148307601064871E-2</v>
      </c>
      <c r="O138" s="137">
        <f t="shared" ca="1" si="51"/>
        <v>114444.92280319461</v>
      </c>
    </row>
    <row r="139" spans="1:15" ht="16.5" customHeight="1">
      <c r="A139" s="153">
        <v>4</v>
      </c>
      <c r="B139" s="165" t="str">
        <f>HYPERLINK("#'" &amp; TEXT(투자전략!$G$1+3, "[$-ko-KR]yyyy.mm.dd") &amp; "'!A94:O118", TEXT(투자전략!$G$1+3, "[$-ko-KR]yyyy.mm.dd"))</f>
        <v>2022.02.08</v>
      </c>
      <c r="C139" s="135">
        <f t="shared" ca="1" si="39"/>
        <v>3000000</v>
      </c>
      <c r="D139" s="139">
        <f t="shared" ca="1" si="40"/>
        <v>2976412.0400775825</v>
      </c>
      <c r="E139" s="77">
        <f t="shared" ca="1" si="41"/>
        <v>-7.8626533074725169E-3</v>
      </c>
      <c r="F139" s="137">
        <f t="shared" ca="1" si="42"/>
        <v>-23587.959922417547</v>
      </c>
      <c r="G139" s="139">
        <f t="shared" ca="1" si="43"/>
        <v>2788438.5388806863</v>
      </c>
      <c r="H139" s="77">
        <f t="shared" ca="1" si="44"/>
        <v>-7.052048703977136E-2</v>
      </c>
      <c r="I139" s="137">
        <f t="shared" ca="1" si="45"/>
        <v>-211561.46111931399</v>
      </c>
      <c r="J139" s="139">
        <f t="shared" ca="1" si="46"/>
        <v>2797916.6266414993</v>
      </c>
      <c r="K139" s="77">
        <f t="shared" ca="1" si="47"/>
        <v>-6.7361124452833585E-2</v>
      </c>
      <c r="L139" s="137">
        <f t="shared" ca="1" si="48"/>
        <v>-202083.37335850074</v>
      </c>
      <c r="M139" s="139">
        <f t="shared" ca="1" si="49"/>
        <v>2796694.6259148959</v>
      </c>
      <c r="N139" s="77">
        <f t="shared" ca="1" si="50"/>
        <v>-6.7768458028368103E-2</v>
      </c>
      <c r="O139" s="137">
        <f t="shared" ca="1" si="51"/>
        <v>-203305.37408510435</v>
      </c>
    </row>
    <row r="140" spans="1:15" ht="16.5" customHeight="1">
      <c r="A140" s="153">
        <v>5</v>
      </c>
      <c r="B140" s="165" t="str">
        <f>HYPERLINK("#'" &amp; TEXT(투자전략!$G$1+4, "[$-ko-KR]yyyy.mm.dd") &amp; "'!A94:O118", TEXT(투자전략!$G$1+4, "[$-ko-KR]yyyy.mm.dd"))</f>
        <v>2022.02.09</v>
      </c>
      <c r="C140" s="135">
        <f t="shared" ca="1" si="39"/>
        <v>3000000</v>
      </c>
      <c r="D140" s="139">
        <f t="shared" ca="1" si="40"/>
        <v>3012020.5224285526</v>
      </c>
      <c r="E140" s="77">
        <f t="shared" ca="1" si="41"/>
        <v>4.0068408095174247E-3</v>
      </c>
      <c r="F140" s="137">
        <f t="shared" ca="1" si="42"/>
        <v>12020.522428552275</v>
      </c>
      <c r="G140" s="139">
        <f t="shared" ca="1" si="43"/>
        <v>3055029.8488197452</v>
      </c>
      <c r="H140" s="77">
        <f t="shared" ca="1" si="44"/>
        <v>1.8343282939915093E-2</v>
      </c>
      <c r="I140" s="137">
        <f t="shared" ca="1" si="45"/>
        <v>55029.848819745275</v>
      </c>
      <c r="J140" s="139">
        <f t="shared" ca="1" si="46"/>
        <v>3068123.6308037322</v>
      </c>
      <c r="K140" s="77">
        <f t="shared" ca="1" si="47"/>
        <v>2.270787693457739E-2</v>
      </c>
      <c r="L140" s="137">
        <f t="shared" ca="1" si="48"/>
        <v>68123.630803732158</v>
      </c>
      <c r="M140" s="139">
        <f t="shared" ca="1" si="49"/>
        <v>3098215.1030535907</v>
      </c>
      <c r="N140" s="77">
        <f t="shared" ca="1" si="50"/>
        <v>3.2738367684530326E-2</v>
      </c>
      <c r="O140" s="137">
        <f t="shared" ca="1" si="51"/>
        <v>98215.103053590981</v>
      </c>
    </row>
    <row r="141" spans="1:15" ht="16.5" customHeight="1">
      <c r="A141" s="153">
        <v>6</v>
      </c>
      <c r="B141" s="165" t="str">
        <f>HYPERLINK("#'" &amp; TEXT(투자전략!$G$1+5, "[$-ko-KR]yyyy.mm.dd") &amp; "'!A94:O118", TEXT(투자전략!$G$1+5, "[$-ko-KR]yyyy.mm.dd"))</f>
        <v>2022.02.10</v>
      </c>
      <c r="C141" s="135">
        <f t="shared" ca="1" si="39"/>
        <v>3000000</v>
      </c>
      <c r="D141" s="139">
        <f t="shared" ca="1" si="40"/>
        <v>2949394.1548013925</v>
      </c>
      <c r="E141" s="77">
        <f t="shared" ca="1" si="41"/>
        <v>-1.6868615066202505E-2</v>
      </c>
      <c r="F141" s="137">
        <f t="shared" ca="1" si="42"/>
        <v>-50605.845198607516</v>
      </c>
      <c r="G141" s="139">
        <f t="shared" ca="1" si="43"/>
        <v>3019273.9726885213</v>
      </c>
      <c r="H141" s="77">
        <f t="shared" ca="1" si="44"/>
        <v>6.4246575628403389E-3</v>
      </c>
      <c r="I141" s="137">
        <f t="shared" ca="1" si="45"/>
        <v>19273.972688521018</v>
      </c>
      <c r="J141" s="139">
        <f t="shared" ca="1" si="46"/>
        <v>3019273.9726885213</v>
      </c>
      <c r="K141" s="77">
        <f t="shared" ca="1" si="47"/>
        <v>6.4246575628403389E-3</v>
      </c>
      <c r="L141" s="137">
        <f t="shared" ca="1" si="48"/>
        <v>19273.972688521018</v>
      </c>
      <c r="M141" s="139">
        <f t="shared" ca="1" si="49"/>
        <v>2969898.6088675437</v>
      </c>
      <c r="N141" s="77">
        <f t="shared" ca="1" si="50"/>
        <v>-1.0033797044152071E-2</v>
      </c>
      <c r="O141" s="137">
        <f t="shared" ca="1" si="51"/>
        <v>-30101.391132456225</v>
      </c>
    </row>
    <row r="142" spans="1:15" ht="16.5" customHeight="1" thickBot="1">
      <c r="A142" s="155">
        <v>7</v>
      </c>
      <c r="B142" s="166" t="str">
        <f>HYPERLINK("#'" &amp; TEXT(투자전략!$G$1+6, "[$-ko-KR]yyyy.mm.dd") &amp; "'!A94:O118", TEXT(투자전략!$G$1+6, "[$-ko-KR]yyyy.mm.dd"))</f>
        <v>2022.02.11</v>
      </c>
      <c r="C142" s="135">
        <f t="shared" ca="1" si="39"/>
        <v>3000000</v>
      </c>
      <c r="D142" s="139">
        <f t="shared" ca="1" si="40"/>
        <v>2893353.8670826452</v>
      </c>
      <c r="E142" s="77">
        <f t="shared" ca="1" si="41"/>
        <v>-3.5548710972451575E-2</v>
      </c>
      <c r="F142" s="137">
        <f t="shared" ca="1" si="42"/>
        <v>-106646.13291735473</v>
      </c>
      <c r="G142" s="139">
        <f t="shared" ca="1" si="43"/>
        <v>2920556.1222742423</v>
      </c>
      <c r="H142" s="77">
        <f t="shared" ca="1" si="44"/>
        <v>-2.648129257525253E-2</v>
      </c>
      <c r="I142" s="137">
        <f t="shared" ca="1" si="45"/>
        <v>-79443.877725757586</v>
      </c>
      <c r="J142" s="139">
        <f t="shared" ca="1" si="46"/>
        <v>2919496.3725127685</v>
      </c>
      <c r="K142" s="77">
        <f t="shared" ca="1" si="47"/>
        <v>-2.683454249574389E-2</v>
      </c>
      <c r="L142" s="137">
        <f t="shared" ca="1" si="48"/>
        <v>-80503.627487231672</v>
      </c>
      <c r="M142" s="139">
        <f t="shared" ca="1" si="49"/>
        <v>2923696.4170584641</v>
      </c>
      <c r="N142" s="77">
        <f t="shared" ca="1" si="50"/>
        <v>-2.5434527647178545E-2</v>
      </c>
      <c r="O142" s="137">
        <f t="shared" ca="1" si="51"/>
        <v>-76303.582941535627</v>
      </c>
    </row>
    <row r="143" spans="1:15" ht="16.5" customHeight="1">
      <c r="A143" s="154">
        <v>8</v>
      </c>
      <c r="B143" s="164" t="str">
        <f>HYPERLINK("#'" &amp; TEXT(투자전략!$G$1+7, "[$-ko-KR]yyyy.mm.dd") &amp; "'!A94:O118", TEXT(투자전략!$G$1+7, "[$-ko-KR]yyyy.mm.dd"))</f>
        <v>2022.02.12</v>
      </c>
      <c r="C143" s="134">
        <f t="shared" ca="1" si="39"/>
        <v>3000000</v>
      </c>
      <c r="D143" s="142">
        <f t="shared" ca="1" si="40"/>
        <v>2714502.1086230408</v>
      </c>
      <c r="E143" s="76">
        <f t="shared" ca="1" si="41"/>
        <v>-9.5165963792319661E-2</v>
      </c>
      <c r="F143" s="141">
        <f t="shared" ca="1" si="42"/>
        <v>-285497.89137695899</v>
      </c>
      <c r="G143" s="142">
        <f t="shared" ca="1" si="43"/>
        <v>2764995.5880514244</v>
      </c>
      <c r="H143" s="76">
        <f t="shared" ca="1" si="44"/>
        <v>-7.8334803982858525E-2</v>
      </c>
      <c r="I143" s="141">
        <f t="shared" ca="1" si="45"/>
        <v>-235004.41194857561</v>
      </c>
      <c r="J143" s="142">
        <f t="shared" ca="1" si="46"/>
        <v>2763930.8078883928</v>
      </c>
      <c r="K143" s="76">
        <f t="shared" ca="1" si="47"/>
        <v>-7.8689730703869046E-2</v>
      </c>
      <c r="L143" s="141">
        <f t="shared" ca="1" si="48"/>
        <v>-236069.19211160712</v>
      </c>
      <c r="M143" s="142">
        <f t="shared" ca="1" si="49"/>
        <v>2711002.1062798169</v>
      </c>
      <c r="N143" s="76">
        <f t="shared" ca="1" si="50"/>
        <v>-9.6332631240061056E-2</v>
      </c>
      <c r="O143" s="141">
        <f t="shared" ca="1" si="51"/>
        <v>-288997.89372018311</v>
      </c>
    </row>
    <row r="144" spans="1:15" ht="16.5" customHeight="1">
      <c r="A144" s="153">
        <v>9</v>
      </c>
      <c r="B144" s="165" t="str">
        <f>HYPERLINK("#'" &amp; TEXT(투자전략!$G$1+8, "[$-ko-KR]yyyy.mm.dd") &amp; "'!A94:O118", TEXT(투자전략!$G$1+8, "[$-ko-KR]yyyy.mm.dd"))</f>
        <v>2022.02.13</v>
      </c>
      <c r="C144" s="135">
        <f t="shared" ca="1" si="39"/>
        <v>3000000</v>
      </c>
      <c r="D144" s="139">
        <f t="shared" ca="1" si="40"/>
        <v>3073290.8411484053</v>
      </c>
      <c r="E144" s="77">
        <f t="shared" ca="1" si="41"/>
        <v>2.4430280382801726E-2</v>
      </c>
      <c r="F144" s="137">
        <f t="shared" ca="1" si="42"/>
        <v>73290.841148405161</v>
      </c>
      <c r="G144" s="139">
        <f t="shared" ca="1" si="43"/>
        <v>3088258.636332076</v>
      </c>
      <c r="H144" s="77">
        <f t="shared" ca="1" si="44"/>
        <v>2.9419545444025474E-2</v>
      </c>
      <c r="I144" s="137">
        <f t="shared" ca="1" si="45"/>
        <v>88258.636332076421</v>
      </c>
      <c r="J144" s="139">
        <f t="shared" ca="1" si="46"/>
        <v>3088258.636332076</v>
      </c>
      <c r="K144" s="77">
        <f t="shared" ca="1" si="47"/>
        <v>2.9419545444025474E-2</v>
      </c>
      <c r="L144" s="137">
        <f t="shared" ca="1" si="48"/>
        <v>88258.636332076421</v>
      </c>
      <c r="M144" s="139">
        <f t="shared" ca="1" si="49"/>
        <v>3041321.9179511261</v>
      </c>
      <c r="N144" s="77">
        <f t="shared" ca="1" si="50"/>
        <v>1.3773972650375332E-2</v>
      </c>
      <c r="O144" s="137">
        <f t="shared" ca="1" si="51"/>
        <v>41321.917951126001</v>
      </c>
    </row>
    <row r="145" spans="1:15" ht="16.5" customHeight="1">
      <c r="A145" s="153">
        <v>10</v>
      </c>
      <c r="B145" s="165" t="str">
        <f>HYPERLINK("#'" &amp; TEXT(투자전략!$G$1+9, "[$-ko-KR]yyyy.mm.dd") &amp; "'!A94:O118", TEXT(투자전략!$G$1+9, "[$-ko-KR]yyyy.mm.dd"))</f>
        <v>2022.02.14</v>
      </c>
      <c r="C145" s="135">
        <f t="shared" ca="1" si="39"/>
        <v>3000000</v>
      </c>
      <c r="D145" s="139">
        <f t="shared" ca="1" si="40"/>
        <v>2917678.0493395501</v>
      </c>
      <c r="E145" s="77">
        <f t="shared" ca="1" si="41"/>
        <v>-2.7440650220149975E-2</v>
      </c>
      <c r="F145" s="137">
        <f t="shared" ca="1" si="42"/>
        <v>-82321.950660449933</v>
      </c>
      <c r="G145" s="139">
        <f t="shared" ca="1" si="43"/>
        <v>2895008.5713788201</v>
      </c>
      <c r="H145" s="77">
        <f t="shared" ca="1" si="44"/>
        <v>-3.4997142873726531E-2</v>
      </c>
      <c r="I145" s="137">
        <f t="shared" ca="1" si="45"/>
        <v>-104991.42862117958</v>
      </c>
      <c r="J145" s="139">
        <f t="shared" ca="1" si="46"/>
        <v>2905050.5548140979</v>
      </c>
      <c r="K145" s="77">
        <f t="shared" ca="1" si="47"/>
        <v>-3.164981506196738E-2</v>
      </c>
      <c r="L145" s="137">
        <f t="shared" ca="1" si="48"/>
        <v>-94949.445185902136</v>
      </c>
      <c r="M145" s="139">
        <f t="shared" ca="1" si="49"/>
        <v>2952960.1415337319</v>
      </c>
      <c r="N145" s="77">
        <f t="shared" ca="1" si="50"/>
        <v>-1.567995282208939E-2</v>
      </c>
      <c r="O145" s="137">
        <f t="shared" ca="1" si="51"/>
        <v>-47039.858466268175</v>
      </c>
    </row>
    <row r="146" spans="1:15" ht="16.5" customHeight="1">
      <c r="A146" s="153">
        <v>11</v>
      </c>
      <c r="B146" s="165" t="str">
        <f>HYPERLINK("#'" &amp; TEXT(투자전략!$G$1+10, "[$-ko-KR]yyyy.mm.dd") &amp; "'!A94:O118", TEXT(투자전략!$G$1+10, "[$-ko-KR]yyyy.mm.dd"))</f>
        <v>2022.02.15</v>
      </c>
      <c r="C146" s="135">
        <f t="shared" ca="1" si="39"/>
        <v>3000000</v>
      </c>
      <c r="D146" s="139">
        <f t="shared" ca="1" si="40"/>
        <v>3065514.8254834581</v>
      </c>
      <c r="E146" s="77">
        <f t="shared" ca="1" si="41"/>
        <v>2.1838275161152849E-2</v>
      </c>
      <c r="F146" s="137">
        <f t="shared" ca="1" si="42"/>
        <v>65514.825483458553</v>
      </c>
      <c r="G146" s="139">
        <f t="shared" ca="1" si="43"/>
        <v>3138853.6305702515</v>
      </c>
      <c r="H146" s="77">
        <f t="shared" ca="1" si="44"/>
        <v>4.6284543523417258E-2</v>
      </c>
      <c r="I146" s="137">
        <f t="shared" ca="1" si="45"/>
        <v>138853.63057025181</v>
      </c>
      <c r="J146" s="139">
        <f t="shared" ca="1" si="46"/>
        <v>3142572.2928523626</v>
      </c>
      <c r="K146" s="77">
        <f t="shared" ca="1" si="47"/>
        <v>4.7524097617454186E-2</v>
      </c>
      <c r="L146" s="137">
        <f t="shared" ca="1" si="48"/>
        <v>142572.29285236256</v>
      </c>
      <c r="M146" s="139">
        <f t="shared" ca="1" si="49"/>
        <v>3129482.0638247901</v>
      </c>
      <c r="N146" s="77">
        <f t="shared" ca="1" si="50"/>
        <v>4.31606879415967E-2</v>
      </c>
      <c r="O146" s="137">
        <f t="shared" ca="1" si="51"/>
        <v>129482.06382479009</v>
      </c>
    </row>
    <row r="147" spans="1:15" ht="16.5" customHeight="1">
      <c r="A147" s="153">
        <v>12</v>
      </c>
      <c r="B147" s="165" t="str">
        <f>HYPERLINK("#'" &amp; TEXT(투자전략!$G$1+11, "[$-ko-KR]yyyy.mm.dd") &amp; "'!A94:O118", TEXT(투자전략!$G$1+11, "[$-ko-KR]yyyy.mm.dd"))</f>
        <v>2022.02.16</v>
      </c>
      <c r="C147" s="135">
        <f t="shared" ca="1" si="39"/>
        <v>3000000</v>
      </c>
      <c r="D147" s="139">
        <f t="shared" ca="1" si="40"/>
        <v>3065821.7293570223</v>
      </c>
      <c r="E147" s="77">
        <f t="shared" ca="1" si="41"/>
        <v>2.19405764523408E-2</v>
      </c>
      <c r="F147" s="137">
        <f t="shared" ca="1" si="42"/>
        <v>65821.729357022385</v>
      </c>
      <c r="G147" s="139">
        <f t="shared" ca="1" si="43"/>
        <v>3077240.6681203269</v>
      </c>
      <c r="H147" s="77">
        <f t="shared" ca="1" si="44"/>
        <v>2.5746889373442217E-2</v>
      </c>
      <c r="I147" s="137">
        <f t="shared" ca="1" si="45"/>
        <v>77240.668120326649</v>
      </c>
      <c r="J147" s="139">
        <f t="shared" ca="1" si="46"/>
        <v>3059386.7580063171</v>
      </c>
      <c r="K147" s="77">
        <f t="shared" ca="1" si="47"/>
        <v>1.979558600210583E-2</v>
      </c>
      <c r="L147" s="137">
        <f t="shared" ca="1" si="48"/>
        <v>59386.758006317483</v>
      </c>
      <c r="M147" s="139">
        <f t="shared" ca="1" si="49"/>
        <v>3028294.6805911409</v>
      </c>
      <c r="N147" s="77">
        <f t="shared" ca="1" si="50"/>
        <v>9.4315601970469641E-3</v>
      </c>
      <c r="O147" s="137">
        <f t="shared" ca="1" si="51"/>
        <v>28294.680591140888</v>
      </c>
    </row>
    <row r="148" spans="1:15" ht="16.5" customHeight="1">
      <c r="A148" s="153">
        <v>13</v>
      </c>
      <c r="B148" s="165" t="str">
        <f>HYPERLINK("#'" &amp; TEXT(투자전략!$G$1+12, "[$-ko-KR]yyyy.mm.dd") &amp; "'!A94:O118", TEXT(투자전략!$G$1+12, "[$-ko-KR]yyyy.mm.dd"))</f>
        <v>2022.02.17</v>
      </c>
      <c r="C148" s="135">
        <f t="shared" ca="1" si="39"/>
        <v>3000000</v>
      </c>
      <c r="D148" s="139">
        <f t="shared" ca="1" si="40"/>
        <v>2974686.0607155003</v>
      </c>
      <c r="E148" s="77">
        <f t="shared" ca="1" si="41"/>
        <v>-8.4379797614998892E-3</v>
      </c>
      <c r="F148" s="137">
        <f t="shared" ca="1" si="42"/>
        <v>-25313.939284499658</v>
      </c>
      <c r="G148" s="139">
        <f t="shared" ca="1" si="43"/>
        <v>2951591.9869090114</v>
      </c>
      <c r="H148" s="77">
        <f t="shared" ca="1" si="44"/>
        <v>-1.6136004363662925E-2</v>
      </c>
      <c r="I148" s="137">
        <f t="shared" ca="1" si="45"/>
        <v>-48408.013090988781</v>
      </c>
      <c r="J148" s="139">
        <f t="shared" ca="1" si="46"/>
        <v>2966917.3718627403</v>
      </c>
      <c r="K148" s="77">
        <f t="shared" ca="1" si="47"/>
        <v>-1.1027542712419913E-2</v>
      </c>
      <c r="L148" s="137">
        <f t="shared" ca="1" si="48"/>
        <v>-33082.628137259744</v>
      </c>
      <c r="M148" s="139">
        <f t="shared" ca="1" si="49"/>
        <v>2909678.5379304709</v>
      </c>
      <c r="N148" s="77">
        <f t="shared" ca="1" si="50"/>
        <v>-3.0107154023176312E-2</v>
      </c>
      <c r="O148" s="137">
        <f t="shared" ca="1" si="51"/>
        <v>-90321.462069528949</v>
      </c>
    </row>
    <row r="149" spans="1:15" ht="16.5" customHeight="1" thickBot="1">
      <c r="A149" s="155">
        <v>14</v>
      </c>
      <c r="B149" s="166" t="str">
        <f>HYPERLINK("#'" &amp; TEXT(투자전략!$G$1+13, "[$-ko-KR]yyyy.mm.dd") &amp; "'!A94:O118", TEXT(투자전략!$G$1+13, "[$-ko-KR]yyyy.mm.dd"))</f>
        <v>2022.02.18</v>
      </c>
      <c r="C149" s="136">
        <f t="shared" ca="1" si="39"/>
        <v>3000000</v>
      </c>
      <c r="D149" s="140">
        <f t="shared" ca="1" si="40"/>
        <v>2905191.754560608</v>
      </c>
      <c r="E149" s="79">
        <f t="shared" ca="1" si="41"/>
        <v>-3.1602748479797327E-2</v>
      </c>
      <c r="F149" s="138">
        <f t="shared" ca="1" si="42"/>
        <v>-94808.245439391976</v>
      </c>
      <c r="G149" s="140">
        <f t="shared" ca="1" si="43"/>
        <v>2932393.6365178963</v>
      </c>
      <c r="H149" s="79">
        <f t="shared" ca="1" si="44"/>
        <v>-2.2535454494034511E-2</v>
      </c>
      <c r="I149" s="138">
        <f t="shared" ca="1" si="45"/>
        <v>-67606.363482103538</v>
      </c>
      <c r="J149" s="140">
        <f t="shared" ca="1" si="46"/>
        <v>2876447.9691507379</v>
      </c>
      <c r="K149" s="79">
        <f t="shared" ca="1" si="47"/>
        <v>-4.1184010283087401E-2</v>
      </c>
      <c r="L149" s="138">
        <f t="shared" ca="1" si="48"/>
        <v>-123552.03084926221</v>
      </c>
      <c r="M149" s="140">
        <f t="shared" ca="1" si="49"/>
        <v>2835588.0665837592</v>
      </c>
      <c r="N149" s="79">
        <f t="shared" ca="1" si="50"/>
        <v>-5.4803977805413608E-2</v>
      </c>
      <c r="O149" s="138">
        <f t="shared" ca="1" si="51"/>
        <v>-164411.93341624085</v>
      </c>
    </row>
    <row r="150" spans="1:15" ht="16.5" customHeight="1">
      <c r="A150" s="154">
        <v>15</v>
      </c>
      <c r="B150" s="164" t="str">
        <f>HYPERLINK("#'" &amp; TEXT(투자전략!$G$1+14, "[$-ko-KR]yyyy.mm.dd") &amp; "'!A94:O118", TEXT(투자전략!$G$1+14, "[$-ko-KR]yyyy.mm.dd"))</f>
        <v>2022.02.19</v>
      </c>
      <c r="C150" s="135">
        <f t="shared" ca="1" si="39"/>
        <v>3000000</v>
      </c>
      <c r="D150" s="139">
        <f t="shared" ca="1" si="40"/>
        <v>3022853.3955921717</v>
      </c>
      <c r="E150" s="77">
        <f t="shared" ca="1" si="41"/>
        <v>7.6177985307239503E-3</v>
      </c>
      <c r="F150" s="137">
        <f t="shared" ca="1" si="42"/>
        <v>22853.395592171852</v>
      </c>
      <c r="G150" s="139">
        <f t="shared" ca="1" si="43"/>
        <v>2938597.7265856536</v>
      </c>
      <c r="H150" s="77">
        <f t="shared" ca="1" si="44"/>
        <v>-2.0467424471448815E-2</v>
      </c>
      <c r="I150" s="137">
        <f t="shared" ca="1" si="45"/>
        <v>-61402.273414346448</v>
      </c>
      <c r="J150" s="139">
        <f t="shared" ca="1" si="46"/>
        <v>2922125.7727573654</v>
      </c>
      <c r="K150" s="77">
        <f t="shared" ca="1" si="47"/>
        <v>-2.5958075747544784E-2</v>
      </c>
      <c r="L150" s="137">
        <f t="shared" ca="1" si="48"/>
        <v>-77874.227242634355</v>
      </c>
      <c r="M150" s="139">
        <f t="shared" ca="1" si="49"/>
        <v>2952574.4533054712</v>
      </c>
      <c r="N150" s="77">
        <f t="shared" ca="1" si="50"/>
        <v>-1.5808515564842945E-2</v>
      </c>
      <c r="O150" s="137">
        <f t="shared" ca="1" si="51"/>
        <v>-47425.546694528843</v>
      </c>
    </row>
    <row r="151" spans="1:15" ht="16.5" customHeight="1">
      <c r="A151" s="153">
        <v>16</v>
      </c>
      <c r="B151" s="165" t="str">
        <f>HYPERLINK("#'" &amp; TEXT(투자전략!$G$1+15, "[$-ko-KR]yyyy.mm.dd") &amp; "'!A94:O118", TEXT(투자전략!$G$1+15, "[$-ko-KR]yyyy.mm.dd"))</f>
        <v>2022.02.20</v>
      </c>
      <c r="C151" s="135">
        <f t="shared" ca="1" si="39"/>
        <v>3000000</v>
      </c>
      <c r="D151" s="139">
        <f t="shared" ca="1" si="40"/>
        <v>2990308.96807779</v>
      </c>
      <c r="E151" s="77">
        <f t="shared" ca="1" si="41"/>
        <v>-3.2303439740699268E-3</v>
      </c>
      <c r="F151" s="137">
        <f t="shared" ca="1" si="42"/>
        <v>-9691.0319222097805</v>
      </c>
      <c r="G151" s="139">
        <f t="shared" ca="1" si="43"/>
        <v>2927839.9674103837</v>
      </c>
      <c r="H151" s="77">
        <f t="shared" ca="1" si="44"/>
        <v>-2.4053344196538689E-2</v>
      </c>
      <c r="I151" s="137">
        <f t="shared" ca="1" si="45"/>
        <v>-72160.032589616079</v>
      </c>
      <c r="J151" s="139">
        <f t="shared" ca="1" si="46"/>
        <v>2922480.706273071</v>
      </c>
      <c r="K151" s="77">
        <f t="shared" ca="1" si="47"/>
        <v>-2.5839764575642948E-2</v>
      </c>
      <c r="L151" s="137">
        <f t="shared" ca="1" si="48"/>
        <v>-77519.293726928823</v>
      </c>
      <c r="M151" s="139">
        <f t="shared" ca="1" si="49"/>
        <v>2839641.3542607562</v>
      </c>
      <c r="N151" s="77">
        <f t="shared" ca="1" si="50"/>
        <v>-5.3452881913081271E-2</v>
      </c>
      <c r="O151" s="137">
        <f t="shared" ca="1" si="51"/>
        <v>-160358.64573924383</v>
      </c>
    </row>
    <row r="152" spans="1:15" ht="16.5" customHeight="1">
      <c r="A152" s="153">
        <v>17</v>
      </c>
      <c r="B152" s="165" t="str">
        <f>HYPERLINK("#'" &amp; TEXT(투자전략!$G$1+16, "[$-ko-KR]yyyy.mm.dd") &amp; "'!A94:O118", TEXT(투자전략!$G$1+16, "[$-ko-KR]yyyy.mm.dd"))</f>
        <v>2022.02.21</v>
      </c>
      <c r="C152" s="135">
        <f t="shared" ca="1" si="39"/>
        <v>3000000</v>
      </c>
      <c r="D152" s="139">
        <f t="shared" ca="1" si="40"/>
        <v>3120927.8483404615</v>
      </c>
      <c r="E152" s="77">
        <f t="shared" ca="1" si="41"/>
        <v>4.0309282780153867E-2</v>
      </c>
      <c r="F152" s="137">
        <f t="shared" ca="1" si="42"/>
        <v>120927.84834046163</v>
      </c>
      <c r="G152" s="139">
        <f t="shared" ca="1" si="43"/>
        <v>3028442.2592567927</v>
      </c>
      <c r="H152" s="77">
        <f t="shared" ca="1" si="44"/>
        <v>9.4807530855976173E-3</v>
      </c>
      <c r="I152" s="137">
        <f t="shared" ca="1" si="45"/>
        <v>28442.259256792855</v>
      </c>
      <c r="J152" s="139">
        <f t="shared" ca="1" si="46"/>
        <v>3005021.9907632559</v>
      </c>
      <c r="K152" s="77">
        <f t="shared" ca="1" si="47"/>
        <v>1.6739969210852787E-3</v>
      </c>
      <c r="L152" s="137">
        <f t="shared" ca="1" si="48"/>
        <v>5021.9907632558343</v>
      </c>
      <c r="M152" s="139">
        <f t="shared" ca="1" si="49"/>
        <v>3036019.6010298887</v>
      </c>
      <c r="N152" s="77">
        <f t="shared" ca="1" si="50"/>
        <v>1.2006533676629412E-2</v>
      </c>
      <c r="O152" s="137">
        <f t="shared" ca="1" si="51"/>
        <v>36019.601029888247</v>
      </c>
    </row>
    <row r="153" spans="1:15" ht="16.5" customHeight="1">
      <c r="A153" s="153">
        <v>18</v>
      </c>
      <c r="B153" s="165" t="str">
        <f>HYPERLINK("#'" &amp; TEXT(투자전략!$G$1+17, "[$-ko-KR]yyyy.mm.dd") &amp; "'!A94:O118", TEXT(투자전략!$G$1+17, "[$-ko-KR]yyyy.mm.dd"))</f>
        <v>2022.02.22</v>
      </c>
      <c r="C153" s="135">
        <f t="shared" ca="1" si="39"/>
        <v>3000000</v>
      </c>
      <c r="D153" s="139">
        <f t="shared" ca="1" si="40"/>
        <v>2724700.0848594299</v>
      </c>
      <c r="E153" s="77">
        <f t="shared" ca="1" si="41"/>
        <v>-9.1766638380190044E-2</v>
      </c>
      <c r="F153" s="137">
        <f t="shared" ca="1" si="42"/>
        <v>-275299.91514057008</v>
      </c>
      <c r="G153" s="139">
        <f t="shared" ca="1" si="43"/>
        <v>2765043.6843939847</v>
      </c>
      <c r="H153" s="77">
        <f t="shared" ca="1" si="44"/>
        <v>-7.8318771868671699E-2</v>
      </c>
      <c r="I153" s="137">
        <f t="shared" ca="1" si="45"/>
        <v>-234956.31560601506</v>
      </c>
      <c r="J153" s="139">
        <f t="shared" ca="1" si="46"/>
        <v>2783461.8073769715</v>
      </c>
      <c r="K153" s="77">
        <f t="shared" ca="1" si="47"/>
        <v>-7.2179397541009535E-2</v>
      </c>
      <c r="L153" s="137">
        <f t="shared" ca="1" si="48"/>
        <v>-216538.19262302862</v>
      </c>
      <c r="M153" s="139">
        <f t="shared" ca="1" si="49"/>
        <v>2776361.4344486222</v>
      </c>
      <c r="N153" s="77">
        <f t="shared" ca="1" si="50"/>
        <v>-7.4546188517125897E-2</v>
      </c>
      <c r="O153" s="137">
        <f t="shared" ca="1" si="51"/>
        <v>-223638.56555137772</v>
      </c>
    </row>
    <row r="154" spans="1:15" ht="16.5" customHeight="1">
      <c r="A154" s="153">
        <v>19</v>
      </c>
      <c r="B154" s="165" t="str">
        <f>HYPERLINK("#'" &amp; TEXT(투자전략!$G$1+18, "[$-ko-KR]yyyy.mm.dd") &amp; "'!A94:O118", TEXT(투자전략!$G$1+18, "[$-ko-KR]yyyy.mm.dd"))</f>
        <v>2022.02.23</v>
      </c>
      <c r="C154" s="135">
        <f t="shared" ca="1" si="39"/>
        <v>3000000</v>
      </c>
      <c r="D154" s="139">
        <f t="shared" ca="1" si="40"/>
        <v>3065638.2152164755</v>
      </c>
      <c r="E154" s="77">
        <f t="shared" ca="1" si="41"/>
        <v>2.1879405072158416E-2</v>
      </c>
      <c r="F154" s="137">
        <f t="shared" ca="1" si="42"/>
        <v>65638.215216475262</v>
      </c>
      <c r="G154" s="139">
        <f t="shared" ca="1" si="43"/>
        <v>3128031.2903457824</v>
      </c>
      <c r="H154" s="77">
        <f t="shared" ca="1" si="44"/>
        <v>4.2677096781927513E-2</v>
      </c>
      <c r="I154" s="137">
        <f t="shared" ca="1" si="45"/>
        <v>128031.29034578255</v>
      </c>
      <c r="J154" s="139">
        <f t="shared" ca="1" si="46"/>
        <v>3141423.6927612629</v>
      </c>
      <c r="K154" s="77">
        <f t="shared" ca="1" si="47"/>
        <v>4.7141230920420989E-2</v>
      </c>
      <c r="L154" s="137">
        <f t="shared" ca="1" si="48"/>
        <v>141423.692761263</v>
      </c>
      <c r="M154" s="139">
        <f t="shared" ca="1" si="49"/>
        <v>3100546.7010773183</v>
      </c>
      <c r="N154" s="77">
        <f t="shared" ca="1" si="50"/>
        <v>3.3515567025772748E-2</v>
      </c>
      <c r="O154" s="137">
        <f t="shared" ca="1" si="51"/>
        <v>100546.70107731824</v>
      </c>
    </row>
    <row r="155" spans="1:15" ht="16.5" customHeight="1">
      <c r="A155" s="153">
        <v>20</v>
      </c>
      <c r="B155" s="165" t="str">
        <f>HYPERLINK("#'" &amp; TEXT(투자전략!$G$1+19, "[$-ko-KR]yyyy.mm.dd") &amp; "'!A94:O118", TEXT(투자전략!$G$1+19, "[$-ko-KR]yyyy.mm.dd"))</f>
        <v>2022.02.24</v>
      </c>
      <c r="C155" s="135">
        <f t="shared" ca="1" si="39"/>
        <v>3000000</v>
      </c>
      <c r="D155" s="139">
        <f t="shared" ca="1" si="40"/>
        <v>2661364.4038437726</v>
      </c>
      <c r="E155" s="77">
        <f t="shared" ca="1" si="41"/>
        <v>-0.11287853205207572</v>
      </c>
      <c r="F155" s="137">
        <f t="shared" ca="1" si="42"/>
        <v>-338635.59615622711</v>
      </c>
      <c r="G155" s="139">
        <f t="shared" ca="1" si="43"/>
        <v>2643619.9697285048</v>
      </c>
      <c r="H155" s="77">
        <f t="shared" ca="1" si="44"/>
        <v>-0.11879334342383174</v>
      </c>
      <c r="I155" s="137">
        <f t="shared" ca="1" si="45"/>
        <v>-356380.03027149523</v>
      </c>
      <c r="J155" s="139">
        <f t="shared" ca="1" si="46"/>
        <v>2630053.1673516235</v>
      </c>
      <c r="K155" s="77">
        <f t="shared" ca="1" si="47"/>
        <v>-0.12331561088279204</v>
      </c>
      <c r="L155" s="137">
        <f t="shared" ca="1" si="48"/>
        <v>-369946.832648376</v>
      </c>
      <c r="M155" s="139">
        <f t="shared" ca="1" si="49"/>
        <v>2695798.2793730125</v>
      </c>
      <c r="N155" s="77">
        <f t="shared" ca="1" si="50"/>
        <v>-0.10140057354232926</v>
      </c>
      <c r="O155" s="137">
        <f t="shared" ca="1" si="51"/>
        <v>-304201.72062698787</v>
      </c>
    </row>
    <row r="156" spans="1:15" ht="16.5" customHeight="1" thickBot="1">
      <c r="A156" s="155">
        <v>21</v>
      </c>
      <c r="B156" s="166" t="str">
        <f>HYPERLINK("#'" &amp; TEXT(투자전략!$G$1+20, "[$-ko-KR]yyyy.mm.dd") &amp; "'!A94:O118", TEXT(투자전략!$G$1+20, "[$-ko-KR]yyyy.mm.dd"))</f>
        <v>2022.02.25</v>
      </c>
      <c r="C156" s="135">
        <f t="shared" ca="1" si="39"/>
        <v>3000000</v>
      </c>
      <c r="D156" s="139">
        <f t="shared" ca="1" si="40"/>
        <v>3165395.6283460408</v>
      </c>
      <c r="E156" s="77">
        <f t="shared" ca="1" si="41"/>
        <v>5.5131876115346937E-2</v>
      </c>
      <c r="F156" s="137">
        <f t="shared" ca="1" si="42"/>
        <v>165395.62834604076</v>
      </c>
      <c r="G156" s="139">
        <f t="shared" ca="1" si="43"/>
        <v>3149871.9226473272</v>
      </c>
      <c r="H156" s="77">
        <f t="shared" ca="1" si="44"/>
        <v>4.9957307549109153E-2</v>
      </c>
      <c r="I156" s="137">
        <f t="shared" ca="1" si="45"/>
        <v>149871.92264732745</v>
      </c>
      <c r="J156" s="139">
        <f t="shared" ca="1" si="46"/>
        <v>3206629.1245491821</v>
      </c>
      <c r="K156" s="77">
        <f t="shared" ca="1" si="47"/>
        <v>6.8876374849727501E-2</v>
      </c>
      <c r="L156" s="137">
        <f t="shared" ca="1" si="48"/>
        <v>206629.12454918248</v>
      </c>
      <c r="M156" s="139">
        <f t="shared" ca="1" si="49"/>
        <v>3203444.4400261566</v>
      </c>
      <c r="N156" s="77">
        <f t="shared" ca="1" si="50"/>
        <v>6.7814813342052277E-2</v>
      </c>
      <c r="O156" s="137">
        <f t="shared" ca="1" si="51"/>
        <v>203444.44002615681</v>
      </c>
    </row>
    <row r="157" spans="1:15" ht="16.5" customHeight="1">
      <c r="A157" s="154">
        <v>22</v>
      </c>
      <c r="B157" s="164" t="str">
        <f>HYPERLINK("#'" &amp; TEXT(투자전략!$G$1+21, "[$-ko-KR]yyyy.mm.dd") &amp; "'!A94:O118", TEXT(투자전략!$G$1+21, "[$-ko-KR]yyyy.mm.dd"))</f>
        <v>2022.02.26</v>
      </c>
      <c r="C157" s="134">
        <f t="shared" ca="1" si="39"/>
        <v>3000000</v>
      </c>
      <c r="D157" s="142">
        <f t="shared" ca="1" si="40"/>
        <v>3295420.8102112464</v>
      </c>
      <c r="E157" s="76">
        <f t="shared" ca="1" si="41"/>
        <v>9.8473603403748861E-2</v>
      </c>
      <c r="F157" s="141">
        <f t="shared" ca="1" si="42"/>
        <v>295420.81021124654</v>
      </c>
      <c r="G157" s="142">
        <f t="shared" ca="1" si="43"/>
        <v>3231836.0694856052</v>
      </c>
      <c r="H157" s="76">
        <f t="shared" ca="1" si="44"/>
        <v>7.7278689828535155E-2</v>
      </c>
      <c r="I157" s="141">
        <f t="shared" ca="1" si="45"/>
        <v>231836.06948560543</v>
      </c>
      <c r="J157" s="142">
        <f t="shared" ca="1" si="46"/>
        <v>3227982.0737966751</v>
      </c>
      <c r="K157" s="76">
        <f t="shared" ca="1" si="47"/>
        <v>7.5994024598891693E-2</v>
      </c>
      <c r="L157" s="141">
        <f t="shared" ca="1" si="48"/>
        <v>227982.07379667513</v>
      </c>
      <c r="M157" s="142">
        <f t="shared" ca="1" si="49"/>
        <v>3227990.3251095805</v>
      </c>
      <c r="N157" s="76">
        <f t="shared" ca="1" si="50"/>
        <v>7.5996775036526826E-2</v>
      </c>
      <c r="O157" s="141">
        <f t="shared" ca="1" si="51"/>
        <v>227990.32510958047</v>
      </c>
    </row>
    <row r="158" spans="1:15" ht="16.5" customHeight="1">
      <c r="A158" s="153">
        <v>23</v>
      </c>
      <c r="B158" s="165" t="str">
        <f>HYPERLINK("#'" &amp; TEXT(투자전략!$G$1+22, "[$-ko-KR]yyyy.mm.dd") &amp; "'!A94:O118", TEXT(투자전략!$G$1+22, "[$-ko-KR]yyyy.mm.dd"))</f>
        <v>2022.02.27</v>
      </c>
      <c r="C158" s="135">
        <f t="shared" ca="1" si="39"/>
        <v>3000000</v>
      </c>
      <c r="D158" s="139">
        <f t="shared" ca="1" si="40"/>
        <v>2929460.425955045</v>
      </c>
      <c r="E158" s="77">
        <f t="shared" ca="1" si="41"/>
        <v>-2.3513191348318262E-2</v>
      </c>
      <c r="F158" s="137">
        <f t="shared" ca="1" si="42"/>
        <v>-70539.574044954788</v>
      </c>
      <c r="G158" s="139">
        <f t="shared" ca="1" si="43"/>
        <v>2973162.9604463396</v>
      </c>
      <c r="H158" s="77">
        <f t="shared" ca="1" si="44"/>
        <v>-8.9456798512200317E-3</v>
      </c>
      <c r="I158" s="137">
        <f t="shared" ca="1" si="45"/>
        <v>-26837.039553660103</v>
      </c>
      <c r="J158" s="139">
        <f t="shared" ca="1" si="46"/>
        <v>2981993.5323516689</v>
      </c>
      <c r="K158" s="77">
        <f t="shared" ca="1" si="47"/>
        <v>-6.0021558827769769E-3</v>
      </c>
      <c r="L158" s="137">
        <f t="shared" ca="1" si="48"/>
        <v>-18006.467648330934</v>
      </c>
      <c r="M158" s="139">
        <f t="shared" ca="1" si="49"/>
        <v>2942621.6609963784</v>
      </c>
      <c r="N158" s="77">
        <f t="shared" ca="1" si="50"/>
        <v>-1.912611300120726E-2</v>
      </c>
      <c r="O158" s="137">
        <f t="shared" ca="1" si="51"/>
        <v>-57378.339003621782</v>
      </c>
    </row>
    <row r="159" spans="1:15" ht="16.5" customHeight="1">
      <c r="A159" s="153">
        <v>24</v>
      </c>
      <c r="B159" s="165" t="str">
        <f>HYPERLINK("#'" &amp; TEXT(투자전략!$G$1+23, "[$-ko-KR]yyyy.mm.dd") &amp; "'!A94:O118", TEXT(투자전략!$G$1+23, "[$-ko-KR]yyyy.mm.dd"))</f>
        <v>2022.02.28</v>
      </c>
      <c r="C159" s="135">
        <f t="shared" ca="1" si="39"/>
        <v>3000000</v>
      </c>
      <c r="D159" s="139">
        <f t="shared" ca="1" si="40"/>
        <v>2814227.5119958995</v>
      </c>
      <c r="E159" s="77">
        <f t="shared" ca="1" si="41"/>
        <v>-6.1924162668033592E-2</v>
      </c>
      <c r="F159" s="137">
        <f t="shared" ca="1" si="42"/>
        <v>-185772.48800410077</v>
      </c>
      <c r="G159" s="139">
        <f t="shared" ca="1" si="43"/>
        <v>2870306.5433967393</v>
      </c>
      <c r="H159" s="77">
        <f t="shared" ca="1" si="44"/>
        <v>-4.3231152201087003E-2</v>
      </c>
      <c r="I159" s="137">
        <f t="shared" ca="1" si="45"/>
        <v>-129693.45660326102</v>
      </c>
      <c r="J159" s="139">
        <f t="shared" ca="1" si="46"/>
        <v>2866012.0031444863</v>
      </c>
      <c r="K159" s="77">
        <f t="shared" ca="1" si="47"/>
        <v>-4.4662665618504585E-2</v>
      </c>
      <c r="L159" s="137">
        <f t="shared" ca="1" si="48"/>
        <v>-133987.99685551372</v>
      </c>
      <c r="M159" s="139">
        <f t="shared" ca="1" si="49"/>
        <v>2928781.8987585483</v>
      </c>
      <c r="N159" s="77">
        <f t="shared" ca="1" si="50"/>
        <v>-2.3739367080483888E-2</v>
      </c>
      <c r="O159" s="137">
        <f t="shared" ca="1" si="51"/>
        <v>-71218.101241451674</v>
      </c>
    </row>
    <row r="160" spans="1:15" ht="16.5" customHeight="1">
      <c r="A160" s="153">
        <v>25</v>
      </c>
      <c r="B160" s="165" t="str">
        <f>HYPERLINK("#'" &amp; TEXT(투자전략!$G$1+24, "[$-ko-KR]yyyy.mm.dd") &amp; "'!A94:O118", TEXT(투자전략!$G$1+24, "[$-ko-KR]yyyy.mm.dd"))</f>
        <v>2022.03.01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65" t="str">
        <f>HYPERLINK("#'" &amp; TEXT(투자전략!$G$1+25, "[$-ko-KR]yyyy.mm.dd") &amp; "'!A94:O118", TEXT(투자전략!$G$1+25, "[$-ko-KR]yyyy.mm.dd"))</f>
        <v>2022.03.02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65" t="str">
        <f>HYPERLINK("#'" &amp; TEXT(투자전략!$G$1+26, "[$-ko-KR]yyyy.mm.dd") &amp; "'!A94:O118", TEXT(투자전략!$G$1+26, "[$-ko-KR]yyyy.mm.dd"))</f>
        <v>2022.03.03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66" t="str">
        <f>HYPERLINK("#'" &amp; TEXT(투자전략!$G$1+27, "[$-ko-KR]yyyy.mm.dd") &amp; "'!A94:O118", TEXT(투자전략!$G$1+27, "[$-ko-KR]yyyy.mm.dd"))</f>
        <v>2022.03.04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64" t="str">
        <f>HYPERLINK("#'" &amp; TEXT(투자전략!$G$1+28, "[$-ko-KR]yyyy.mm.dd") &amp; "'!A94:O118", TEXT(투자전략!$G$1+28, "[$-ko-KR]yyyy.mm.dd"))</f>
        <v>2022.03.05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65" t="str">
        <f>HYPERLINK("#'" &amp; TEXT(투자전략!$G$1+29, "[$-ko-KR]yyyy.mm.dd") &amp; "'!A94:O118", TEXT(투자전략!$G$1+29, "[$-ko-KR]yyyy.mm.dd"))</f>
        <v>2022.03.06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65" t="str">
        <f>HYPERLINK("#'" &amp; TEXT(투자전략!$G$1+30, "[$-ko-KR]yyyy.mm.dd") &amp; "'!A94:O118", TEXT(투자전략!$G$1+30, "[$-ko-KR]yyyy.mm.dd"))</f>
        <v>2022.03.07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211" t="s">
        <v>279</v>
      </c>
      <c r="B167" s="213"/>
      <c r="C167" s="132" t="s">
        <v>274</v>
      </c>
      <c r="D167" s="150" t="s">
        <v>275</v>
      </c>
      <c r="E167" s="151" t="s">
        <v>276</v>
      </c>
      <c r="F167" s="152" t="s">
        <v>277</v>
      </c>
      <c r="G167" s="150" t="s">
        <v>275</v>
      </c>
      <c r="H167" s="151" t="s">
        <v>276</v>
      </c>
      <c r="I167" s="152" t="s">
        <v>277</v>
      </c>
      <c r="J167" s="150" t="s">
        <v>275</v>
      </c>
      <c r="K167" s="151" t="s">
        <v>276</v>
      </c>
      <c r="L167" s="152" t="s">
        <v>277</v>
      </c>
      <c r="M167" s="150" t="s">
        <v>275</v>
      </c>
      <c r="N167" s="151" t="s">
        <v>276</v>
      </c>
      <c r="O167" s="152" t="s">
        <v>277</v>
      </c>
    </row>
    <row r="168" spans="1:15" ht="16.5" customHeight="1" thickBot="1">
      <c r="A168" s="217"/>
      <c r="B168" s="219"/>
      <c r="C168" s="136">
        <f ca="1">SUM(C136:C166)</f>
        <v>72000000</v>
      </c>
      <c r="D168" s="140">
        <f ca="1">SUM(D136:D166)</f>
        <v>71485753.126679122</v>
      </c>
      <c r="E168" s="79">
        <f ca="1">IFERROR(F168 / (SUM($C136:$C166) / COUNT($C136:$C166)), 0)</f>
        <v>-0.17141562444028927</v>
      </c>
      <c r="F168" s="138">
        <f ca="1">SUM(F136:F166)</f>
        <v>-514246.87332086777</v>
      </c>
      <c r="G168" s="140">
        <f ca="1">SUM(G136:G166)</f>
        <v>71429411.451337978</v>
      </c>
      <c r="H168" s="79">
        <f ca="1">IFERROR(I168 / (SUM($C136:$C166) / COUNT($C136:$C166)), 0)</f>
        <v>-0.190196182887343</v>
      </c>
      <c r="I168" s="138">
        <f ca="1">SUM(I136:I166)</f>
        <v>-570588.54866202897</v>
      </c>
      <c r="J168" s="140">
        <f ca="1">SUM(J136:J166)</f>
        <v>71405739.199403211</v>
      </c>
      <c r="K168" s="79">
        <f ca="1">IFERROR(L168 / (SUM($C136:$C166) / COUNT($C136:$C166)), 0)</f>
        <v>-0.19808693353226475</v>
      </c>
      <c r="L168" s="138">
        <f ca="1">SUM(L136:L166)</f>
        <v>-594260.80059679423</v>
      </c>
      <c r="M168" s="140">
        <f ca="1">SUM(M136:M166)</f>
        <v>71215557.432508469</v>
      </c>
      <c r="N168" s="79">
        <f ca="1">IFERROR(O168 / (SUM($C136:$C166) / COUNT($C136:$C166)), 0)</f>
        <v>-0.26148085583051339</v>
      </c>
      <c r="O168" s="138">
        <f ca="1">SUM(O136:O166)</f>
        <v>-784442.56749154022</v>
      </c>
    </row>
    <row r="170" spans="1:15" ht="16.5" customHeight="1" thickBot="1"/>
    <row r="171" spans="1:15" ht="16.5" customHeight="1" thickBot="1">
      <c r="A171" s="202" t="str">
        <f>TEXT(투자전략!$G$1, "[$-ko-KR]yyyy년 mm월 ") &amp; "[엽전코인] 전일대비 상승률 Bottom20 월말결산"</f>
        <v>2022년 02월 [엽전코인] 전일대비 상승률 Bottom20 월말결산</v>
      </c>
      <c r="B171" s="203"/>
      <c r="C171" s="203"/>
      <c r="D171" s="203"/>
      <c r="E171" s="203"/>
      <c r="F171" s="203"/>
      <c r="G171" s="203"/>
      <c r="H171" s="203"/>
      <c r="I171" s="203"/>
      <c r="J171" s="203"/>
      <c r="K171" s="203"/>
      <c r="L171" s="203"/>
      <c r="M171" s="203"/>
      <c r="N171" s="203"/>
      <c r="O171" s="204"/>
    </row>
    <row r="172" spans="1:15" ht="16.5" customHeight="1" thickBot="1">
      <c r="A172" s="263" t="s">
        <v>280</v>
      </c>
      <c r="B172" s="217" t="s">
        <v>278</v>
      </c>
      <c r="C172" s="219"/>
      <c r="D172" s="217" t="s">
        <v>270</v>
      </c>
      <c r="E172" s="218"/>
      <c r="F172" s="219"/>
      <c r="G172" s="217" t="s">
        <v>271</v>
      </c>
      <c r="H172" s="218"/>
      <c r="I172" s="219"/>
      <c r="J172" s="217" t="s">
        <v>272</v>
      </c>
      <c r="K172" s="218"/>
      <c r="L172" s="219"/>
      <c r="M172" s="217" t="s">
        <v>273</v>
      </c>
      <c r="N172" s="218"/>
      <c r="O172" s="219"/>
    </row>
    <row r="173" spans="1:15" ht="16.5" customHeight="1" thickBot="1">
      <c r="A173" s="267"/>
      <c r="B173" s="154" t="s">
        <v>268</v>
      </c>
      <c r="C173" s="154" t="s">
        <v>42</v>
      </c>
      <c r="D173" s="121" t="s">
        <v>269</v>
      </c>
      <c r="E173" s="133" t="s">
        <v>40</v>
      </c>
      <c r="F173" s="156" t="s">
        <v>41</v>
      </c>
      <c r="G173" s="121" t="s">
        <v>269</v>
      </c>
      <c r="H173" s="133" t="s">
        <v>40</v>
      </c>
      <c r="I173" s="156" t="s">
        <v>41</v>
      </c>
      <c r="J173" s="121" t="s">
        <v>269</v>
      </c>
      <c r="K173" s="133" t="s">
        <v>40</v>
      </c>
      <c r="L173" s="156" t="s">
        <v>41</v>
      </c>
      <c r="M173" s="121" t="s">
        <v>269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67" t="str">
        <f>HYPERLINK("#'" &amp; TEXT(투자전략!$G$1+0, "[$-ko-KR]yyyy.mm.dd") &amp; "'!A121:O145", TEXT(투자전략!$G$1+0, "[$-ko-KR]yyyy.mm.dd"))</f>
        <v>2022.02.05</v>
      </c>
      <c r="C174" s="134">
        <f ca="1">IFERROR(COUNTA(INDIRECT($B174&amp;"!A125:A144")) * INDIRECT($B174&amp;"!B145"), "")</f>
        <v>3000000</v>
      </c>
      <c r="D174" s="142">
        <f ca="1">IFERROR($C174 * (1 + E174), "")</f>
        <v>3000000</v>
      </c>
      <c r="E174" s="76">
        <f ca="1">IFERROR(INDIRECT($B174&amp;"!E145"), "")</f>
        <v>0</v>
      </c>
      <c r="F174" s="141">
        <f ca="1">IFERROR(INDIRECT($B174&amp;"!F145"), "")</f>
        <v>0</v>
      </c>
      <c r="G174" s="142">
        <f ca="1">IFERROR($C174 * (1 + H174), "")</f>
        <v>3000000</v>
      </c>
      <c r="H174" s="76">
        <f ca="1">IFERROR(INDIRECT($B174&amp;"!H145"), "")</f>
        <v>0</v>
      </c>
      <c r="I174" s="141">
        <f ca="1">IFERROR(INDIRECT($B174&amp;"!I145"), "")</f>
        <v>0</v>
      </c>
      <c r="J174" s="142">
        <f ca="1">IFERROR($C174 * (1 + K174), "")</f>
        <v>3017094.5416066963</v>
      </c>
      <c r="K174" s="76">
        <f ca="1">IFERROR(INDIRECT($B174&amp;"!K145"), "")</f>
        <v>5.6981805355653791E-3</v>
      </c>
      <c r="L174" s="141">
        <f ca="1">IFERROR(INDIRECT($B174&amp;"!L145"), "")</f>
        <v>17094.541606696137</v>
      </c>
      <c r="M174" s="142">
        <f ca="1">IFERROR($C174 * (1 + N174), "")</f>
        <v>3019494.4163244325</v>
      </c>
      <c r="N174" s="76">
        <f ca="1">IFERROR(INDIRECT($B174&amp;"!N145"), "")</f>
        <v>6.4981387748109616E-3</v>
      </c>
      <c r="O174" s="141">
        <f ca="1">IFERROR(INDIRECT($B174&amp;"!O145"), "")</f>
        <v>19494.416324432888</v>
      </c>
    </row>
    <row r="175" spans="1:15" ht="16.5" customHeight="1">
      <c r="A175" s="153">
        <v>2</v>
      </c>
      <c r="B175" s="168" t="str">
        <f>HYPERLINK("#'" &amp; TEXT(투자전략!$G$1+1, "[$-ko-KR]yyyy.mm.dd") &amp; "'!A121:O145", TEXT(투자전략!$G$1+1, "[$-ko-KR]yyyy.mm.dd"))</f>
        <v>2022.02.06</v>
      </c>
      <c r="C175" s="135">
        <f t="shared" ref="C175:C204" ca="1" si="52">IFERROR(COUNTA(INDIRECT($B175&amp;"!A125:A144")) * INDIRECT($B175&amp;"!B145"), "")</f>
        <v>3000000</v>
      </c>
      <c r="D175" s="139">
        <f t="shared" ref="D175:D204" ca="1" si="53">IFERROR($C175 * (1 + E175), "")</f>
        <v>2972897.8693817477</v>
      </c>
      <c r="E175" s="77">
        <f t="shared" ref="E175:E204" ca="1" si="54">IFERROR(INDIRECT($B175&amp;"!E145"), "")</f>
        <v>-9.0340435394175109E-3</v>
      </c>
      <c r="F175" s="137">
        <f t="shared" ref="F175:F204" ca="1" si="55">IFERROR(INDIRECT($B175&amp;"!F145"), "")</f>
        <v>-27102.130618252537</v>
      </c>
      <c r="G175" s="139">
        <f t="shared" ref="G175:G204" ca="1" si="56">IFERROR($C175 * (1 + H175), "")</f>
        <v>2974257.9056210658</v>
      </c>
      <c r="H175" s="77">
        <f t="shared" ref="H175:H204" ca="1" si="57">IFERROR(INDIRECT($B175&amp;"!H145"), "")</f>
        <v>-8.5806981263113237E-3</v>
      </c>
      <c r="I175" s="137">
        <f t="shared" ref="I175:I204" ca="1" si="58">IFERROR(INDIRECT($B175&amp;"!I145"), "")</f>
        <v>-25742.094378933973</v>
      </c>
      <c r="J175" s="139">
        <f t="shared" ref="J175:J204" ca="1" si="59">IFERROR($C175 * (1 + K175), "")</f>
        <v>2953575.0383695713</v>
      </c>
      <c r="K175" s="77">
        <f t="shared" ref="K175:K204" ca="1" si="60">IFERROR(INDIRECT($B175&amp;"!K145"), "")</f>
        <v>-1.5474987210142862E-2</v>
      </c>
      <c r="L175" s="137">
        <f t="shared" ref="L175:L204" ca="1" si="61">IFERROR(INDIRECT($B175&amp;"!L145"), "")</f>
        <v>-46424.961630428596</v>
      </c>
      <c r="M175" s="139">
        <f t="shared" ref="M175:M204" ca="1" si="62">IFERROR($C175 * (1 + N175), "")</f>
        <v>2920167.7783539579</v>
      </c>
      <c r="N175" s="77">
        <f t="shared" ref="N175:N204" ca="1" si="63">IFERROR(INDIRECT($B175&amp;"!N145"), "")</f>
        <v>-2.6610740548680734E-2</v>
      </c>
      <c r="O175" s="137">
        <f t="shared" ref="O175:O204" ca="1" si="64">IFERROR(INDIRECT($B175&amp;"!O145"), "")</f>
        <v>-79832.221646042206</v>
      </c>
    </row>
    <row r="176" spans="1:15" ht="16.5" customHeight="1">
      <c r="A176" s="153">
        <v>3</v>
      </c>
      <c r="B176" s="168" t="str">
        <f>HYPERLINK("#'" &amp; TEXT(투자전략!$G$1+2, "[$-ko-KR]yyyy.mm.dd") &amp; "'!A121:O145", TEXT(투자전략!$G$1+2, "[$-ko-KR]yyyy.mm.dd"))</f>
        <v>2022.02.07</v>
      </c>
      <c r="C176" s="135">
        <f t="shared" ca="1" si="52"/>
        <v>3000000</v>
      </c>
      <c r="D176" s="139">
        <f t="shared" ca="1" si="53"/>
        <v>3109937.8586851689</v>
      </c>
      <c r="E176" s="77">
        <f t="shared" ca="1" si="54"/>
        <v>3.6645952895056226E-2</v>
      </c>
      <c r="F176" s="137">
        <f t="shared" ca="1" si="55"/>
        <v>109937.85868516867</v>
      </c>
      <c r="G176" s="139">
        <f t="shared" ca="1" si="56"/>
        <v>3114099.3307430358</v>
      </c>
      <c r="H176" s="77">
        <f t="shared" ca="1" si="57"/>
        <v>3.8033110247678595E-2</v>
      </c>
      <c r="I176" s="137">
        <f t="shared" ca="1" si="58"/>
        <v>114099.33074303574</v>
      </c>
      <c r="J176" s="139">
        <f t="shared" ca="1" si="59"/>
        <v>3118242.9231139123</v>
      </c>
      <c r="K176" s="77">
        <f t="shared" ca="1" si="60"/>
        <v>3.94143077046374E-2</v>
      </c>
      <c r="L176" s="137">
        <f t="shared" ca="1" si="61"/>
        <v>118242.92311391221</v>
      </c>
      <c r="M176" s="139">
        <f t="shared" ca="1" si="62"/>
        <v>3226095.9474448888</v>
      </c>
      <c r="N176" s="77">
        <f t="shared" ca="1" si="63"/>
        <v>7.5365315814963044E-2</v>
      </c>
      <c r="O176" s="137">
        <f t="shared" ca="1" si="64"/>
        <v>226095.94744488905</v>
      </c>
    </row>
    <row r="177" spans="1:15" ht="16.5" customHeight="1">
      <c r="A177" s="153">
        <v>4</v>
      </c>
      <c r="B177" s="168" t="str">
        <f>HYPERLINK("#'" &amp; TEXT(투자전략!$G$1+3, "[$-ko-KR]yyyy.mm.dd") &amp; "'!A121:O145", TEXT(투자전략!$G$1+3, "[$-ko-KR]yyyy.mm.dd"))</f>
        <v>2022.02.08</v>
      </c>
      <c r="C177" s="135">
        <f t="shared" ca="1" si="52"/>
        <v>3000000</v>
      </c>
      <c r="D177" s="139">
        <f t="shared" ca="1" si="53"/>
        <v>2980089.476449511</v>
      </c>
      <c r="E177" s="77">
        <f t="shared" ca="1" si="54"/>
        <v>-6.6368411834962452E-3</v>
      </c>
      <c r="F177" s="137">
        <f t="shared" ca="1" si="55"/>
        <v>-19910.523550488739</v>
      </c>
      <c r="G177" s="139">
        <f t="shared" ca="1" si="56"/>
        <v>2830981.5359437764</v>
      </c>
      <c r="H177" s="77">
        <f t="shared" ca="1" si="57"/>
        <v>-5.6339488018741266E-2</v>
      </c>
      <c r="I177" s="137">
        <f t="shared" ca="1" si="58"/>
        <v>-169018.46405622378</v>
      </c>
      <c r="J177" s="139">
        <f t="shared" ca="1" si="59"/>
        <v>2841867.5626532054</v>
      </c>
      <c r="K177" s="77">
        <f t="shared" ca="1" si="60"/>
        <v>-5.271081244893161E-2</v>
      </c>
      <c r="L177" s="137">
        <f t="shared" ca="1" si="61"/>
        <v>-158132.43734679482</v>
      </c>
      <c r="M177" s="139">
        <f t="shared" ca="1" si="62"/>
        <v>2850761.6066130241</v>
      </c>
      <c r="N177" s="77">
        <f t="shared" ca="1" si="63"/>
        <v>-4.9746131128991983E-2</v>
      </c>
      <c r="O177" s="137">
        <f t="shared" ca="1" si="64"/>
        <v>-149238.39338697595</v>
      </c>
    </row>
    <row r="178" spans="1:15" ht="16.5" customHeight="1">
      <c r="A178" s="153">
        <v>5</v>
      </c>
      <c r="B178" s="168" t="str">
        <f>HYPERLINK("#'" &amp; TEXT(투자전략!$G$1+4, "[$-ko-KR]yyyy.mm.dd") &amp; "'!A121:O145", TEXT(투자전략!$G$1+4, "[$-ko-KR]yyyy.mm.dd"))</f>
        <v>2022.02.09</v>
      </c>
      <c r="C178" s="135">
        <f t="shared" ca="1" si="52"/>
        <v>3000000</v>
      </c>
      <c r="D178" s="139">
        <f t="shared" ca="1" si="53"/>
        <v>2990823.1927735195</v>
      </c>
      <c r="E178" s="77">
        <f t="shared" ca="1" si="54"/>
        <v>-3.0589357421601099E-3</v>
      </c>
      <c r="F178" s="137">
        <f t="shared" ca="1" si="55"/>
        <v>-9176.807226480325</v>
      </c>
      <c r="G178" s="139">
        <f t="shared" ca="1" si="56"/>
        <v>3017789.1536306599</v>
      </c>
      <c r="H178" s="77">
        <f t="shared" ca="1" si="57"/>
        <v>5.9297178768865739E-3</v>
      </c>
      <c r="I178" s="137">
        <f t="shared" ca="1" si="58"/>
        <v>17789.153630659723</v>
      </c>
      <c r="J178" s="139">
        <f t="shared" ca="1" si="59"/>
        <v>3028348.539575519</v>
      </c>
      <c r="K178" s="77">
        <f t="shared" ca="1" si="60"/>
        <v>9.4495131918397503E-3</v>
      </c>
      <c r="L178" s="137">
        <f t="shared" ca="1" si="61"/>
        <v>28348.539575519244</v>
      </c>
      <c r="M178" s="139">
        <f t="shared" ca="1" si="62"/>
        <v>3065761.8994044974</v>
      </c>
      <c r="N178" s="77">
        <f t="shared" ca="1" si="63"/>
        <v>2.1920633134832578E-2</v>
      </c>
      <c r="O178" s="137">
        <f t="shared" ca="1" si="64"/>
        <v>65761.89940449773</v>
      </c>
    </row>
    <row r="179" spans="1:15" ht="16.5" customHeight="1">
      <c r="A179" s="153">
        <v>6</v>
      </c>
      <c r="B179" s="168" t="str">
        <f>HYPERLINK("#'" &amp; TEXT(투자전략!$G$1+5, "[$-ko-KR]yyyy.mm.dd") &amp; "'!A121:O145", TEXT(투자전략!$G$1+5, "[$-ko-KR]yyyy.mm.dd"))</f>
        <v>2022.02.10</v>
      </c>
      <c r="C179" s="135">
        <f t="shared" ca="1" si="52"/>
        <v>3000000</v>
      </c>
      <c r="D179" s="139">
        <f t="shared" ca="1" si="53"/>
        <v>2973510.5141733275</v>
      </c>
      <c r="E179" s="77">
        <f t="shared" ca="1" si="54"/>
        <v>-8.8298286088907656E-3</v>
      </c>
      <c r="F179" s="137">
        <f t="shared" ca="1" si="55"/>
        <v>-26489.485826672302</v>
      </c>
      <c r="G179" s="139">
        <f t="shared" ca="1" si="56"/>
        <v>3017849.7552068685</v>
      </c>
      <c r="H179" s="77">
        <f t="shared" ca="1" si="57"/>
        <v>5.9499184022895491E-3</v>
      </c>
      <c r="I179" s="137">
        <f t="shared" ca="1" si="58"/>
        <v>17849.755206868645</v>
      </c>
      <c r="J179" s="139">
        <f t="shared" ca="1" si="59"/>
        <v>3017849.7552068685</v>
      </c>
      <c r="K179" s="77">
        <f t="shared" ca="1" si="60"/>
        <v>5.9499184022895491E-3</v>
      </c>
      <c r="L179" s="137">
        <f t="shared" ca="1" si="61"/>
        <v>17849.755206868645</v>
      </c>
      <c r="M179" s="139">
        <f t="shared" ca="1" si="62"/>
        <v>2969315.9892836534</v>
      </c>
      <c r="N179" s="77">
        <f t="shared" ca="1" si="63"/>
        <v>-1.0228003572115531E-2</v>
      </c>
      <c r="O179" s="137">
        <f t="shared" ca="1" si="64"/>
        <v>-30684.010716346602</v>
      </c>
    </row>
    <row r="180" spans="1:15" ht="16.5" customHeight="1" thickBot="1">
      <c r="A180" s="155">
        <v>7</v>
      </c>
      <c r="B180" s="169" t="str">
        <f>HYPERLINK("#'" &amp; TEXT(투자전략!$G$1+6, "[$-ko-KR]yyyy.mm.dd") &amp; "'!A121:O145", TEXT(투자전략!$G$1+6, "[$-ko-KR]yyyy.mm.dd"))</f>
        <v>2022.02.11</v>
      </c>
      <c r="C180" s="135">
        <f t="shared" ca="1" si="52"/>
        <v>3000000</v>
      </c>
      <c r="D180" s="139">
        <f t="shared" ca="1" si="53"/>
        <v>2908425.2364867809</v>
      </c>
      <c r="E180" s="77">
        <f t="shared" ca="1" si="54"/>
        <v>-3.0524921171072993E-2</v>
      </c>
      <c r="F180" s="137">
        <f t="shared" ca="1" si="55"/>
        <v>-91574.763513219019</v>
      </c>
      <c r="G180" s="139">
        <f t="shared" ca="1" si="56"/>
        <v>2924322.2551466892</v>
      </c>
      <c r="H180" s="77">
        <f t="shared" ca="1" si="57"/>
        <v>-2.5225914951103622E-2</v>
      </c>
      <c r="I180" s="137">
        <f t="shared" ca="1" si="58"/>
        <v>-75677.744853310869</v>
      </c>
      <c r="J180" s="139">
        <f t="shared" ca="1" si="59"/>
        <v>2939412.5837017847</v>
      </c>
      <c r="K180" s="77">
        <f t="shared" ca="1" si="60"/>
        <v>-2.0195805432738464E-2</v>
      </c>
      <c r="L180" s="137">
        <f t="shared" ca="1" si="61"/>
        <v>-60587.416298215387</v>
      </c>
      <c r="M180" s="139">
        <f t="shared" ca="1" si="62"/>
        <v>2969457.3534028209</v>
      </c>
      <c r="N180" s="77">
        <f t="shared" ca="1" si="63"/>
        <v>-1.0180882199059726E-2</v>
      </c>
      <c r="O180" s="137">
        <f t="shared" ca="1" si="64"/>
        <v>-30542.646597179177</v>
      </c>
    </row>
    <row r="181" spans="1:15" ht="16.5" customHeight="1">
      <c r="A181" s="154">
        <v>8</v>
      </c>
      <c r="B181" s="167" t="str">
        <f>HYPERLINK("#'" &amp; TEXT(투자전략!$G$1+7, "[$-ko-KR]yyyy.mm.dd") &amp; "'!A121:O145", TEXT(투자전략!$G$1+7, "[$-ko-KR]yyyy.mm.dd"))</f>
        <v>2022.02.12</v>
      </c>
      <c r="C181" s="134">
        <f t="shared" ca="1" si="52"/>
        <v>3000000</v>
      </c>
      <c r="D181" s="142">
        <f t="shared" ca="1" si="53"/>
        <v>2754275.6991299228</v>
      </c>
      <c r="E181" s="76">
        <f t="shared" ca="1" si="54"/>
        <v>-8.1908100290025654E-2</v>
      </c>
      <c r="F181" s="141">
        <f t="shared" ca="1" si="55"/>
        <v>-245724.3008700769</v>
      </c>
      <c r="G181" s="142">
        <f t="shared" ca="1" si="56"/>
        <v>2787790.8345783167</v>
      </c>
      <c r="H181" s="76">
        <f t="shared" ca="1" si="57"/>
        <v>-7.0736388473894463E-2</v>
      </c>
      <c r="I181" s="141">
        <f t="shared" ca="1" si="58"/>
        <v>-212209.1654216834</v>
      </c>
      <c r="J181" s="142">
        <f t="shared" ca="1" si="59"/>
        <v>2795922.5486340476</v>
      </c>
      <c r="K181" s="76">
        <f t="shared" ca="1" si="60"/>
        <v>-6.8025817121984147E-2</v>
      </c>
      <c r="L181" s="141">
        <f t="shared" ca="1" si="61"/>
        <v>-204077.45136595244</v>
      </c>
      <c r="M181" s="142">
        <f t="shared" ca="1" si="62"/>
        <v>2742790.0429944484</v>
      </c>
      <c r="N181" s="76">
        <f t="shared" ca="1" si="63"/>
        <v>-8.5736652335183808E-2</v>
      </c>
      <c r="O181" s="141">
        <f t="shared" ca="1" si="64"/>
        <v>-257209.95700555135</v>
      </c>
    </row>
    <row r="182" spans="1:15" ht="16.5" customHeight="1">
      <c r="A182" s="153">
        <v>9</v>
      </c>
      <c r="B182" s="168" t="str">
        <f>HYPERLINK("#'" &amp; TEXT(투자전략!$G$1+8, "[$-ko-KR]yyyy.mm.dd") &amp; "'!A121:O145", TEXT(투자전략!$G$1+8, "[$-ko-KR]yyyy.mm.dd"))</f>
        <v>2022.02.13</v>
      </c>
      <c r="C182" s="135">
        <f t="shared" ca="1" si="52"/>
        <v>3000000</v>
      </c>
      <c r="D182" s="139">
        <f t="shared" ca="1" si="53"/>
        <v>3088159.3942120196</v>
      </c>
      <c r="E182" s="77">
        <f t="shared" ca="1" si="54"/>
        <v>2.9386464737339867E-2</v>
      </c>
      <c r="F182" s="137">
        <f t="shared" ca="1" si="55"/>
        <v>88159.394212019615</v>
      </c>
      <c r="G182" s="139">
        <f t="shared" ca="1" si="56"/>
        <v>3107987.3198185167</v>
      </c>
      <c r="H182" s="77">
        <f t="shared" ca="1" si="57"/>
        <v>3.5995773272838844E-2</v>
      </c>
      <c r="I182" s="137">
        <f t="shared" ca="1" si="58"/>
        <v>107987.31981851654</v>
      </c>
      <c r="J182" s="139">
        <f t="shared" ca="1" si="59"/>
        <v>3107987.3198185167</v>
      </c>
      <c r="K182" s="77">
        <f t="shared" ca="1" si="60"/>
        <v>3.5995773272838844E-2</v>
      </c>
      <c r="L182" s="137">
        <f t="shared" ca="1" si="61"/>
        <v>107987.31981851654</v>
      </c>
      <c r="M182" s="139">
        <f t="shared" ca="1" si="62"/>
        <v>3073241.6554302759</v>
      </c>
      <c r="N182" s="77">
        <f t="shared" ca="1" si="63"/>
        <v>2.4413885143425261E-2</v>
      </c>
      <c r="O182" s="137">
        <f t="shared" ca="1" si="64"/>
        <v>73241.655430275787</v>
      </c>
    </row>
    <row r="183" spans="1:15" ht="16.5" customHeight="1">
      <c r="A183" s="153">
        <v>10</v>
      </c>
      <c r="B183" s="168" t="str">
        <f>HYPERLINK("#'" &amp; TEXT(투자전략!$G$1+9, "[$-ko-KR]yyyy.mm.dd") &amp; "'!A121:O145", TEXT(투자전략!$G$1+9, "[$-ko-KR]yyyy.mm.dd"))</f>
        <v>2022.02.14</v>
      </c>
      <c r="C183" s="135">
        <f t="shared" ca="1" si="52"/>
        <v>3000000</v>
      </c>
      <c r="D183" s="139">
        <f t="shared" ca="1" si="53"/>
        <v>2922830.7657145113</v>
      </c>
      <c r="E183" s="77">
        <f t="shared" ca="1" si="54"/>
        <v>-2.5723078095162933E-2</v>
      </c>
      <c r="F183" s="137">
        <f t="shared" ca="1" si="55"/>
        <v>-77169.234285488783</v>
      </c>
      <c r="G183" s="139">
        <f t="shared" ca="1" si="56"/>
        <v>2910521.8580947653</v>
      </c>
      <c r="H183" s="77">
        <f t="shared" ca="1" si="57"/>
        <v>-2.9826047301744901E-2</v>
      </c>
      <c r="I183" s="137">
        <f t="shared" ca="1" si="58"/>
        <v>-89478.141905234705</v>
      </c>
      <c r="J183" s="139">
        <f t="shared" ca="1" si="59"/>
        <v>2906853.6231381013</v>
      </c>
      <c r="K183" s="77">
        <f t="shared" ca="1" si="60"/>
        <v>-3.1048792287299599E-2</v>
      </c>
      <c r="L183" s="137">
        <f t="shared" ca="1" si="61"/>
        <v>-93146.376861898796</v>
      </c>
      <c r="M183" s="139">
        <f t="shared" ca="1" si="62"/>
        <v>2953434.0331205283</v>
      </c>
      <c r="N183" s="77">
        <f t="shared" ca="1" si="63"/>
        <v>-1.552198895982378E-2</v>
      </c>
      <c r="O183" s="137">
        <f t="shared" ca="1" si="64"/>
        <v>-46565.966879471351</v>
      </c>
    </row>
    <row r="184" spans="1:15" ht="16.5" customHeight="1">
      <c r="A184" s="153">
        <v>11</v>
      </c>
      <c r="B184" s="168" t="str">
        <f>HYPERLINK("#'" &amp; TEXT(투자전략!$G$1+10, "[$-ko-KR]yyyy.mm.dd") &amp; "'!A121:O145", TEXT(투자전략!$G$1+10, "[$-ko-KR]yyyy.mm.dd"))</f>
        <v>2022.02.15</v>
      </c>
      <c r="C184" s="135">
        <f t="shared" ca="1" si="52"/>
        <v>3000000</v>
      </c>
      <c r="D184" s="139">
        <f t="shared" ca="1" si="53"/>
        <v>3031988.8617129116</v>
      </c>
      <c r="E184" s="77">
        <f t="shared" ca="1" si="54"/>
        <v>1.0662953904304018E-2</v>
      </c>
      <c r="F184" s="137">
        <f t="shared" ca="1" si="55"/>
        <v>31988.861712912058</v>
      </c>
      <c r="G184" s="139">
        <f t="shared" ca="1" si="56"/>
        <v>3103295.475143264</v>
      </c>
      <c r="H184" s="77">
        <f t="shared" ca="1" si="57"/>
        <v>3.4431825047754661E-2</v>
      </c>
      <c r="I184" s="137">
        <f t="shared" ca="1" si="58"/>
        <v>103295.47514326396</v>
      </c>
      <c r="J184" s="139">
        <f t="shared" ca="1" si="59"/>
        <v>3119940.914274625</v>
      </c>
      <c r="K184" s="77">
        <f t="shared" ca="1" si="60"/>
        <v>3.998030475820824E-2</v>
      </c>
      <c r="L184" s="137">
        <f t="shared" ca="1" si="61"/>
        <v>119940.91427462471</v>
      </c>
      <c r="M184" s="139">
        <f t="shared" ca="1" si="62"/>
        <v>3102156.4601842733</v>
      </c>
      <c r="N184" s="77">
        <f t="shared" ca="1" si="63"/>
        <v>3.405215339475786E-2</v>
      </c>
      <c r="O184" s="137">
        <f t="shared" ca="1" si="64"/>
        <v>102156.46018427359</v>
      </c>
    </row>
    <row r="185" spans="1:15" ht="16.5" customHeight="1">
      <c r="A185" s="153">
        <v>12</v>
      </c>
      <c r="B185" s="168" t="str">
        <f>HYPERLINK("#'" &amp; TEXT(투자전략!$G$1+11, "[$-ko-KR]yyyy.mm.dd") &amp; "'!A121:O145", TEXT(투자전략!$G$1+11, "[$-ko-KR]yyyy.mm.dd"))</f>
        <v>2022.02.16</v>
      </c>
      <c r="C185" s="135">
        <f t="shared" ca="1" si="52"/>
        <v>3000000</v>
      </c>
      <c r="D185" s="139">
        <f t="shared" ca="1" si="53"/>
        <v>3042701.3247665623</v>
      </c>
      <c r="E185" s="77">
        <f t="shared" ca="1" si="54"/>
        <v>1.4233774922187543E-2</v>
      </c>
      <c r="F185" s="137">
        <f t="shared" ca="1" si="55"/>
        <v>42701.324766562611</v>
      </c>
      <c r="G185" s="139">
        <f t="shared" ca="1" si="56"/>
        <v>3049270.080780738</v>
      </c>
      <c r="H185" s="77">
        <f t="shared" ca="1" si="57"/>
        <v>1.6423360260245844E-2</v>
      </c>
      <c r="I185" s="137">
        <f t="shared" ca="1" si="58"/>
        <v>49270.080780737517</v>
      </c>
      <c r="J185" s="139">
        <f t="shared" ca="1" si="59"/>
        <v>3034093.4909147788</v>
      </c>
      <c r="K185" s="77">
        <f t="shared" ca="1" si="60"/>
        <v>1.1364496971592839E-2</v>
      </c>
      <c r="L185" s="137">
        <f t="shared" ca="1" si="61"/>
        <v>34093.490914778515</v>
      </c>
      <c r="M185" s="139">
        <f t="shared" ca="1" si="62"/>
        <v>3003031.967702467</v>
      </c>
      <c r="N185" s="77">
        <f t="shared" ca="1" si="63"/>
        <v>1.0106559008222688E-3</v>
      </c>
      <c r="O185" s="137">
        <f t="shared" ca="1" si="64"/>
        <v>3031.9677024668031</v>
      </c>
    </row>
    <row r="186" spans="1:15" ht="16.5" customHeight="1">
      <c r="A186" s="153">
        <v>13</v>
      </c>
      <c r="B186" s="168" t="str">
        <f>HYPERLINK("#'" &amp; TEXT(투자전략!$G$1+12, "[$-ko-KR]yyyy.mm.dd") &amp; "'!A121:O145", TEXT(투자전략!$G$1+12, "[$-ko-KR]yyyy.mm.dd"))</f>
        <v>2022.02.17</v>
      </c>
      <c r="C186" s="135">
        <f t="shared" ca="1" si="52"/>
        <v>3000000</v>
      </c>
      <c r="D186" s="139">
        <f t="shared" ca="1" si="53"/>
        <v>2981870.0054951543</v>
      </c>
      <c r="E186" s="77">
        <f t="shared" ca="1" si="54"/>
        <v>-6.0433315016151486E-3</v>
      </c>
      <c r="F186" s="137">
        <f t="shared" ca="1" si="55"/>
        <v>-18129.994504845446</v>
      </c>
      <c r="G186" s="139">
        <f t="shared" ca="1" si="56"/>
        <v>2966147.1676136637</v>
      </c>
      <c r="H186" s="77">
        <f t="shared" ca="1" si="57"/>
        <v>-1.1284277462112026E-2</v>
      </c>
      <c r="I186" s="137">
        <f t="shared" ca="1" si="58"/>
        <v>-33852.832386336078</v>
      </c>
      <c r="J186" s="139">
        <f t="shared" ca="1" si="59"/>
        <v>2977592.8932196242</v>
      </c>
      <c r="K186" s="77">
        <f t="shared" ca="1" si="60"/>
        <v>-7.4690355934585936E-3</v>
      </c>
      <c r="L186" s="137">
        <f t="shared" ca="1" si="61"/>
        <v>-22407.10678037578</v>
      </c>
      <c r="M186" s="139">
        <f t="shared" ca="1" si="62"/>
        <v>2926069.5516127739</v>
      </c>
      <c r="N186" s="77">
        <f t="shared" ca="1" si="63"/>
        <v>-2.4643482795741981E-2</v>
      </c>
      <c r="O186" s="137">
        <f t="shared" ca="1" si="64"/>
        <v>-73930.448387225973</v>
      </c>
    </row>
    <row r="187" spans="1:15" ht="16.5" customHeight="1" thickBot="1">
      <c r="A187" s="155">
        <v>14</v>
      </c>
      <c r="B187" s="169" t="str">
        <f>HYPERLINK("#'" &amp; TEXT(투자전략!$G$1+13, "[$-ko-KR]yyyy.mm.dd") &amp; "'!A121:O145", TEXT(투자전략!$G$1+13, "[$-ko-KR]yyyy.mm.dd"))</f>
        <v>2022.02.18</v>
      </c>
      <c r="C187" s="136">
        <f t="shared" ca="1" si="52"/>
        <v>3000000</v>
      </c>
      <c r="D187" s="140">
        <f t="shared" ca="1" si="53"/>
        <v>2927541.1880072667</v>
      </c>
      <c r="E187" s="79">
        <f t="shared" ca="1" si="54"/>
        <v>-2.4152937330911069E-2</v>
      </c>
      <c r="F187" s="138">
        <f t="shared" ca="1" si="55"/>
        <v>-72458.811992733186</v>
      </c>
      <c r="G187" s="140">
        <f t="shared" ca="1" si="56"/>
        <v>2945837.621969549</v>
      </c>
      <c r="H187" s="79">
        <f t="shared" ca="1" si="57"/>
        <v>-1.8054126010150381E-2</v>
      </c>
      <c r="I187" s="138">
        <f t="shared" ca="1" si="58"/>
        <v>-54162.378030451146</v>
      </c>
      <c r="J187" s="140">
        <f t="shared" ca="1" si="59"/>
        <v>2886201.2937081563</v>
      </c>
      <c r="K187" s="79">
        <f t="shared" ca="1" si="60"/>
        <v>-3.7932902097281139E-2</v>
      </c>
      <c r="L187" s="138">
        <f t="shared" ca="1" si="61"/>
        <v>-113798.70629184342</v>
      </c>
      <c r="M187" s="140">
        <f t="shared" ca="1" si="62"/>
        <v>2861462.4676077389</v>
      </c>
      <c r="N187" s="79">
        <f t="shared" ca="1" si="63"/>
        <v>-4.6179177464087104E-2</v>
      </c>
      <c r="O187" s="138">
        <f t="shared" ca="1" si="64"/>
        <v>-138537.53239226135</v>
      </c>
    </row>
    <row r="188" spans="1:15" ht="16.5" customHeight="1">
      <c r="A188" s="154">
        <v>15</v>
      </c>
      <c r="B188" s="167" t="str">
        <f>HYPERLINK("#'" &amp; TEXT(투자전략!$G$1+14, "[$-ko-KR]yyyy.mm.dd") &amp; "'!A121:O145", TEXT(투자전략!$G$1+14, "[$-ko-KR]yyyy.mm.dd"))</f>
        <v>2022.02.19</v>
      </c>
      <c r="C188" s="135">
        <f t="shared" ca="1" si="52"/>
        <v>3000000</v>
      </c>
      <c r="D188" s="139">
        <f t="shared" ca="1" si="53"/>
        <v>3021345.9628498917</v>
      </c>
      <c r="E188" s="77">
        <f t="shared" ca="1" si="54"/>
        <v>7.1153209499638988E-3</v>
      </c>
      <c r="F188" s="137">
        <f t="shared" ca="1" si="55"/>
        <v>21345.962849891701</v>
      </c>
      <c r="G188" s="139">
        <f t="shared" ca="1" si="56"/>
        <v>2945074.1797514949</v>
      </c>
      <c r="H188" s="77">
        <f t="shared" ca="1" si="57"/>
        <v>-1.8308606749501761E-2</v>
      </c>
      <c r="I188" s="137">
        <f t="shared" ca="1" si="58"/>
        <v>-54925.820248505275</v>
      </c>
      <c r="J188" s="139">
        <f t="shared" ca="1" si="59"/>
        <v>2922384.2528866278</v>
      </c>
      <c r="K188" s="77">
        <f t="shared" ca="1" si="60"/>
        <v>-2.587191570445747E-2</v>
      </c>
      <c r="L188" s="137">
        <f t="shared" ca="1" si="61"/>
        <v>-77615.747113372403</v>
      </c>
      <c r="M188" s="139">
        <f t="shared" ca="1" si="62"/>
        <v>2965155.4648870565</v>
      </c>
      <c r="N188" s="77">
        <f t="shared" ca="1" si="63"/>
        <v>-1.1614845037647712E-2</v>
      </c>
      <c r="O188" s="137">
        <f t="shared" ca="1" si="64"/>
        <v>-34844.535112943136</v>
      </c>
    </row>
    <row r="189" spans="1:15" ht="16.5" customHeight="1">
      <c r="A189" s="153">
        <v>16</v>
      </c>
      <c r="B189" s="168" t="str">
        <f>HYPERLINK("#'" &amp; TEXT(투자전략!$G$1+15, "[$-ko-KR]yyyy.mm.dd") &amp; "'!A121:O145", TEXT(투자전략!$G$1+15, "[$-ko-KR]yyyy.mm.dd"))</f>
        <v>2022.02.20</v>
      </c>
      <c r="C189" s="135">
        <f t="shared" ca="1" si="52"/>
        <v>3000000</v>
      </c>
      <c r="D189" s="139">
        <f t="shared" ca="1" si="53"/>
        <v>2963587.4947624616</v>
      </c>
      <c r="E189" s="77">
        <f t="shared" ca="1" si="54"/>
        <v>-1.2137501745846206E-2</v>
      </c>
      <c r="F189" s="137">
        <f t="shared" ca="1" si="55"/>
        <v>-36412.505237538629</v>
      </c>
      <c r="G189" s="139">
        <f t="shared" ca="1" si="56"/>
        <v>2901703.909417592</v>
      </c>
      <c r="H189" s="77">
        <f t="shared" ca="1" si="57"/>
        <v>-3.2765363527469268E-2</v>
      </c>
      <c r="I189" s="137">
        <f t="shared" ca="1" si="58"/>
        <v>-98296.090582407749</v>
      </c>
      <c r="J189" s="139">
        <f t="shared" ca="1" si="59"/>
        <v>2917114.270848297</v>
      </c>
      <c r="K189" s="77">
        <f t="shared" ca="1" si="60"/>
        <v>-2.7628576383900882E-2</v>
      </c>
      <c r="L189" s="137">
        <f t="shared" ca="1" si="61"/>
        <v>-82885.729151702646</v>
      </c>
      <c r="M189" s="139">
        <f t="shared" ca="1" si="62"/>
        <v>2884186.6689589005</v>
      </c>
      <c r="N189" s="77">
        <f t="shared" ca="1" si="63"/>
        <v>-3.8604443680366522E-2</v>
      </c>
      <c r="O189" s="137">
        <f t="shared" ca="1" si="64"/>
        <v>-115813.33104109956</v>
      </c>
    </row>
    <row r="190" spans="1:15" ht="16.5" customHeight="1">
      <c r="A190" s="153">
        <v>17</v>
      </c>
      <c r="B190" s="168" t="str">
        <f>HYPERLINK("#'" &amp; TEXT(투자전략!$G$1+16, "[$-ko-KR]yyyy.mm.dd") &amp; "'!A121:O145", TEXT(투자전략!$G$1+16, "[$-ko-KR]yyyy.mm.dd"))</f>
        <v>2022.02.21</v>
      </c>
      <c r="C190" s="135">
        <f t="shared" ca="1" si="52"/>
        <v>3000000</v>
      </c>
      <c r="D190" s="139">
        <f t="shared" ca="1" si="53"/>
        <v>3101462.4704190185</v>
      </c>
      <c r="E190" s="77">
        <f t="shared" ca="1" si="54"/>
        <v>3.3820823473006183E-2</v>
      </c>
      <c r="F190" s="137">
        <f t="shared" ca="1" si="55"/>
        <v>101462.47041901851</v>
      </c>
      <c r="G190" s="139">
        <f t="shared" ca="1" si="56"/>
        <v>3044649.7219524882</v>
      </c>
      <c r="H190" s="77">
        <f t="shared" ca="1" si="57"/>
        <v>1.4883240650829421E-2</v>
      </c>
      <c r="I190" s="137">
        <f t="shared" ca="1" si="58"/>
        <v>44649.721952488246</v>
      </c>
      <c r="J190" s="139">
        <f t="shared" ca="1" si="59"/>
        <v>2997283.8020657599</v>
      </c>
      <c r="K190" s="77">
        <f t="shared" ca="1" si="60"/>
        <v>-9.0539931141345067E-4</v>
      </c>
      <c r="L190" s="137">
        <f t="shared" ca="1" si="61"/>
        <v>-2716.1979342403511</v>
      </c>
      <c r="M190" s="139">
        <f t="shared" ca="1" si="62"/>
        <v>3034153.1261783061</v>
      </c>
      <c r="N190" s="77">
        <f t="shared" ca="1" si="63"/>
        <v>1.1384375392768745E-2</v>
      </c>
      <c r="O190" s="137">
        <f t="shared" ca="1" si="64"/>
        <v>34153.126178306229</v>
      </c>
    </row>
    <row r="191" spans="1:15" ht="16.5" customHeight="1">
      <c r="A191" s="153">
        <v>18</v>
      </c>
      <c r="B191" s="168" t="str">
        <f>HYPERLINK("#'" &amp; TEXT(투자전략!$G$1+17, "[$-ko-KR]yyyy.mm.dd") &amp; "'!A121:O145", TEXT(투자전략!$G$1+17, "[$-ko-KR]yyyy.mm.dd"))</f>
        <v>2022.02.22</v>
      </c>
      <c r="C191" s="135">
        <f t="shared" ca="1" si="52"/>
        <v>3000000</v>
      </c>
      <c r="D191" s="139">
        <f t="shared" ca="1" si="53"/>
        <v>2788748.1138584889</v>
      </c>
      <c r="E191" s="77">
        <f t="shared" ca="1" si="54"/>
        <v>-7.0417295380503828E-2</v>
      </c>
      <c r="F191" s="137">
        <f t="shared" ca="1" si="55"/>
        <v>-211251.88614151152</v>
      </c>
      <c r="G191" s="139">
        <f t="shared" ca="1" si="56"/>
        <v>2847917.6253687497</v>
      </c>
      <c r="H191" s="77">
        <f t="shared" ca="1" si="57"/>
        <v>-5.0694124877083468E-2</v>
      </c>
      <c r="I191" s="137">
        <f t="shared" ca="1" si="58"/>
        <v>-152082.37463125042</v>
      </c>
      <c r="J191" s="139">
        <f t="shared" ca="1" si="59"/>
        <v>2878375.9345423472</v>
      </c>
      <c r="K191" s="77">
        <f t="shared" ca="1" si="60"/>
        <v>-4.0541355152550931E-2</v>
      </c>
      <c r="L191" s="137">
        <f t="shared" ca="1" si="61"/>
        <v>-121624.0654576528</v>
      </c>
      <c r="M191" s="139">
        <f t="shared" ca="1" si="62"/>
        <v>2855828.3917228165</v>
      </c>
      <c r="N191" s="77">
        <f t="shared" ca="1" si="63"/>
        <v>-4.8057202759061245E-2</v>
      </c>
      <c r="O191" s="137">
        <f t="shared" ca="1" si="64"/>
        <v>-144171.60827718378</v>
      </c>
    </row>
    <row r="192" spans="1:15" ht="16.5" customHeight="1">
      <c r="A192" s="153">
        <v>19</v>
      </c>
      <c r="B192" s="168" t="str">
        <f>HYPERLINK("#'" &amp; TEXT(투자전략!$G$1+18, "[$-ko-KR]yyyy.mm.dd") &amp; "'!A121:O145", TEXT(투자전략!$G$1+18, "[$-ko-KR]yyyy.mm.dd"))</f>
        <v>2022.02.23</v>
      </c>
      <c r="C192" s="135">
        <f t="shared" ca="1" si="52"/>
        <v>3000000</v>
      </c>
      <c r="D192" s="139">
        <f t="shared" ca="1" si="53"/>
        <v>3055536.938080058</v>
      </c>
      <c r="E192" s="77">
        <f t="shared" ca="1" si="54"/>
        <v>1.8512312693352552E-2</v>
      </c>
      <c r="F192" s="137">
        <f t="shared" ca="1" si="55"/>
        <v>55536.938080057669</v>
      </c>
      <c r="G192" s="139">
        <f t="shared" ca="1" si="56"/>
        <v>3129277.1580136013</v>
      </c>
      <c r="H192" s="77">
        <f t="shared" ca="1" si="57"/>
        <v>4.3092386004533814E-2</v>
      </c>
      <c r="I192" s="137">
        <f t="shared" ca="1" si="58"/>
        <v>129277.15801360148</v>
      </c>
      <c r="J192" s="139">
        <f t="shared" ca="1" si="59"/>
        <v>3136489.9661940942</v>
      </c>
      <c r="K192" s="77">
        <f t="shared" ca="1" si="60"/>
        <v>4.5496655398031494E-2</v>
      </c>
      <c r="L192" s="137">
        <f t="shared" ca="1" si="61"/>
        <v>136489.96619409448</v>
      </c>
      <c r="M192" s="139">
        <f t="shared" ca="1" si="62"/>
        <v>3090680.8093226789</v>
      </c>
      <c r="N192" s="77">
        <f t="shared" ca="1" si="63"/>
        <v>3.0226936440892825E-2</v>
      </c>
      <c r="O192" s="137">
        <f t="shared" ca="1" si="64"/>
        <v>90680.809322678499</v>
      </c>
    </row>
    <row r="193" spans="1:15" ht="16.5" customHeight="1">
      <c r="A193" s="153">
        <v>20</v>
      </c>
      <c r="B193" s="168" t="str">
        <f>HYPERLINK("#'" &amp; TEXT(투자전략!$G$1+19, "[$-ko-KR]yyyy.mm.dd") &amp; "'!A121:O145", TEXT(투자전략!$G$1+19, "[$-ko-KR]yyyy.mm.dd"))</f>
        <v>2022.02.24</v>
      </c>
      <c r="C193" s="135">
        <f t="shared" ca="1" si="52"/>
        <v>3000000</v>
      </c>
      <c r="D193" s="139">
        <f t="shared" ca="1" si="53"/>
        <v>2724093.7109954939</v>
      </c>
      <c r="E193" s="77">
        <f t="shared" ca="1" si="54"/>
        <v>-9.1968763001501988E-2</v>
      </c>
      <c r="F193" s="137">
        <f t="shared" ca="1" si="55"/>
        <v>-275906.2890045059</v>
      </c>
      <c r="G193" s="139">
        <f t="shared" ca="1" si="56"/>
        <v>2757500.0485393032</v>
      </c>
      <c r="H193" s="77">
        <f t="shared" ca="1" si="57"/>
        <v>-8.0833317153565579E-2</v>
      </c>
      <c r="I193" s="137">
        <f t="shared" ca="1" si="58"/>
        <v>-242499.95146069676</v>
      </c>
      <c r="J193" s="139">
        <f t="shared" ca="1" si="59"/>
        <v>2727933.6008543465</v>
      </c>
      <c r="K193" s="77">
        <f t="shared" ca="1" si="60"/>
        <v>-9.0688799715217788E-2</v>
      </c>
      <c r="L193" s="137">
        <f t="shared" ca="1" si="61"/>
        <v>-272066.39914565335</v>
      </c>
      <c r="M193" s="139">
        <f t="shared" ca="1" si="62"/>
        <v>2764219.3437309349</v>
      </c>
      <c r="N193" s="77">
        <f t="shared" ca="1" si="63"/>
        <v>-7.8593552089688351E-2</v>
      </c>
      <c r="O193" s="137">
        <f t="shared" ca="1" si="64"/>
        <v>-235780.65626906502</v>
      </c>
    </row>
    <row r="194" spans="1:15" ht="16.5" customHeight="1" thickBot="1">
      <c r="A194" s="155">
        <v>21</v>
      </c>
      <c r="B194" s="169" t="str">
        <f>HYPERLINK("#'" &amp; TEXT(투자전략!$G$1+20, "[$-ko-KR]yyyy.mm.dd") &amp; "'!A121:O145", TEXT(투자전략!$G$1+20, "[$-ko-KR]yyyy.mm.dd"))</f>
        <v>2022.02.25</v>
      </c>
      <c r="C194" s="135">
        <f t="shared" ca="1" si="52"/>
        <v>3000000</v>
      </c>
      <c r="D194" s="139">
        <f t="shared" ca="1" si="53"/>
        <v>3197088.2774108183</v>
      </c>
      <c r="E194" s="77">
        <f t="shared" ca="1" si="54"/>
        <v>6.5696092470272832E-2</v>
      </c>
      <c r="F194" s="137">
        <f t="shared" ca="1" si="55"/>
        <v>197088.27741081847</v>
      </c>
      <c r="G194" s="139">
        <f t="shared" ca="1" si="56"/>
        <v>3195507.2784273671</v>
      </c>
      <c r="H194" s="77">
        <f t="shared" ca="1" si="57"/>
        <v>6.5169092809122364E-2</v>
      </c>
      <c r="I194" s="137">
        <f t="shared" ca="1" si="58"/>
        <v>195507.2784273671</v>
      </c>
      <c r="J194" s="139">
        <f t="shared" ca="1" si="59"/>
        <v>3286051.8174242564</v>
      </c>
      <c r="K194" s="77">
        <f t="shared" ca="1" si="60"/>
        <v>9.5350605808085548E-2</v>
      </c>
      <c r="L194" s="137">
        <f t="shared" ca="1" si="61"/>
        <v>286051.8174242567</v>
      </c>
      <c r="M194" s="139">
        <f t="shared" ca="1" si="62"/>
        <v>3294646.2061602473</v>
      </c>
      <c r="N194" s="77">
        <f t="shared" ca="1" si="63"/>
        <v>9.8215402053415779E-2</v>
      </c>
      <c r="O194" s="137">
        <f t="shared" ca="1" si="64"/>
        <v>294646.20616024744</v>
      </c>
    </row>
    <row r="195" spans="1:15" ht="16.5" customHeight="1">
      <c r="A195" s="154">
        <v>22</v>
      </c>
      <c r="B195" s="167" t="str">
        <f>HYPERLINK("#'" &amp; TEXT(투자전략!$G$1+21, "[$-ko-KR]yyyy.mm.dd") &amp; "'!A121:O145", TEXT(투자전략!$G$1+21, "[$-ko-KR]yyyy.mm.dd"))</f>
        <v>2022.02.26</v>
      </c>
      <c r="C195" s="134">
        <f t="shared" ca="1" si="52"/>
        <v>3000000</v>
      </c>
      <c r="D195" s="142">
        <f t="shared" ca="1" si="53"/>
        <v>3158919.2220040751</v>
      </c>
      <c r="E195" s="76">
        <f t="shared" ca="1" si="54"/>
        <v>5.2973074001358325E-2</v>
      </c>
      <c r="F195" s="141">
        <f t="shared" ca="1" si="55"/>
        <v>158919.22200407495</v>
      </c>
      <c r="G195" s="142">
        <f t="shared" ca="1" si="56"/>
        <v>3123691.6925997874</v>
      </c>
      <c r="H195" s="76">
        <f t="shared" ca="1" si="57"/>
        <v>4.1230564199929147E-2</v>
      </c>
      <c r="I195" s="141">
        <f t="shared" ca="1" si="58"/>
        <v>123691.69259978745</v>
      </c>
      <c r="J195" s="142">
        <f t="shared" ca="1" si="59"/>
        <v>3160850.4474257096</v>
      </c>
      <c r="K195" s="76">
        <f t="shared" ca="1" si="60"/>
        <v>5.3616815808569994E-2</v>
      </c>
      <c r="L195" s="141">
        <f t="shared" ca="1" si="61"/>
        <v>160850.44742570998</v>
      </c>
      <c r="M195" s="142">
        <f t="shared" ca="1" si="62"/>
        <v>3160409.6703022495</v>
      </c>
      <c r="N195" s="76">
        <f t="shared" ca="1" si="63"/>
        <v>5.3469890100749873E-2</v>
      </c>
      <c r="O195" s="141">
        <f t="shared" ca="1" si="64"/>
        <v>160409.67030224961</v>
      </c>
    </row>
    <row r="196" spans="1:15" ht="16.5" customHeight="1">
      <c r="A196" s="153">
        <v>23</v>
      </c>
      <c r="B196" s="168" t="str">
        <f>HYPERLINK("#'" &amp; TEXT(투자전략!$G$1+22, "[$-ko-KR]yyyy.mm.dd") &amp; "'!A121:O145", TEXT(투자전략!$G$1+22, "[$-ko-KR]yyyy.mm.dd"))</f>
        <v>2022.02.27</v>
      </c>
      <c r="C196" s="135">
        <f t="shared" ca="1" si="52"/>
        <v>3000000</v>
      </c>
      <c r="D196" s="139">
        <f t="shared" ca="1" si="53"/>
        <v>2994259.3283060151</v>
      </c>
      <c r="E196" s="77">
        <f t="shared" ca="1" si="54"/>
        <v>-1.9135572313283024E-3</v>
      </c>
      <c r="F196" s="137">
        <f t="shared" ca="1" si="55"/>
        <v>-5740.6716939849057</v>
      </c>
      <c r="G196" s="139">
        <f t="shared" ca="1" si="56"/>
        <v>3031589.3516848916</v>
      </c>
      <c r="H196" s="77">
        <f t="shared" ca="1" si="57"/>
        <v>1.0529783894963923E-2</v>
      </c>
      <c r="I196" s="137">
        <f t="shared" ca="1" si="58"/>
        <v>31589.351684891764</v>
      </c>
      <c r="J196" s="139">
        <f t="shared" ca="1" si="59"/>
        <v>3045824.9460935444</v>
      </c>
      <c r="K196" s="77">
        <f t="shared" ca="1" si="60"/>
        <v>1.52749820311815E-2</v>
      </c>
      <c r="L196" s="137">
        <f t="shared" ca="1" si="61"/>
        <v>45824.946093544488</v>
      </c>
      <c r="M196" s="139">
        <f t="shared" ca="1" si="62"/>
        <v>3004278.399574657</v>
      </c>
      <c r="N196" s="77">
        <f t="shared" ca="1" si="63"/>
        <v>1.4261331915523116E-3</v>
      </c>
      <c r="O196" s="137">
        <f t="shared" ca="1" si="64"/>
        <v>4278.3995746569335</v>
      </c>
    </row>
    <row r="197" spans="1:15" ht="16.5" customHeight="1">
      <c r="A197" s="153">
        <v>24</v>
      </c>
      <c r="B197" s="168" t="str">
        <f>HYPERLINK("#'" &amp; TEXT(투자전략!$G$1+23, "[$-ko-KR]yyyy.mm.dd") &amp; "'!A121:O145", TEXT(투자전략!$G$1+23, "[$-ko-KR]yyyy.mm.dd"))</f>
        <v>2022.02.28</v>
      </c>
      <c r="C197" s="135">
        <f t="shared" ca="1" si="52"/>
        <v>3000000</v>
      </c>
      <c r="D197" s="139">
        <f t="shared" ca="1" si="53"/>
        <v>2913696.1504663797</v>
      </c>
      <c r="E197" s="77">
        <f t="shared" ca="1" si="54"/>
        <v>-2.8767949844540085E-2</v>
      </c>
      <c r="F197" s="137">
        <f t="shared" ca="1" si="55"/>
        <v>-86303.849533620261</v>
      </c>
      <c r="G197" s="139">
        <f t="shared" ca="1" si="56"/>
        <v>2930238.9373865481</v>
      </c>
      <c r="H197" s="77">
        <f t="shared" ca="1" si="57"/>
        <v>-2.3253687537817314E-2</v>
      </c>
      <c r="I197" s="137">
        <f t="shared" ca="1" si="58"/>
        <v>-69761.062613451941</v>
      </c>
      <c r="J197" s="139">
        <f t="shared" ca="1" si="59"/>
        <v>2948575.4491569391</v>
      </c>
      <c r="K197" s="77">
        <f t="shared" ca="1" si="60"/>
        <v>-1.7141516947686904E-2</v>
      </c>
      <c r="L197" s="137">
        <f t="shared" ca="1" si="61"/>
        <v>-51424.550843060722</v>
      </c>
      <c r="M197" s="139">
        <f t="shared" ca="1" si="62"/>
        <v>2991902.5756090628</v>
      </c>
      <c r="N197" s="77">
        <f t="shared" ca="1" si="63"/>
        <v>-2.6991414636458114E-3</v>
      </c>
      <c r="O197" s="137">
        <f t="shared" ca="1" si="64"/>
        <v>-8097.4243909374336</v>
      </c>
    </row>
    <row r="198" spans="1:15" ht="16.5" customHeight="1">
      <c r="A198" s="153">
        <v>25</v>
      </c>
      <c r="B198" s="168" t="str">
        <f>HYPERLINK("#'" &amp; TEXT(투자전략!$G$1+24, "[$-ko-KR]yyyy.mm.dd") &amp; "'!A121:O145", TEXT(투자전략!$G$1+24, "[$-ko-KR]yyyy.mm.dd"))</f>
        <v>2022.03.01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68" t="str">
        <f>HYPERLINK("#'" &amp; TEXT(투자전략!$G$1+25, "[$-ko-KR]yyyy.mm.dd") &amp; "'!A121:O145", TEXT(투자전략!$G$1+25, "[$-ko-KR]yyyy.mm.dd"))</f>
        <v>2022.03.02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68" t="str">
        <f>HYPERLINK("#'" &amp; TEXT(투자전략!$G$1+26, "[$-ko-KR]yyyy.mm.dd") &amp; "'!A121:O145", TEXT(투자전략!$G$1+26, "[$-ko-KR]yyyy.mm.dd"))</f>
        <v>2022.03.03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69" t="str">
        <f>HYPERLINK("#'" &amp; TEXT(투자전략!$G$1+27, "[$-ko-KR]yyyy.mm.dd") &amp; "'!A121:O145", TEXT(투자전략!$G$1+27, "[$-ko-KR]yyyy.mm.dd"))</f>
        <v>2022.03.04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67" t="str">
        <f>HYPERLINK("#'" &amp; TEXT(투자전략!$G$1+28, "[$-ko-KR]yyyy.mm.dd") &amp; "'!A121:O145", TEXT(투자전략!$G$1+28, "[$-ko-KR]yyyy.mm.dd"))</f>
        <v>2022.03.05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68" t="str">
        <f>HYPERLINK("#'" &amp; TEXT(투자전략!$G$1+29, "[$-ko-KR]yyyy.mm.dd") &amp; "'!A121:O145", TEXT(투자전략!$G$1+29, "[$-ko-KR]yyyy.mm.dd"))</f>
        <v>2022.03.06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68" t="str">
        <f>HYPERLINK("#'" &amp; TEXT(투자전략!$G$1+30, "[$-ko-KR]yyyy.mm.dd") &amp; "'!A121:O145", TEXT(투자전략!$G$1+30, "[$-ko-KR]yyyy.mm.dd"))</f>
        <v>2022.03.07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211" t="s">
        <v>279</v>
      </c>
      <c r="B205" s="213"/>
      <c r="C205" s="132" t="s">
        <v>274</v>
      </c>
      <c r="D205" s="150" t="s">
        <v>275</v>
      </c>
      <c r="E205" s="151" t="s">
        <v>276</v>
      </c>
      <c r="F205" s="152" t="s">
        <v>277</v>
      </c>
      <c r="G205" s="150" t="s">
        <v>275</v>
      </c>
      <c r="H205" s="151" t="s">
        <v>276</v>
      </c>
      <c r="I205" s="152" t="s">
        <v>277</v>
      </c>
      <c r="J205" s="150" t="s">
        <v>275</v>
      </c>
      <c r="K205" s="151" t="s">
        <v>276</v>
      </c>
      <c r="L205" s="152" t="s">
        <v>277</v>
      </c>
      <c r="M205" s="150" t="s">
        <v>275</v>
      </c>
      <c r="N205" s="151" t="s">
        <v>276</v>
      </c>
      <c r="O205" s="152" t="s">
        <v>277</v>
      </c>
    </row>
    <row r="206" spans="1:15" ht="16.5" customHeight="1" thickBot="1">
      <c r="A206" s="217"/>
      <c r="B206" s="219"/>
      <c r="C206" s="136">
        <f ca="1">SUM(C174:C204)</f>
        <v>72000000</v>
      </c>
      <c r="D206" s="140">
        <f ca="1">SUM(D174:D204)</f>
        <v>71603789.056141108</v>
      </c>
      <c r="E206" s="79">
        <f ca="1">IFERROR(F206 / (SUM($C174:$C204) / COUNT($C174:$C204)), 0)</f>
        <v>-0.1320703146196314</v>
      </c>
      <c r="F206" s="138">
        <f ca="1">SUM(F174:F204)</f>
        <v>-396210.94385889417</v>
      </c>
      <c r="G206" s="140">
        <f ca="1">SUM(G174:G204)</f>
        <v>71657300.197432742</v>
      </c>
      <c r="H206" s="79">
        <f ca="1">IFERROR(I206 / (SUM($C174:$C204) / COUNT($C174:$C204)), 0)</f>
        <v>-0.11423326752242263</v>
      </c>
      <c r="I206" s="138">
        <f ca="1">SUM(I174:I204)</f>
        <v>-342699.80256726791</v>
      </c>
      <c r="J206" s="140">
        <f ca="1">SUM(J174:J204)</f>
        <v>71765867.515427336</v>
      </c>
      <c r="K206" s="79">
        <f ca="1">IFERROR(L206 / (SUM($C174:$C204) / COUNT($C174:$C204)), 0)</f>
        <v>-7.8044161524223304E-2</v>
      </c>
      <c r="L206" s="138">
        <f ca="1">SUM(L174:L204)</f>
        <v>-234132.4845726699</v>
      </c>
      <c r="M206" s="140">
        <f ca="1">SUM(M174:M204)</f>
        <v>71728701.825926676</v>
      </c>
      <c r="N206" s="79">
        <f ca="1">IFERROR(O206 / (SUM($C174:$C204) / COUNT($C174:$C204)), 0)</f>
        <v>-9.0432724691102806E-2</v>
      </c>
      <c r="O206" s="138">
        <f ca="1">SUM(O174:O204)</f>
        <v>-271298.17407330842</v>
      </c>
    </row>
    <row r="208" spans="1:15" ht="16.5" customHeight="1" thickBot="1"/>
    <row r="209" spans="1:15" ht="16.5" customHeight="1" thickBot="1">
      <c r="A209" s="202" t="str">
        <f>TEXT(투자전략!$G$1, "[$-ko-KR]yyyy년 mm월 ") &amp; "[동전코인] 전일대비 상승률 Bottom20 월말결산"</f>
        <v>2022년 02월 [동전코인] 전일대비 상승률 Bottom20 월말결산</v>
      </c>
      <c r="B209" s="203"/>
      <c r="C209" s="203"/>
      <c r="D209" s="203"/>
      <c r="E209" s="203"/>
      <c r="F209" s="203"/>
      <c r="G209" s="203"/>
      <c r="H209" s="203"/>
      <c r="I209" s="203"/>
      <c r="J209" s="203"/>
      <c r="K209" s="203"/>
      <c r="L209" s="203"/>
      <c r="M209" s="203"/>
      <c r="N209" s="203"/>
      <c r="O209" s="204"/>
    </row>
    <row r="210" spans="1:15" ht="16.5" customHeight="1" thickBot="1">
      <c r="A210" s="263" t="s">
        <v>280</v>
      </c>
      <c r="B210" s="217" t="s">
        <v>278</v>
      </c>
      <c r="C210" s="219"/>
      <c r="D210" s="217" t="s">
        <v>270</v>
      </c>
      <c r="E210" s="218"/>
      <c r="F210" s="219"/>
      <c r="G210" s="217" t="s">
        <v>271</v>
      </c>
      <c r="H210" s="218"/>
      <c r="I210" s="219"/>
      <c r="J210" s="217" t="s">
        <v>272</v>
      </c>
      <c r="K210" s="218"/>
      <c r="L210" s="219"/>
      <c r="M210" s="217" t="s">
        <v>273</v>
      </c>
      <c r="N210" s="218"/>
      <c r="O210" s="219"/>
    </row>
    <row r="211" spans="1:15" ht="16.5" customHeight="1" thickBot="1">
      <c r="A211" s="267"/>
      <c r="B211" s="154" t="s">
        <v>268</v>
      </c>
      <c r="C211" s="154" t="s">
        <v>42</v>
      </c>
      <c r="D211" s="121" t="s">
        <v>269</v>
      </c>
      <c r="E211" s="133" t="s">
        <v>40</v>
      </c>
      <c r="F211" s="156" t="s">
        <v>41</v>
      </c>
      <c r="G211" s="121" t="s">
        <v>269</v>
      </c>
      <c r="H211" s="133" t="s">
        <v>40</v>
      </c>
      <c r="I211" s="156" t="s">
        <v>41</v>
      </c>
      <c r="J211" s="121" t="s">
        <v>269</v>
      </c>
      <c r="K211" s="133" t="s">
        <v>40</v>
      </c>
      <c r="L211" s="156" t="s">
        <v>41</v>
      </c>
      <c r="M211" s="121" t="s">
        <v>269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67" t="str">
        <f>HYPERLINK("#'" &amp; TEXT(투자전략!$G$1+0, "[$-ko-KR]yyyy.mm.dd") &amp; "'!A148:O172", TEXT(투자전략!$G$1+0, "[$-ko-KR]yyyy.mm.dd"))</f>
        <v>2022.02.05</v>
      </c>
      <c r="C212" s="134">
        <f ca="1">IFERROR(COUNTA(INDIRECT($B212&amp;"!A152:A171")) * INDIRECT($B212&amp;"!B172"), "")</f>
        <v>3000000</v>
      </c>
      <c r="D212" s="142">
        <f ca="1">IFERROR($C212 * (1 + E212), "")</f>
        <v>3000000</v>
      </c>
      <c r="E212" s="76">
        <f ca="1">IFERROR(INDIRECT($B212&amp;"!E172"), "")</f>
        <v>0</v>
      </c>
      <c r="F212" s="141">
        <f ca="1">IFERROR(INDIRECT($B212&amp;"!F172"), "")</f>
        <v>0</v>
      </c>
      <c r="G212" s="142">
        <f ca="1">IFERROR($C212 * (1 + H212), "")</f>
        <v>3000000</v>
      </c>
      <c r="H212" s="76">
        <f ca="1">IFERROR(INDIRECT($B212&amp;"!H172"), "")</f>
        <v>0</v>
      </c>
      <c r="I212" s="141">
        <f ca="1">IFERROR(INDIRECT($B212&amp;"!I172"), "")</f>
        <v>0</v>
      </c>
      <c r="J212" s="142">
        <f ca="1">IFERROR($C212 * (1 + K212), "")</f>
        <v>3006434.6785592535</v>
      </c>
      <c r="K212" s="76">
        <f ca="1">IFERROR(INDIRECT($B212&amp;"!K172"), "")</f>
        <v>2.144892853084451E-3</v>
      </c>
      <c r="L212" s="141">
        <f ca="1">IFERROR(INDIRECT($B212&amp;"!L172"), "")</f>
        <v>6434.6785592533515</v>
      </c>
      <c r="M212" s="142">
        <f ca="1">IFERROR($C212 * (1 + N212), "")</f>
        <v>3010777.2642917363</v>
      </c>
      <c r="N212" s="76">
        <f ca="1">IFERROR(INDIRECT($B212&amp;"!N172"), "")</f>
        <v>3.5924214305786692E-3</v>
      </c>
      <c r="O212" s="141">
        <f ca="1">IFERROR(INDIRECT($B212&amp;"!O172"), "")</f>
        <v>10777.264291736008</v>
      </c>
    </row>
    <row r="213" spans="1:15" ht="16.5" customHeight="1">
      <c r="A213" s="153">
        <v>2</v>
      </c>
      <c r="B213" s="168" t="str">
        <f>HYPERLINK("#'" &amp; TEXT(투자전략!$G$1+1, "[$-ko-KR]yyyy.mm.dd") &amp; "'!A148:O172", TEXT(투자전략!$G$1+1, "[$-ko-KR]yyyy.mm.dd"))</f>
        <v>2022.02.06</v>
      </c>
      <c r="C213" s="135">
        <f t="shared" ref="C213:C242" ca="1" si="65">IFERROR(COUNTA(INDIRECT($B213&amp;"!A152:A171")) * INDIRECT($B213&amp;"!B172"), "")</f>
        <v>3000000</v>
      </c>
      <c r="D213" s="139">
        <f t="shared" ref="D213:D242" ca="1" si="66">IFERROR($C213 * (1 + E213), "")</f>
        <v>3002188.3151401635</v>
      </c>
      <c r="E213" s="77">
        <f t="shared" ref="E213:E242" ca="1" si="67">IFERROR(INDIRECT($B213&amp;"!E172"), "")</f>
        <v>7.2943838005453884E-4</v>
      </c>
      <c r="F213" s="137">
        <f t="shared" ref="F213:F242" ca="1" si="68">IFERROR(INDIRECT($B213&amp;"!F172"), "")</f>
        <v>2188.3151401636169</v>
      </c>
      <c r="G213" s="139">
        <f t="shared" ref="G213:G242" ca="1" si="69">IFERROR($C213 * (1 + H213), "")</f>
        <v>3003898.2373233289</v>
      </c>
      <c r="H213" s="77">
        <f t="shared" ref="H213:H242" ca="1" si="70">IFERROR(INDIRECT($B213&amp;"!H172"), "")</f>
        <v>1.2994124411097058E-3</v>
      </c>
      <c r="I213" s="137">
        <f t="shared" ref="I213:I242" ca="1" si="71">IFERROR(INDIRECT($B213&amp;"!I172"), "")</f>
        <v>3898.237323329115</v>
      </c>
      <c r="J213" s="139">
        <f t="shared" ref="J213:J242" ca="1" si="72">IFERROR($C213 * (1 + K213), "")</f>
        <v>2991394.9401544882</v>
      </c>
      <c r="K213" s="77">
        <f t="shared" ref="K213:K242" ca="1" si="73">IFERROR(INDIRECT($B213&amp;"!K172"), "")</f>
        <v>-2.8683532818372464E-3</v>
      </c>
      <c r="L213" s="137">
        <f t="shared" ref="L213:L242" ca="1" si="74">IFERROR(INDIRECT($B213&amp;"!L172"), "")</f>
        <v>-8605.0598455117415</v>
      </c>
      <c r="M213" s="139">
        <f t="shared" ref="M213:M242" ca="1" si="75">IFERROR($C213 * (1 + N213), "")</f>
        <v>2961894.621316175</v>
      </c>
      <c r="N213" s="77">
        <f t="shared" ref="N213:N242" ca="1" si="76">IFERROR(INDIRECT($B213&amp;"!N172"), "")</f>
        <v>-1.270179289460836E-2</v>
      </c>
      <c r="O213" s="137">
        <f t="shared" ref="O213:O242" ca="1" si="77">IFERROR(INDIRECT($B213&amp;"!O172"), "")</f>
        <v>-38105.378683825089</v>
      </c>
    </row>
    <row r="214" spans="1:15" ht="16.5" customHeight="1">
      <c r="A214" s="153">
        <v>3</v>
      </c>
      <c r="B214" s="168" t="str">
        <f>HYPERLINK("#'" &amp; TEXT(투자전략!$G$1+2, "[$-ko-KR]yyyy.mm.dd") &amp; "'!A148:O172", TEXT(투자전략!$G$1+2, "[$-ko-KR]yyyy.mm.dd"))</f>
        <v>2022.02.07</v>
      </c>
      <c r="C214" s="135">
        <f t="shared" ca="1" si="65"/>
        <v>3000000</v>
      </c>
      <c r="D214" s="139">
        <f t="shared" ca="1" si="66"/>
        <v>3094647.2400274202</v>
      </c>
      <c r="E214" s="77">
        <f t="shared" ca="1" si="67"/>
        <v>3.1549080009140036E-2</v>
      </c>
      <c r="F214" s="137">
        <f t="shared" ca="1" si="68"/>
        <v>94647.240027420121</v>
      </c>
      <c r="G214" s="139">
        <f t="shared" ca="1" si="69"/>
        <v>3090227.1038927995</v>
      </c>
      <c r="H214" s="77">
        <f t="shared" ca="1" si="70"/>
        <v>3.0075701297599754E-2</v>
      </c>
      <c r="I214" s="137">
        <f t="shared" ca="1" si="71"/>
        <v>90227.103892799249</v>
      </c>
      <c r="J214" s="139">
        <f t="shared" ca="1" si="72"/>
        <v>3098634.658089662</v>
      </c>
      <c r="K214" s="77">
        <f t="shared" ca="1" si="73"/>
        <v>3.287821936322062E-2</v>
      </c>
      <c r="L214" s="137">
        <f t="shared" ca="1" si="74"/>
        <v>98634.658089661825</v>
      </c>
      <c r="M214" s="139">
        <f t="shared" ca="1" si="75"/>
        <v>3157993.0645236494</v>
      </c>
      <c r="N214" s="77">
        <f t="shared" ca="1" si="76"/>
        <v>5.2664354841216496E-2</v>
      </c>
      <c r="O214" s="137">
        <f t="shared" ca="1" si="77"/>
        <v>157993.06452364946</v>
      </c>
    </row>
    <row r="215" spans="1:15" ht="16.5" customHeight="1">
      <c r="A215" s="153">
        <v>4</v>
      </c>
      <c r="B215" s="168" t="str">
        <f>HYPERLINK("#'" &amp; TEXT(투자전략!$G$1+3, "[$-ko-KR]yyyy.mm.dd") &amp; "'!A148:O172", TEXT(투자전략!$G$1+3, "[$-ko-KR]yyyy.mm.dd"))</f>
        <v>2022.02.08</v>
      </c>
      <c r="C215" s="135">
        <f t="shared" ca="1" si="65"/>
        <v>3000000</v>
      </c>
      <c r="D215" s="139">
        <f t="shared" ca="1" si="66"/>
        <v>2971793.9762982032</v>
      </c>
      <c r="E215" s="77">
        <f t="shared" ca="1" si="67"/>
        <v>-9.402007900599009E-3</v>
      </c>
      <c r="F215" s="137">
        <f t="shared" ca="1" si="68"/>
        <v>-28206.023701797032</v>
      </c>
      <c r="G215" s="139">
        <f t="shared" ca="1" si="69"/>
        <v>2815304.1390748373</v>
      </c>
      <c r="H215" s="77">
        <f t="shared" ca="1" si="70"/>
        <v>-6.1565286975054256E-2</v>
      </c>
      <c r="I215" s="137">
        <f t="shared" ca="1" si="71"/>
        <v>-184695.86092516276</v>
      </c>
      <c r="J215" s="139">
        <f t="shared" ca="1" si="72"/>
        <v>2832494.4064020864</v>
      </c>
      <c r="K215" s="77">
        <f t="shared" ca="1" si="73"/>
        <v>-5.5835197865971228E-2</v>
      </c>
      <c r="L215" s="137">
        <f t="shared" ca="1" si="74"/>
        <v>-167505.59359791368</v>
      </c>
      <c r="M215" s="139">
        <f t="shared" ca="1" si="75"/>
        <v>2835099.8224505465</v>
      </c>
      <c r="N215" s="77">
        <f t="shared" ca="1" si="76"/>
        <v>-5.4966725849817745E-2</v>
      </c>
      <c r="O215" s="137">
        <f t="shared" ca="1" si="77"/>
        <v>-164900.17754945322</v>
      </c>
    </row>
    <row r="216" spans="1:15" ht="16.5" customHeight="1">
      <c r="A216" s="153">
        <v>5</v>
      </c>
      <c r="B216" s="168" t="str">
        <f>HYPERLINK("#'" &amp; TEXT(투자전략!$G$1+4, "[$-ko-KR]yyyy.mm.dd") &amp; "'!A148:O172", TEXT(투자전략!$G$1+4, "[$-ko-KR]yyyy.mm.dd"))</f>
        <v>2022.02.09</v>
      </c>
      <c r="C216" s="135">
        <f t="shared" ca="1" si="65"/>
        <v>3000000</v>
      </c>
      <c r="D216" s="139">
        <f t="shared" ca="1" si="66"/>
        <v>2994282.2593352995</v>
      </c>
      <c r="E216" s="77">
        <f t="shared" ca="1" si="67"/>
        <v>-1.9059135549002316E-3</v>
      </c>
      <c r="F216" s="137">
        <f t="shared" ca="1" si="68"/>
        <v>-5717.7406647006937</v>
      </c>
      <c r="G216" s="139">
        <f t="shared" ca="1" si="69"/>
        <v>3021976.3406283846</v>
      </c>
      <c r="H216" s="77">
        <f t="shared" ca="1" si="70"/>
        <v>7.3254468761280514E-3</v>
      </c>
      <c r="I216" s="137">
        <f t="shared" ca="1" si="71"/>
        <v>21976.340628384161</v>
      </c>
      <c r="J216" s="139">
        <f t="shared" ca="1" si="72"/>
        <v>3041150.9912716625</v>
      </c>
      <c r="K216" s="77">
        <f t="shared" ca="1" si="73"/>
        <v>1.3716997090554284E-2</v>
      </c>
      <c r="L216" s="137">
        <f t="shared" ca="1" si="74"/>
        <v>41150.991271662846</v>
      </c>
      <c r="M216" s="139">
        <f t="shared" ca="1" si="75"/>
        <v>3070077.6854280634</v>
      </c>
      <c r="N216" s="77">
        <f t="shared" ca="1" si="76"/>
        <v>2.3359228476021142E-2</v>
      </c>
      <c r="O216" s="137">
        <f t="shared" ca="1" si="77"/>
        <v>70077.685428063443</v>
      </c>
    </row>
    <row r="217" spans="1:15" ht="16.5" customHeight="1">
      <c r="A217" s="153">
        <v>6</v>
      </c>
      <c r="B217" s="168" t="str">
        <f>HYPERLINK("#'" &amp; TEXT(투자전략!$G$1+5, "[$-ko-KR]yyyy.mm.dd") &amp; "'!A148:O172", TEXT(투자전략!$G$1+5, "[$-ko-KR]yyyy.mm.dd"))</f>
        <v>2022.02.10</v>
      </c>
      <c r="C217" s="135">
        <f t="shared" ca="1" si="65"/>
        <v>3000000</v>
      </c>
      <c r="D217" s="139">
        <f t="shared" ca="1" si="66"/>
        <v>2972076.0931702484</v>
      </c>
      <c r="E217" s="77">
        <f t="shared" ca="1" si="67"/>
        <v>-9.3079689432504897E-3</v>
      </c>
      <c r="F217" s="137">
        <f t="shared" ca="1" si="68"/>
        <v>-27923.906829751479</v>
      </c>
      <c r="G217" s="139">
        <f t="shared" ca="1" si="69"/>
        <v>3019769.3435815945</v>
      </c>
      <c r="H217" s="77">
        <f t="shared" ca="1" si="70"/>
        <v>6.5897811938649643E-3</v>
      </c>
      <c r="I217" s="137">
        <f t="shared" ca="1" si="71"/>
        <v>19769.343581594891</v>
      </c>
      <c r="J217" s="139">
        <f t="shared" ca="1" si="72"/>
        <v>3019769.3435815945</v>
      </c>
      <c r="K217" s="77">
        <f t="shared" ca="1" si="73"/>
        <v>6.5897811938649643E-3</v>
      </c>
      <c r="L217" s="137">
        <f t="shared" ca="1" si="74"/>
        <v>19769.343581594891</v>
      </c>
      <c r="M217" s="139">
        <f t="shared" ca="1" si="75"/>
        <v>2992518.8706270186</v>
      </c>
      <c r="N217" s="77">
        <f t="shared" ca="1" si="76"/>
        <v>-2.4937097909938167E-3</v>
      </c>
      <c r="O217" s="137">
        <f t="shared" ca="1" si="77"/>
        <v>-7481.1293729814533</v>
      </c>
    </row>
    <row r="218" spans="1:15" ht="16.5" customHeight="1" thickBot="1">
      <c r="A218" s="155">
        <v>7</v>
      </c>
      <c r="B218" s="169" t="str">
        <f>HYPERLINK("#'" &amp; TEXT(투자전략!$G$1+6, "[$-ko-KR]yyyy.mm.dd") &amp; "'!A148:O172", TEXT(투자전략!$G$1+6, "[$-ko-KR]yyyy.mm.dd"))</f>
        <v>2022.02.11</v>
      </c>
      <c r="C218" s="135">
        <f t="shared" ca="1" si="65"/>
        <v>3000000</v>
      </c>
      <c r="D218" s="139">
        <f t="shared" ca="1" si="66"/>
        <v>2911822.0436434341</v>
      </c>
      <c r="E218" s="77">
        <f t="shared" ca="1" si="67"/>
        <v>-2.9392652118855372E-2</v>
      </c>
      <c r="F218" s="137">
        <f t="shared" ca="1" si="68"/>
        <v>-88177.956356566123</v>
      </c>
      <c r="G218" s="139">
        <f t="shared" ca="1" si="69"/>
        <v>2944667.8325611632</v>
      </c>
      <c r="H218" s="77">
        <f t="shared" ca="1" si="70"/>
        <v>-1.8444055812945562E-2</v>
      </c>
      <c r="I218" s="137">
        <f t="shared" ca="1" si="71"/>
        <v>-55332.167438836674</v>
      </c>
      <c r="J218" s="139">
        <f t="shared" ca="1" si="72"/>
        <v>2958809.0631934586</v>
      </c>
      <c r="K218" s="77">
        <f t="shared" ca="1" si="73"/>
        <v>-1.3730312268847156E-2</v>
      </c>
      <c r="L218" s="137">
        <f t="shared" ca="1" si="74"/>
        <v>-41190.936806541475</v>
      </c>
      <c r="M218" s="139">
        <f t="shared" ca="1" si="75"/>
        <v>2966107.258692428</v>
      </c>
      <c r="N218" s="77">
        <f t="shared" ca="1" si="76"/>
        <v>-1.1297580435857376E-2</v>
      </c>
      <c r="O218" s="137">
        <f t="shared" ca="1" si="77"/>
        <v>-33892.74130757212</v>
      </c>
    </row>
    <row r="219" spans="1:15" ht="16.5" customHeight="1">
      <c r="A219" s="154">
        <v>8</v>
      </c>
      <c r="B219" s="167" t="str">
        <f>HYPERLINK("#'" &amp; TEXT(투자전략!$G$1+7, "[$-ko-KR]yyyy.mm.dd") &amp; "'!A148:O172", TEXT(투자전략!$G$1+7, "[$-ko-KR]yyyy.mm.dd"))</f>
        <v>2022.02.12</v>
      </c>
      <c r="C219" s="134">
        <f t="shared" ca="1" si="65"/>
        <v>3000000</v>
      </c>
      <c r="D219" s="142">
        <f t="shared" ca="1" si="66"/>
        <v>2735728.60638757</v>
      </c>
      <c r="E219" s="76">
        <f t="shared" ca="1" si="67"/>
        <v>-8.8090464537476626E-2</v>
      </c>
      <c r="F219" s="141">
        <f t="shared" ca="1" si="68"/>
        <v>-264271.39361242985</v>
      </c>
      <c r="G219" s="142">
        <f t="shared" ca="1" si="69"/>
        <v>2779073.6828801502</v>
      </c>
      <c r="H219" s="76">
        <f t="shared" ca="1" si="70"/>
        <v>-7.3642105706616556E-2</v>
      </c>
      <c r="I219" s="141">
        <f t="shared" ca="1" si="71"/>
        <v>-220926.3171198497</v>
      </c>
      <c r="J219" s="142">
        <f t="shared" ca="1" si="72"/>
        <v>2791614.3956534993</v>
      </c>
      <c r="K219" s="76">
        <f t="shared" ca="1" si="73"/>
        <v>-6.94618681155003E-2</v>
      </c>
      <c r="L219" s="141">
        <f t="shared" ca="1" si="74"/>
        <v>-208385.60434650094</v>
      </c>
      <c r="M219" s="142">
        <f t="shared" ca="1" si="75"/>
        <v>2752246.8774401909</v>
      </c>
      <c r="N219" s="76">
        <f t="shared" ca="1" si="76"/>
        <v>-8.2584374186603082E-2</v>
      </c>
      <c r="O219" s="141">
        <f t="shared" ca="1" si="77"/>
        <v>-247753.12255980927</v>
      </c>
    </row>
    <row r="220" spans="1:15" ht="16.5" customHeight="1">
      <c r="A220" s="153">
        <v>9</v>
      </c>
      <c r="B220" s="168" t="str">
        <f>HYPERLINK("#'" &amp; TEXT(투자전략!$G$1+8, "[$-ko-KR]yyyy.mm.dd") &amp; "'!A148:O172", TEXT(투자전략!$G$1+8, "[$-ko-KR]yyyy.mm.dd"))</f>
        <v>2022.02.13</v>
      </c>
      <c r="C220" s="135">
        <f t="shared" ca="1" si="65"/>
        <v>3000000</v>
      </c>
      <c r="D220" s="139">
        <f t="shared" ca="1" si="66"/>
        <v>3081433.9845940559</v>
      </c>
      <c r="E220" s="77">
        <f t="shared" ca="1" si="67"/>
        <v>2.7144661531352022E-2</v>
      </c>
      <c r="F220" s="137">
        <f t="shared" ca="1" si="68"/>
        <v>81433.984594056077</v>
      </c>
      <c r="G220" s="139">
        <f t="shared" ca="1" si="69"/>
        <v>3104502.249368831</v>
      </c>
      <c r="H220" s="77">
        <f t="shared" ca="1" si="70"/>
        <v>3.483408312294372E-2</v>
      </c>
      <c r="I220" s="137">
        <f t="shared" ca="1" si="71"/>
        <v>104502.24936883117</v>
      </c>
      <c r="J220" s="139">
        <f t="shared" ca="1" si="72"/>
        <v>3104502.249368831</v>
      </c>
      <c r="K220" s="77">
        <f t="shared" ca="1" si="73"/>
        <v>3.483408312294372E-2</v>
      </c>
      <c r="L220" s="137">
        <f t="shared" ca="1" si="74"/>
        <v>104502.24936883117</v>
      </c>
      <c r="M220" s="139">
        <f t="shared" ca="1" si="75"/>
        <v>3070050.0863073738</v>
      </c>
      <c r="N220" s="77">
        <f t="shared" ca="1" si="76"/>
        <v>2.3350028769124658E-2</v>
      </c>
      <c r="O220" s="137">
        <f t="shared" ca="1" si="77"/>
        <v>70050.086307373989</v>
      </c>
    </row>
    <row r="221" spans="1:15" ht="16.5" customHeight="1">
      <c r="A221" s="153">
        <v>10</v>
      </c>
      <c r="B221" s="168" t="str">
        <f>HYPERLINK("#'" &amp; TEXT(투자전략!$G$1+9, "[$-ko-KR]yyyy.mm.dd") &amp; "'!A148:O172", TEXT(투자전략!$G$1+9, "[$-ko-KR]yyyy.mm.dd"))</f>
        <v>2022.02.14</v>
      </c>
      <c r="C221" s="135">
        <f t="shared" ca="1" si="65"/>
        <v>3000000</v>
      </c>
      <c r="D221" s="139">
        <f t="shared" ca="1" si="66"/>
        <v>2953279.5317552853</v>
      </c>
      <c r="E221" s="77">
        <f t="shared" ca="1" si="67"/>
        <v>-1.5573489414904865E-2</v>
      </c>
      <c r="F221" s="137">
        <f t="shared" ca="1" si="68"/>
        <v>-46720.468244714597</v>
      </c>
      <c r="G221" s="139">
        <f t="shared" ca="1" si="69"/>
        <v>2927117.8357861144</v>
      </c>
      <c r="H221" s="77">
        <f t="shared" ca="1" si="70"/>
        <v>-2.4294054737961829E-2</v>
      </c>
      <c r="I221" s="137">
        <f t="shared" ca="1" si="71"/>
        <v>-72882.16421388548</v>
      </c>
      <c r="J221" s="139">
        <f t="shared" ca="1" si="72"/>
        <v>2933491.3558117896</v>
      </c>
      <c r="K221" s="77">
        <f t="shared" ca="1" si="73"/>
        <v>-2.2169548062736806E-2</v>
      </c>
      <c r="L221" s="137">
        <f t="shared" ca="1" si="74"/>
        <v>-66508.644188210426</v>
      </c>
      <c r="M221" s="139">
        <f t="shared" ca="1" si="75"/>
        <v>2985927.4355854918</v>
      </c>
      <c r="N221" s="77">
        <f t="shared" ca="1" si="76"/>
        <v>-4.6908548048360992E-3</v>
      </c>
      <c r="O221" s="137">
        <f t="shared" ca="1" si="77"/>
        <v>-14072.564414508295</v>
      </c>
    </row>
    <row r="222" spans="1:15" ht="16.5" customHeight="1">
      <c r="A222" s="153">
        <v>11</v>
      </c>
      <c r="B222" s="168" t="str">
        <f>HYPERLINK("#'" &amp; TEXT(투자전략!$G$1+10, "[$-ko-KR]yyyy.mm.dd") &amp; "'!A148:O172", TEXT(투자전략!$G$1+10, "[$-ko-KR]yyyy.mm.dd"))</f>
        <v>2022.02.15</v>
      </c>
      <c r="C222" s="135">
        <f t="shared" ca="1" si="65"/>
        <v>3000000</v>
      </c>
      <c r="D222" s="139">
        <f t="shared" ca="1" si="66"/>
        <v>3035007.0674163122</v>
      </c>
      <c r="E222" s="77">
        <f t="shared" ca="1" si="67"/>
        <v>1.1669022472104013E-2</v>
      </c>
      <c r="F222" s="137">
        <f t="shared" ca="1" si="68"/>
        <v>35007.067416312027</v>
      </c>
      <c r="G222" s="139">
        <f t="shared" ca="1" si="69"/>
        <v>3103006.5088828621</v>
      </c>
      <c r="H222" s="77">
        <f t="shared" ca="1" si="70"/>
        <v>3.4335502960954105E-2</v>
      </c>
      <c r="I222" s="137">
        <f t="shared" ca="1" si="71"/>
        <v>103006.50888286234</v>
      </c>
      <c r="J222" s="139">
        <f t="shared" ca="1" si="72"/>
        <v>3109960.8881997722</v>
      </c>
      <c r="K222" s="77">
        <f t="shared" ca="1" si="73"/>
        <v>3.6653629399923934E-2</v>
      </c>
      <c r="L222" s="137">
        <f t="shared" ca="1" si="74"/>
        <v>109960.8881997718</v>
      </c>
      <c r="M222" s="139">
        <f t="shared" ca="1" si="75"/>
        <v>3106240.6614461443</v>
      </c>
      <c r="N222" s="77">
        <f t="shared" ca="1" si="76"/>
        <v>3.5413553815381381E-2</v>
      </c>
      <c r="O222" s="137">
        <f t="shared" ca="1" si="77"/>
        <v>106240.66144614412</v>
      </c>
    </row>
    <row r="223" spans="1:15" ht="16.5" customHeight="1">
      <c r="A223" s="153">
        <v>12</v>
      </c>
      <c r="B223" s="168" t="str">
        <f>HYPERLINK("#'" &amp; TEXT(투자전략!$G$1+11, "[$-ko-KR]yyyy.mm.dd") &amp; "'!A148:O172", TEXT(투자전략!$G$1+11, "[$-ko-KR]yyyy.mm.dd"))</f>
        <v>2022.02.16</v>
      </c>
      <c r="C223" s="135">
        <f t="shared" ca="1" si="65"/>
        <v>3000000</v>
      </c>
      <c r="D223" s="139">
        <f t="shared" ca="1" si="66"/>
        <v>3045106.1036922401</v>
      </c>
      <c r="E223" s="77">
        <f t="shared" ca="1" si="67"/>
        <v>1.5035367897413363E-2</v>
      </c>
      <c r="F223" s="137">
        <f t="shared" ca="1" si="68"/>
        <v>45106.103692240074</v>
      </c>
      <c r="G223" s="139">
        <f t="shared" ca="1" si="69"/>
        <v>3053486.5454362445</v>
      </c>
      <c r="H223" s="77">
        <f t="shared" ca="1" si="70"/>
        <v>1.7828848478748126E-2</v>
      </c>
      <c r="I223" s="137">
        <f t="shared" ca="1" si="71"/>
        <v>53486.545436244371</v>
      </c>
      <c r="J223" s="139">
        <f t="shared" ca="1" si="72"/>
        <v>3041999.7654906153</v>
      </c>
      <c r="K223" s="77">
        <f t="shared" ca="1" si="73"/>
        <v>1.3999921830205125E-2</v>
      </c>
      <c r="L223" s="137">
        <f t="shared" ca="1" si="74"/>
        <v>41999.765490615369</v>
      </c>
      <c r="M223" s="139">
        <f t="shared" ca="1" si="75"/>
        <v>3007986.7875945708</v>
      </c>
      <c r="N223" s="77">
        <f t="shared" ca="1" si="76"/>
        <v>2.6622625315236843E-3</v>
      </c>
      <c r="O223" s="137">
        <f t="shared" ca="1" si="77"/>
        <v>7986.7875945710603</v>
      </c>
    </row>
    <row r="224" spans="1:15" ht="16.5" customHeight="1">
      <c r="A224" s="153">
        <v>13</v>
      </c>
      <c r="B224" s="168" t="str">
        <f>HYPERLINK("#'" &amp; TEXT(투자전략!$G$1+12, "[$-ko-KR]yyyy.mm.dd") &amp; "'!A148:O172", TEXT(투자전략!$G$1+12, "[$-ko-KR]yyyy.mm.dd"))</f>
        <v>2022.02.17</v>
      </c>
      <c r="C224" s="135">
        <f t="shared" ca="1" si="65"/>
        <v>3000000</v>
      </c>
      <c r="D224" s="139">
        <f t="shared" ca="1" si="66"/>
        <v>2997378.6831943807</v>
      </c>
      <c r="E224" s="77">
        <f t="shared" ca="1" si="67"/>
        <v>-8.7377226853964005E-4</v>
      </c>
      <c r="F224" s="137">
        <f t="shared" ca="1" si="68"/>
        <v>-2621.3168056189202</v>
      </c>
      <c r="G224" s="139">
        <f t="shared" ca="1" si="69"/>
        <v>2972753.6854040688</v>
      </c>
      <c r="H224" s="77">
        <f t="shared" ca="1" si="70"/>
        <v>-9.0821048653104523E-3</v>
      </c>
      <c r="I224" s="137">
        <f t="shared" ca="1" si="71"/>
        <v>-27246.314595931366</v>
      </c>
      <c r="J224" s="139">
        <f t="shared" ca="1" si="72"/>
        <v>2984413.8600972057</v>
      </c>
      <c r="K224" s="77">
        <f t="shared" ca="1" si="73"/>
        <v>-5.1953799675981344E-3</v>
      </c>
      <c r="L224" s="137">
        <f t="shared" ca="1" si="74"/>
        <v>-15586.139902794403</v>
      </c>
      <c r="M224" s="139">
        <f t="shared" ca="1" si="75"/>
        <v>2933168.4069792377</v>
      </c>
      <c r="N224" s="77">
        <f t="shared" ca="1" si="76"/>
        <v>-2.2277197673587396E-2</v>
      </c>
      <c r="O224" s="137">
        <f t="shared" ca="1" si="77"/>
        <v>-66831.593020762186</v>
      </c>
    </row>
    <row r="225" spans="1:15" ht="16.5" customHeight="1" thickBot="1">
      <c r="A225" s="155">
        <v>14</v>
      </c>
      <c r="B225" s="169" t="str">
        <f>HYPERLINK("#'" &amp; TEXT(투자전략!$G$1+13, "[$-ko-KR]yyyy.mm.dd") &amp; "'!A148:O172", TEXT(투자전략!$G$1+13, "[$-ko-KR]yyyy.mm.dd"))</f>
        <v>2022.02.18</v>
      </c>
      <c r="C225" s="136">
        <f t="shared" ca="1" si="65"/>
        <v>3000000</v>
      </c>
      <c r="D225" s="140">
        <f t="shared" ca="1" si="66"/>
        <v>2939446.2034118008</v>
      </c>
      <c r="E225" s="79">
        <f t="shared" ca="1" si="67"/>
        <v>-2.0184598862732998E-2</v>
      </c>
      <c r="F225" s="138">
        <f t="shared" ca="1" si="68"/>
        <v>-60553.796588198988</v>
      </c>
      <c r="G225" s="140">
        <f t="shared" ca="1" si="69"/>
        <v>2956725.6280746455</v>
      </c>
      <c r="H225" s="79">
        <f t="shared" ca="1" si="70"/>
        <v>-1.4424790641784776E-2</v>
      </c>
      <c r="I225" s="138">
        <f t="shared" ca="1" si="71"/>
        <v>-43274.371925354331</v>
      </c>
      <c r="J225" s="140">
        <f t="shared" ca="1" si="72"/>
        <v>2888782.5148780397</v>
      </c>
      <c r="K225" s="79">
        <f t="shared" ca="1" si="73"/>
        <v>-3.7072495040653387E-2</v>
      </c>
      <c r="L225" s="138">
        <f t="shared" ca="1" si="74"/>
        <v>-111217.48512196016</v>
      </c>
      <c r="M225" s="140">
        <f t="shared" ca="1" si="75"/>
        <v>2871925.1687309328</v>
      </c>
      <c r="N225" s="79">
        <f t="shared" ca="1" si="76"/>
        <v>-4.2691610423022407E-2</v>
      </c>
      <c r="O225" s="138">
        <f t="shared" ca="1" si="77"/>
        <v>-128074.83126906725</v>
      </c>
    </row>
    <row r="226" spans="1:15" ht="16.5" customHeight="1">
      <c r="A226" s="154">
        <v>15</v>
      </c>
      <c r="B226" s="167" t="str">
        <f>HYPERLINK("#'" &amp; TEXT(투자전략!$G$1+14, "[$-ko-KR]yyyy.mm.dd") &amp; "'!A148:O172", TEXT(투자전략!$G$1+14, "[$-ko-KR]yyyy.mm.dd"))</f>
        <v>2022.02.19</v>
      </c>
      <c r="C226" s="135">
        <f t="shared" ca="1" si="65"/>
        <v>3000000</v>
      </c>
      <c r="D226" s="139">
        <f t="shared" ca="1" si="66"/>
        <v>3025968.711661818</v>
      </c>
      <c r="E226" s="77">
        <f t="shared" ca="1" si="67"/>
        <v>8.6562372206060272E-3</v>
      </c>
      <c r="F226" s="137">
        <f t="shared" ca="1" si="68"/>
        <v>25968.711661818088</v>
      </c>
      <c r="G226" s="139">
        <f t="shared" ca="1" si="69"/>
        <v>2941846.0511759631</v>
      </c>
      <c r="H226" s="77">
        <f t="shared" ca="1" si="70"/>
        <v>-1.9384649608012363E-2</v>
      </c>
      <c r="I226" s="137">
        <f t="shared" ca="1" si="71"/>
        <v>-58153.948824037092</v>
      </c>
      <c r="J226" s="139">
        <f t="shared" ca="1" si="72"/>
        <v>2922066.1294267601</v>
      </c>
      <c r="K226" s="77">
        <f t="shared" ca="1" si="73"/>
        <v>-2.5977956857746658E-2</v>
      </c>
      <c r="L226" s="137">
        <f t="shared" ca="1" si="74"/>
        <v>-77933.870573239969</v>
      </c>
      <c r="M226" s="139">
        <f t="shared" ca="1" si="75"/>
        <v>2971345.821818416</v>
      </c>
      <c r="N226" s="77">
        <f t="shared" ca="1" si="76"/>
        <v>-9.5513927271946904E-3</v>
      </c>
      <c r="O226" s="137">
        <f t="shared" ca="1" si="77"/>
        <v>-28654.17818158407</v>
      </c>
    </row>
    <row r="227" spans="1:15" ht="16.5" customHeight="1">
      <c r="A227" s="153">
        <v>16</v>
      </c>
      <c r="B227" s="168" t="str">
        <f>HYPERLINK("#'" &amp; TEXT(투자전략!$G$1+15, "[$-ko-KR]yyyy.mm.dd") &amp; "'!A148:O172", TEXT(투자전략!$G$1+15, "[$-ko-KR]yyyy.mm.dd"))</f>
        <v>2022.02.20</v>
      </c>
      <c r="C227" s="135">
        <f t="shared" ca="1" si="65"/>
        <v>3000000</v>
      </c>
      <c r="D227" s="139">
        <f t="shared" ca="1" si="66"/>
        <v>2973783.6582550225</v>
      </c>
      <c r="E227" s="77">
        <f t="shared" ca="1" si="67"/>
        <v>-8.7387805816590714E-3</v>
      </c>
      <c r="F227" s="137">
        <f t="shared" ca="1" si="68"/>
        <v>-26216.341744977202</v>
      </c>
      <c r="G227" s="139">
        <f t="shared" ca="1" si="69"/>
        <v>2900119.8662875239</v>
      </c>
      <c r="H227" s="77">
        <f t="shared" ca="1" si="70"/>
        <v>-3.3293377904158768E-2</v>
      </c>
      <c r="I227" s="137">
        <f t="shared" ca="1" si="71"/>
        <v>-99880.133712476294</v>
      </c>
      <c r="J227" s="139">
        <f t="shared" ca="1" si="72"/>
        <v>2898971.0113984994</v>
      </c>
      <c r="K227" s="77">
        <f t="shared" ca="1" si="73"/>
        <v>-3.3676329533833468E-2</v>
      </c>
      <c r="L227" s="137">
        <f t="shared" ca="1" si="74"/>
        <v>-101028.98860150039</v>
      </c>
      <c r="M227" s="139">
        <f t="shared" ca="1" si="75"/>
        <v>2869179.4049274237</v>
      </c>
      <c r="N227" s="77">
        <f t="shared" ca="1" si="76"/>
        <v>-4.360686502419208E-2</v>
      </c>
      <c r="O227" s="137">
        <f t="shared" ca="1" si="77"/>
        <v>-130820.59507257622</v>
      </c>
    </row>
    <row r="228" spans="1:15" ht="16.5" customHeight="1">
      <c r="A228" s="153">
        <v>17</v>
      </c>
      <c r="B228" s="168" t="str">
        <f>HYPERLINK("#'" &amp; TEXT(투자전략!$G$1+16, "[$-ko-KR]yyyy.mm.dd") &amp; "'!A148:O172", TEXT(투자전략!$G$1+16, "[$-ko-KR]yyyy.mm.dd"))</f>
        <v>2022.02.21</v>
      </c>
      <c r="C228" s="135">
        <f t="shared" ca="1" si="65"/>
        <v>3000000</v>
      </c>
      <c r="D228" s="139">
        <f t="shared" ca="1" si="66"/>
        <v>3122543.4571051234</v>
      </c>
      <c r="E228" s="77">
        <f t="shared" ca="1" si="67"/>
        <v>4.0847819035041186E-2</v>
      </c>
      <c r="F228" s="137">
        <f t="shared" ca="1" si="68"/>
        <v>122543.45710512358</v>
      </c>
      <c r="G228" s="139">
        <f t="shared" ca="1" si="69"/>
        <v>3079941.7338840123</v>
      </c>
      <c r="H228" s="77">
        <f t="shared" ca="1" si="70"/>
        <v>2.6647244628004201E-2</v>
      </c>
      <c r="I228" s="137">
        <f t="shared" ca="1" si="71"/>
        <v>79941.733884012589</v>
      </c>
      <c r="J228" s="139">
        <f t="shared" ca="1" si="72"/>
        <v>3032945.9471382746</v>
      </c>
      <c r="K228" s="77">
        <f t="shared" ca="1" si="73"/>
        <v>1.098198237942489E-2</v>
      </c>
      <c r="L228" s="137">
        <f t="shared" ca="1" si="74"/>
        <v>32945.947138274656</v>
      </c>
      <c r="M228" s="139">
        <f t="shared" ca="1" si="75"/>
        <v>3078912.1655326211</v>
      </c>
      <c r="N228" s="77">
        <f t="shared" ca="1" si="76"/>
        <v>2.6304055177540496E-2</v>
      </c>
      <c r="O228" s="137">
        <f t="shared" ca="1" si="77"/>
        <v>78912.165532621497</v>
      </c>
    </row>
    <row r="229" spans="1:15" ht="16.5" customHeight="1">
      <c r="A229" s="153">
        <v>18</v>
      </c>
      <c r="B229" s="168" t="str">
        <f>HYPERLINK("#'" &amp; TEXT(투자전략!$G$1+17, "[$-ko-KR]yyyy.mm.dd") &amp; "'!A148:O172", TEXT(투자전략!$G$1+17, "[$-ko-KR]yyyy.mm.dd"))</f>
        <v>2022.02.22</v>
      </c>
      <c r="C229" s="135">
        <f t="shared" ca="1" si="65"/>
        <v>3000000</v>
      </c>
      <c r="D229" s="139">
        <f t="shared" ca="1" si="66"/>
        <v>2717521.1901868116</v>
      </c>
      <c r="E229" s="77">
        <f t="shared" ca="1" si="67"/>
        <v>-9.4159603271062722E-2</v>
      </c>
      <c r="F229" s="137">
        <f t="shared" ca="1" si="68"/>
        <v>-282478.80981318816</v>
      </c>
      <c r="G229" s="139">
        <f t="shared" ca="1" si="69"/>
        <v>2780170.1461185021</v>
      </c>
      <c r="H229" s="77">
        <f t="shared" ca="1" si="70"/>
        <v>-7.3276617960499266E-2</v>
      </c>
      <c r="I229" s="137">
        <f t="shared" ca="1" si="71"/>
        <v>-219829.85388149784</v>
      </c>
      <c r="J229" s="139">
        <f t="shared" ca="1" si="72"/>
        <v>2800630.6795600266</v>
      </c>
      <c r="K229" s="77">
        <f t="shared" ca="1" si="73"/>
        <v>-6.6456440146657733E-2</v>
      </c>
      <c r="L229" s="137">
        <f t="shared" ca="1" si="74"/>
        <v>-199369.32043997321</v>
      </c>
      <c r="M229" s="139">
        <f t="shared" ca="1" si="75"/>
        <v>2796042.293335496</v>
      </c>
      <c r="N229" s="77">
        <f t="shared" ca="1" si="76"/>
        <v>-6.7985902221501388E-2</v>
      </c>
      <c r="O229" s="137">
        <f t="shared" ca="1" si="77"/>
        <v>-203957.70666450416</v>
      </c>
    </row>
    <row r="230" spans="1:15" ht="16.5" customHeight="1">
      <c r="A230" s="153">
        <v>19</v>
      </c>
      <c r="B230" s="168" t="str">
        <f>HYPERLINK("#'" &amp; TEXT(투자전략!$G$1+18, "[$-ko-KR]yyyy.mm.dd") &amp; "'!A148:O172", TEXT(투자전략!$G$1+18, "[$-ko-KR]yyyy.mm.dd"))</f>
        <v>2022.02.23</v>
      </c>
      <c r="C230" s="135">
        <f t="shared" ca="1" si="65"/>
        <v>3000000</v>
      </c>
      <c r="D230" s="139">
        <f t="shared" ca="1" si="66"/>
        <v>3079740.5624535573</v>
      </c>
      <c r="E230" s="77">
        <f t="shared" ca="1" si="67"/>
        <v>2.6580187484519104E-2</v>
      </c>
      <c r="F230" s="137">
        <f t="shared" ca="1" si="68"/>
        <v>79740.562453557301</v>
      </c>
      <c r="G230" s="139">
        <f t="shared" ca="1" si="69"/>
        <v>3187343.3696394484</v>
      </c>
      <c r="H230" s="77">
        <f t="shared" ca="1" si="70"/>
        <v>6.2447789879816071E-2</v>
      </c>
      <c r="I230" s="137">
        <f t="shared" ca="1" si="71"/>
        <v>187343.36963944818</v>
      </c>
      <c r="J230" s="139">
        <f t="shared" ca="1" si="72"/>
        <v>3187276.2577921255</v>
      </c>
      <c r="K230" s="77">
        <f t="shared" ca="1" si="73"/>
        <v>6.2425419264041916E-2</v>
      </c>
      <c r="L230" s="137">
        <f t="shared" ca="1" si="74"/>
        <v>187276.25779212569</v>
      </c>
      <c r="M230" s="139">
        <f t="shared" ca="1" si="75"/>
        <v>3139435.19438732</v>
      </c>
      <c r="N230" s="77">
        <f t="shared" ca="1" si="76"/>
        <v>4.6478398129106605E-2</v>
      </c>
      <c r="O230" s="137">
        <f t="shared" ca="1" si="77"/>
        <v>139435.19438731979</v>
      </c>
    </row>
    <row r="231" spans="1:15" ht="16.5" customHeight="1">
      <c r="A231" s="153">
        <v>20</v>
      </c>
      <c r="B231" s="168" t="str">
        <f>HYPERLINK("#'" &amp; TEXT(투자전략!$G$1+19, "[$-ko-KR]yyyy.mm.dd") &amp; "'!A148:O172", TEXT(투자전략!$G$1+19, "[$-ko-KR]yyyy.mm.dd"))</f>
        <v>2022.02.24</v>
      </c>
      <c r="C231" s="135">
        <f t="shared" ca="1" si="65"/>
        <v>3000000</v>
      </c>
      <c r="D231" s="139">
        <f t="shared" ca="1" si="66"/>
        <v>2728629.7192940088</v>
      </c>
      <c r="E231" s="77">
        <f t="shared" ca="1" si="67"/>
        <v>-9.0456760235330419E-2</v>
      </c>
      <c r="F231" s="137">
        <f t="shared" ca="1" si="68"/>
        <v>-271370.2807059912</v>
      </c>
      <c r="G231" s="139">
        <f t="shared" ca="1" si="69"/>
        <v>2693602.7298664586</v>
      </c>
      <c r="H231" s="77">
        <f t="shared" ca="1" si="70"/>
        <v>-0.10213242337784709</v>
      </c>
      <c r="I231" s="137">
        <f t="shared" ca="1" si="71"/>
        <v>-306397.27013354126</v>
      </c>
      <c r="J231" s="139">
        <f t="shared" ca="1" si="72"/>
        <v>2677534.5075971503</v>
      </c>
      <c r="K231" s="77">
        <f t="shared" ca="1" si="73"/>
        <v>-0.10748849746761657</v>
      </c>
      <c r="L231" s="137">
        <f t="shared" ca="1" si="74"/>
        <v>-322465.49240284972</v>
      </c>
      <c r="M231" s="139">
        <f t="shared" ca="1" si="75"/>
        <v>2736694.6253789435</v>
      </c>
      <c r="N231" s="77">
        <f t="shared" ca="1" si="76"/>
        <v>-8.7768458207018854E-2</v>
      </c>
      <c r="O231" s="137">
        <f t="shared" ca="1" si="77"/>
        <v>-263305.3746210566</v>
      </c>
    </row>
    <row r="232" spans="1:15" ht="16.5" customHeight="1" thickBot="1">
      <c r="A232" s="155">
        <v>21</v>
      </c>
      <c r="B232" s="169" t="str">
        <f>HYPERLINK("#'" &amp; TEXT(투자전략!$G$1+20, "[$-ko-KR]yyyy.mm.dd") &amp; "'!A148:O172", TEXT(투자전략!$G$1+20, "[$-ko-KR]yyyy.mm.dd"))</f>
        <v>2022.02.25</v>
      </c>
      <c r="C232" s="135">
        <f t="shared" ca="1" si="65"/>
        <v>3000000</v>
      </c>
      <c r="D232" s="139">
        <f t="shared" ca="1" si="66"/>
        <v>3234021.0346571603</v>
      </c>
      <c r="E232" s="77">
        <f t="shared" ca="1" si="67"/>
        <v>7.8007011552386679E-2</v>
      </c>
      <c r="F232" s="137">
        <f t="shared" ca="1" si="68"/>
        <v>234021.03465716011</v>
      </c>
      <c r="G232" s="139">
        <f t="shared" ca="1" si="69"/>
        <v>3288446.07852124</v>
      </c>
      <c r="H232" s="77">
        <f t="shared" ca="1" si="70"/>
        <v>9.6148692840413455E-2</v>
      </c>
      <c r="I232" s="137">
        <f t="shared" ca="1" si="71"/>
        <v>288446.07852124033</v>
      </c>
      <c r="J232" s="139">
        <f t="shared" ca="1" si="72"/>
        <v>3424080.010171907</v>
      </c>
      <c r="K232" s="77">
        <f t="shared" ca="1" si="73"/>
        <v>0.14136000339063565</v>
      </c>
      <c r="L232" s="137">
        <f t="shared" ca="1" si="74"/>
        <v>424080.01017190696</v>
      </c>
      <c r="M232" s="139">
        <f t="shared" ca="1" si="75"/>
        <v>3390687.6950144004</v>
      </c>
      <c r="N232" s="77">
        <f t="shared" ca="1" si="76"/>
        <v>0.13022923167146674</v>
      </c>
      <c r="O232" s="137">
        <f t="shared" ca="1" si="77"/>
        <v>390687.69501440012</v>
      </c>
    </row>
    <row r="233" spans="1:15" ht="16.5" customHeight="1">
      <c r="A233" s="154">
        <v>22</v>
      </c>
      <c r="B233" s="167" t="str">
        <f>HYPERLINK("#'" &amp; TEXT(투자전략!$G$1+21, "[$-ko-KR]yyyy.mm.dd") &amp; "'!A148:O172", TEXT(투자전략!$G$1+21, "[$-ko-KR]yyyy.mm.dd"))</f>
        <v>2022.02.26</v>
      </c>
      <c r="C233" s="134">
        <f t="shared" ca="1" si="65"/>
        <v>3000000</v>
      </c>
      <c r="D233" s="142">
        <f t="shared" ca="1" si="66"/>
        <v>3195754.1933164955</v>
      </c>
      <c r="E233" s="76">
        <f t="shared" ca="1" si="67"/>
        <v>6.5251397772165154E-2</v>
      </c>
      <c r="F233" s="141">
        <f t="shared" ca="1" si="68"/>
        <v>195754.19331649542</v>
      </c>
      <c r="G233" s="142">
        <f t="shared" ca="1" si="69"/>
        <v>3146685.1443017209</v>
      </c>
      <c r="H233" s="76">
        <f t="shared" ca="1" si="70"/>
        <v>4.8895048100573602E-2</v>
      </c>
      <c r="I233" s="141">
        <f t="shared" ca="1" si="71"/>
        <v>146685.14430172081</v>
      </c>
      <c r="J233" s="142">
        <f t="shared" ca="1" si="72"/>
        <v>3155592.5963932886</v>
      </c>
      <c r="K233" s="76">
        <f t="shared" ca="1" si="73"/>
        <v>5.1864198797762773E-2</v>
      </c>
      <c r="L233" s="141">
        <f t="shared" ca="1" si="74"/>
        <v>155592.59639328832</v>
      </c>
      <c r="M233" s="142">
        <f t="shared" ca="1" si="75"/>
        <v>3154889.2320782598</v>
      </c>
      <c r="N233" s="76">
        <f t="shared" ca="1" si="76"/>
        <v>5.1629744026086652E-2</v>
      </c>
      <c r="O233" s="141">
        <f t="shared" ca="1" si="77"/>
        <v>154889.23207826001</v>
      </c>
    </row>
    <row r="234" spans="1:15" ht="16.5" customHeight="1">
      <c r="A234" s="153">
        <v>23</v>
      </c>
      <c r="B234" s="168" t="str">
        <f>HYPERLINK("#'" &amp; TEXT(투자전략!$G$1+22, "[$-ko-KR]yyyy.mm.dd") &amp; "'!A148:O172", TEXT(투자전략!$G$1+22, "[$-ko-KR]yyyy.mm.dd"))</f>
        <v>2022.02.27</v>
      </c>
      <c r="C234" s="135">
        <f t="shared" ca="1" si="65"/>
        <v>3000000</v>
      </c>
      <c r="D234" s="139">
        <f t="shared" ca="1" si="66"/>
        <v>2944964.2197655323</v>
      </c>
      <c r="E234" s="77">
        <f t="shared" ca="1" si="67"/>
        <v>-1.8345260078155946E-2</v>
      </c>
      <c r="F234" s="137">
        <f t="shared" ca="1" si="68"/>
        <v>-55035.780234467835</v>
      </c>
      <c r="G234" s="139">
        <f t="shared" ca="1" si="69"/>
        <v>2996006.9895817167</v>
      </c>
      <c r="H234" s="77">
        <f t="shared" ca="1" si="70"/>
        <v>-1.3310034727610433E-3</v>
      </c>
      <c r="I234" s="137">
        <f t="shared" ca="1" si="71"/>
        <v>-3993.0104182831296</v>
      </c>
      <c r="J234" s="139">
        <f t="shared" ca="1" si="72"/>
        <v>3013688.8519377345</v>
      </c>
      <c r="K234" s="77">
        <f t="shared" ca="1" si="73"/>
        <v>4.5629506459114594E-3</v>
      </c>
      <c r="L234" s="137">
        <f t="shared" ca="1" si="74"/>
        <v>13688.851937734382</v>
      </c>
      <c r="M234" s="139">
        <f t="shared" ca="1" si="75"/>
        <v>3009826.8823290775</v>
      </c>
      <c r="N234" s="77">
        <f t="shared" ca="1" si="76"/>
        <v>3.2756274430259689E-3</v>
      </c>
      <c r="O234" s="137">
        <f t="shared" ca="1" si="77"/>
        <v>9826.882329077911</v>
      </c>
    </row>
    <row r="235" spans="1:15" ht="16.5" customHeight="1">
      <c r="A235" s="153">
        <v>24</v>
      </c>
      <c r="B235" s="168" t="str">
        <f>HYPERLINK("#'" &amp; TEXT(투자전략!$G$1+23, "[$-ko-KR]yyyy.mm.dd") &amp; "'!A148:O172", TEXT(투자전략!$G$1+23, "[$-ko-KR]yyyy.mm.dd"))</f>
        <v>2022.02.28</v>
      </c>
      <c r="C235" s="135">
        <f t="shared" ca="1" si="65"/>
        <v>3000000</v>
      </c>
      <c r="D235" s="139">
        <f t="shared" ca="1" si="66"/>
        <v>2900044.7917494164</v>
      </c>
      <c r="E235" s="77">
        <f t="shared" ca="1" si="67"/>
        <v>-3.3318402750194556E-2</v>
      </c>
      <c r="F235" s="137">
        <f t="shared" ca="1" si="68"/>
        <v>-99955.208250583673</v>
      </c>
      <c r="G235" s="139">
        <f t="shared" ca="1" si="69"/>
        <v>2917680.9235820854</v>
      </c>
      <c r="H235" s="77">
        <f t="shared" ca="1" si="70"/>
        <v>-2.7439692139304844E-2</v>
      </c>
      <c r="I235" s="137">
        <f t="shared" ca="1" si="71"/>
        <v>-82319.076417914534</v>
      </c>
      <c r="J235" s="139">
        <f t="shared" ca="1" si="72"/>
        <v>2924630.3232399588</v>
      </c>
      <c r="K235" s="77">
        <f t="shared" ca="1" si="73"/>
        <v>-2.5123225586680453E-2</v>
      </c>
      <c r="L235" s="137">
        <f t="shared" ca="1" si="74"/>
        <v>-75369.676760041359</v>
      </c>
      <c r="M235" s="139">
        <f t="shared" ca="1" si="75"/>
        <v>2958377.0849839253</v>
      </c>
      <c r="N235" s="77">
        <f t="shared" ca="1" si="76"/>
        <v>-1.3874305005358231E-2</v>
      </c>
      <c r="O235" s="137">
        <f t="shared" ca="1" si="77"/>
        <v>-41622.915016074687</v>
      </c>
    </row>
    <row r="236" spans="1:15" ht="16.5" customHeight="1">
      <c r="A236" s="153">
        <v>25</v>
      </c>
      <c r="B236" s="168" t="str">
        <f>HYPERLINK("#'" &amp; TEXT(투자전략!$G$1+24, "[$-ko-KR]yyyy.mm.dd") &amp; "'!A148:O172", TEXT(투자전략!$G$1+24, "[$-ko-KR]yyyy.mm.dd"))</f>
        <v>2022.03.01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68" t="str">
        <f>HYPERLINK("#'" &amp; TEXT(투자전략!$G$1+25, "[$-ko-KR]yyyy.mm.dd") &amp; "'!A148:O172", TEXT(투자전략!$G$1+25, "[$-ko-KR]yyyy.mm.dd"))</f>
        <v>2022.03.02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68" t="str">
        <f>HYPERLINK("#'" &amp; TEXT(투자전략!$G$1+26, "[$-ko-KR]yyyy.mm.dd") &amp; "'!A148:O172", TEXT(투자전략!$G$1+26, "[$-ko-KR]yyyy.mm.dd"))</f>
        <v>2022.03.03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69" t="str">
        <f>HYPERLINK("#'" &amp; TEXT(투자전략!$G$1+27, "[$-ko-KR]yyyy.mm.dd") &amp; "'!A148:O172", TEXT(투자전략!$G$1+27, "[$-ko-KR]yyyy.mm.dd"))</f>
        <v>2022.03.04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67" t="str">
        <f>HYPERLINK("#'" &amp; TEXT(투자전략!$G$1+28, "[$-ko-KR]yyyy.mm.dd") &amp; "'!A148:O172", TEXT(투자전략!$G$1+28, "[$-ko-KR]yyyy.mm.dd"))</f>
        <v>2022.03.05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68" t="str">
        <f>HYPERLINK("#'" &amp; TEXT(투자전략!$G$1+29, "[$-ko-KR]yyyy.mm.dd") &amp; "'!A148:O172", TEXT(투자전략!$G$1+29, "[$-ko-KR]yyyy.mm.dd"))</f>
        <v>2022.03.06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68" t="str">
        <f>HYPERLINK("#'" &amp; TEXT(투자전략!$G$1+30, "[$-ko-KR]yyyy.mm.dd") &amp; "'!A148:O172", TEXT(투자전략!$G$1+30, "[$-ko-KR]yyyy.mm.dd"))</f>
        <v>2022.03.07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211" t="s">
        <v>279</v>
      </c>
      <c r="B243" s="213"/>
      <c r="C243" s="132" t="s">
        <v>274</v>
      </c>
      <c r="D243" s="150" t="s">
        <v>275</v>
      </c>
      <c r="E243" s="151" t="s">
        <v>276</v>
      </c>
      <c r="F243" s="152" t="s">
        <v>277</v>
      </c>
      <c r="G243" s="150" t="s">
        <v>275</v>
      </c>
      <c r="H243" s="151" t="s">
        <v>276</v>
      </c>
      <c r="I243" s="152" t="s">
        <v>277</v>
      </c>
      <c r="J243" s="150" t="s">
        <v>275</v>
      </c>
      <c r="K243" s="151" t="s">
        <v>276</v>
      </c>
      <c r="L243" s="152" t="s">
        <v>277</v>
      </c>
      <c r="M243" s="150" t="s">
        <v>275</v>
      </c>
      <c r="N243" s="151" t="s">
        <v>276</v>
      </c>
      <c r="O243" s="152" t="s">
        <v>277</v>
      </c>
    </row>
    <row r="244" spans="1:15" ht="16.5" customHeight="1" thickBot="1">
      <c r="A244" s="217"/>
      <c r="B244" s="219"/>
      <c r="C244" s="136">
        <f ca="1">SUM(C212:C242)</f>
        <v>72000000</v>
      </c>
      <c r="D244" s="140">
        <f ca="1">SUM(D212:D242)</f>
        <v>71657161.646511376</v>
      </c>
      <c r="E244" s="79">
        <f ca="1">IFERROR(F244 / (SUM($C212:$C242) / COUNT($C212:$C242)), 0)</f>
        <v>-0.11427945116287982</v>
      </c>
      <c r="F244" s="138">
        <f ca="1">SUM(F212:F242)</f>
        <v>-342838.35348863946</v>
      </c>
      <c r="G244" s="140">
        <f ca="1">SUM(G212:G242)</f>
        <v>71724352.165853694</v>
      </c>
      <c r="H244" s="79">
        <f ca="1">IFERROR(I244 / (SUM($C212:$C242) / COUNT($C212:$C242)), 0)</f>
        <v>-9.1882611382101104E-2</v>
      </c>
      <c r="I244" s="138">
        <f ca="1">SUM(I212:I242)</f>
        <v>-275647.8341463033</v>
      </c>
      <c r="J244" s="140">
        <f ca="1">SUM(J212:J242)</f>
        <v>71840869.425407678</v>
      </c>
      <c r="K244" s="79">
        <f ca="1">IFERROR(L244 / (SUM($C212:$C242) / COUNT($C212:$C242)), 0)</f>
        <v>-5.3043524864105421E-2</v>
      </c>
      <c r="L244" s="138">
        <f ca="1">SUM(L212:L242)</f>
        <v>-159130.57459231626</v>
      </c>
      <c r="M244" s="140">
        <f ca="1">SUM(M212:M242)</f>
        <v>71827404.41119945</v>
      </c>
      <c r="N244" s="79">
        <f ca="1">IFERROR(O244 / (SUM($C212:$C242) / COUNT($C212:$C242)), 0)</f>
        <v>-5.7531862933519105E-2</v>
      </c>
      <c r="O244" s="138">
        <f ca="1">SUM(O212:O242)</f>
        <v>-172595.58880055731</v>
      </c>
    </row>
    <row r="246" spans="1:15" ht="16.5" customHeight="1" thickBot="1"/>
    <row r="247" spans="1:15" ht="16.5" customHeight="1" thickBot="1">
      <c r="A247" s="202" t="str">
        <f>TEXT(투자전략!$G$1, "[$-ko-KR]yyyy년 mm월 ") &amp; "전일대비 상승률 Bottom20 월말결산"</f>
        <v>2022년 02월 전일대비 상승률 Bottom20 월말결산</v>
      </c>
      <c r="B247" s="203"/>
      <c r="C247" s="203"/>
      <c r="D247" s="203"/>
      <c r="E247" s="203"/>
      <c r="F247" s="203"/>
      <c r="G247" s="203"/>
      <c r="H247" s="203"/>
      <c r="I247" s="203"/>
      <c r="J247" s="203"/>
      <c r="K247" s="203"/>
      <c r="L247" s="203"/>
      <c r="M247" s="203"/>
      <c r="N247" s="203"/>
      <c r="O247" s="204"/>
    </row>
    <row r="248" spans="1:15" ht="16.5" customHeight="1" thickBot="1">
      <c r="A248" s="263" t="s">
        <v>280</v>
      </c>
      <c r="B248" s="217" t="s">
        <v>278</v>
      </c>
      <c r="C248" s="219"/>
      <c r="D248" s="217" t="s">
        <v>270</v>
      </c>
      <c r="E248" s="218"/>
      <c r="F248" s="219"/>
      <c r="G248" s="217" t="s">
        <v>271</v>
      </c>
      <c r="H248" s="218"/>
      <c r="I248" s="219"/>
      <c r="J248" s="217" t="s">
        <v>272</v>
      </c>
      <c r="K248" s="218"/>
      <c r="L248" s="219"/>
      <c r="M248" s="217" t="s">
        <v>273</v>
      </c>
      <c r="N248" s="218"/>
      <c r="O248" s="219"/>
    </row>
    <row r="249" spans="1:15" ht="16.5" customHeight="1" thickBot="1">
      <c r="A249" s="267"/>
      <c r="B249" s="154" t="s">
        <v>268</v>
      </c>
      <c r="C249" s="154" t="s">
        <v>42</v>
      </c>
      <c r="D249" s="121" t="s">
        <v>269</v>
      </c>
      <c r="E249" s="133" t="s">
        <v>40</v>
      </c>
      <c r="F249" s="156" t="s">
        <v>41</v>
      </c>
      <c r="G249" s="121" t="s">
        <v>269</v>
      </c>
      <c r="H249" s="133" t="s">
        <v>40</v>
      </c>
      <c r="I249" s="156" t="s">
        <v>41</v>
      </c>
      <c r="J249" s="121" t="s">
        <v>269</v>
      </c>
      <c r="K249" s="133" t="s">
        <v>40</v>
      </c>
      <c r="L249" s="156" t="s">
        <v>41</v>
      </c>
      <c r="M249" s="121" t="s">
        <v>269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67" t="str">
        <f>HYPERLINK("#'" &amp; TEXT(투자전략!$G$1+0, "[$-ko-KR]yyyy.mm.dd") &amp; "'!A175:O199", TEXT(투자전략!$G$1+0, "[$-ko-KR]yyyy.mm.dd"))</f>
        <v>2022.02.05</v>
      </c>
      <c r="C250" s="134">
        <f ca="1">IFERROR(COUNTA(INDIRECT($B250&amp;"!A179:A198")) * INDIRECT($B250&amp;"!B199"), "")</f>
        <v>3000000</v>
      </c>
      <c r="D250" s="142">
        <f ca="1">IFERROR($C250 * (1 + E250), "")</f>
        <v>3000000</v>
      </c>
      <c r="E250" s="76">
        <f ca="1">IFERROR(INDIRECT($B250&amp;"!E199"), "")</f>
        <v>0</v>
      </c>
      <c r="F250" s="141">
        <f ca="1">IFERROR(INDIRECT($B250&amp;"!F199"), "")</f>
        <v>0</v>
      </c>
      <c r="G250" s="142">
        <f ca="1">IFERROR($C250 * (1 + H250), "")</f>
        <v>3000000</v>
      </c>
      <c r="H250" s="76">
        <f ca="1">IFERROR(INDIRECT($B250&amp;"!H199"), "")</f>
        <v>0</v>
      </c>
      <c r="I250" s="141">
        <f ca="1">IFERROR(INDIRECT($B250&amp;"!I199"), "")</f>
        <v>0</v>
      </c>
      <c r="J250" s="142">
        <f ca="1">IFERROR($C250 * (1 + K250), "")</f>
        <v>3014576.8301979513</v>
      </c>
      <c r="K250" s="76">
        <f ca="1">IFERROR(INDIRECT($B250&amp;"!K199"), "")</f>
        <v>4.8589433993170561E-3</v>
      </c>
      <c r="L250" s="141">
        <f ca="1">IFERROR(INDIRECT($B250&amp;"!L199"), "")</f>
        <v>14576.830197951171</v>
      </c>
      <c r="M250" s="142">
        <f ca="1">IFERROR($C250 * (1 + N250), "")</f>
        <v>3018305.4371343888</v>
      </c>
      <c r="N250" s="76">
        <f ca="1">IFERROR(INDIRECT($B250&amp;"!N199"), "")</f>
        <v>6.1018123781295631E-3</v>
      </c>
      <c r="O250" s="141">
        <f ca="1">IFERROR(INDIRECT($B250&amp;"!O199"), "")</f>
        <v>18305.437134388689</v>
      </c>
    </row>
    <row r="251" spans="1:15" ht="16.5" customHeight="1">
      <c r="A251" s="153">
        <v>2</v>
      </c>
      <c r="B251" s="168" t="str">
        <f>HYPERLINK("#'" &amp; TEXT(투자전략!$G$1+1, "[$-ko-KR]yyyy.mm.dd") &amp; "'!A175:O199", TEXT(투자전략!$G$1+1, "[$-ko-KR]yyyy.mm.dd"))</f>
        <v>2022.02.06</v>
      </c>
      <c r="C251" s="135">
        <f t="shared" ref="C251:C280" ca="1" si="78">IFERROR(COUNTA(INDIRECT($B251&amp;"!A179:A198")) * INDIRECT($B251&amp;"!B199"), "")</f>
        <v>3000000</v>
      </c>
      <c r="D251" s="139">
        <f t="shared" ref="D251:D280" ca="1" si="79">IFERROR($C251 * (1 + E251), "")</f>
        <v>2977716.6358943568</v>
      </c>
      <c r="E251" s="77">
        <f t="shared" ref="E251:E280" ca="1" si="80">IFERROR(INDIRECT($B251&amp;"!E199"), "")</f>
        <v>-7.4277880352145052E-3</v>
      </c>
      <c r="F251" s="137">
        <f t="shared" ref="F251:F280" ca="1" si="81">IFERROR(INDIRECT($B251&amp;"!F199"), "")</f>
        <v>-22283.364105643523</v>
      </c>
      <c r="G251" s="139">
        <f t="shared" ref="G251:G280" ca="1" si="82">IFERROR($C251 * (1 + H251), "")</f>
        <v>2986595.8705497198</v>
      </c>
      <c r="H251" s="77">
        <f t="shared" ref="H251:H280" ca="1" si="83">IFERROR(INDIRECT($B251&amp;"!H199"), "")</f>
        <v>-4.4680431500933853E-3</v>
      </c>
      <c r="I251" s="137">
        <f t="shared" ref="I251:I280" ca="1" si="84">IFERROR(INDIRECT($B251&amp;"!I199"), "")</f>
        <v>-13404.129450280156</v>
      </c>
      <c r="J251" s="139">
        <f t="shared" ref="J251:J280" ca="1" si="85">IFERROR($C251 * (1 + K251), "")</f>
        <v>2970858.1644575107</v>
      </c>
      <c r="K251" s="77">
        <f t="shared" ref="K251:K280" ca="1" si="86">IFERROR(INDIRECT($B251&amp;"!K199"), "")</f>
        <v>-9.713945180829818E-3</v>
      </c>
      <c r="L251" s="137">
        <f t="shared" ref="L251:L280" ca="1" si="87">IFERROR(INDIRECT($B251&amp;"!L199"), "")</f>
        <v>-29141.835542489458</v>
      </c>
      <c r="M251" s="139">
        <f t="shared" ref="M251:M280" ca="1" si="88">IFERROR($C251 * (1 + N251), "")</f>
        <v>2938930.9207569524</v>
      </c>
      <c r="N251" s="77">
        <f t="shared" ref="N251:N280" ca="1" si="89">IFERROR(INDIRECT($B251&amp;"!N199"), "")</f>
        <v>-2.0356359747682528E-2</v>
      </c>
      <c r="O251" s="137">
        <f t="shared" ref="O251:O280" ca="1" si="90">IFERROR(INDIRECT($B251&amp;"!O199"), "")</f>
        <v>-61069.079243047578</v>
      </c>
    </row>
    <row r="252" spans="1:15" ht="16.5" customHeight="1">
      <c r="A252" s="153">
        <v>3</v>
      </c>
      <c r="B252" s="168" t="str">
        <f>HYPERLINK("#'" &amp; TEXT(투자전략!$G$1+2, "[$-ko-KR]yyyy.mm.dd") &amp; "'!A175:O199", TEXT(투자전략!$G$1+2, "[$-ko-KR]yyyy.mm.dd"))</f>
        <v>2022.02.07</v>
      </c>
      <c r="C252" s="135">
        <f t="shared" ca="1" si="78"/>
        <v>3000000</v>
      </c>
      <c r="D252" s="139">
        <f t="shared" ca="1" si="79"/>
        <v>3099883.4766228087</v>
      </c>
      <c r="E252" s="77">
        <f t="shared" ca="1" si="80"/>
        <v>3.3294492207602791E-2</v>
      </c>
      <c r="F252" s="137">
        <f t="shared" ca="1" si="81"/>
        <v>99883.476622808375</v>
      </c>
      <c r="G252" s="139">
        <f t="shared" ca="1" si="82"/>
        <v>3093001.0200997032</v>
      </c>
      <c r="H252" s="77">
        <f t="shared" ca="1" si="83"/>
        <v>3.1000340033234337E-2</v>
      </c>
      <c r="I252" s="137">
        <f t="shared" ca="1" si="84"/>
        <v>93001.020099702975</v>
      </c>
      <c r="J252" s="139">
        <f t="shared" ca="1" si="85"/>
        <v>3094482.3282500231</v>
      </c>
      <c r="K252" s="77">
        <f t="shared" ca="1" si="86"/>
        <v>3.1494109416674312E-2</v>
      </c>
      <c r="L252" s="137">
        <f t="shared" ca="1" si="87"/>
        <v>94482.328250022896</v>
      </c>
      <c r="M252" s="139">
        <f t="shared" ca="1" si="88"/>
        <v>3134620.3866493111</v>
      </c>
      <c r="N252" s="77">
        <f t="shared" ca="1" si="89"/>
        <v>4.4873462216437024E-2</v>
      </c>
      <c r="O252" s="137">
        <f t="shared" ca="1" si="90"/>
        <v>134620.38664931108</v>
      </c>
    </row>
    <row r="253" spans="1:15" ht="16.5" customHeight="1">
      <c r="A253" s="153">
        <v>4</v>
      </c>
      <c r="B253" s="168" t="str">
        <f>HYPERLINK("#'" &amp; TEXT(투자전략!$G$1+3, "[$-ko-KR]yyyy.mm.dd") &amp; "'!A175:O199", TEXT(투자전략!$G$1+3, "[$-ko-KR]yyyy.mm.dd"))</f>
        <v>2022.02.08</v>
      </c>
      <c r="C253" s="135">
        <f t="shared" ca="1" si="78"/>
        <v>3000000</v>
      </c>
      <c r="D253" s="139">
        <f t="shared" ca="1" si="79"/>
        <v>2987297.9888834232</v>
      </c>
      <c r="E253" s="77">
        <f t="shared" ca="1" si="80"/>
        <v>-4.2340037055256102E-3</v>
      </c>
      <c r="F253" s="137">
        <f t="shared" ca="1" si="81"/>
        <v>-12702.011116576836</v>
      </c>
      <c r="G253" s="139">
        <f t="shared" ca="1" si="82"/>
        <v>2822977.4172586408</v>
      </c>
      <c r="H253" s="77">
        <f t="shared" ca="1" si="83"/>
        <v>-5.9007527580453148E-2</v>
      </c>
      <c r="I253" s="137">
        <f t="shared" ca="1" si="84"/>
        <v>-177022.58274135948</v>
      </c>
      <c r="J253" s="139">
        <f t="shared" ca="1" si="85"/>
        <v>2837391.2949427236</v>
      </c>
      <c r="K253" s="77">
        <f t="shared" ca="1" si="86"/>
        <v>-5.4202901685758829E-2</v>
      </c>
      <c r="L253" s="137">
        <f t="shared" ca="1" si="87"/>
        <v>-162608.70505727647</v>
      </c>
      <c r="M253" s="139">
        <f t="shared" ca="1" si="88"/>
        <v>2845923.5032515968</v>
      </c>
      <c r="N253" s="77">
        <f t="shared" ca="1" si="89"/>
        <v>-5.1358832249467821E-2</v>
      </c>
      <c r="O253" s="137">
        <f t="shared" ca="1" si="90"/>
        <v>-154076.49674840341</v>
      </c>
    </row>
    <row r="254" spans="1:15" ht="16.5" customHeight="1">
      <c r="A254" s="153">
        <v>5</v>
      </c>
      <c r="B254" s="168" t="str">
        <f>HYPERLINK("#'" &amp; TEXT(투자전략!$G$1+4, "[$-ko-KR]yyyy.mm.dd") &amp; "'!A175:O199", TEXT(투자전략!$G$1+4, "[$-ko-KR]yyyy.mm.dd"))</f>
        <v>2022.02.09</v>
      </c>
      <c r="C254" s="135">
        <f t="shared" ca="1" si="78"/>
        <v>3000000</v>
      </c>
      <c r="D254" s="139">
        <f t="shared" ca="1" si="79"/>
        <v>2988127.1145501765</v>
      </c>
      <c r="E254" s="77">
        <f t="shared" ca="1" si="80"/>
        <v>-3.957628483274544E-3</v>
      </c>
      <c r="F254" s="137">
        <f t="shared" ca="1" si="81"/>
        <v>-11872.885449823629</v>
      </c>
      <c r="G254" s="139">
        <f t="shared" ca="1" si="82"/>
        <v>3016870.4062790745</v>
      </c>
      <c r="H254" s="77">
        <f t="shared" ca="1" si="83"/>
        <v>5.6234687596914325E-3</v>
      </c>
      <c r="I254" s="137">
        <f t="shared" ca="1" si="84"/>
        <v>16870.406279074301</v>
      </c>
      <c r="J254" s="139">
        <f t="shared" ca="1" si="85"/>
        <v>3039289.9136488</v>
      </c>
      <c r="K254" s="77">
        <f t="shared" ca="1" si="86"/>
        <v>1.309663788293341E-2</v>
      </c>
      <c r="L254" s="137">
        <f t="shared" ca="1" si="87"/>
        <v>39289.91364880024</v>
      </c>
      <c r="M254" s="139">
        <f t="shared" ca="1" si="88"/>
        <v>3071983.1050293222</v>
      </c>
      <c r="N254" s="77">
        <f t="shared" ca="1" si="89"/>
        <v>2.3994368343107444E-2</v>
      </c>
      <c r="O254" s="137">
        <f t="shared" ca="1" si="90"/>
        <v>71983.105029322309</v>
      </c>
    </row>
    <row r="255" spans="1:15" ht="16.5" customHeight="1">
      <c r="A255" s="153">
        <v>6</v>
      </c>
      <c r="B255" s="168" t="str">
        <f>HYPERLINK("#'" &amp; TEXT(투자전략!$G$1+5, "[$-ko-KR]yyyy.mm.dd") &amp; "'!A175:O199", TEXT(투자전략!$G$1+5, "[$-ko-KR]yyyy.mm.dd"))</f>
        <v>2022.02.10</v>
      </c>
      <c r="C255" s="135">
        <f t="shared" ca="1" si="78"/>
        <v>3000000</v>
      </c>
      <c r="D255" s="139">
        <f t="shared" ca="1" si="79"/>
        <v>2964520.6995520801</v>
      </c>
      <c r="E255" s="77">
        <f t="shared" ca="1" si="80"/>
        <v>-1.1826433482640062E-2</v>
      </c>
      <c r="F255" s="137">
        <f t="shared" ca="1" si="81"/>
        <v>-35479.300447920192</v>
      </c>
      <c r="G255" s="139">
        <f t="shared" ca="1" si="82"/>
        <v>3017027.5074235657</v>
      </c>
      <c r="H255" s="77">
        <f t="shared" ca="1" si="83"/>
        <v>5.6758358078552989E-3</v>
      </c>
      <c r="I255" s="137">
        <f t="shared" ca="1" si="84"/>
        <v>17027.507423565905</v>
      </c>
      <c r="J255" s="139">
        <f t="shared" ca="1" si="85"/>
        <v>3017027.5074235657</v>
      </c>
      <c r="K255" s="77">
        <f t="shared" ca="1" si="86"/>
        <v>5.6758358078552989E-3</v>
      </c>
      <c r="L255" s="137">
        <f t="shared" ca="1" si="87"/>
        <v>17027.507423565905</v>
      </c>
      <c r="M255" s="139">
        <f t="shared" ca="1" si="88"/>
        <v>2992923.2242850112</v>
      </c>
      <c r="N255" s="77">
        <f t="shared" ca="1" si="89"/>
        <v>-2.3589252383296034E-3</v>
      </c>
      <c r="O255" s="137">
        <f t="shared" ca="1" si="90"/>
        <v>-7076.7757149888093</v>
      </c>
    </row>
    <row r="256" spans="1:15" ht="16.5" customHeight="1" thickBot="1">
      <c r="A256" s="155">
        <v>7</v>
      </c>
      <c r="B256" s="169" t="str">
        <f>HYPERLINK("#'" &amp; TEXT(투자전략!$G$1+6, "[$-ko-KR]yyyy.mm.dd") &amp; "'!A175:O199", TEXT(투자전략!$G$1+6, "[$-ko-KR]yyyy.mm.dd"))</f>
        <v>2022.02.11</v>
      </c>
      <c r="C256" s="135">
        <f t="shared" ca="1" si="78"/>
        <v>3000000</v>
      </c>
      <c r="D256" s="139">
        <f t="shared" ca="1" si="79"/>
        <v>2903156.1705433382</v>
      </c>
      <c r="E256" s="77">
        <f t="shared" ca="1" si="80"/>
        <v>-3.2281276485553977E-2</v>
      </c>
      <c r="F256" s="137">
        <f t="shared" ca="1" si="81"/>
        <v>-96843.82945666193</v>
      </c>
      <c r="G256" s="139">
        <f t="shared" ca="1" si="82"/>
        <v>2925103.4214004562</v>
      </c>
      <c r="H256" s="77">
        <f t="shared" ca="1" si="83"/>
        <v>-2.4965526199847914E-2</v>
      </c>
      <c r="I256" s="137">
        <f t="shared" ca="1" si="84"/>
        <v>-74896.578599543762</v>
      </c>
      <c r="J256" s="139">
        <f t="shared" ca="1" si="85"/>
        <v>2931846.5159765854</v>
      </c>
      <c r="K256" s="77">
        <f t="shared" ca="1" si="86"/>
        <v>-2.2717828007804884E-2</v>
      </c>
      <c r="L256" s="137">
        <f t="shared" ca="1" si="87"/>
        <v>-68153.484023414654</v>
      </c>
      <c r="M256" s="139">
        <f t="shared" ca="1" si="88"/>
        <v>2950550.7892012298</v>
      </c>
      <c r="N256" s="77">
        <f t="shared" ca="1" si="89"/>
        <v>-1.6483070266256748E-2</v>
      </c>
      <c r="O256" s="137">
        <f t="shared" ca="1" si="90"/>
        <v>-49449.21079877024</v>
      </c>
    </row>
    <row r="257" spans="1:15" ht="16.5" customHeight="1">
      <c r="A257" s="154">
        <v>8</v>
      </c>
      <c r="B257" s="167" t="str">
        <f>HYPERLINK("#'" &amp; TEXT(투자전략!$G$1+7, "[$-ko-KR]yyyy.mm.dd") &amp; "'!A175:O199", TEXT(투자전략!$G$1+7, "[$-ko-KR]yyyy.mm.dd"))</f>
        <v>2022.02.12</v>
      </c>
      <c r="C257" s="134">
        <f t="shared" ca="1" si="78"/>
        <v>3000000</v>
      </c>
      <c r="D257" s="142">
        <f t="shared" ca="1" si="79"/>
        <v>2739614.8484501578</v>
      </c>
      <c r="E257" s="76">
        <f t="shared" ca="1" si="80"/>
        <v>-8.6795050516614042E-2</v>
      </c>
      <c r="F257" s="141">
        <f t="shared" ca="1" si="81"/>
        <v>-260385.15154984209</v>
      </c>
      <c r="G257" s="142">
        <f t="shared" ca="1" si="82"/>
        <v>2785105.0759702986</v>
      </c>
      <c r="H257" s="76">
        <f t="shared" ca="1" si="83"/>
        <v>-7.1631641343233854E-2</v>
      </c>
      <c r="I257" s="141">
        <f t="shared" ca="1" si="84"/>
        <v>-214894.92402970159</v>
      </c>
      <c r="J257" s="142">
        <f t="shared" ca="1" si="85"/>
        <v>2798025.837385565</v>
      </c>
      <c r="K257" s="76">
        <f t="shared" ca="1" si="86"/>
        <v>-6.7324720871478352E-2</v>
      </c>
      <c r="L257" s="141">
        <f t="shared" ca="1" si="87"/>
        <v>-201974.16261443513</v>
      </c>
      <c r="M257" s="142">
        <f t="shared" ca="1" si="88"/>
        <v>2763551.1979276682</v>
      </c>
      <c r="N257" s="76">
        <f t="shared" ca="1" si="89"/>
        <v>-7.8816267357443848E-2</v>
      </c>
      <c r="O257" s="141">
        <f t="shared" ca="1" si="90"/>
        <v>-236448.80207233148</v>
      </c>
    </row>
    <row r="258" spans="1:15" ht="16.5" customHeight="1">
      <c r="A258" s="153">
        <v>9</v>
      </c>
      <c r="B258" s="168" t="str">
        <f>HYPERLINK("#'" &amp; TEXT(투자전략!$G$1+8, "[$-ko-KR]yyyy.mm.dd") &amp; "'!A175:O199", TEXT(투자전략!$G$1+8, "[$-ko-KR]yyyy.mm.dd"))</f>
        <v>2022.02.13</v>
      </c>
      <c r="C258" s="135">
        <f t="shared" ca="1" si="78"/>
        <v>3000000</v>
      </c>
      <c r="D258" s="139">
        <f t="shared" ca="1" si="79"/>
        <v>3078746.1157495365</v>
      </c>
      <c r="E258" s="77">
        <f t="shared" ca="1" si="80"/>
        <v>2.6248705249845433E-2</v>
      </c>
      <c r="F258" s="137">
        <f t="shared" ca="1" si="81"/>
        <v>78746.1157495363</v>
      </c>
      <c r="G258" s="139">
        <f t="shared" ca="1" si="82"/>
        <v>3094818.6729773725</v>
      </c>
      <c r="H258" s="77">
        <f t="shared" ca="1" si="83"/>
        <v>3.1606224325790876E-2</v>
      </c>
      <c r="I258" s="137">
        <f t="shared" ca="1" si="84"/>
        <v>94818.672977372626</v>
      </c>
      <c r="J258" s="139">
        <f t="shared" ca="1" si="85"/>
        <v>3094818.6729773725</v>
      </c>
      <c r="K258" s="77">
        <f t="shared" ca="1" si="86"/>
        <v>3.1606224325790876E-2</v>
      </c>
      <c r="L258" s="137">
        <f t="shared" ca="1" si="87"/>
        <v>94818.672977372626</v>
      </c>
      <c r="M258" s="139">
        <f t="shared" ca="1" si="88"/>
        <v>3061075.9252534192</v>
      </c>
      <c r="N258" s="77">
        <f t="shared" ca="1" si="89"/>
        <v>2.0358641751139724E-2</v>
      </c>
      <c r="O258" s="137">
        <f t="shared" ca="1" si="90"/>
        <v>61075.925253419162</v>
      </c>
    </row>
    <row r="259" spans="1:15" ht="16.5" customHeight="1">
      <c r="A259" s="153">
        <v>10</v>
      </c>
      <c r="B259" s="168" t="str">
        <f>HYPERLINK("#'" &amp; TEXT(투자전략!$G$1+9, "[$-ko-KR]yyyy.mm.dd") &amp; "'!A175:O199", TEXT(투자전략!$G$1+9, "[$-ko-KR]yyyy.mm.dd"))</f>
        <v>2022.02.14</v>
      </c>
      <c r="C259" s="135">
        <f t="shared" ca="1" si="78"/>
        <v>3000000</v>
      </c>
      <c r="D259" s="139">
        <f t="shared" ca="1" si="79"/>
        <v>2920091.6264182283</v>
      </c>
      <c r="E259" s="77">
        <f t="shared" ca="1" si="80"/>
        <v>-2.663612452725727E-2</v>
      </c>
      <c r="F259" s="137">
        <f t="shared" ca="1" si="81"/>
        <v>-79908.373581771826</v>
      </c>
      <c r="G259" s="139">
        <f t="shared" ca="1" si="82"/>
        <v>2908108.4985066112</v>
      </c>
      <c r="H259" s="77">
        <f t="shared" ca="1" si="83"/>
        <v>-3.0630500497796281E-2</v>
      </c>
      <c r="I259" s="137">
        <f t="shared" ca="1" si="84"/>
        <v>-91891.501493388845</v>
      </c>
      <c r="J259" s="139">
        <f t="shared" ca="1" si="85"/>
        <v>2910810.9699990288</v>
      </c>
      <c r="K259" s="77">
        <f t="shared" ca="1" si="86"/>
        <v>-2.9729676666990456E-2</v>
      </c>
      <c r="L259" s="137">
        <f t="shared" ca="1" si="87"/>
        <v>-89189.030000971397</v>
      </c>
      <c r="M259" s="139">
        <f t="shared" ca="1" si="88"/>
        <v>2978648.7201771117</v>
      </c>
      <c r="N259" s="77">
        <f t="shared" ca="1" si="89"/>
        <v>-7.117093274296056E-3</v>
      </c>
      <c r="O259" s="137">
        <f t="shared" ca="1" si="90"/>
        <v>-21351.279822888162</v>
      </c>
    </row>
    <row r="260" spans="1:15" ht="16.5" customHeight="1">
      <c r="A260" s="153">
        <v>11</v>
      </c>
      <c r="B260" s="168" t="str">
        <f>HYPERLINK("#'" &amp; TEXT(투자전략!$G$1+10, "[$-ko-KR]yyyy.mm.dd") &amp; "'!A175:O199", TEXT(투자전략!$G$1+10, "[$-ko-KR]yyyy.mm.dd"))</f>
        <v>2022.02.15</v>
      </c>
      <c r="C260" s="135">
        <f t="shared" ca="1" si="78"/>
        <v>3000000</v>
      </c>
      <c r="D260" s="139">
        <f t="shared" ca="1" si="79"/>
        <v>3030834.8354409477</v>
      </c>
      <c r="E260" s="77">
        <f t="shared" ca="1" si="80"/>
        <v>1.0278278480315877E-2</v>
      </c>
      <c r="F260" s="137">
        <f t="shared" ca="1" si="81"/>
        <v>30834.835440947638</v>
      </c>
      <c r="G260" s="139">
        <f t="shared" ca="1" si="82"/>
        <v>3107131.563198064</v>
      </c>
      <c r="H260" s="77">
        <f t="shared" ca="1" si="83"/>
        <v>3.5710521066021308E-2</v>
      </c>
      <c r="I260" s="137">
        <f t="shared" ca="1" si="84"/>
        <v>107131.56319806393</v>
      </c>
      <c r="J260" s="139">
        <f t="shared" ca="1" si="85"/>
        <v>3109758.305199156</v>
      </c>
      <c r="K260" s="77">
        <f t="shared" ca="1" si="86"/>
        <v>3.6586101733051941E-2</v>
      </c>
      <c r="L260" s="137">
        <f t="shared" ca="1" si="87"/>
        <v>109758.30519915583</v>
      </c>
      <c r="M260" s="139">
        <f t="shared" ca="1" si="88"/>
        <v>3104789.560473552</v>
      </c>
      <c r="N260" s="77">
        <f t="shared" ca="1" si="89"/>
        <v>3.4929853491183827E-2</v>
      </c>
      <c r="O260" s="137">
        <f t="shared" ca="1" si="90"/>
        <v>104789.56047355146</v>
      </c>
    </row>
    <row r="261" spans="1:15" ht="16.5" customHeight="1">
      <c r="A261" s="153">
        <v>12</v>
      </c>
      <c r="B261" s="168" t="str">
        <f>HYPERLINK("#'" &amp; TEXT(투자전략!$G$1+11, "[$-ko-KR]yyyy.mm.dd") &amp; "'!A175:O199", TEXT(투자전략!$G$1+11, "[$-ko-KR]yyyy.mm.dd"))</f>
        <v>2022.02.16</v>
      </c>
      <c r="C261" s="135">
        <f t="shared" ca="1" si="78"/>
        <v>3000000</v>
      </c>
      <c r="D261" s="139">
        <f t="shared" ca="1" si="79"/>
        <v>3033278.9869281258</v>
      </c>
      <c r="E261" s="77">
        <f t="shared" ca="1" si="80"/>
        <v>1.1092995642708509E-2</v>
      </c>
      <c r="F261" s="137">
        <f t="shared" ca="1" si="81"/>
        <v>33278.986928125531</v>
      </c>
      <c r="G261" s="139">
        <f t="shared" ca="1" si="82"/>
        <v>3034859.0593417147</v>
      </c>
      <c r="H261" s="77">
        <f t="shared" ca="1" si="83"/>
        <v>1.1619686447238226E-2</v>
      </c>
      <c r="I261" s="137">
        <f t="shared" ca="1" si="84"/>
        <v>34859.059341714681</v>
      </c>
      <c r="J261" s="139">
        <f t="shared" ca="1" si="85"/>
        <v>3026884.9648779621</v>
      </c>
      <c r="K261" s="77">
        <f t="shared" ca="1" si="86"/>
        <v>8.9616549593208618E-3</v>
      </c>
      <c r="L261" s="137">
        <f t="shared" ca="1" si="87"/>
        <v>26884.964877962586</v>
      </c>
      <c r="M261" s="139">
        <f t="shared" ca="1" si="88"/>
        <v>2987471.3863636153</v>
      </c>
      <c r="N261" s="77">
        <f t="shared" ca="1" si="89"/>
        <v>-4.1762045454615763E-3</v>
      </c>
      <c r="O261" s="137">
        <f t="shared" ca="1" si="90"/>
        <v>-12528.613636384729</v>
      </c>
    </row>
    <row r="262" spans="1:15" ht="16.5" customHeight="1">
      <c r="A262" s="153">
        <v>13</v>
      </c>
      <c r="B262" s="168" t="str">
        <f>HYPERLINK("#'" &amp; TEXT(투자전략!$G$1+12, "[$-ko-KR]yyyy.mm.dd") &amp; "'!A175:O199", TEXT(투자전략!$G$1+12, "[$-ko-KR]yyyy.mm.dd"))</f>
        <v>2022.02.17</v>
      </c>
      <c r="C262" s="135">
        <f t="shared" ca="1" si="78"/>
        <v>3000000</v>
      </c>
      <c r="D262" s="139">
        <f t="shared" ca="1" si="79"/>
        <v>2984488.8467172789</v>
      </c>
      <c r="E262" s="77">
        <f t="shared" ca="1" si="80"/>
        <v>-5.1703844275737178E-3</v>
      </c>
      <c r="F262" s="137">
        <f t="shared" ca="1" si="81"/>
        <v>-15511.153282721156</v>
      </c>
      <c r="G262" s="139">
        <f t="shared" ca="1" si="82"/>
        <v>2972681.2406928386</v>
      </c>
      <c r="H262" s="77">
        <f t="shared" ca="1" si="83"/>
        <v>-9.10625310238726E-3</v>
      </c>
      <c r="I262" s="137">
        <f t="shared" ca="1" si="84"/>
        <v>-27318.759307161785</v>
      </c>
      <c r="J262" s="139">
        <f t="shared" ca="1" si="85"/>
        <v>2981393.520566171</v>
      </c>
      <c r="K262" s="77">
        <f t="shared" ca="1" si="86"/>
        <v>-6.2021598112762906E-3</v>
      </c>
      <c r="L262" s="137">
        <f t="shared" ca="1" si="87"/>
        <v>-18606.47943382887</v>
      </c>
      <c r="M262" s="139">
        <f t="shared" ca="1" si="88"/>
        <v>2930612.861155259</v>
      </c>
      <c r="N262" s="77">
        <f t="shared" ca="1" si="89"/>
        <v>-2.3129046281580259E-2</v>
      </c>
      <c r="O262" s="137">
        <f t="shared" ca="1" si="90"/>
        <v>-69387.138844740781</v>
      </c>
    </row>
    <row r="263" spans="1:15" ht="16.5" customHeight="1" thickBot="1">
      <c r="A263" s="155">
        <v>14</v>
      </c>
      <c r="B263" s="169" t="str">
        <f>HYPERLINK("#'" &amp; TEXT(투자전략!$G$1+13, "[$-ko-KR]yyyy.mm.dd") &amp; "'!A175:O199", TEXT(투자전략!$G$1+13, "[$-ko-KR]yyyy.mm.dd"))</f>
        <v>2022.02.18</v>
      </c>
      <c r="C263" s="136">
        <f t="shared" ca="1" si="78"/>
        <v>3000000</v>
      </c>
      <c r="D263" s="140">
        <f t="shared" ca="1" si="79"/>
        <v>2930675.7729888745</v>
      </c>
      <c r="E263" s="79">
        <f t="shared" ca="1" si="80"/>
        <v>-2.3108075670375261E-2</v>
      </c>
      <c r="F263" s="138">
        <f t="shared" ca="1" si="81"/>
        <v>-69324.227011125768</v>
      </c>
      <c r="G263" s="140">
        <f t="shared" ca="1" si="82"/>
        <v>2950831.1188648972</v>
      </c>
      <c r="H263" s="79">
        <f t="shared" ca="1" si="83"/>
        <v>-1.6389627045034331E-2</v>
      </c>
      <c r="I263" s="138">
        <f t="shared" ca="1" si="84"/>
        <v>-49168.881135102994</v>
      </c>
      <c r="J263" s="140">
        <f t="shared" ca="1" si="85"/>
        <v>2875079.252940828</v>
      </c>
      <c r="K263" s="79">
        <f t="shared" ca="1" si="86"/>
        <v>-4.1640249019724074E-2</v>
      </c>
      <c r="L263" s="138">
        <f t="shared" ca="1" si="87"/>
        <v>-124920.74705917222</v>
      </c>
      <c r="M263" s="140">
        <f t="shared" ca="1" si="88"/>
        <v>2854686.3535982654</v>
      </c>
      <c r="N263" s="79">
        <f t="shared" ca="1" si="89"/>
        <v>-4.8437882133911515E-2</v>
      </c>
      <c r="O263" s="138">
        <f t="shared" ca="1" si="90"/>
        <v>-145313.64640173453</v>
      </c>
    </row>
    <row r="264" spans="1:15" ht="16.5" customHeight="1">
      <c r="A264" s="154">
        <v>15</v>
      </c>
      <c r="B264" s="167" t="str">
        <f>HYPERLINK("#'" &amp; TEXT(투자전략!$G$1+14, "[$-ko-KR]yyyy.mm.dd") &amp; "'!A175:O199", TEXT(투자전략!$G$1+14, "[$-ko-KR]yyyy.mm.dd"))</f>
        <v>2022.02.19</v>
      </c>
      <c r="C264" s="135">
        <f t="shared" ca="1" si="78"/>
        <v>3000000</v>
      </c>
      <c r="D264" s="139">
        <f t="shared" ca="1" si="79"/>
        <v>3001244.2132926304</v>
      </c>
      <c r="E264" s="77">
        <f t="shared" ca="1" si="80"/>
        <v>4.1473776421001556E-4</v>
      </c>
      <c r="F264" s="137">
        <f t="shared" ca="1" si="81"/>
        <v>1244.2132926300449</v>
      </c>
      <c r="G264" s="139">
        <f t="shared" ca="1" si="82"/>
        <v>2917828.2036309694</v>
      </c>
      <c r="H264" s="77">
        <f t="shared" ca="1" si="83"/>
        <v>-2.7390598789676847E-2</v>
      </c>
      <c r="I264" s="137">
        <f t="shared" ca="1" si="84"/>
        <v>-82171.796369030562</v>
      </c>
      <c r="J264" s="139">
        <f t="shared" ca="1" si="85"/>
        <v>2889750.9077688148</v>
      </c>
      <c r="K264" s="77">
        <f t="shared" ca="1" si="86"/>
        <v>-3.6749697410395042E-2</v>
      </c>
      <c r="L264" s="137">
        <f t="shared" ca="1" si="87"/>
        <v>-110249.09223118513</v>
      </c>
      <c r="M264" s="139">
        <f t="shared" ca="1" si="88"/>
        <v>2921508.9117635945</v>
      </c>
      <c r="N264" s="77">
        <f t="shared" ca="1" si="89"/>
        <v>-2.6163696078801858E-2</v>
      </c>
      <c r="O264" s="137">
        <f t="shared" ca="1" si="90"/>
        <v>-78491.088236405543</v>
      </c>
    </row>
    <row r="265" spans="1:15" ht="16.5" customHeight="1">
      <c r="A265" s="153">
        <v>16</v>
      </c>
      <c r="B265" s="168" t="str">
        <f>HYPERLINK("#'" &amp; TEXT(투자전략!$G$1+15, "[$-ko-KR]yyyy.mm.dd") &amp; "'!A175:O199", TEXT(투자전략!$G$1+15, "[$-ko-KR]yyyy.mm.dd"))</f>
        <v>2022.02.20</v>
      </c>
      <c r="C265" s="135">
        <f t="shared" ca="1" si="78"/>
        <v>3000000</v>
      </c>
      <c r="D265" s="139">
        <f t="shared" ca="1" si="79"/>
        <v>2974903.8561891583</v>
      </c>
      <c r="E265" s="77">
        <f t="shared" ca="1" si="80"/>
        <v>-8.365381270280501E-3</v>
      </c>
      <c r="F265" s="137">
        <f t="shared" ca="1" si="81"/>
        <v>-25096.14381084151</v>
      </c>
      <c r="G265" s="139">
        <f t="shared" ca="1" si="82"/>
        <v>2922358.6941586984</v>
      </c>
      <c r="H265" s="77">
        <f t="shared" ca="1" si="83"/>
        <v>-2.5880435280433888E-2</v>
      </c>
      <c r="I265" s="137">
        <f t="shared" ca="1" si="84"/>
        <v>-77641.30584130167</v>
      </c>
      <c r="J265" s="139">
        <f t="shared" ca="1" si="85"/>
        <v>2929990.3568704054</v>
      </c>
      <c r="K265" s="77">
        <f t="shared" ca="1" si="86"/>
        <v>-2.3336547709864784E-2</v>
      </c>
      <c r="L265" s="137">
        <f t="shared" ca="1" si="87"/>
        <v>-70009.643129594348</v>
      </c>
      <c r="M265" s="139">
        <f t="shared" ca="1" si="88"/>
        <v>2891808.1118065184</v>
      </c>
      <c r="N265" s="77">
        <f t="shared" ca="1" si="89"/>
        <v>-3.6063962731160484E-2</v>
      </c>
      <c r="O265" s="137">
        <f t="shared" ca="1" si="90"/>
        <v>-108191.88819348146</v>
      </c>
    </row>
    <row r="266" spans="1:15" ht="16.5" customHeight="1">
      <c r="A266" s="153">
        <v>17</v>
      </c>
      <c r="B266" s="168" t="str">
        <f>HYPERLINK("#'" &amp; TEXT(투자전략!$G$1+16, "[$-ko-KR]yyyy.mm.dd") &amp; "'!A175:O199", TEXT(투자전략!$G$1+16, "[$-ko-KR]yyyy.mm.dd"))</f>
        <v>2022.02.21</v>
      </c>
      <c r="C266" s="135">
        <f t="shared" ca="1" si="78"/>
        <v>3000000</v>
      </c>
      <c r="D266" s="139">
        <f t="shared" ca="1" si="79"/>
        <v>3120775.4842416588</v>
      </c>
      <c r="E266" s="77">
        <f t="shared" ca="1" si="80"/>
        <v>4.0258494747219521E-2</v>
      </c>
      <c r="F266" s="137">
        <f t="shared" ca="1" si="81"/>
        <v>120775.48424165857</v>
      </c>
      <c r="G266" s="139">
        <f t="shared" ca="1" si="82"/>
        <v>3031609.5444635409</v>
      </c>
      <c r="H266" s="77">
        <f t="shared" ca="1" si="83"/>
        <v>1.0536514821180235E-2</v>
      </c>
      <c r="I266" s="137">
        <f t="shared" ca="1" si="84"/>
        <v>31609.544463540704</v>
      </c>
      <c r="J266" s="139">
        <f t="shared" ca="1" si="85"/>
        <v>2979403.1449599289</v>
      </c>
      <c r="K266" s="77">
        <f t="shared" ca="1" si="86"/>
        <v>-6.8656183466902819E-3</v>
      </c>
      <c r="L266" s="137">
        <f t="shared" ca="1" si="87"/>
        <v>-20596.855040070845</v>
      </c>
      <c r="M266" s="139">
        <f t="shared" ca="1" si="88"/>
        <v>3022941.1089025587</v>
      </c>
      <c r="N266" s="77">
        <f t="shared" ca="1" si="89"/>
        <v>7.6470363008529271E-3</v>
      </c>
      <c r="O266" s="137">
        <f t="shared" ca="1" si="90"/>
        <v>22941.108902558783</v>
      </c>
    </row>
    <row r="267" spans="1:15" ht="16.5" customHeight="1">
      <c r="A267" s="153">
        <v>18</v>
      </c>
      <c r="B267" s="168" t="str">
        <f>HYPERLINK("#'" &amp; TEXT(투자전략!$G$1+17, "[$-ko-KR]yyyy.mm.dd") &amp; "'!A175:O199", TEXT(투자전략!$G$1+17, "[$-ko-KR]yyyy.mm.dd"))</f>
        <v>2022.02.22</v>
      </c>
      <c r="C267" s="135">
        <f t="shared" ca="1" si="78"/>
        <v>3000000</v>
      </c>
      <c r="D267" s="139">
        <f t="shared" ca="1" si="79"/>
        <v>2745450.032266079</v>
      </c>
      <c r="E267" s="77">
        <f t="shared" ca="1" si="80"/>
        <v>-8.4849989244640323E-2</v>
      </c>
      <c r="F267" s="137">
        <f t="shared" ca="1" si="81"/>
        <v>-254549.96773392099</v>
      </c>
      <c r="G267" s="139">
        <f t="shared" ca="1" si="82"/>
        <v>2782247.4909290611</v>
      </c>
      <c r="H267" s="77">
        <f t="shared" ca="1" si="83"/>
        <v>-7.2584169690312977E-2</v>
      </c>
      <c r="I267" s="137">
        <f t="shared" ca="1" si="84"/>
        <v>-217752.50907093892</v>
      </c>
      <c r="J267" s="139">
        <f t="shared" ca="1" si="85"/>
        <v>2803449.270196096</v>
      </c>
      <c r="K267" s="77">
        <f t="shared" ca="1" si="86"/>
        <v>-6.5516909934634604E-2</v>
      </c>
      <c r="L267" s="137">
        <f t="shared" ca="1" si="87"/>
        <v>-196550.72980390384</v>
      </c>
      <c r="M267" s="139">
        <f t="shared" ca="1" si="88"/>
        <v>2793742.6574317985</v>
      </c>
      <c r="N267" s="77">
        <f t="shared" ca="1" si="89"/>
        <v>-6.8752447522733753E-2</v>
      </c>
      <c r="O267" s="137">
        <f t="shared" ca="1" si="90"/>
        <v>-206257.3425682013</v>
      </c>
    </row>
    <row r="268" spans="1:15" ht="16.5" customHeight="1">
      <c r="A268" s="153">
        <v>19</v>
      </c>
      <c r="B268" s="168" t="str">
        <f>HYPERLINK("#'" &amp; TEXT(투자전략!$G$1+18, "[$-ko-KR]yyyy.mm.dd") &amp; "'!A175:O199", TEXT(투자전략!$G$1+18, "[$-ko-KR]yyyy.mm.dd"))</f>
        <v>2022.02.23</v>
      </c>
      <c r="C268" s="135">
        <f t="shared" ca="1" si="78"/>
        <v>3000000</v>
      </c>
      <c r="D268" s="139">
        <f t="shared" ca="1" si="79"/>
        <v>3071782.8925554915</v>
      </c>
      <c r="E268" s="77">
        <f t="shared" ca="1" si="80"/>
        <v>2.392763085183066E-2</v>
      </c>
      <c r="F268" s="137">
        <f t="shared" ca="1" si="81"/>
        <v>71782.89255549197</v>
      </c>
      <c r="G268" s="139">
        <f t="shared" ca="1" si="82"/>
        <v>3151411.9572827881</v>
      </c>
      <c r="H268" s="77">
        <f t="shared" ca="1" si="83"/>
        <v>5.047065242759604E-2</v>
      </c>
      <c r="I268" s="137">
        <f t="shared" ca="1" si="84"/>
        <v>151411.95728278812</v>
      </c>
      <c r="J268" s="139">
        <f t="shared" ca="1" si="85"/>
        <v>3157611.9659956452</v>
      </c>
      <c r="K268" s="77">
        <f t="shared" ca="1" si="86"/>
        <v>5.2537321998548395E-2</v>
      </c>
      <c r="L268" s="137">
        <f t="shared" ca="1" si="87"/>
        <v>157611.96599564515</v>
      </c>
      <c r="M268" s="139">
        <f t="shared" ca="1" si="88"/>
        <v>3117099.4114279021</v>
      </c>
      <c r="N268" s="77">
        <f t="shared" ca="1" si="89"/>
        <v>3.9033137142633942E-2</v>
      </c>
      <c r="O268" s="137">
        <f t="shared" ca="1" si="90"/>
        <v>117099.41142790184</v>
      </c>
    </row>
    <row r="269" spans="1:15" ht="16.5" customHeight="1">
      <c r="A269" s="153">
        <v>20</v>
      </c>
      <c r="B269" s="168" t="str">
        <f>HYPERLINK("#'" &amp; TEXT(투자전략!$G$1+19, "[$-ko-KR]yyyy.mm.dd") &amp; "'!A175:O199", TEXT(투자전략!$G$1+19, "[$-ko-KR]yyyy.mm.dd"))</f>
        <v>2022.02.24</v>
      </c>
      <c r="C269" s="135">
        <f t="shared" ca="1" si="78"/>
        <v>3000000</v>
      </c>
      <c r="D269" s="139">
        <f t="shared" ca="1" si="79"/>
        <v>2734762.9945283388</v>
      </c>
      <c r="E269" s="77">
        <f t="shared" ca="1" si="80"/>
        <v>-8.8412335157220343E-2</v>
      </c>
      <c r="F269" s="137">
        <f t="shared" ca="1" si="81"/>
        <v>-265237.00547166099</v>
      </c>
      <c r="G269" s="139">
        <f t="shared" ca="1" si="82"/>
        <v>2708590.817830774</v>
      </c>
      <c r="H269" s="77">
        <f t="shared" ca="1" si="83"/>
        <v>-9.7136394056408573E-2</v>
      </c>
      <c r="I269" s="137">
        <f t="shared" ca="1" si="84"/>
        <v>-291409.18216922559</v>
      </c>
      <c r="J269" s="139">
        <f t="shared" ca="1" si="85"/>
        <v>2688296.9493868095</v>
      </c>
      <c r="K269" s="77">
        <f t="shared" ca="1" si="86"/>
        <v>-0.1039010168710635</v>
      </c>
      <c r="L269" s="137">
        <f t="shared" ca="1" si="87"/>
        <v>-311703.05061319045</v>
      </c>
      <c r="M269" s="139">
        <f t="shared" ca="1" si="88"/>
        <v>2744158.7157015642</v>
      </c>
      <c r="N269" s="77">
        <f t="shared" ca="1" si="89"/>
        <v>-8.528042809947857E-2</v>
      </c>
      <c r="O269" s="137">
        <f t="shared" ca="1" si="90"/>
        <v>-255841.28429843576</v>
      </c>
    </row>
    <row r="270" spans="1:15" ht="16.5" customHeight="1" thickBot="1">
      <c r="A270" s="155">
        <v>21</v>
      </c>
      <c r="B270" s="169" t="str">
        <f>HYPERLINK("#'" &amp; TEXT(투자전략!$G$1+20, "[$-ko-KR]yyyy.mm.dd") &amp; "'!A175:O199", TEXT(투자전략!$G$1+20, "[$-ko-KR]yyyy.mm.dd"))</f>
        <v>2022.02.25</v>
      </c>
      <c r="C270" s="135">
        <f t="shared" ca="1" si="78"/>
        <v>3000000</v>
      </c>
      <c r="D270" s="139">
        <f t="shared" ca="1" si="79"/>
        <v>3217272.5431061913</v>
      </c>
      <c r="E270" s="77">
        <f t="shared" ca="1" si="80"/>
        <v>7.2424181035397078E-2</v>
      </c>
      <c r="F270" s="137">
        <f t="shared" ca="1" si="81"/>
        <v>217272.54310619124</v>
      </c>
      <c r="G270" s="139">
        <f t="shared" ca="1" si="82"/>
        <v>3254082.6844960162</v>
      </c>
      <c r="H270" s="77">
        <f t="shared" ca="1" si="83"/>
        <v>8.4694228165338684E-2</v>
      </c>
      <c r="I270" s="137">
        <f t="shared" ca="1" si="84"/>
        <v>254082.68449601604</v>
      </c>
      <c r="J270" s="139">
        <f t="shared" ca="1" si="85"/>
        <v>3362469.4880148442</v>
      </c>
      <c r="K270" s="77">
        <f t="shared" ca="1" si="86"/>
        <v>0.12082316267161471</v>
      </c>
      <c r="L270" s="137">
        <f t="shared" ca="1" si="87"/>
        <v>362469.48801484401</v>
      </c>
      <c r="M270" s="139">
        <f t="shared" ca="1" si="88"/>
        <v>3345199.1444030395</v>
      </c>
      <c r="N270" s="77">
        <f t="shared" ca="1" si="89"/>
        <v>0.11506638146767978</v>
      </c>
      <c r="O270" s="137">
        <f t="shared" ca="1" si="90"/>
        <v>345199.14440303936</v>
      </c>
    </row>
    <row r="271" spans="1:15" ht="16.5" customHeight="1">
      <c r="A271" s="154">
        <v>22</v>
      </c>
      <c r="B271" s="167" t="str">
        <f>HYPERLINK("#'" &amp; TEXT(투자전략!$G$1+21, "[$-ko-KR]yyyy.mm.dd") &amp; "'!A175:O199", TEXT(투자전략!$G$1+21, "[$-ko-KR]yyyy.mm.dd"))</f>
        <v>2022.02.26</v>
      </c>
      <c r="C271" s="134">
        <f t="shared" ca="1" si="78"/>
        <v>3000000</v>
      </c>
      <c r="D271" s="142">
        <f t="shared" ca="1" si="79"/>
        <v>3162922.4845271171</v>
      </c>
      <c r="E271" s="76">
        <f t="shared" ca="1" si="80"/>
        <v>5.4307494842372392E-2</v>
      </c>
      <c r="F271" s="141">
        <f t="shared" ca="1" si="81"/>
        <v>162922.48452711722</v>
      </c>
      <c r="G271" s="142">
        <f t="shared" ca="1" si="82"/>
        <v>3121220.3666951857</v>
      </c>
      <c r="H271" s="76">
        <f t="shared" ca="1" si="83"/>
        <v>4.0406788898395163E-2</v>
      </c>
      <c r="I271" s="141">
        <f t="shared" ca="1" si="84"/>
        <v>121220.36669518551</v>
      </c>
      <c r="J271" s="142">
        <f t="shared" ca="1" si="85"/>
        <v>3128194.240363847</v>
      </c>
      <c r="K271" s="76">
        <f t="shared" ca="1" si="86"/>
        <v>4.2731413454615771E-2</v>
      </c>
      <c r="L271" s="141">
        <f t="shared" ca="1" si="87"/>
        <v>128194.24036384735</v>
      </c>
      <c r="M271" s="142">
        <f t="shared" ca="1" si="88"/>
        <v>3127953.1975453203</v>
      </c>
      <c r="N271" s="76">
        <f t="shared" ca="1" si="89"/>
        <v>4.2651065848439945E-2</v>
      </c>
      <c r="O271" s="141">
        <f t="shared" ca="1" si="90"/>
        <v>127953.19754531985</v>
      </c>
    </row>
    <row r="272" spans="1:15" ht="16.5" customHeight="1">
      <c r="A272" s="153">
        <v>23</v>
      </c>
      <c r="B272" s="168" t="str">
        <f>HYPERLINK("#'" &amp; TEXT(투자전략!$G$1+22, "[$-ko-KR]yyyy.mm.dd") &amp; "'!A175:O199", TEXT(투자전략!$G$1+22, "[$-ko-KR]yyyy.mm.dd"))</f>
        <v>2022.02.27</v>
      </c>
      <c r="C272" s="135">
        <f t="shared" ca="1" si="78"/>
        <v>3000000</v>
      </c>
      <c r="D272" s="139">
        <f t="shared" ca="1" si="79"/>
        <v>2911674.4832798052</v>
      </c>
      <c r="E272" s="77">
        <f t="shared" ca="1" si="80"/>
        <v>-2.9441838906731705E-2</v>
      </c>
      <c r="F272" s="137">
        <f t="shared" ca="1" si="81"/>
        <v>-88325.516720195112</v>
      </c>
      <c r="G272" s="139">
        <f t="shared" ca="1" si="82"/>
        <v>2970461.1922989194</v>
      </c>
      <c r="H272" s="77">
        <f t="shared" ca="1" si="83"/>
        <v>-9.8462692336935172E-3</v>
      </c>
      <c r="I272" s="137">
        <f t="shared" ca="1" si="84"/>
        <v>-29538.807701080546</v>
      </c>
      <c r="J272" s="139">
        <f t="shared" ca="1" si="85"/>
        <v>2996193.4793628603</v>
      </c>
      <c r="K272" s="77">
        <f t="shared" ca="1" si="86"/>
        <v>-1.2688402123799624E-3</v>
      </c>
      <c r="L272" s="137">
        <f t="shared" ca="1" si="87"/>
        <v>-3806.5206371398867</v>
      </c>
      <c r="M272" s="139">
        <f t="shared" ca="1" si="88"/>
        <v>3018225.9150416302</v>
      </c>
      <c r="N272" s="77">
        <f t="shared" ca="1" si="89"/>
        <v>6.0753050138767327E-3</v>
      </c>
      <c r="O272" s="137">
        <f t="shared" ca="1" si="90"/>
        <v>18225.915041630204</v>
      </c>
    </row>
    <row r="273" spans="1:15" ht="16.5" customHeight="1">
      <c r="A273" s="153">
        <v>24</v>
      </c>
      <c r="B273" s="168" t="str">
        <f>HYPERLINK("#'" &amp; TEXT(투자전략!$G$1+23, "[$-ko-KR]yyyy.mm.dd") &amp; "'!A175:O199", TEXT(투자전략!$G$1+23, "[$-ko-KR]yyyy.mm.dd"))</f>
        <v>2022.02.28</v>
      </c>
      <c r="C273" s="135">
        <f t="shared" ca="1" si="78"/>
        <v>3000000</v>
      </c>
      <c r="D273" s="139">
        <f t="shared" ca="1" si="79"/>
        <v>2894619.5727457004</v>
      </c>
      <c r="E273" s="77">
        <f t="shared" ca="1" si="80"/>
        <v>-3.5126809084766508E-2</v>
      </c>
      <c r="F273" s="137">
        <f t="shared" ca="1" si="81"/>
        <v>-105380.42725429952</v>
      </c>
      <c r="G273" s="139">
        <f t="shared" ca="1" si="82"/>
        <v>2906520.3073842539</v>
      </c>
      <c r="H273" s="77">
        <f t="shared" ca="1" si="83"/>
        <v>-3.1159897538582067E-2</v>
      </c>
      <c r="I273" s="137">
        <f t="shared" ca="1" si="84"/>
        <v>-93479.6926157462</v>
      </c>
      <c r="J273" s="139">
        <f t="shared" ca="1" si="85"/>
        <v>2915255.2025113236</v>
      </c>
      <c r="K273" s="77">
        <f t="shared" ca="1" si="86"/>
        <v>-2.8248265829558871E-2</v>
      </c>
      <c r="L273" s="137">
        <f t="shared" ca="1" si="87"/>
        <v>-84744.797488676617</v>
      </c>
      <c r="M273" s="139">
        <f t="shared" ca="1" si="88"/>
        <v>2962020.8358346075</v>
      </c>
      <c r="N273" s="77">
        <f t="shared" ca="1" si="89"/>
        <v>-1.2659721388464117E-2</v>
      </c>
      <c r="O273" s="137">
        <f t="shared" ca="1" si="90"/>
        <v>-37979.164165392351</v>
      </c>
    </row>
    <row r="274" spans="1:15" ht="16.5" customHeight="1">
      <c r="A274" s="153">
        <v>25</v>
      </c>
      <c r="B274" s="168" t="str">
        <f>HYPERLINK("#'" &amp; TEXT(투자전략!$G$1+24, "[$-ko-KR]yyyy.mm.dd") &amp; "'!A175:O199", TEXT(투자전략!$G$1+24, "[$-ko-KR]yyyy.mm.dd"))</f>
        <v>2022.03.01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68" t="str">
        <f>HYPERLINK("#'" &amp; TEXT(투자전략!$G$1+25, "[$-ko-KR]yyyy.mm.dd") &amp; "'!A175:O199", TEXT(투자전략!$G$1+25, "[$-ko-KR]yyyy.mm.dd"))</f>
        <v>2022.03.02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68" t="str">
        <f>HYPERLINK("#'" &amp; TEXT(투자전략!$G$1+26, "[$-ko-KR]yyyy.mm.dd") &amp; "'!A175:O199", TEXT(투자전략!$G$1+26, "[$-ko-KR]yyyy.mm.dd"))</f>
        <v>2022.03.03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69" t="str">
        <f>HYPERLINK("#'" &amp; TEXT(투자전략!$G$1+27, "[$-ko-KR]yyyy.mm.dd") &amp; "'!A175:O199", TEXT(투자전략!$G$1+27, "[$-ko-KR]yyyy.mm.dd"))</f>
        <v>2022.03.04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67" t="str">
        <f>HYPERLINK("#'" &amp; TEXT(투자전략!$G$1+28, "[$-ko-KR]yyyy.mm.dd") &amp; "'!A175:O199", TEXT(투자전략!$G$1+28, "[$-ko-KR]yyyy.mm.dd"))</f>
        <v>2022.03.05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68" t="str">
        <f>HYPERLINK("#'" &amp; TEXT(투자전략!$G$1+29, "[$-ko-KR]yyyy.mm.dd") &amp; "'!A175:O199", TEXT(투자전략!$G$1+29, "[$-ko-KR]yyyy.mm.dd"))</f>
        <v>2022.03.06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68" t="str">
        <f>HYPERLINK("#'" &amp; TEXT(투자전략!$G$1+30, "[$-ko-KR]yyyy.mm.dd") &amp; "'!A175:O199", TEXT(투자전략!$G$1+30, "[$-ko-KR]yyyy.mm.dd"))</f>
        <v>2022.03.07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211" t="s">
        <v>279</v>
      </c>
      <c r="B281" s="213"/>
      <c r="C281" s="132" t="s">
        <v>274</v>
      </c>
      <c r="D281" s="150" t="s">
        <v>275</v>
      </c>
      <c r="E281" s="151" t="s">
        <v>276</v>
      </c>
      <c r="F281" s="152" t="s">
        <v>277</v>
      </c>
      <c r="G281" s="150" t="s">
        <v>275</v>
      </c>
      <c r="H281" s="151" t="s">
        <v>276</v>
      </c>
      <c r="I281" s="152" t="s">
        <v>277</v>
      </c>
      <c r="J281" s="150" t="s">
        <v>275</v>
      </c>
      <c r="K281" s="151" t="s">
        <v>276</v>
      </c>
      <c r="L281" s="152" t="s">
        <v>277</v>
      </c>
      <c r="M281" s="150" t="s">
        <v>275</v>
      </c>
      <c r="N281" s="151" t="s">
        <v>276</v>
      </c>
      <c r="O281" s="152" t="s">
        <v>277</v>
      </c>
    </row>
    <row r="282" spans="1:15" ht="16.5" customHeight="1" thickBot="1">
      <c r="A282" s="217"/>
      <c r="B282" s="219"/>
      <c r="C282" s="136">
        <f ca="1">SUM(C250:C280)</f>
        <v>72000000</v>
      </c>
      <c r="D282" s="140">
        <f ca="1">SUM(D250:D280)</f>
        <v>71473841.6754715</v>
      </c>
      <c r="E282" s="79">
        <f ca="1">IFERROR(F282 / (SUM($C250:$C280) / COUNT($C250:$C280)), 0)</f>
        <v>-0.17538610817616604</v>
      </c>
      <c r="F282" s="138">
        <f ca="1">SUM(F250:F280)</f>
        <v>-526158.32452849811</v>
      </c>
      <c r="G282" s="140">
        <f ca="1">SUM(G250:G280)</f>
        <v>71481442.131733164</v>
      </c>
      <c r="H282" s="79">
        <f ca="1">IFERROR(I282 / (SUM($C250:$C280) / COUNT($C250:$C280)), 0)</f>
        <v>-0.17285262275561239</v>
      </c>
      <c r="I282" s="138">
        <f ca="1">SUM(I250:I280)</f>
        <v>-518557.86826683721</v>
      </c>
      <c r="J282" s="140">
        <f ca="1">SUM(J250:J280)</f>
        <v>71552859.08427383</v>
      </c>
      <c r="K282" s="79">
        <f ca="1">IFERROR(L282 / (SUM($C250:$C280) / COUNT($C250:$C280)), 0)</f>
        <v>-0.14904697190872715</v>
      </c>
      <c r="L282" s="138">
        <f ca="1">SUM(L250:L280)</f>
        <v>-447140.91572618147</v>
      </c>
      <c r="M282" s="140">
        <f ca="1">SUM(M250:M280)</f>
        <v>71578731.381115228</v>
      </c>
      <c r="N282" s="79">
        <f ca="1">IFERROR(O282 / (SUM($C250:$C280) / COUNT($C250:$C280)), 0)</f>
        <v>-0.14042287296158784</v>
      </c>
      <c r="O282" s="138">
        <f ca="1">SUM(O250:O280)</f>
        <v>-421268.61888476351</v>
      </c>
    </row>
  </sheetData>
  <mergeCells count="139"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</mergeCells>
  <phoneticPr fontId="1" type="noConversion"/>
  <conditionalFormatting sqref="D20:F21 E54:F54">
    <cfRule type="expression" dxfId="4523" priority="323">
      <formula>$E$54 &gt; 0</formula>
    </cfRule>
    <cfRule type="expression" dxfId="4522" priority="324">
      <formula>$E$54 = 0</formula>
    </cfRule>
    <cfRule type="expression" dxfId="4521" priority="325">
      <formula>$E$54 &lt; 0</formula>
    </cfRule>
  </conditionalFormatting>
  <conditionalFormatting sqref="G20:I21 H54:I54">
    <cfRule type="expression" dxfId="4520" priority="320">
      <formula>$H$54 &gt; 0</formula>
    </cfRule>
    <cfRule type="expression" dxfId="4519" priority="321">
      <formula>$H$54 = 0</formula>
    </cfRule>
    <cfRule type="expression" dxfId="4518" priority="322">
      <formula>$H$54 &lt; 0</formula>
    </cfRule>
  </conditionalFormatting>
  <conditionalFormatting sqref="J20:L21 K54:L54">
    <cfRule type="expression" dxfId="4517" priority="317">
      <formula>$K$54 &gt; 0</formula>
    </cfRule>
    <cfRule type="expression" dxfId="4516" priority="318">
      <formula>$K$54 = 0</formula>
    </cfRule>
    <cfRule type="expression" dxfId="4515" priority="319">
      <formula>$K$54 &lt; 0</formula>
    </cfRule>
  </conditionalFormatting>
  <conditionalFormatting sqref="M20:O21 N54:O54">
    <cfRule type="expression" dxfId="4514" priority="314">
      <formula>$N$54 &gt; 0</formula>
    </cfRule>
    <cfRule type="expression" dxfId="4513" priority="315">
      <formula>$N$54 = 0</formula>
    </cfRule>
    <cfRule type="expression" dxfId="4512" priority="316">
      <formula>$N$54 &lt; 0</formula>
    </cfRule>
  </conditionalFormatting>
  <conditionalFormatting sqref="D22:F52">
    <cfRule type="expression" dxfId="4511" priority="299">
      <formula>AND($E22 &gt; 0, ISNUMBER($E22))</formula>
    </cfRule>
    <cfRule type="expression" dxfId="4510" priority="300">
      <formula>AND($E22 = 0, ISNUMBER($E22))</formula>
    </cfRule>
    <cfRule type="expression" dxfId="4509" priority="301">
      <formula>AND($E22 &lt; 0, ISNUMBER($E22))</formula>
    </cfRule>
  </conditionalFormatting>
  <conditionalFormatting sqref="G22:I52">
    <cfRule type="expression" dxfId="4508" priority="296">
      <formula>AND($H22 &gt; 0, ISNUMBER($H22))</formula>
    </cfRule>
    <cfRule type="expression" dxfId="4507" priority="297">
      <formula>AND($H22 = 0, ISNUMBER($H22))</formula>
    </cfRule>
    <cfRule type="expression" dxfId="4506" priority="298">
      <formula>AND($H22 &lt; 0, ISNUMBER($H22))</formula>
    </cfRule>
  </conditionalFormatting>
  <conditionalFormatting sqref="J22:L52">
    <cfRule type="expression" dxfId="4505" priority="293">
      <formula>AND($K22 &gt; 0, ISNUMBER($K22))</formula>
    </cfRule>
    <cfRule type="expression" dxfId="4504" priority="294">
      <formula>AND($K22 = 0, ISNUMBER($K22))</formula>
    </cfRule>
    <cfRule type="expression" dxfId="4503" priority="295">
      <formula>AND($K22 &lt; 0, ISNUMBER($K22))</formula>
    </cfRule>
  </conditionalFormatting>
  <conditionalFormatting sqref="M22:O52">
    <cfRule type="expression" dxfId="4502" priority="290">
      <formula>AND($N22 &gt; 0, ISNUMBER($N22))</formula>
    </cfRule>
    <cfRule type="expression" dxfId="4501" priority="291">
      <formula>AND($N22 = 0, ISNUMBER($N22))</formula>
    </cfRule>
    <cfRule type="expression" dxfId="4500" priority="292">
      <formula>AND($N22 &lt; 0, ISNUMBER($N22))</formula>
    </cfRule>
  </conditionalFormatting>
  <conditionalFormatting sqref="D58:F59 E92:F92">
    <cfRule type="expression" dxfId="4499" priority="287">
      <formula>$E$92 &gt; 0</formula>
    </cfRule>
    <cfRule type="expression" dxfId="4498" priority="288">
      <formula>$E$92 = 0</formula>
    </cfRule>
    <cfRule type="expression" dxfId="4497" priority="289">
      <formula>$E$92 &lt; 0</formula>
    </cfRule>
  </conditionalFormatting>
  <conditionalFormatting sqref="G58:I59 H92:I92">
    <cfRule type="expression" dxfId="4496" priority="284">
      <formula>$H$92 &gt; 0</formula>
    </cfRule>
    <cfRule type="expression" dxfId="4495" priority="285">
      <formula>$H$92 = 0</formula>
    </cfRule>
    <cfRule type="expression" dxfId="4494" priority="286">
      <formula>$H$92 &lt; 0</formula>
    </cfRule>
  </conditionalFormatting>
  <conditionalFormatting sqref="J58:L59 K92:L92">
    <cfRule type="expression" dxfId="4493" priority="281">
      <formula>$K$92 &gt; 0</formula>
    </cfRule>
    <cfRule type="expression" dxfId="4492" priority="282">
      <formula>$K$92 = 0</formula>
    </cfRule>
    <cfRule type="expression" dxfId="4491" priority="283">
      <formula>$K$92 &lt; 0</formula>
    </cfRule>
  </conditionalFormatting>
  <conditionalFormatting sqref="M58:O59 N92:O92">
    <cfRule type="expression" dxfId="4490" priority="278">
      <formula>$N$92 &gt; 0</formula>
    </cfRule>
    <cfRule type="expression" dxfId="4489" priority="279">
      <formula>$N$92 = 0</formula>
    </cfRule>
    <cfRule type="expression" dxfId="4488" priority="280">
      <formula>$N$92 &lt; 0</formula>
    </cfRule>
  </conditionalFormatting>
  <conditionalFormatting sqref="D60:F90">
    <cfRule type="expression" dxfId="4487" priority="275">
      <formula>AND($E60 &gt; 0, ISNUMBER($E60))</formula>
    </cfRule>
    <cfRule type="expression" dxfId="4486" priority="276">
      <formula>AND($E60 = 0, ISNUMBER($E60))</formula>
    </cfRule>
    <cfRule type="expression" dxfId="4485" priority="277">
      <formula>AND($E60 &lt; 0, ISNUMBER($E60))</formula>
    </cfRule>
  </conditionalFormatting>
  <conditionalFormatting sqref="G60:I90">
    <cfRule type="expression" dxfId="4484" priority="272">
      <formula>AND($H60 &gt; 0, ISNUMBER($H60))</formula>
    </cfRule>
    <cfRule type="expression" dxfId="4483" priority="273">
      <formula>AND($H60 = 0, ISNUMBER($H60))</formula>
    </cfRule>
    <cfRule type="expression" dxfId="4482" priority="274">
      <formula>AND($H60 &lt; 0, ISNUMBER($H60))</formula>
    </cfRule>
  </conditionalFormatting>
  <conditionalFormatting sqref="J60:L90">
    <cfRule type="expression" dxfId="4481" priority="269">
      <formula>AND($K60 &gt; 0, ISNUMBER($K60))</formula>
    </cfRule>
    <cfRule type="expression" dxfId="4480" priority="270">
      <formula>AND($K60 = 0, ISNUMBER($K60))</formula>
    </cfRule>
    <cfRule type="expression" dxfId="4479" priority="271">
      <formula>AND($K60 &lt; 0, ISNUMBER($K60))</formula>
    </cfRule>
  </conditionalFormatting>
  <conditionalFormatting sqref="M60:O90">
    <cfRule type="expression" dxfId="4478" priority="266">
      <formula>AND($N60 &gt; 0, ISNUMBER($N60))</formula>
    </cfRule>
    <cfRule type="expression" dxfId="4477" priority="267">
      <formula>AND($N60 = 0, ISNUMBER($N60))</formula>
    </cfRule>
    <cfRule type="expression" dxfId="4476" priority="268">
      <formula>AND($N60 &lt; 0, ISNUMBER($N60))</formula>
    </cfRule>
  </conditionalFormatting>
  <conditionalFormatting sqref="D96:F97 E130:F130">
    <cfRule type="expression" dxfId="4475" priority="263">
      <formula>$E$130 &gt; 0</formula>
    </cfRule>
    <cfRule type="expression" dxfId="4474" priority="264">
      <formula>$E$130 = 0</formula>
    </cfRule>
    <cfRule type="expression" dxfId="4473" priority="265">
      <formula>$E$130 &lt; 0</formula>
    </cfRule>
  </conditionalFormatting>
  <conditionalFormatting sqref="G96:I97 H130:I130">
    <cfRule type="expression" dxfId="4472" priority="260">
      <formula>$H$130 &gt; 0</formula>
    </cfRule>
    <cfRule type="expression" dxfId="4471" priority="261">
      <formula>$H$130 = 0</formula>
    </cfRule>
    <cfRule type="expression" dxfId="4470" priority="262">
      <formula>$H$130 &lt; 0</formula>
    </cfRule>
  </conditionalFormatting>
  <conditionalFormatting sqref="J96:L97 K130:L130">
    <cfRule type="expression" dxfId="4469" priority="257">
      <formula>$K$130 &gt; 0</formula>
    </cfRule>
    <cfRule type="expression" dxfId="4468" priority="258">
      <formula>$K$130 = 0</formula>
    </cfRule>
    <cfRule type="expression" dxfId="4467" priority="259">
      <formula>$K$130 &lt; 0</formula>
    </cfRule>
  </conditionalFormatting>
  <conditionalFormatting sqref="M96:O97 N130:O130">
    <cfRule type="expression" dxfId="4466" priority="254">
      <formula>$N$130 &gt; 0</formula>
    </cfRule>
    <cfRule type="expression" dxfId="4465" priority="255">
      <formula>$N$130 = 0</formula>
    </cfRule>
    <cfRule type="expression" dxfId="4464" priority="256">
      <formula>$N$130 &lt; 0</formula>
    </cfRule>
  </conditionalFormatting>
  <conditionalFormatting sqref="D98:F128">
    <cfRule type="expression" dxfId="4463" priority="251">
      <formula>AND($E98 &gt; 0, ISNUMBER($E98))</formula>
    </cfRule>
    <cfRule type="expression" dxfId="4462" priority="252">
      <formula>AND($E98 = 0, ISNUMBER($E98))</formula>
    </cfRule>
    <cfRule type="expression" dxfId="4461" priority="253">
      <formula>AND($E98 &lt; 0, ISNUMBER($E98))</formula>
    </cfRule>
  </conditionalFormatting>
  <conditionalFormatting sqref="G98:I128">
    <cfRule type="expression" dxfId="4460" priority="248">
      <formula>AND($H98 &gt; 0, ISNUMBER($H98))</formula>
    </cfRule>
    <cfRule type="expression" dxfId="4459" priority="249">
      <formula>AND($H98 = 0, ISNUMBER($H98))</formula>
    </cfRule>
    <cfRule type="expression" dxfId="4458" priority="250">
      <formula>AND($H98 &lt; 0, ISNUMBER($H98))</formula>
    </cfRule>
  </conditionalFormatting>
  <conditionalFormatting sqref="J98:L128">
    <cfRule type="expression" dxfId="4457" priority="245">
      <formula>AND($K98 &gt; 0, ISNUMBER($K98))</formula>
    </cfRule>
    <cfRule type="expression" dxfId="4456" priority="246">
      <formula>AND($K98 = 0, ISNUMBER($K98))</formula>
    </cfRule>
    <cfRule type="expression" dxfId="4455" priority="247">
      <formula>AND($K98 &lt; 0, ISNUMBER($K98))</formula>
    </cfRule>
  </conditionalFormatting>
  <conditionalFormatting sqref="M98:O128">
    <cfRule type="expression" dxfId="4454" priority="242">
      <formula>AND($N98 &gt; 0, ISNUMBER($N98))</formula>
    </cfRule>
    <cfRule type="expression" dxfId="4453" priority="243">
      <formula>AND($N98 = 0, ISNUMBER($N98))</formula>
    </cfRule>
    <cfRule type="expression" dxfId="4452" priority="244">
      <formula>AND($N98 &lt; 0, ISNUMBER($N98))</formula>
    </cfRule>
  </conditionalFormatting>
  <conditionalFormatting sqref="D134:F135 E168:F168">
    <cfRule type="expression" dxfId="4451" priority="239">
      <formula>$E$168 &gt; 0</formula>
    </cfRule>
    <cfRule type="expression" dxfId="4450" priority="240">
      <formula>$E$168 = 0</formula>
    </cfRule>
    <cfRule type="expression" dxfId="4449" priority="241">
      <formula>$E$168 &lt; 0</formula>
    </cfRule>
  </conditionalFormatting>
  <conditionalFormatting sqref="G134:I135 H168:I168">
    <cfRule type="expression" dxfId="4448" priority="236">
      <formula>$H$168 &gt; 0</formula>
    </cfRule>
    <cfRule type="expression" dxfId="4447" priority="237">
      <formula>$H$168 = 0</formula>
    </cfRule>
    <cfRule type="expression" dxfId="4446" priority="238">
      <formula>$H$168 &lt; 0</formula>
    </cfRule>
  </conditionalFormatting>
  <conditionalFormatting sqref="J134:L135 K168:L168">
    <cfRule type="expression" dxfId="4445" priority="233">
      <formula>$K$168 &gt; 0</formula>
    </cfRule>
    <cfRule type="expression" dxfId="4444" priority="234">
      <formula>$K$168 = 0</formula>
    </cfRule>
    <cfRule type="expression" dxfId="4443" priority="235">
      <formula>$K$168 &lt; 0</formula>
    </cfRule>
  </conditionalFormatting>
  <conditionalFormatting sqref="M134:O135 N168:O168">
    <cfRule type="expression" dxfId="4442" priority="230">
      <formula>$N$168 &gt; 0</formula>
    </cfRule>
    <cfRule type="expression" dxfId="4441" priority="231">
      <formula>$N$168 = 0</formula>
    </cfRule>
    <cfRule type="expression" dxfId="4440" priority="232">
      <formula>$N$168 &lt; 0</formula>
    </cfRule>
  </conditionalFormatting>
  <conditionalFormatting sqref="D136:F166">
    <cfRule type="expression" dxfId="4439" priority="227">
      <formula>AND($E136 &gt; 0, ISNUMBER($E136))</formula>
    </cfRule>
    <cfRule type="expression" dxfId="4438" priority="228">
      <formula>AND($E136 = 0, ISNUMBER($E136))</formula>
    </cfRule>
    <cfRule type="expression" dxfId="4437" priority="229">
      <formula>AND($E136 &lt; 0, ISNUMBER($E136))</formula>
    </cfRule>
  </conditionalFormatting>
  <conditionalFormatting sqref="G136:I166">
    <cfRule type="expression" dxfId="4436" priority="224">
      <formula>AND($H136 &gt; 0, ISNUMBER($H136))</formula>
    </cfRule>
    <cfRule type="expression" dxfId="4435" priority="225">
      <formula>AND($H136 = 0, ISNUMBER($H136))</formula>
    </cfRule>
    <cfRule type="expression" dxfId="4434" priority="226">
      <formula>AND($H136 &lt; 0, ISNUMBER($H136))</formula>
    </cfRule>
  </conditionalFormatting>
  <conditionalFormatting sqref="J136:L166">
    <cfRule type="expression" dxfId="4433" priority="221">
      <formula>AND($K136 &gt; 0, ISNUMBER($K136))</formula>
    </cfRule>
    <cfRule type="expression" dxfId="4432" priority="222">
      <formula>AND($K136 = 0, ISNUMBER($K136))</formula>
    </cfRule>
    <cfRule type="expression" dxfId="4431" priority="223">
      <formula>AND($K136 &lt; 0, ISNUMBER($K136))</formula>
    </cfRule>
  </conditionalFormatting>
  <conditionalFormatting sqref="M136:O166">
    <cfRule type="expression" dxfId="4430" priority="218">
      <formula>AND($N136 &gt; 0, ISNUMBER($N136))</formula>
    </cfRule>
    <cfRule type="expression" dxfId="4429" priority="219">
      <formula>AND($N136 = 0, ISNUMBER($N136))</formula>
    </cfRule>
    <cfRule type="expression" dxfId="4428" priority="220">
      <formula>AND($N136 &lt; 0, ISNUMBER($N136))</formula>
    </cfRule>
  </conditionalFormatting>
  <conditionalFormatting sqref="D172:F173 E206:F206">
    <cfRule type="expression" dxfId="4427" priority="215">
      <formula>$E$206 &gt; 0</formula>
    </cfRule>
    <cfRule type="expression" dxfId="4426" priority="216">
      <formula>$E$206 = 0</formula>
    </cfRule>
    <cfRule type="expression" dxfId="4425" priority="217">
      <formula>$E$206 &lt; 0</formula>
    </cfRule>
  </conditionalFormatting>
  <conditionalFormatting sqref="G172:I173 H206:I206">
    <cfRule type="expression" dxfId="4424" priority="212">
      <formula>$H$206 &gt; 0</formula>
    </cfRule>
    <cfRule type="expression" dxfId="4423" priority="213">
      <formula>$H$206 = 0</formula>
    </cfRule>
    <cfRule type="expression" dxfId="4422" priority="214">
      <formula>$H$206 &lt; 0</formula>
    </cfRule>
  </conditionalFormatting>
  <conditionalFormatting sqref="J172:L173 K206:L206">
    <cfRule type="expression" dxfId="4421" priority="209">
      <formula>$K$206 &gt; 0</formula>
    </cfRule>
    <cfRule type="expression" dxfId="4420" priority="210">
      <formula>$K$206 = 0</formula>
    </cfRule>
    <cfRule type="expression" dxfId="4419" priority="211">
      <formula>$K$206 &lt; 0</formula>
    </cfRule>
  </conditionalFormatting>
  <conditionalFormatting sqref="M172:O173 N206:O206">
    <cfRule type="expression" dxfId="4418" priority="206">
      <formula>$N$206 &gt; 0</formula>
    </cfRule>
    <cfRule type="expression" dxfId="4417" priority="207">
      <formula>$N$206 = 0</formula>
    </cfRule>
    <cfRule type="expression" dxfId="4416" priority="208">
      <formula>$N$206 &lt; 0</formula>
    </cfRule>
  </conditionalFormatting>
  <conditionalFormatting sqref="D174:F204">
    <cfRule type="expression" dxfId="4415" priority="203">
      <formula>AND($E174 &gt; 0, ISNUMBER($E174))</formula>
    </cfRule>
    <cfRule type="expression" dxfId="4414" priority="204">
      <formula>AND($E174 = 0, ISNUMBER($E174))</formula>
    </cfRule>
    <cfRule type="expression" dxfId="4413" priority="205">
      <formula>AND($E174 &lt; 0, ISNUMBER($E174))</formula>
    </cfRule>
  </conditionalFormatting>
  <conditionalFormatting sqref="G174:I204">
    <cfRule type="expression" dxfId="4412" priority="200">
      <formula>AND($H174 &gt; 0, ISNUMBER($H174))</formula>
    </cfRule>
    <cfRule type="expression" dxfId="4411" priority="201">
      <formula>AND($H174 = 0, ISNUMBER($H174))</formula>
    </cfRule>
    <cfRule type="expression" dxfId="4410" priority="202">
      <formula>AND($H174 &lt; 0, ISNUMBER($H174))</formula>
    </cfRule>
  </conditionalFormatting>
  <conditionalFormatting sqref="J174:L204">
    <cfRule type="expression" dxfId="4409" priority="197">
      <formula>AND($K174 &gt; 0, ISNUMBER($K174))</formula>
    </cfRule>
    <cfRule type="expression" dxfId="4408" priority="198">
      <formula>AND($K174 = 0, ISNUMBER($K174))</formula>
    </cfRule>
    <cfRule type="expression" dxfId="4407" priority="199">
      <formula>AND($K174 &lt; 0, ISNUMBER($K174))</formula>
    </cfRule>
  </conditionalFormatting>
  <conditionalFormatting sqref="M174:O204">
    <cfRule type="expression" dxfId="4406" priority="194">
      <formula>AND($N174 &gt; 0, ISNUMBER($N174))</formula>
    </cfRule>
    <cfRule type="expression" dxfId="4405" priority="195">
      <formula>AND($N174 = 0, ISNUMBER($N174))</formula>
    </cfRule>
    <cfRule type="expression" dxfId="4404" priority="196">
      <formula>AND($N174 &lt; 0, ISNUMBER($N174))</formula>
    </cfRule>
  </conditionalFormatting>
  <conditionalFormatting sqref="D210:F211 E244:F244">
    <cfRule type="expression" dxfId="4403" priority="191">
      <formula>$E$244 &gt; 0</formula>
    </cfRule>
    <cfRule type="expression" dxfId="4402" priority="192">
      <formula>$E$244 = 0</formula>
    </cfRule>
    <cfRule type="expression" dxfId="4401" priority="193">
      <formula>$E$244 &lt; 0</formula>
    </cfRule>
  </conditionalFormatting>
  <conditionalFormatting sqref="G210:I211 H244:I244">
    <cfRule type="expression" dxfId="4400" priority="188">
      <formula>$H$244 &gt; 0</formula>
    </cfRule>
    <cfRule type="expression" dxfId="4399" priority="189">
      <formula>$H$244 = 0</formula>
    </cfRule>
    <cfRule type="expression" dxfId="4398" priority="190">
      <formula>$H$244 &lt; 0</formula>
    </cfRule>
  </conditionalFormatting>
  <conditionalFormatting sqref="J210:L211 K244:L244">
    <cfRule type="expression" dxfId="4397" priority="185">
      <formula>$K$244 &gt; 0</formula>
    </cfRule>
    <cfRule type="expression" dxfId="4396" priority="186">
      <formula>$K$244 = 0</formula>
    </cfRule>
    <cfRule type="expression" dxfId="4395" priority="187">
      <formula>$K$244 &lt; 0</formula>
    </cfRule>
  </conditionalFormatting>
  <conditionalFormatting sqref="M210:O211 N244:O244">
    <cfRule type="expression" dxfId="4394" priority="182">
      <formula>$N$244 &gt; 0</formula>
    </cfRule>
    <cfRule type="expression" dxfId="4393" priority="183">
      <formula>$N$244 = 0</formula>
    </cfRule>
    <cfRule type="expression" dxfId="4392" priority="184">
      <formula>$N$244 &lt; 0</formula>
    </cfRule>
  </conditionalFormatting>
  <conditionalFormatting sqref="D212:F242">
    <cfRule type="expression" dxfId="4391" priority="179">
      <formula>AND($E212 &gt; 0, ISNUMBER($E212))</formula>
    </cfRule>
    <cfRule type="expression" dxfId="4390" priority="180">
      <formula>AND($E212 = 0, ISNUMBER($E212))</formula>
    </cfRule>
    <cfRule type="expression" dxfId="4389" priority="181">
      <formula>AND($E212 &lt; 0, ISNUMBER($E212))</formula>
    </cfRule>
  </conditionalFormatting>
  <conditionalFormatting sqref="G212:I242">
    <cfRule type="expression" dxfId="4388" priority="176">
      <formula>AND($H212 &gt; 0, ISNUMBER($H212))</formula>
    </cfRule>
    <cfRule type="expression" dxfId="4387" priority="177">
      <formula>AND($H212 = 0, ISNUMBER($H212))</formula>
    </cfRule>
    <cfRule type="expression" dxfId="4386" priority="178">
      <formula>AND($H212 &lt; 0, ISNUMBER($H212))</formula>
    </cfRule>
  </conditionalFormatting>
  <conditionalFormatting sqref="J212:L242">
    <cfRule type="expression" dxfId="4385" priority="173">
      <formula>AND($K212 &gt; 0, ISNUMBER($K212))</formula>
    </cfRule>
    <cfRule type="expression" dxfId="4384" priority="174">
      <formula>AND($K212 = 0, ISNUMBER($K212))</formula>
    </cfRule>
    <cfRule type="expression" dxfId="4383" priority="175">
      <formula>AND($K212 &lt; 0, ISNUMBER($K212))</formula>
    </cfRule>
  </conditionalFormatting>
  <conditionalFormatting sqref="M212:O242">
    <cfRule type="expression" dxfId="4382" priority="170">
      <formula>AND($N212 &gt; 0, ISNUMBER($N212))</formula>
    </cfRule>
    <cfRule type="expression" dxfId="4381" priority="171">
      <formula>AND($N212 = 0, ISNUMBER($N212))</formula>
    </cfRule>
    <cfRule type="expression" dxfId="4380" priority="172">
      <formula>AND($N212 &lt; 0, ISNUMBER($N212))</formula>
    </cfRule>
  </conditionalFormatting>
  <conditionalFormatting sqref="D248:F249 E282:F282">
    <cfRule type="expression" dxfId="4379" priority="167">
      <formula>$E$282 &gt; 0</formula>
    </cfRule>
    <cfRule type="expression" dxfId="4378" priority="168">
      <formula>$E$282 = 0</formula>
    </cfRule>
    <cfRule type="expression" dxfId="4377" priority="169">
      <formula>$E$282 &lt; 0</formula>
    </cfRule>
  </conditionalFormatting>
  <conditionalFormatting sqref="G248:I249 H282:I282">
    <cfRule type="expression" dxfId="4376" priority="164">
      <formula>$H$282 &gt; 0</formula>
    </cfRule>
    <cfRule type="expression" dxfId="4375" priority="165">
      <formula>$H$282 = 0</formula>
    </cfRule>
    <cfRule type="expression" dxfId="4374" priority="166">
      <formula>$H$282 &lt; 0</formula>
    </cfRule>
  </conditionalFormatting>
  <conditionalFormatting sqref="J248:L249 K282:L282">
    <cfRule type="expression" dxfId="4373" priority="161">
      <formula>$K$282 &gt; 0</formula>
    </cfRule>
    <cfRule type="expression" dxfId="4372" priority="162">
      <formula>$K$282 = 0</formula>
    </cfRule>
    <cfRule type="expression" dxfId="4371" priority="163">
      <formula>$K$282 &lt; 0</formula>
    </cfRule>
  </conditionalFormatting>
  <conditionalFormatting sqref="M248:O249 N282:O282">
    <cfRule type="expression" dxfId="4370" priority="158">
      <formula>$N$282 &gt; 0</formula>
    </cfRule>
    <cfRule type="expression" dxfId="4369" priority="159">
      <formula>$N$282 = 0</formula>
    </cfRule>
    <cfRule type="expression" dxfId="4368" priority="160">
      <formula>$N$282 &lt; 0</formula>
    </cfRule>
  </conditionalFormatting>
  <conditionalFormatting sqref="D250:F280">
    <cfRule type="expression" dxfId="4367" priority="155">
      <formula>AND($E250 &gt; 0, ISNUMBER($E250))</formula>
    </cfRule>
    <cfRule type="expression" dxfId="4366" priority="156">
      <formula>AND($E250 = 0, ISNUMBER($E250))</formula>
    </cfRule>
    <cfRule type="expression" dxfId="4365" priority="157">
      <formula>AND($E250 &lt; 0, ISNUMBER($E250))</formula>
    </cfRule>
  </conditionalFormatting>
  <conditionalFormatting sqref="G250:I280">
    <cfRule type="expression" dxfId="4364" priority="152">
      <formula>AND($H250 &gt; 0, ISNUMBER($H250))</formula>
    </cfRule>
    <cfRule type="expression" dxfId="4363" priority="153">
      <formula>AND($H250 = 0, ISNUMBER($H250))</formula>
    </cfRule>
    <cfRule type="expression" dxfId="4362" priority="154">
      <formula>AND($H250 &lt; 0, ISNUMBER($H250))</formula>
    </cfRule>
  </conditionalFormatting>
  <conditionalFormatting sqref="J250:L280">
    <cfRule type="expression" dxfId="4361" priority="149">
      <formula>AND($K250 &gt; 0, ISNUMBER($K250))</formula>
    </cfRule>
    <cfRule type="expression" dxfId="4360" priority="150">
      <formula>AND($K250 = 0, ISNUMBER($K250))</formula>
    </cfRule>
    <cfRule type="expression" dxfId="4359" priority="151">
      <formula>AND($K250 &lt; 0, ISNUMBER($K250))</formula>
    </cfRule>
  </conditionalFormatting>
  <conditionalFormatting sqref="M250:O280">
    <cfRule type="expression" dxfId="4358" priority="146">
      <formula>AND($N250 &gt; 0, ISNUMBER($N250))</formula>
    </cfRule>
    <cfRule type="expression" dxfId="4357" priority="147">
      <formula>AND($N250 = 0, ISNUMBER($N250))</formula>
    </cfRule>
    <cfRule type="expression" dxfId="4356" priority="148">
      <formula>AND($N250 &lt; 0, ISNUMBER($N250))</formula>
    </cfRule>
  </conditionalFormatting>
  <conditionalFormatting sqref="D5:F6">
    <cfRule type="expression" dxfId="4355" priority="143">
      <formula>$F$130 &gt; 0</formula>
    </cfRule>
    <cfRule type="expression" dxfId="4354" priority="144">
      <formula>$F$130 = 0</formula>
    </cfRule>
    <cfRule type="expression" dxfId="4353" priority="145">
      <formula>$F$130 &lt; 0</formula>
    </cfRule>
  </conditionalFormatting>
  <conditionalFormatting sqref="D7:F8">
    <cfRule type="expression" dxfId="4352" priority="140">
      <formula>$F$206 &gt; 0</formula>
    </cfRule>
    <cfRule type="expression" dxfId="4351" priority="141">
      <formula>$F$206 = 0</formula>
    </cfRule>
    <cfRule type="expression" dxfId="4350" priority="142">
      <formula>$F$206 &lt; 0</formula>
    </cfRule>
  </conditionalFormatting>
  <conditionalFormatting sqref="D9:F10">
    <cfRule type="expression" dxfId="4349" priority="137">
      <formula>$F$244 &gt; 0</formula>
    </cfRule>
    <cfRule type="expression" dxfId="4348" priority="138">
      <formula>$F$244 = 0</formula>
    </cfRule>
    <cfRule type="expression" dxfId="4347" priority="139">
      <formula>$F$244 &lt; 0</formula>
    </cfRule>
  </conditionalFormatting>
  <conditionalFormatting sqref="D11:F12">
    <cfRule type="expression" dxfId="4346" priority="134">
      <formula>$F$168 &gt; 0</formula>
    </cfRule>
    <cfRule type="expression" dxfId="4345" priority="135">
      <formula>$F$168 = 0</formula>
    </cfRule>
    <cfRule type="expression" dxfId="4344" priority="136">
      <formula>$F$168 &lt; 0</formula>
    </cfRule>
  </conditionalFormatting>
  <conditionalFormatting sqref="D13:F14">
    <cfRule type="expression" dxfId="4343" priority="92">
      <formula>$F$282 &gt; 0</formula>
    </cfRule>
    <cfRule type="expression" dxfId="4342" priority="93">
      <formula>$F$282 = 0</formula>
    </cfRule>
    <cfRule type="expression" dxfId="4341" priority="94">
      <formula>$F$282 &lt; 0</formula>
    </cfRule>
  </conditionalFormatting>
  <conditionalFormatting sqref="D15:F16">
    <cfRule type="expression" dxfId="4340" priority="77">
      <formula>$F$54 &gt; 0</formula>
    </cfRule>
    <cfRule type="expression" dxfId="4339" priority="78">
      <formula>$F$54 = 0</formula>
    </cfRule>
    <cfRule type="expression" dxfId="4338" priority="79">
      <formula>$F$54 &lt; 0</formula>
    </cfRule>
  </conditionalFormatting>
  <conditionalFormatting sqref="G5:I6">
    <cfRule type="expression" dxfId="4337" priority="65">
      <formula>$I$130 &gt; 0</formula>
    </cfRule>
    <cfRule type="expression" dxfId="4336" priority="66">
      <formula>$I$130 = 0</formula>
    </cfRule>
    <cfRule type="expression" dxfId="4335" priority="67">
      <formula>$I$130 &lt; 0</formula>
    </cfRule>
  </conditionalFormatting>
  <conditionalFormatting sqref="G7:I8">
    <cfRule type="expression" dxfId="4334" priority="62">
      <formula>$I$206 &gt; 0</formula>
    </cfRule>
    <cfRule type="expression" dxfId="4333" priority="63">
      <formula>$I$206 = 0</formula>
    </cfRule>
    <cfRule type="expression" dxfId="4332" priority="64">
      <formula>$I$206 &lt; 0</formula>
    </cfRule>
  </conditionalFormatting>
  <conditionalFormatting sqref="G9:I10">
    <cfRule type="expression" dxfId="4331" priority="59">
      <formula>$I$244 &gt; 0</formula>
    </cfRule>
    <cfRule type="expression" dxfId="4330" priority="60">
      <formula>$I$244 = 0</formula>
    </cfRule>
    <cfRule type="expression" dxfId="4329" priority="61">
      <formula>$I$244 &lt; 0</formula>
    </cfRule>
  </conditionalFormatting>
  <conditionalFormatting sqref="G11:I12">
    <cfRule type="expression" dxfId="4328" priority="56">
      <formula>$I$168 &gt; 0</formula>
    </cfRule>
    <cfRule type="expression" dxfId="4327" priority="57">
      <formula>$I$168 = 0</formula>
    </cfRule>
    <cfRule type="expression" dxfId="4326" priority="58">
      <formula>$I$168 &lt; 0</formula>
    </cfRule>
  </conditionalFormatting>
  <conditionalFormatting sqref="G13:I14">
    <cfRule type="expression" dxfId="4325" priority="53">
      <formula>$I$282 &gt; 0</formula>
    </cfRule>
    <cfRule type="expression" dxfId="4324" priority="54">
      <formula>$I$282 = 0</formula>
    </cfRule>
    <cfRule type="expression" dxfId="4323" priority="55">
      <formula>$I$282 &lt; 0</formula>
    </cfRule>
  </conditionalFormatting>
  <conditionalFormatting sqref="G15:I16">
    <cfRule type="expression" dxfId="4322" priority="50">
      <formula>$I$54 &gt; 0</formula>
    </cfRule>
    <cfRule type="expression" dxfId="4321" priority="51">
      <formula>$I$54 = 0</formula>
    </cfRule>
    <cfRule type="expression" dxfId="4320" priority="52">
      <formula>$I$54 &lt; 0</formula>
    </cfRule>
  </conditionalFormatting>
  <conditionalFormatting sqref="J5:L6">
    <cfRule type="expression" dxfId="4319" priority="47">
      <formula>$L$130 &gt; 0</formula>
    </cfRule>
    <cfRule type="expression" dxfId="4318" priority="48">
      <formula>$L$130 = 0</formula>
    </cfRule>
    <cfRule type="expression" dxfId="4317" priority="49">
      <formula>$L$130 &lt; 0</formula>
    </cfRule>
  </conditionalFormatting>
  <conditionalFormatting sqref="J7:L8">
    <cfRule type="expression" dxfId="4316" priority="44">
      <formula>$L$206 &gt; 0</formula>
    </cfRule>
    <cfRule type="expression" dxfId="4315" priority="45">
      <formula>$L$206 = 0</formula>
    </cfRule>
    <cfRule type="expression" dxfId="4314" priority="46">
      <formula>$L$206 &lt; 0</formula>
    </cfRule>
  </conditionalFormatting>
  <conditionalFormatting sqref="J9:L10">
    <cfRule type="expression" dxfId="4313" priority="41">
      <formula>$L$244 &gt; 0</formula>
    </cfRule>
    <cfRule type="expression" dxfId="4312" priority="42">
      <formula>$L$244 = 0</formula>
    </cfRule>
    <cfRule type="expression" dxfId="4311" priority="43">
      <formula>$L$244 &lt; 0</formula>
    </cfRule>
  </conditionalFormatting>
  <conditionalFormatting sqref="J11:L12">
    <cfRule type="expression" dxfId="4310" priority="38">
      <formula>$L$168 &gt; 0</formula>
    </cfRule>
    <cfRule type="expression" dxfId="4309" priority="39">
      <formula>$L$168 = 0</formula>
    </cfRule>
    <cfRule type="expression" dxfId="4308" priority="40">
      <formula>$L$168 &lt; 0</formula>
    </cfRule>
  </conditionalFormatting>
  <conditionalFormatting sqref="J13:L14">
    <cfRule type="expression" dxfId="4307" priority="35">
      <formula>$L$282 &gt; 0</formula>
    </cfRule>
    <cfRule type="expression" dxfId="4306" priority="36">
      <formula>$L$282 = 0</formula>
    </cfRule>
    <cfRule type="expression" dxfId="4305" priority="37">
      <formula>$L$282 &lt; 0</formula>
    </cfRule>
  </conditionalFormatting>
  <conditionalFormatting sqref="J15:L16">
    <cfRule type="expression" dxfId="4304" priority="32">
      <formula>$L$54 &gt; 0</formula>
    </cfRule>
    <cfRule type="expression" dxfId="4303" priority="33">
      <formula>$L$54 = 0</formula>
    </cfRule>
    <cfRule type="expression" dxfId="4302" priority="34">
      <formula>$L$54 &lt; 0</formula>
    </cfRule>
  </conditionalFormatting>
  <conditionalFormatting sqref="M5:O6">
    <cfRule type="expression" dxfId="4301" priority="29">
      <formula>$O$130 &gt; 0</formula>
    </cfRule>
    <cfRule type="expression" dxfId="4300" priority="30">
      <formula>$O$130 = 0</formula>
    </cfRule>
    <cfRule type="expression" dxfId="4299" priority="31">
      <formula>$O$130 &lt; 0</formula>
    </cfRule>
  </conditionalFormatting>
  <conditionalFormatting sqref="M7:O8">
    <cfRule type="expression" dxfId="4298" priority="26">
      <formula>$O$206 &gt; 0</formula>
    </cfRule>
    <cfRule type="expression" dxfId="4297" priority="27">
      <formula>$O$206 = 0</formula>
    </cfRule>
    <cfRule type="expression" dxfId="4296" priority="28">
      <formula>$O$206 &lt; 0</formula>
    </cfRule>
  </conditionalFormatting>
  <conditionalFormatting sqref="M9:O10">
    <cfRule type="expression" dxfId="4295" priority="23">
      <formula>$O$244 &gt; 0</formula>
    </cfRule>
    <cfRule type="expression" dxfId="4294" priority="24">
      <formula>$O$244 = 0</formula>
    </cfRule>
    <cfRule type="expression" dxfId="4293" priority="25">
      <formula>$O$244 &lt; 0</formula>
    </cfRule>
  </conditionalFormatting>
  <conditionalFormatting sqref="M11:O12">
    <cfRule type="expression" dxfId="4292" priority="20">
      <formula>$O$168 &gt; 0</formula>
    </cfRule>
    <cfRule type="expression" dxfId="4291" priority="21">
      <formula>$O$168 = 0</formula>
    </cfRule>
    <cfRule type="expression" dxfId="4290" priority="22">
      <formula>$O$168 &lt; 0</formula>
    </cfRule>
  </conditionalFormatting>
  <conditionalFormatting sqref="M13:O14">
    <cfRule type="expression" dxfId="4289" priority="17">
      <formula>$O$282 &gt; 0</formula>
    </cfRule>
    <cfRule type="expression" dxfId="4288" priority="18">
      <formula>$O$282 = 0</formula>
    </cfRule>
    <cfRule type="expression" dxfId="4287" priority="19">
      <formula>$O$282 &lt; 0</formula>
    </cfRule>
  </conditionalFormatting>
  <conditionalFormatting sqref="M15:O16">
    <cfRule type="expression" dxfId="4286" priority="14">
      <formula>$O$54 &gt; 0</formula>
    </cfRule>
    <cfRule type="expression" dxfId="4285" priority="15">
      <formula>$O$54 = 0</formula>
    </cfRule>
    <cfRule type="expression" dxfId="4284" priority="16">
      <formula>$O$54 &lt; 0</formula>
    </cfRule>
  </conditionalFormatting>
  <conditionalFormatting sqref="D3:F4">
    <cfRule type="expression" dxfId="4283" priority="13">
      <formula>$F$92 &lt; 0</formula>
    </cfRule>
    <cfRule type="expression" dxfId="4282" priority="12">
      <formula>$F$92 = 0</formula>
    </cfRule>
    <cfRule type="expression" dxfId="4281" priority="11">
      <formula>$F$92 &gt; 0</formula>
    </cfRule>
  </conditionalFormatting>
  <conditionalFormatting sqref="G3:I4">
    <cfRule type="expression" dxfId="4280" priority="10">
      <formula>$I$92 &lt; 0</formula>
    </cfRule>
    <cfRule type="expression" dxfId="4279" priority="9">
      <formula>$I$92 = 0</formula>
    </cfRule>
    <cfRule type="expression" dxfId="4278" priority="8">
      <formula>$I$92 &gt; 0</formula>
    </cfRule>
  </conditionalFormatting>
  <conditionalFormatting sqref="J3:L4">
    <cfRule type="expression" dxfId="4277" priority="5">
      <formula>$L$92 &gt; 0</formula>
    </cfRule>
    <cfRule type="expression" dxfId="4276" priority="6">
      <formula>$L$92 = 0</formula>
    </cfRule>
    <cfRule type="expression" dxfId="4275" priority="7">
      <formula>$L$92 &lt; 0</formula>
    </cfRule>
  </conditionalFormatting>
  <conditionalFormatting sqref="M3:O4">
    <cfRule type="expression" dxfId="4274" priority="2">
      <formula>$O$92 &gt; 0</formula>
    </cfRule>
    <cfRule type="expression" dxfId="4273" priority="3">
      <formula>$O$92 = 0</formula>
    </cfRule>
    <cfRule type="expression" dxfId="4272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21 B19:P19 P3:XFD13 P1:XFD1 S18:XFD18 S19:XFD19 A20:P20 S20:XFD20 B3:C14 B15 A53:XFD59 A22:A52 C22:XFD52 A91:XFD97 A60:A90 C60:XFD90 A129:XFD135 A98:A128 C98:XFD128 A167:XFD173 A136:A166 C136:XFD166 A205:XFD211 A174:A204 C174:XFD204 A243:XFD249 A212:A242 C212:XFD242 A281:XFD1048576 A250:A280 C250:XFD280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A94B62-5760-48A3-895C-6EEB7BF73365}">
  <sheetPr codeName="Sheet6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2" t="s">
        <v>0</v>
      </c>
      <c r="B1" s="203"/>
      <c r="C1" s="203"/>
      <c r="D1" s="203"/>
      <c r="E1" s="203"/>
      <c r="F1" s="204"/>
      <c r="G1" s="205">
        <v>44597</v>
      </c>
      <c r="H1" s="206"/>
      <c r="I1" s="207"/>
      <c r="J1" s="202" t="s">
        <v>1</v>
      </c>
      <c r="K1" s="203"/>
      <c r="L1" s="203"/>
      <c r="M1" s="203"/>
      <c r="N1" s="203"/>
      <c r="O1" s="204"/>
      <c r="Q1" s="202" t="s">
        <v>2</v>
      </c>
      <c r="R1" s="204"/>
    </row>
    <row r="2" spans="1:19" ht="17.25" customHeight="1">
      <c r="A2" s="117" t="s">
        <v>3</v>
      </c>
      <c r="B2" s="208" t="s">
        <v>8</v>
      </c>
      <c r="C2" s="209"/>
      <c r="D2" s="209"/>
      <c r="E2" s="209"/>
      <c r="F2" s="210"/>
      <c r="G2" s="211" t="s">
        <v>46</v>
      </c>
      <c r="H2" s="212"/>
      <c r="I2" s="213"/>
      <c r="J2" s="1" t="s">
        <v>3</v>
      </c>
      <c r="K2" s="208" t="s">
        <v>316</v>
      </c>
      <c r="L2" s="209"/>
      <c r="M2" s="209"/>
      <c r="N2" s="209"/>
      <c r="O2" s="210"/>
      <c r="Q2" s="2" t="s">
        <v>6</v>
      </c>
      <c r="R2" s="3">
        <v>0.375</v>
      </c>
    </row>
    <row r="3" spans="1:19" ht="17.25" customHeight="1" thickBot="1">
      <c r="A3" s="118" t="s">
        <v>7</v>
      </c>
      <c r="B3" s="214" t="s">
        <v>324</v>
      </c>
      <c r="C3" s="215"/>
      <c r="D3" s="215"/>
      <c r="E3" s="215"/>
      <c r="F3" s="216"/>
      <c r="G3" s="21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-22,692 KRW (-0.76%)</v>
      </c>
      <c r="H3" s="218"/>
      <c r="I3" s="219"/>
      <c r="J3" s="4" t="s">
        <v>7</v>
      </c>
      <c r="K3" s="214" t="s">
        <v>317</v>
      </c>
      <c r="L3" s="215"/>
      <c r="M3" s="215"/>
      <c r="N3" s="215"/>
      <c r="O3" s="21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14" t="s">
        <v>16</v>
      </c>
      <c r="C4" s="215"/>
      <c r="D4" s="215"/>
      <c r="E4" s="215"/>
      <c r="F4" s="216"/>
      <c r="G4" s="211" t="s">
        <v>44</v>
      </c>
      <c r="H4" s="212"/>
      <c r="I4" s="213"/>
      <c r="J4" s="4" t="s">
        <v>11</v>
      </c>
      <c r="K4" s="214" t="s">
        <v>318</v>
      </c>
      <c r="L4" s="215"/>
      <c r="M4" s="215"/>
      <c r="N4" s="215"/>
      <c r="O4" s="21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14" t="s">
        <v>315</v>
      </c>
      <c r="C5" s="215"/>
      <c r="D5" s="215"/>
      <c r="E5" s="215"/>
      <c r="F5" s="216"/>
      <c r="G5" s="21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9,749 KRW (0.32%)</v>
      </c>
      <c r="H5" s="218"/>
      <c r="I5" s="219"/>
      <c r="J5" s="4" t="s">
        <v>15</v>
      </c>
      <c r="K5" s="214" t="s">
        <v>319</v>
      </c>
      <c r="L5" s="215"/>
      <c r="M5" s="215"/>
      <c r="N5" s="215"/>
      <c r="O5" s="216"/>
    </row>
    <row r="6" spans="1:19">
      <c r="A6" s="118" t="s">
        <v>18</v>
      </c>
      <c r="B6" s="214"/>
      <c r="C6" s="215"/>
      <c r="D6" s="215"/>
      <c r="E6" s="215"/>
      <c r="F6" s="216"/>
      <c r="G6" s="211" t="s">
        <v>45</v>
      </c>
      <c r="H6" s="212"/>
      <c r="I6" s="213"/>
      <c r="J6" s="4" t="s">
        <v>18</v>
      </c>
      <c r="K6" s="214" t="s">
        <v>320</v>
      </c>
      <c r="L6" s="215"/>
      <c r="M6" s="215"/>
      <c r="N6" s="215"/>
      <c r="O6" s="216"/>
    </row>
    <row r="7" spans="1:19" ht="17.25" thickBot="1">
      <c r="A7" s="118" t="s">
        <v>21</v>
      </c>
      <c r="B7" s="214"/>
      <c r="C7" s="215"/>
      <c r="D7" s="215"/>
      <c r="E7" s="215"/>
      <c r="F7" s="216"/>
      <c r="G7" s="21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9,872 KRW (0.33%)</v>
      </c>
      <c r="H7" s="218"/>
      <c r="I7" s="219"/>
      <c r="J7" s="4" t="s">
        <v>21</v>
      </c>
      <c r="K7" s="214" t="s">
        <v>321</v>
      </c>
      <c r="L7" s="215"/>
      <c r="M7" s="215"/>
      <c r="N7" s="215"/>
      <c r="O7" s="216"/>
    </row>
    <row r="8" spans="1:19" ht="17.25" thickBot="1">
      <c r="A8" s="118" t="s">
        <v>24</v>
      </c>
      <c r="B8" s="214"/>
      <c r="C8" s="215"/>
      <c r="D8" s="215"/>
      <c r="E8" s="215"/>
      <c r="F8" s="216"/>
      <c r="G8" s="211" t="s">
        <v>251</v>
      </c>
      <c r="H8" s="212"/>
      <c r="I8" s="213"/>
      <c r="J8" s="4" t="s">
        <v>24</v>
      </c>
      <c r="K8" s="214"/>
      <c r="L8" s="215"/>
      <c r="M8" s="215"/>
      <c r="N8" s="215"/>
      <c r="O8" s="216"/>
      <c r="Q8" s="202" t="s">
        <v>27</v>
      </c>
      <c r="R8" s="204"/>
    </row>
    <row r="9" spans="1:19" ht="17.25" thickBot="1">
      <c r="A9" s="118" t="s">
        <v>28</v>
      </c>
      <c r="B9" s="214"/>
      <c r="C9" s="215"/>
      <c r="D9" s="215"/>
      <c r="E9" s="215"/>
      <c r="F9" s="216"/>
      <c r="G9" s="21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18,305 KRW (0.61%)</v>
      </c>
      <c r="H9" s="218"/>
      <c r="I9" s="219"/>
      <c r="J9" s="4" t="s">
        <v>28</v>
      </c>
      <c r="K9" s="214"/>
      <c r="L9" s="215"/>
      <c r="M9" s="215"/>
      <c r="N9" s="215"/>
      <c r="O9" s="216"/>
      <c r="Q9" s="2" t="s">
        <v>29</v>
      </c>
      <c r="R9" s="6">
        <v>10</v>
      </c>
    </row>
    <row r="10" spans="1:19">
      <c r="A10" s="118" t="s">
        <v>30</v>
      </c>
      <c r="B10" s="214"/>
      <c r="C10" s="215"/>
      <c r="D10" s="215"/>
      <c r="E10" s="215"/>
      <c r="F10" s="216"/>
      <c r="G10" s="211" t="s">
        <v>47</v>
      </c>
      <c r="H10" s="212"/>
      <c r="I10" s="213"/>
      <c r="J10" s="4" t="s">
        <v>30</v>
      </c>
      <c r="K10" s="214" t="s">
        <v>322</v>
      </c>
      <c r="L10" s="215"/>
      <c r="M10" s="215"/>
      <c r="N10" s="215"/>
      <c r="O10" s="216"/>
      <c r="Q10" s="2" t="s">
        <v>31</v>
      </c>
      <c r="R10" s="6">
        <v>100</v>
      </c>
    </row>
    <row r="11" spans="1:19" ht="17.25" thickBot="1">
      <c r="A11" s="119" t="s">
        <v>32</v>
      </c>
      <c r="B11" s="220" t="s">
        <v>323</v>
      </c>
      <c r="C11" s="221"/>
      <c r="D11" s="221"/>
      <c r="E11" s="221"/>
      <c r="F11" s="222"/>
      <c r="G11" s="21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8"/>
      <c r="I11" s="219"/>
      <c r="J11" s="7" t="s">
        <v>32</v>
      </c>
      <c r="K11" s="220" t="s">
        <v>314</v>
      </c>
      <c r="L11" s="221"/>
      <c r="M11" s="221"/>
      <c r="N11" s="221"/>
      <c r="O11" s="222"/>
      <c r="Q11" s="65" t="s">
        <v>33</v>
      </c>
      <c r="R11" s="8">
        <v>1000</v>
      </c>
    </row>
    <row r="12" spans="1:19" ht="17.25" thickBot="1"/>
    <row r="13" spans="1:19" ht="17.25" customHeight="1" thickBot="1">
      <c r="A13" s="202" t="s">
        <v>34</v>
      </c>
      <c r="B13" s="203"/>
      <c r="C13" s="203"/>
      <c r="D13" s="203"/>
      <c r="E13" s="203"/>
      <c r="F13" s="203"/>
      <c r="G13" s="203"/>
      <c r="H13" s="203"/>
      <c r="I13" s="203"/>
      <c r="J13" s="203"/>
      <c r="K13" s="203"/>
      <c r="L13" s="203"/>
      <c r="M13" s="203"/>
      <c r="N13" s="203"/>
      <c r="O13" s="204"/>
      <c r="Q13" s="223"/>
      <c r="R13" s="223"/>
      <c r="S13" s="223"/>
    </row>
    <row r="14" spans="1:19" ht="17.25" customHeight="1" thickBot="1">
      <c r="A14" s="157" t="s">
        <v>35</v>
      </c>
      <c r="B14" s="202" t="s">
        <v>36</v>
      </c>
      <c r="C14" s="204"/>
      <c r="D14" s="202" t="s">
        <v>37</v>
      </c>
      <c r="E14" s="203"/>
      <c r="F14" s="204"/>
      <c r="G14" s="229">
        <f>_xlfn.IFNA(VLOOKUP(B14, 현재가테이블!$B$2:$D$200, 2, FALSE), "-")</f>
        <v>48446000</v>
      </c>
      <c r="H14" s="230"/>
      <c r="I14" s="231"/>
      <c r="J14" s="202" t="s">
        <v>38</v>
      </c>
      <c r="K14" s="203"/>
      <c r="L14" s="204"/>
      <c r="M14" s="232">
        <f>_xlfn.IFNA(VLOOKUP(B14, 현재가테이블!$B$2:$D$200, 3, FALSE), "-")</f>
        <v>4.5040769699999997E-2</v>
      </c>
      <c r="N14" s="233"/>
      <c r="O14" s="234"/>
      <c r="Q14" s="223"/>
      <c r="R14" s="223"/>
      <c r="S14" s="223"/>
    </row>
    <row r="15" spans="1:19" ht="17.25" customHeight="1" thickBot="1">
      <c r="A15" s="267" t="s">
        <v>39</v>
      </c>
      <c r="B15" s="268" t="str">
        <f>TEXT($G$1, "[$-ko-KR]yyyy-mm-dd(ddd) ") &amp; "오전 00:00"</f>
        <v>2022-02-05(토) 오전 00:00</v>
      </c>
      <c r="C15" s="269"/>
      <c r="D15" s="225" t="str">
        <f>TEXT($G$1, "[$-ko-KR]yyyy-mm-dd(ddd) ") &amp; "오후 14:00"</f>
        <v>2022-02-05(토) 오후 14:00</v>
      </c>
      <c r="E15" s="226"/>
      <c r="F15" s="227"/>
      <c r="G15" s="225" t="str">
        <f>TEXT($G$1, "[$-ko-KR]yyyy-mm-dd(ddd) ") &amp; "오후 19:00"</f>
        <v>2022-02-05(토) 오후 19:00</v>
      </c>
      <c r="H15" s="226"/>
      <c r="I15" s="227"/>
      <c r="J15" s="225" t="str">
        <f>TEXT($G$1, "[$-ko-KR]yyyy-mm-dd(ddd) ") &amp; "오후 21:00"</f>
        <v>2022-02-05(토) 오후 21:00</v>
      </c>
      <c r="K15" s="226"/>
      <c r="L15" s="227"/>
      <c r="M15" s="225" t="str">
        <f>TEXT($G$1+1, "[$-ko-KR]yyyy-mm-dd(ddd) ") &amp; "오전 00:00"</f>
        <v>2022-02-06(일) 오전 00:00</v>
      </c>
      <c r="N15" s="226"/>
      <c r="O15" s="227"/>
      <c r="Q15" s="223"/>
      <c r="R15" s="223"/>
      <c r="S15" s="223"/>
    </row>
    <row r="16" spans="1:19" ht="17.25" customHeight="1" thickBot="1">
      <c r="A16" s="26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8"/>
      <c r="R16" s="228"/>
      <c r="S16" s="22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3"/>
      <c r="R17" s="223"/>
      <c r="S17" s="223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3"/>
      <c r="R18" s="223"/>
      <c r="S18" s="223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8"/>
      <c r="R19" s="228"/>
      <c r="S19" s="22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8"/>
      <c r="R20" s="228"/>
      <c r="S20" s="22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8"/>
      <c r="R21" s="228"/>
      <c r="S21" s="22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8"/>
      <c r="R22" s="228"/>
      <c r="S22" s="22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8"/>
      <c r="R23" s="228"/>
      <c r="S23" s="22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8"/>
      <c r="R24" s="228"/>
      <c r="S24" s="22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7"/>
      <c r="R26" s="238"/>
      <c r="S26" s="23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0"/>
      <c r="R27" s="241"/>
      <c r="S27" s="24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3"/>
      <c r="R28" s="244"/>
      <c r="S28" s="24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8"/>
      <c r="R29" s="228"/>
      <c r="S29" s="22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3"/>
      <c r="R30" s="223"/>
      <c r="S30" s="223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3"/>
      <c r="R31" s="223"/>
      <c r="S31" s="223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8"/>
      <c r="R32" s="228"/>
      <c r="S32" s="22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8"/>
      <c r="R33" s="228"/>
      <c r="S33" s="22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8"/>
      <c r="R34" s="228"/>
      <c r="S34" s="22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0"/>
      <c r="R35" s="251"/>
      <c r="S35" s="25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3"/>
      <c r="R36" s="254"/>
      <c r="S36" s="255"/>
    </row>
    <row r="37" spans="1:19" ht="17.25" customHeight="1" thickBot="1">
      <c r="A37" s="132" t="s">
        <v>42</v>
      </c>
      <c r="B37" s="261">
        <v>150000</v>
      </c>
      <c r="C37" s="26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6"/>
      <c r="R37" s="257"/>
      <c r="S37" s="258"/>
    </row>
    <row r="38" spans="1:19" ht="17.25" customHeight="1"/>
    <row r="39" spans="1:19" ht="17.25" customHeight="1" thickBot="1"/>
    <row r="40" spans="1:19" ht="17.25" customHeight="1" thickBot="1">
      <c r="A40" s="202" t="s">
        <v>44</v>
      </c>
      <c r="B40" s="203"/>
      <c r="C40" s="203"/>
      <c r="D40" s="203"/>
      <c r="E40" s="203"/>
      <c r="F40" s="203"/>
      <c r="G40" s="203"/>
      <c r="H40" s="203"/>
      <c r="I40" s="203"/>
      <c r="J40" s="203"/>
      <c r="K40" s="203"/>
      <c r="L40" s="203"/>
      <c r="M40" s="203"/>
      <c r="N40" s="203"/>
      <c r="O40" s="204"/>
      <c r="Q40" s="223"/>
      <c r="R40" s="223"/>
      <c r="S40" s="223"/>
    </row>
    <row r="41" spans="1:19" ht="17.25" customHeight="1" thickBot="1">
      <c r="A41" s="157" t="s">
        <v>263</v>
      </c>
      <c r="B41" s="202" t="s">
        <v>49</v>
      </c>
      <c r="C41" s="204"/>
      <c r="D41" s="202" t="s">
        <v>57</v>
      </c>
      <c r="E41" s="203"/>
      <c r="F41" s="204"/>
      <c r="G41" s="229">
        <f>_xlfn.IFNA(VLOOKUP(B41, 현재가테이블!$B$2:$D$200, 2, FALSE), "-")</f>
        <v>48446000</v>
      </c>
      <c r="H41" s="230"/>
      <c r="I41" s="231"/>
      <c r="J41" s="202" t="s">
        <v>58</v>
      </c>
      <c r="K41" s="203"/>
      <c r="L41" s="204"/>
      <c r="M41" s="232">
        <f>_xlfn.IFNA(VLOOKUP(B41, 현재가테이블!$B$2:$D$200, 3, FALSE), "-")</f>
        <v>4.5040769699999997E-2</v>
      </c>
      <c r="N41" s="233"/>
      <c r="O41" s="234"/>
      <c r="Q41" s="223"/>
      <c r="R41" s="223"/>
      <c r="S41" s="223"/>
    </row>
    <row r="42" spans="1:19" ht="17.25" customHeight="1" thickBot="1">
      <c r="A42" s="263" t="s">
        <v>54</v>
      </c>
      <c r="B42" s="265" t="str">
        <f>TEXT($G$1, "[$-ko-KR]yyyy-mm-dd(ddd) ") &amp; "오전 00:00"</f>
        <v>2022-02-05(토) 오전 00:00</v>
      </c>
      <c r="C42" s="266"/>
      <c r="D42" s="225" t="str">
        <f>TEXT($G$1, "[$-ko-KR]yyyy-mm-dd(ddd) ") &amp; "오후 14:00"</f>
        <v>2022-02-05(토) 오후 14:00</v>
      </c>
      <c r="E42" s="226"/>
      <c r="F42" s="227"/>
      <c r="G42" s="225" t="str">
        <f>TEXT($G$1, "[$-ko-KR]yyyy-mm-dd(ddd) ") &amp; "오후 19:00"</f>
        <v>2022-02-05(토) 오후 19:00</v>
      </c>
      <c r="H42" s="226"/>
      <c r="I42" s="227"/>
      <c r="J42" s="225" t="str">
        <f>TEXT($G$1, "[$-ko-KR]yyyy-mm-dd(ddd) ") &amp; "오후 21:00"</f>
        <v>2022-02-05(토) 오후 21:00</v>
      </c>
      <c r="K42" s="226"/>
      <c r="L42" s="227"/>
      <c r="M42" s="225" t="str">
        <f>TEXT($G$1+1, "[$-ko-KR]yyyy-mm-dd(ddd) ") &amp; "오전 00:00"</f>
        <v>2022-02-06(일) 오전 00:00</v>
      </c>
      <c r="N42" s="226"/>
      <c r="O42" s="227"/>
      <c r="Q42" s="223"/>
      <c r="R42" s="223"/>
      <c r="S42" s="223"/>
    </row>
    <row r="43" spans="1:19" ht="17.25" customHeight="1" thickBot="1">
      <c r="A43" s="264"/>
      <c r="B43" s="121" t="s">
        <v>57</v>
      </c>
      <c r="C43" s="122" t="s">
        <v>58</v>
      </c>
      <c r="D43" s="2" t="s">
        <v>57</v>
      </c>
      <c r="E43" s="10" t="s">
        <v>264</v>
      </c>
      <c r="F43" s="11" t="s">
        <v>265</v>
      </c>
      <c r="G43" s="158" t="s">
        <v>57</v>
      </c>
      <c r="H43" s="159" t="s">
        <v>264</v>
      </c>
      <c r="I43" s="160" t="s">
        <v>265</v>
      </c>
      <c r="J43" s="10" t="s">
        <v>57</v>
      </c>
      <c r="K43" s="10" t="s">
        <v>264</v>
      </c>
      <c r="L43" s="115" t="s">
        <v>265</v>
      </c>
      <c r="M43" s="2" t="s">
        <v>57</v>
      </c>
      <c r="N43" s="10" t="s">
        <v>264</v>
      </c>
      <c r="O43" s="66" t="s">
        <v>265</v>
      </c>
      <c r="Q43" s="228"/>
      <c r="R43" s="228"/>
      <c r="S43" s="228"/>
    </row>
    <row r="44" spans="1:19" ht="17.25" customHeight="1" thickBot="1">
      <c r="A44" s="123" t="s">
        <v>246</v>
      </c>
      <c r="B44" s="124">
        <v>78.900000000000006</v>
      </c>
      <c r="C44" s="76">
        <v>0.11756373940000001</v>
      </c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>
        <v>79.2</v>
      </c>
      <c r="K44" s="14">
        <f>IF(ISNUMBER(J44), (J44 - $B44) / $B44, "")</f>
        <v>3.8022813688212563E-3</v>
      </c>
      <c r="L44" s="16">
        <f>IF(ISNUMBER(J44), $B64 * K44, "")</f>
        <v>570.34220532318841</v>
      </c>
      <c r="M44" s="29">
        <v>77.5</v>
      </c>
      <c r="N44" s="14">
        <f>IF(ISNUMBER(M44), (M44 - $B44) / $B44, "")</f>
        <v>-1.7743979721166103E-2</v>
      </c>
      <c r="O44" s="16">
        <f>IF(ISNUMBER(M44), $B64 * N44, "")</f>
        <v>-2661.5969581749155</v>
      </c>
      <c r="Q44" s="223"/>
      <c r="R44" s="223"/>
      <c r="S44" s="223"/>
    </row>
    <row r="45" spans="1:19" ht="17.25" customHeight="1" thickBot="1">
      <c r="A45" s="125" t="s">
        <v>127</v>
      </c>
      <c r="B45" s="126">
        <v>94.9</v>
      </c>
      <c r="C45" s="77">
        <v>0.1009280742</v>
      </c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>
        <v>93.6</v>
      </c>
      <c r="K45" s="32">
        <f t="shared" ref="K45:K48" si="16">IF(ISNUMBER(J45), (J45 - $B45) / $B45, "")</f>
        <v>-1.369863013698642E-2</v>
      </c>
      <c r="L45" s="18">
        <f>IF(ISNUMBER(J45), $B64 * K45, "")</f>
        <v>-2054.7945205479632</v>
      </c>
      <c r="M45" s="31">
        <v>92.8</v>
      </c>
      <c r="N45" s="32">
        <f t="shared" ref="N45:N48" si="17">IF(ISNUMBER(M45), (M45 - $B45) / $B45, "")</f>
        <v>-2.2128556375131805E-2</v>
      </c>
      <c r="O45" s="18">
        <f>IF(ISNUMBER(M45), $B64 * N45, "")</f>
        <v>-3319.2834562697708</v>
      </c>
      <c r="Q45" s="223"/>
      <c r="R45" s="223"/>
      <c r="S45" s="223"/>
    </row>
    <row r="46" spans="1:19" ht="17.25" customHeight="1" thickBot="1">
      <c r="A46" s="125" t="s">
        <v>147</v>
      </c>
      <c r="B46" s="126">
        <v>9.92</v>
      </c>
      <c r="C46" s="77">
        <v>7.4756229699999996E-2</v>
      </c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>
        <v>9.99</v>
      </c>
      <c r="K46" s="32">
        <f t="shared" si="16"/>
        <v>7.0564516129032542E-3</v>
      </c>
      <c r="L46" s="18">
        <f>IF(ISNUMBER(J46), $B64 * K46, "")</f>
        <v>1058.4677419354882</v>
      </c>
      <c r="M46" s="31">
        <v>9.84</v>
      </c>
      <c r="N46" s="32">
        <f t="shared" si="17"/>
        <v>-8.0645161290322648E-3</v>
      </c>
      <c r="O46" s="18">
        <f>IF(ISNUMBER(M46), $B64 * N46, "")</f>
        <v>-1209.6774193548397</v>
      </c>
      <c r="Q46" s="228"/>
      <c r="R46" s="228"/>
      <c r="S46" s="228"/>
    </row>
    <row r="47" spans="1:19" ht="17.25" customHeight="1" thickBot="1">
      <c r="A47" s="125" t="s">
        <v>204</v>
      </c>
      <c r="B47" s="126">
        <v>9.06</v>
      </c>
      <c r="C47" s="77">
        <v>7.2189349099999994E-2</v>
      </c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>
        <v>9.0500000000000007</v>
      </c>
      <c r="K47" s="32">
        <f t="shared" si="16"/>
        <v>-1.1037527593818748E-3</v>
      </c>
      <c r="L47" s="18">
        <f>IF(ISNUMBER(J47), $B64 * K47, "")</f>
        <v>-165.56291390728123</v>
      </c>
      <c r="M47" s="31">
        <v>9.11</v>
      </c>
      <c r="N47" s="32">
        <f t="shared" si="17"/>
        <v>5.5187637969093747E-3</v>
      </c>
      <c r="O47" s="18">
        <f>IF(ISNUMBER(M47), $B64 * N47, "")</f>
        <v>827.81456953640622</v>
      </c>
      <c r="Q47" s="228"/>
      <c r="R47" s="228"/>
      <c r="S47" s="228"/>
    </row>
    <row r="48" spans="1:19" ht="17.25" customHeight="1" thickBot="1">
      <c r="A48" s="127" t="s">
        <v>119</v>
      </c>
      <c r="B48" s="128">
        <v>20.9</v>
      </c>
      <c r="C48" s="78">
        <v>6.09137056E-2</v>
      </c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>
        <v>20.9</v>
      </c>
      <c r="K48" s="21">
        <f t="shared" si="16"/>
        <v>0</v>
      </c>
      <c r="L48" s="22">
        <f>IF(ISNUMBER(J48), $B64 * K48, "")</f>
        <v>0</v>
      </c>
      <c r="M48" s="30">
        <v>21.1</v>
      </c>
      <c r="N48" s="21">
        <f t="shared" si="17"/>
        <v>9.5693779904307587E-3</v>
      </c>
      <c r="O48" s="22">
        <f>IF(ISNUMBER(M48), $B64 * N48, "")</f>
        <v>1435.4066985646139</v>
      </c>
      <c r="Q48" s="228"/>
      <c r="R48" s="228"/>
      <c r="S48" s="228"/>
    </row>
    <row r="49" spans="1:19" ht="17.25" customHeight="1" thickBot="1">
      <c r="A49" s="125" t="s">
        <v>234</v>
      </c>
      <c r="B49" s="129">
        <v>96.3</v>
      </c>
      <c r="C49" s="80">
        <v>5.3610503300000001E-2</v>
      </c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>
        <v>96.6</v>
      </c>
      <c r="K49" s="107">
        <f>IF(ISNUMBER(J49), (J49 - $B49) / $B49, "")</f>
        <v>3.1152647975077586E-3</v>
      </c>
      <c r="L49" s="108">
        <f>IF(ISNUMBER(J49), $B64 * K49, "")</f>
        <v>467.28971962616379</v>
      </c>
      <c r="M49" s="109">
        <v>95.9</v>
      </c>
      <c r="N49" s="107">
        <f>IF(ISNUMBER(M49), (M49 - $B49) / $B49, "")</f>
        <v>-4.1536863966769623E-3</v>
      </c>
      <c r="O49" s="108">
        <f>IF(ISNUMBER(M49), $B64 * N49, "")</f>
        <v>-623.05295950154436</v>
      </c>
      <c r="Q49" s="228"/>
      <c r="R49" s="228"/>
      <c r="S49" s="228"/>
    </row>
    <row r="50" spans="1:19" ht="17.25" customHeight="1" thickBot="1">
      <c r="A50" s="125" t="s">
        <v>186</v>
      </c>
      <c r="B50" s="126">
        <v>12.2</v>
      </c>
      <c r="C50" s="77">
        <v>5.1724137900000001E-2</v>
      </c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>
        <v>12.2</v>
      </c>
      <c r="K50" s="32">
        <f t="shared" ref="K50:K53" si="20">IF(ISNUMBER(J50), (J50 - $B50) / $B50, "")</f>
        <v>0</v>
      </c>
      <c r="L50" s="18">
        <f>IF(ISNUMBER(J50), $B64 * K50, "")</f>
        <v>0</v>
      </c>
      <c r="M50" s="31">
        <v>12.1</v>
      </c>
      <c r="N50" s="32">
        <f t="shared" ref="N50:N53" si="21">IF(ISNUMBER(M50), (M50 - $B50) / $B50, "")</f>
        <v>-8.1967213114753808E-3</v>
      </c>
      <c r="O50" s="18">
        <f>IF(ISNUMBER(M50), $B64 * N50, "")</f>
        <v>-1229.5081967213071</v>
      </c>
      <c r="Q50" s="228"/>
      <c r="R50" s="228"/>
      <c r="S50" s="228"/>
    </row>
    <row r="51" spans="1:19" ht="17.25" customHeight="1" thickBot="1">
      <c r="A51" s="125" t="s">
        <v>200</v>
      </c>
      <c r="B51" s="126">
        <v>13.8</v>
      </c>
      <c r="C51" s="77">
        <v>4.5454545499999999E-2</v>
      </c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>
        <v>14</v>
      </c>
      <c r="K51" s="32">
        <f t="shared" si="20"/>
        <v>1.4492753623188354E-2</v>
      </c>
      <c r="L51" s="18">
        <f>IF(ISNUMBER(J51), $B64 * K51, "")</f>
        <v>2173.9130434782533</v>
      </c>
      <c r="M51" s="31">
        <v>14</v>
      </c>
      <c r="N51" s="32">
        <f t="shared" si="21"/>
        <v>1.4492753623188354E-2</v>
      </c>
      <c r="O51" s="18">
        <f>IF(ISNUMBER(M51), $B64 * N51, "")</f>
        <v>2173.9130434782533</v>
      </c>
      <c r="Q51" s="228"/>
      <c r="R51" s="228"/>
      <c r="S51" s="228"/>
    </row>
    <row r="52" spans="1:19" ht="17.25" customHeight="1" thickBot="1">
      <c r="A52" s="125" t="s">
        <v>230</v>
      </c>
      <c r="B52" s="126">
        <v>60.3</v>
      </c>
      <c r="C52" s="77">
        <v>4.3252595200000001E-2</v>
      </c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>
        <v>60.6</v>
      </c>
      <c r="K52" s="32">
        <f t="shared" si="20"/>
        <v>4.9751243781095238E-3</v>
      </c>
      <c r="L52" s="18">
        <f>IF(ISNUMBER(J52), $B64 * K52, "")</f>
        <v>746.26865671642861</v>
      </c>
      <c r="M52" s="31">
        <v>60.4</v>
      </c>
      <c r="N52" s="32">
        <f t="shared" si="21"/>
        <v>1.6583747927031746E-3</v>
      </c>
      <c r="O52" s="18">
        <f>IF(ISNUMBER(M52), $B64 * N52, "")</f>
        <v>248.75621890547617</v>
      </c>
      <c r="Q52" s="33"/>
      <c r="R52" s="33"/>
    </row>
    <row r="53" spans="1:19" ht="17.25" customHeight="1" thickBot="1">
      <c r="A53" s="130" t="s">
        <v>64</v>
      </c>
      <c r="B53" s="131">
        <v>35.1</v>
      </c>
      <c r="C53" s="79">
        <v>4.1543026699999999E-2</v>
      </c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>
        <v>35.1</v>
      </c>
      <c r="K53" s="25">
        <f t="shared" si="20"/>
        <v>0</v>
      </c>
      <c r="L53" s="104">
        <f>IF(ISNUMBER(J53), $B64 * K53, "")</f>
        <v>0</v>
      </c>
      <c r="M53" s="102">
        <v>35.4</v>
      </c>
      <c r="N53" s="25">
        <f t="shared" si="21"/>
        <v>8.5470085470084663E-3</v>
      </c>
      <c r="O53" s="104">
        <f>IF(ISNUMBER(M53), $B64 * N53, "")</f>
        <v>1282.0512820512699</v>
      </c>
      <c r="Q53" s="237"/>
      <c r="R53" s="238"/>
      <c r="S53" s="239"/>
    </row>
    <row r="54" spans="1:19" ht="17.25" customHeight="1">
      <c r="A54" s="123" t="s">
        <v>97</v>
      </c>
      <c r="B54" s="124">
        <v>2.8E-3</v>
      </c>
      <c r="C54" s="76">
        <v>3.7037037000000002E-2</v>
      </c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>
        <v>2.8E-3</v>
      </c>
      <c r="K54" s="14">
        <f>IF(ISNUMBER(J54), (J54 - $B54) / $B54, "")</f>
        <v>0</v>
      </c>
      <c r="L54" s="16">
        <f>IF(ISNUMBER(J54), $B64 * K54, "")</f>
        <v>0</v>
      </c>
      <c r="M54" s="29">
        <v>2.8999999999999998E-3</v>
      </c>
      <c r="N54" s="14">
        <f>IF(ISNUMBER(M54), (M54 - $B54) / $B54, "")</f>
        <v>3.5714285714285657E-2</v>
      </c>
      <c r="O54" s="16">
        <f>IF(ISNUMBER(M54), $B64 * N54, "")</f>
        <v>5357.1428571428487</v>
      </c>
      <c r="Q54" s="240"/>
      <c r="R54" s="241"/>
      <c r="S54" s="242"/>
    </row>
    <row r="55" spans="1:19" ht="17.25" customHeight="1" thickBot="1">
      <c r="A55" s="125" t="s">
        <v>129</v>
      </c>
      <c r="B55" s="126">
        <v>62.9</v>
      </c>
      <c r="C55" s="77">
        <v>3.6243822100000003E-2</v>
      </c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>
        <v>64.7</v>
      </c>
      <c r="K55" s="32">
        <f t="shared" ref="K55:K58" si="24">IF(ISNUMBER(J55), (J55 - $B55) / $B55, "")</f>
        <v>2.8616852146263978E-2</v>
      </c>
      <c r="L55" s="18">
        <f>IF(ISNUMBER(J55), $B64 * K55, "")</f>
        <v>4292.5278219395968</v>
      </c>
      <c r="M55" s="31">
        <v>63.9</v>
      </c>
      <c r="N55" s="32">
        <f t="shared" ref="N55:N58" si="25">IF(ISNUMBER(M55), (M55 - $B55) / $B55, "")</f>
        <v>1.5898251192368838E-2</v>
      </c>
      <c r="O55" s="18">
        <f>IF(ISNUMBER(M55), $B64 * N55, "")</f>
        <v>2384.7376788553256</v>
      </c>
      <c r="Q55" s="243"/>
      <c r="R55" s="244"/>
      <c r="S55" s="245"/>
    </row>
    <row r="56" spans="1:19" ht="17.25" customHeight="1" thickBot="1">
      <c r="A56" s="125" t="s">
        <v>159</v>
      </c>
      <c r="B56" s="126">
        <v>69</v>
      </c>
      <c r="C56" s="77">
        <v>3.2934131700000001E-2</v>
      </c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>
        <v>69.2</v>
      </c>
      <c r="K56" s="32">
        <f t="shared" si="24"/>
        <v>2.8985507246377224E-3</v>
      </c>
      <c r="L56" s="18">
        <f>IF(ISNUMBER(J56), $B64 * K56, "")</f>
        <v>434.78260869565838</v>
      </c>
      <c r="M56" s="31">
        <v>69.2</v>
      </c>
      <c r="N56" s="32">
        <f t="shared" si="25"/>
        <v>2.8985507246377224E-3</v>
      </c>
      <c r="O56" s="18">
        <f>IF(ISNUMBER(M56), $B64 * N56, "")</f>
        <v>434.78260869565838</v>
      </c>
      <c r="Q56" s="228"/>
      <c r="R56" s="228"/>
      <c r="S56" s="228"/>
    </row>
    <row r="57" spans="1:19" ht="17.25" customHeight="1" thickBot="1">
      <c r="A57" s="125" t="s">
        <v>206</v>
      </c>
      <c r="B57" s="126">
        <v>13.2</v>
      </c>
      <c r="C57" s="77">
        <v>3.125E-2</v>
      </c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>
        <v>13.4</v>
      </c>
      <c r="K57" s="32">
        <f t="shared" si="24"/>
        <v>1.5151515151515233E-2</v>
      </c>
      <c r="L57" s="18">
        <f>IF(ISNUMBER(J57), $B64 * K57, "")</f>
        <v>2272.7272727272848</v>
      </c>
      <c r="M57" s="31">
        <v>13.2</v>
      </c>
      <c r="N57" s="32">
        <f t="shared" si="25"/>
        <v>0</v>
      </c>
      <c r="O57" s="18">
        <f>IF(ISNUMBER(M57), $B64 * N57, "")</f>
        <v>0</v>
      </c>
      <c r="Q57" s="223"/>
      <c r="R57" s="223"/>
      <c r="S57" s="223"/>
    </row>
    <row r="58" spans="1:19" ht="17.25" customHeight="1" thickBot="1">
      <c r="A58" s="127" t="s">
        <v>331</v>
      </c>
      <c r="B58" s="128">
        <v>0.10299999999999999</v>
      </c>
      <c r="C58" s="78">
        <v>0.03</v>
      </c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>
        <v>0.104</v>
      </c>
      <c r="K58" s="21">
        <f t="shared" si="24"/>
        <v>9.7087378640776795E-3</v>
      </c>
      <c r="L58" s="22">
        <f>IF(ISNUMBER(J58), $B64 * K58, "")</f>
        <v>1456.3106796116519</v>
      </c>
      <c r="M58" s="30">
        <v>0.104</v>
      </c>
      <c r="N58" s="21">
        <f t="shared" si="25"/>
        <v>9.7087378640776795E-3</v>
      </c>
      <c r="O58" s="22">
        <f>IF(ISNUMBER(M58), $B64 * N58, "")</f>
        <v>1456.3106796116519</v>
      </c>
      <c r="Q58" s="223"/>
      <c r="R58" s="223"/>
      <c r="S58" s="223"/>
    </row>
    <row r="59" spans="1:19" ht="17.25" customHeight="1" thickBot="1">
      <c r="A59" s="125" t="s">
        <v>125</v>
      </c>
      <c r="B59" s="129">
        <v>73.5</v>
      </c>
      <c r="C59" s="80">
        <v>2.9411764699999999E-2</v>
      </c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>
        <v>73.8</v>
      </c>
      <c r="K59" s="107">
        <f>IF(ISNUMBER(J59), (J59 - $B59) / $B59, "")</f>
        <v>4.0816326530611858E-3</v>
      </c>
      <c r="L59" s="108">
        <f>IF(ISNUMBER(J59), $B64 * K59, "")</f>
        <v>612.24489795917782</v>
      </c>
      <c r="M59" s="109">
        <v>73.8</v>
      </c>
      <c r="N59" s="107">
        <f>IF(ISNUMBER(M59), (M59 - $B59) / $B59, "")</f>
        <v>4.0816326530611858E-3</v>
      </c>
      <c r="O59" s="108">
        <f>IF(ISNUMBER(M59), $B64 * N59, "")</f>
        <v>612.24489795917782</v>
      </c>
      <c r="Q59" s="228"/>
      <c r="R59" s="228"/>
      <c r="S59" s="228"/>
    </row>
    <row r="60" spans="1:19" ht="17.25" customHeight="1" thickBot="1">
      <c r="A60" s="125" t="s">
        <v>145</v>
      </c>
      <c r="B60" s="126">
        <v>14.1</v>
      </c>
      <c r="C60" s="77">
        <v>2.9197080300000001E-2</v>
      </c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>
        <v>14.2</v>
      </c>
      <c r="K60" s="32">
        <f t="shared" ref="K60:K63" si="28">IF(ISNUMBER(J60), (J60 - $B60) / $B60, "")</f>
        <v>7.0921985815602584E-3</v>
      </c>
      <c r="L60" s="18">
        <f>IF(ISNUMBER(J60), $B64 * K60, "")</f>
        <v>1063.8297872340388</v>
      </c>
      <c r="M60" s="31">
        <v>14.3</v>
      </c>
      <c r="N60" s="32">
        <f t="shared" ref="N60:N63" si="29">IF(ISNUMBER(M60), (M60 - $B60) / $B60, "")</f>
        <v>1.4184397163120643E-2</v>
      </c>
      <c r="O60" s="18">
        <f>IF(ISNUMBER(M60), $B64 * N60, "")</f>
        <v>2127.6595744680967</v>
      </c>
      <c r="Q60" s="228"/>
      <c r="R60" s="228"/>
      <c r="S60" s="228"/>
    </row>
    <row r="61" spans="1:19" ht="17.25" customHeight="1" thickBot="1">
      <c r="A61" s="125" t="s">
        <v>198</v>
      </c>
      <c r="B61" s="126">
        <v>54.8</v>
      </c>
      <c r="C61" s="77">
        <v>2.42990654E-2</v>
      </c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>
        <v>54.8</v>
      </c>
      <c r="K61" s="32">
        <f t="shared" si="28"/>
        <v>0</v>
      </c>
      <c r="L61" s="18">
        <f>IF(ISNUMBER(J61), $B64 * K61, "")</f>
        <v>0</v>
      </c>
      <c r="M61" s="31">
        <v>54.9</v>
      </c>
      <c r="N61" s="32">
        <f t="shared" si="29"/>
        <v>1.8248175182482011E-3</v>
      </c>
      <c r="O61" s="18">
        <f>IF(ISNUMBER(M61), $B64 * N61, "")</f>
        <v>273.7226277372302</v>
      </c>
      <c r="Q61" s="228"/>
      <c r="R61" s="228"/>
      <c r="S61" s="228"/>
    </row>
    <row r="62" spans="1:19" ht="17.25" customHeight="1">
      <c r="A62" s="125" t="s">
        <v>175</v>
      </c>
      <c r="B62" s="126">
        <v>12.7</v>
      </c>
      <c r="C62" s="77">
        <v>2.4193548400000001E-2</v>
      </c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>
        <v>12.7</v>
      </c>
      <c r="K62" s="32">
        <f t="shared" si="28"/>
        <v>0</v>
      </c>
      <c r="L62" s="18">
        <f>IF(ISNUMBER(J62), $B64 * K62, "")</f>
        <v>0</v>
      </c>
      <c r="M62" s="31">
        <v>12.7</v>
      </c>
      <c r="N62" s="32">
        <f t="shared" si="29"/>
        <v>0</v>
      </c>
      <c r="O62" s="18">
        <f>IF(ISNUMBER(M62), $B64 * N62, "")</f>
        <v>0</v>
      </c>
      <c r="Q62" s="250"/>
      <c r="R62" s="251"/>
      <c r="S62" s="252"/>
    </row>
    <row r="63" spans="1:19" ht="17.25" customHeight="1" thickBot="1">
      <c r="A63" s="130" t="s">
        <v>212</v>
      </c>
      <c r="B63" s="131">
        <v>8.43</v>
      </c>
      <c r="C63" s="79">
        <v>2.30582524E-2</v>
      </c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>
        <v>8.4700000000000006</v>
      </c>
      <c r="K63" s="25">
        <f t="shared" si="28"/>
        <v>4.7449584816133955E-3</v>
      </c>
      <c r="L63" s="104">
        <f>IF(ISNUMBER(J63), $B64 * K63, "")</f>
        <v>711.7437722420093</v>
      </c>
      <c r="M63" s="102">
        <v>8.44</v>
      </c>
      <c r="N63" s="25">
        <f t="shared" si="29"/>
        <v>1.1862396204032962E-3</v>
      </c>
      <c r="O63" s="104">
        <f>IF(ISNUMBER(M63), $B64 * N63, "")</f>
        <v>177.93594306049442</v>
      </c>
      <c r="Q63" s="253"/>
      <c r="R63" s="254"/>
      <c r="S63" s="255"/>
    </row>
    <row r="64" spans="1:19" ht="17.25" customHeight="1" thickBot="1">
      <c r="A64" s="132" t="s">
        <v>266</v>
      </c>
      <c r="B64" s="261">
        <f>$B$37</f>
        <v>150000</v>
      </c>
      <c r="C64" s="262"/>
      <c r="D64" s="26" t="s">
        <v>267</v>
      </c>
      <c r="E64" s="27">
        <f>IF(COUNT(E44:E63), SUM(E44:E63) / COUNT(E44:E63), 0)</f>
        <v>0</v>
      </c>
      <c r="F64" s="28">
        <f>SUM(F44:F63)</f>
        <v>0</v>
      </c>
      <c r="G64" s="26" t="s">
        <v>267</v>
      </c>
      <c r="H64" s="27">
        <f>IF(COUNT(H44:H63), SUM(H44:H63) / COUNT(H44:H63), 0)</f>
        <v>0</v>
      </c>
      <c r="I64" s="28">
        <f>SUM(I44:I63)</f>
        <v>0</v>
      </c>
      <c r="J64" s="26" t="s">
        <v>267</v>
      </c>
      <c r="K64" s="27">
        <f>IF(COUNT(K44:K63), SUM(K44:K63) / COUNT(K44:K63), 0)</f>
        <v>4.5466969243445655E-3</v>
      </c>
      <c r="L64" s="28">
        <f>SUM(L44:L63)</f>
        <v>13640.090773033697</v>
      </c>
      <c r="M64" s="26" t="s">
        <v>267</v>
      </c>
      <c r="N64" s="27">
        <f>IF(COUNT(N44:N63), SUM(N44:N63) / COUNT(N44:N63), 0)</f>
        <v>3.2497865633480416E-3</v>
      </c>
      <c r="O64" s="28">
        <f>SUM(O44:O63)</f>
        <v>9749.3596900441262</v>
      </c>
      <c r="Q64" s="256"/>
      <c r="R64" s="257"/>
      <c r="S64" s="258"/>
    </row>
    <row r="65" spans="1:19" ht="17.25" customHeight="1"/>
    <row r="66" spans="1:19" ht="17.25" customHeight="1" thickBot="1"/>
    <row r="67" spans="1:19" ht="17.25" thickBot="1">
      <c r="A67" s="202" t="s">
        <v>45</v>
      </c>
      <c r="B67" s="203"/>
      <c r="C67" s="203"/>
      <c r="D67" s="203"/>
      <c r="E67" s="203"/>
      <c r="F67" s="203"/>
      <c r="G67" s="203"/>
      <c r="H67" s="203"/>
      <c r="I67" s="203"/>
      <c r="J67" s="203"/>
      <c r="K67" s="203"/>
      <c r="L67" s="203"/>
      <c r="M67" s="203"/>
      <c r="N67" s="203"/>
      <c r="O67" s="204"/>
      <c r="Q67" s="223"/>
      <c r="R67" s="223"/>
      <c r="S67" s="223"/>
    </row>
    <row r="68" spans="1:19" ht="17.25" thickBot="1">
      <c r="A68" s="157" t="s">
        <v>263</v>
      </c>
      <c r="B68" s="202" t="s">
        <v>49</v>
      </c>
      <c r="C68" s="204"/>
      <c r="D68" s="202" t="s">
        <v>57</v>
      </c>
      <c r="E68" s="203"/>
      <c r="F68" s="204"/>
      <c r="G68" s="229">
        <f>_xlfn.IFNA(VLOOKUP(B68, 현재가테이블!$B$2:$D$200, 2, FALSE), "-")</f>
        <v>48446000</v>
      </c>
      <c r="H68" s="230"/>
      <c r="I68" s="231"/>
      <c r="J68" s="202" t="s">
        <v>58</v>
      </c>
      <c r="K68" s="203"/>
      <c r="L68" s="204"/>
      <c r="M68" s="232">
        <f>_xlfn.IFNA(VLOOKUP(B68, 현재가테이블!$B$2:$D$200, 3, FALSE), "-")</f>
        <v>4.5040769699999997E-2</v>
      </c>
      <c r="N68" s="233"/>
      <c r="O68" s="234"/>
      <c r="Q68" s="223"/>
      <c r="R68" s="223"/>
      <c r="S68" s="223"/>
    </row>
    <row r="69" spans="1:19" ht="17.25" thickBot="1">
      <c r="A69" s="263" t="s">
        <v>54</v>
      </c>
      <c r="B69" s="265" t="str">
        <f>TEXT($G$1, "[$-ko-KR]yyyy-mm-dd(ddd) ") &amp; "오전 00:00"</f>
        <v>2022-02-05(토) 오전 00:00</v>
      </c>
      <c r="C69" s="266"/>
      <c r="D69" s="225" t="str">
        <f>TEXT($G$1, "[$-ko-KR]yyyy-mm-dd(ddd) ") &amp; "오후 14:00"</f>
        <v>2022-02-05(토) 오후 14:00</v>
      </c>
      <c r="E69" s="226"/>
      <c r="F69" s="227"/>
      <c r="G69" s="225" t="str">
        <f>TEXT($G$1, "[$-ko-KR]yyyy-mm-dd(ddd) ") &amp; "오후 19:00"</f>
        <v>2022-02-05(토) 오후 19:00</v>
      </c>
      <c r="H69" s="226"/>
      <c r="I69" s="227"/>
      <c r="J69" s="225" t="str">
        <f>TEXT($G$1, "[$-ko-KR]yyyy-mm-dd(ddd) ") &amp; "오후 21:00"</f>
        <v>2022-02-05(토) 오후 21:00</v>
      </c>
      <c r="K69" s="226"/>
      <c r="L69" s="227"/>
      <c r="M69" s="225" t="str">
        <f>TEXT($G$1+1, "[$-ko-KR]yyyy-mm-dd(ddd) ") &amp; "오전 00:00"</f>
        <v>2022-02-06(일) 오전 00:00</v>
      </c>
      <c r="N69" s="226"/>
      <c r="O69" s="227"/>
      <c r="Q69" s="223"/>
      <c r="R69" s="223"/>
      <c r="S69" s="223"/>
    </row>
    <row r="70" spans="1:19" ht="17.25" thickBot="1">
      <c r="A70" s="264"/>
      <c r="B70" s="121" t="s">
        <v>57</v>
      </c>
      <c r="C70" s="122" t="s">
        <v>58</v>
      </c>
      <c r="D70" s="2" t="s">
        <v>57</v>
      </c>
      <c r="E70" s="10" t="s">
        <v>264</v>
      </c>
      <c r="F70" s="11" t="s">
        <v>265</v>
      </c>
      <c r="G70" s="158" t="s">
        <v>57</v>
      </c>
      <c r="H70" s="159" t="s">
        <v>264</v>
      </c>
      <c r="I70" s="160" t="s">
        <v>265</v>
      </c>
      <c r="J70" s="10" t="s">
        <v>57</v>
      </c>
      <c r="K70" s="10" t="s">
        <v>264</v>
      </c>
      <c r="L70" s="115" t="s">
        <v>265</v>
      </c>
      <c r="M70" s="2" t="s">
        <v>57</v>
      </c>
      <c r="N70" s="10" t="s">
        <v>264</v>
      </c>
      <c r="O70" s="66" t="s">
        <v>265</v>
      </c>
      <c r="Q70" s="228"/>
      <c r="R70" s="228"/>
      <c r="S70" s="228"/>
    </row>
    <row r="71" spans="1:19" ht="17.25" thickBot="1">
      <c r="A71" s="123" t="s">
        <v>135</v>
      </c>
      <c r="B71" s="124">
        <v>266</v>
      </c>
      <c r="C71" s="76">
        <v>0.23720930230000001</v>
      </c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>
        <v>255</v>
      </c>
      <c r="K71" s="14">
        <f>IF(ISNUMBER(J71), (J71 - $B71) / $B71, "")</f>
        <v>-4.1353383458646614E-2</v>
      </c>
      <c r="L71" s="16">
        <f>IF(ISNUMBER(J71), $B91 * K71, "")</f>
        <v>-6203.0075187969924</v>
      </c>
      <c r="M71" s="29">
        <v>244</v>
      </c>
      <c r="N71" s="14">
        <f>IF(ISNUMBER(M71), (M71 - $B71) / $B71, "")</f>
        <v>-8.2706766917293228E-2</v>
      </c>
      <c r="O71" s="16">
        <f>IF(ISNUMBER(M71), $B91 * N71, "")</f>
        <v>-12406.015037593985</v>
      </c>
      <c r="Q71" s="223"/>
      <c r="R71" s="223"/>
      <c r="S71" s="223"/>
    </row>
    <row r="72" spans="1:19" ht="17.25" thickBot="1">
      <c r="A72" s="125" t="s">
        <v>325</v>
      </c>
      <c r="B72" s="126">
        <v>317</v>
      </c>
      <c r="C72" s="77">
        <v>4.6204620500000002E-2</v>
      </c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>
        <v>317</v>
      </c>
      <c r="K72" s="32">
        <f t="shared" ref="K72:K75" si="32">IF(ISNUMBER(J72), (J72 - $B72) / $B72, "")</f>
        <v>0</v>
      </c>
      <c r="L72" s="18">
        <f>IF(ISNUMBER(J72), $B91 * K72, "")</f>
        <v>0</v>
      </c>
      <c r="M72" s="31">
        <v>316</v>
      </c>
      <c r="N72" s="32">
        <f t="shared" ref="N72:N75" si="33">IF(ISNUMBER(M72), (M72 - $B72) / $B72, "")</f>
        <v>-3.1545741324921135E-3</v>
      </c>
      <c r="O72" s="18">
        <f>IF(ISNUMBER(M72), $B91 * N72, "")</f>
        <v>-473.18611987381701</v>
      </c>
      <c r="Q72" s="223"/>
      <c r="R72" s="223"/>
      <c r="S72" s="223"/>
    </row>
    <row r="73" spans="1:19" ht="17.25" thickBot="1">
      <c r="A73" s="125" t="s">
        <v>202</v>
      </c>
      <c r="B73" s="126">
        <v>574</v>
      </c>
      <c r="C73" s="77">
        <v>4.5537340599999997E-2</v>
      </c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>
        <v>578</v>
      </c>
      <c r="K73" s="32">
        <f t="shared" si="32"/>
        <v>6.9686411149825784E-3</v>
      </c>
      <c r="L73" s="18">
        <f>IF(ISNUMBER(J73), $B91 * K73, "")</f>
        <v>1045.2961672473868</v>
      </c>
      <c r="M73" s="31">
        <v>591</v>
      </c>
      <c r="N73" s="32">
        <f t="shared" si="33"/>
        <v>2.9616724738675958E-2</v>
      </c>
      <c r="O73" s="18">
        <f>IF(ISNUMBER(M73), $B91 * N73, "")</f>
        <v>4442.508710801394</v>
      </c>
      <c r="Q73" s="228"/>
      <c r="R73" s="228"/>
      <c r="S73" s="228"/>
    </row>
    <row r="74" spans="1:19" ht="17.25" thickBot="1">
      <c r="A74" s="125" t="s">
        <v>327</v>
      </c>
      <c r="B74" s="126">
        <v>668</v>
      </c>
      <c r="C74" s="77">
        <v>4.53834116E-2</v>
      </c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>
        <v>670</v>
      </c>
      <c r="K74" s="32">
        <f t="shared" si="32"/>
        <v>2.9940119760479044E-3</v>
      </c>
      <c r="L74" s="18">
        <f>IF(ISNUMBER(J74), $B91 * K74, "")</f>
        <v>449.10179640718565</v>
      </c>
      <c r="M74" s="31">
        <v>677</v>
      </c>
      <c r="N74" s="32">
        <f t="shared" si="33"/>
        <v>1.3473053892215569E-2</v>
      </c>
      <c r="O74" s="18">
        <f>IF(ISNUMBER(M74), $B91 * N74, "")</f>
        <v>2020.9580838323354</v>
      </c>
      <c r="Q74" s="228"/>
      <c r="R74" s="228"/>
      <c r="S74" s="228"/>
    </row>
    <row r="75" spans="1:19" ht="17.25" thickBot="1">
      <c r="A75" s="127" t="s">
        <v>141</v>
      </c>
      <c r="B75" s="128">
        <v>105</v>
      </c>
      <c r="C75" s="78">
        <v>3.9603960399999999E-2</v>
      </c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>
        <v>107</v>
      </c>
      <c r="K75" s="21">
        <f t="shared" si="32"/>
        <v>1.9047619047619049E-2</v>
      </c>
      <c r="L75" s="22">
        <f>IF(ISNUMBER(J75), $B91 * K75, "")</f>
        <v>2857.1428571428573</v>
      </c>
      <c r="M75" s="30">
        <v>107</v>
      </c>
      <c r="N75" s="21">
        <f t="shared" si="33"/>
        <v>1.9047619047619049E-2</v>
      </c>
      <c r="O75" s="22">
        <f>IF(ISNUMBER(M75), $B91 * N75, "")</f>
        <v>2857.1428571428573</v>
      </c>
      <c r="Q75" s="228"/>
      <c r="R75" s="228"/>
      <c r="S75" s="228"/>
    </row>
    <row r="76" spans="1:19" ht="17.25" thickBot="1">
      <c r="A76" s="125" t="s">
        <v>85</v>
      </c>
      <c r="B76" s="129">
        <v>256</v>
      </c>
      <c r="C76" s="80">
        <v>3.6437246999999999E-2</v>
      </c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>
        <v>260</v>
      </c>
      <c r="K76" s="107">
        <f>IF(ISNUMBER(J76), (J76 - $B76) / $B76, "")</f>
        <v>1.5625E-2</v>
      </c>
      <c r="L76" s="108">
        <f>IF(ISNUMBER(J76), $B91 * K76, "")</f>
        <v>2343.75</v>
      </c>
      <c r="M76" s="109">
        <v>260</v>
      </c>
      <c r="N76" s="107">
        <f>IF(ISNUMBER(M76), (M76 - $B76) / $B76, "")</f>
        <v>1.5625E-2</v>
      </c>
      <c r="O76" s="108">
        <f>IF(ISNUMBER(M76), $B91 * N76, "")</f>
        <v>2343.75</v>
      </c>
      <c r="Q76" s="228"/>
      <c r="R76" s="228"/>
      <c r="S76" s="228"/>
    </row>
    <row r="77" spans="1:19" ht="17.25" thickBot="1">
      <c r="A77" s="125" t="s">
        <v>236</v>
      </c>
      <c r="B77" s="126">
        <v>122</v>
      </c>
      <c r="C77" s="77">
        <v>3.3898305099999998E-2</v>
      </c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>
        <v>123</v>
      </c>
      <c r="K77" s="32">
        <f t="shared" ref="K77:K80" si="36">IF(ISNUMBER(J77), (J77 - $B77) / $B77, "")</f>
        <v>8.1967213114754103E-3</v>
      </c>
      <c r="L77" s="18">
        <f>IF(ISNUMBER(J77), $B91 * K77, "")</f>
        <v>1229.5081967213116</v>
      </c>
      <c r="M77" s="31">
        <v>123</v>
      </c>
      <c r="N77" s="32">
        <f t="shared" ref="N77:N80" si="37">IF(ISNUMBER(M77), (M77 - $B77) / $B77, "")</f>
        <v>8.1967213114754103E-3</v>
      </c>
      <c r="O77" s="18">
        <f>IF(ISNUMBER(M77), $B91 * N77, "")</f>
        <v>1229.5081967213116</v>
      </c>
      <c r="Q77" s="228"/>
      <c r="R77" s="228"/>
      <c r="S77" s="228"/>
    </row>
    <row r="78" spans="1:19" ht="17.25" thickBot="1">
      <c r="A78" s="125" t="s">
        <v>226</v>
      </c>
      <c r="B78" s="126">
        <v>460</v>
      </c>
      <c r="C78" s="77">
        <v>3.3707865199999999E-2</v>
      </c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>
        <v>460</v>
      </c>
      <c r="K78" s="32">
        <f t="shared" si="36"/>
        <v>0</v>
      </c>
      <c r="L78" s="18">
        <f>IF(ISNUMBER(J78), $B91 * K78, "")</f>
        <v>0</v>
      </c>
      <c r="M78" s="31">
        <v>463</v>
      </c>
      <c r="N78" s="32">
        <f t="shared" si="37"/>
        <v>6.5217391304347823E-3</v>
      </c>
      <c r="O78" s="18">
        <f>IF(ISNUMBER(M78), $B91 * N78, "")</f>
        <v>978.26086956521738</v>
      </c>
      <c r="Q78" s="228"/>
      <c r="R78" s="228"/>
      <c r="S78" s="228"/>
    </row>
    <row r="79" spans="1:19" ht="17.25" thickBot="1">
      <c r="A79" s="125" t="s">
        <v>115</v>
      </c>
      <c r="B79" s="126">
        <v>547</v>
      </c>
      <c r="C79" s="77">
        <v>3.2075471699999997E-2</v>
      </c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>
        <v>549</v>
      </c>
      <c r="K79" s="32">
        <f t="shared" si="36"/>
        <v>3.6563071297989031E-3</v>
      </c>
      <c r="L79" s="18">
        <f>IF(ISNUMBER(J79), $B91 * K79, "")</f>
        <v>548.44606946983549</v>
      </c>
      <c r="M79" s="31">
        <v>562</v>
      </c>
      <c r="N79" s="32">
        <f t="shared" si="37"/>
        <v>2.7422303473491772E-2</v>
      </c>
      <c r="O79" s="18">
        <f>IF(ISNUMBER(M79), $B91 * N79, "")</f>
        <v>4113.3455210237662</v>
      </c>
      <c r="Q79" s="33"/>
      <c r="R79" s="33"/>
    </row>
    <row r="80" spans="1:19" ht="17.25" thickBot="1">
      <c r="A80" s="130" t="s">
        <v>51</v>
      </c>
      <c r="B80" s="131">
        <v>262</v>
      </c>
      <c r="C80" s="79">
        <v>3.1496062999999998E-2</v>
      </c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>
        <v>263</v>
      </c>
      <c r="K80" s="25">
        <f t="shared" si="36"/>
        <v>3.8167938931297708E-3</v>
      </c>
      <c r="L80" s="104">
        <f>IF(ISNUMBER(J80), $B91 * K80, "")</f>
        <v>572.51908396946567</v>
      </c>
      <c r="M80" s="102">
        <v>264</v>
      </c>
      <c r="N80" s="25">
        <f t="shared" si="37"/>
        <v>7.6335877862595417E-3</v>
      </c>
      <c r="O80" s="104">
        <f>IF(ISNUMBER(M80), $B91 * N80, "")</f>
        <v>1145.0381679389313</v>
      </c>
      <c r="Q80" s="237"/>
      <c r="R80" s="238"/>
      <c r="S80" s="239"/>
    </row>
    <row r="81" spans="1:19">
      <c r="A81" s="123" t="s">
        <v>188</v>
      </c>
      <c r="B81" s="124">
        <v>264</v>
      </c>
      <c r="C81" s="76">
        <v>3.125E-2</v>
      </c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>
        <v>265</v>
      </c>
      <c r="K81" s="14">
        <f>IF(ISNUMBER(J81), (J81 - $B81) / $B81, "")</f>
        <v>3.787878787878788E-3</v>
      </c>
      <c r="L81" s="16">
        <f>IF(ISNUMBER(J81), $B91 * K81, "")</f>
        <v>568.18181818181824</v>
      </c>
      <c r="M81" s="29">
        <v>268</v>
      </c>
      <c r="N81" s="14">
        <f>IF(ISNUMBER(M81), (M81 - $B81) / $B81, "")</f>
        <v>1.5151515151515152E-2</v>
      </c>
      <c r="O81" s="16">
        <f>IF(ISNUMBER(M81), $B91 * N81, "")</f>
        <v>2272.727272727273</v>
      </c>
      <c r="Q81" s="240"/>
      <c r="R81" s="241"/>
      <c r="S81" s="242"/>
    </row>
    <row r="82" spans="1:19" ht="17.25" thickBot="1">
      <c r="A82" s="125" t="s">
        <v>232</v>
      </c>
      <c r="B82" s="126">
        <v>445</v>
      </c>
      <c r="C82" s="77">
        <v>3.0092592599999999E-2</v>
      </c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>
        <v>448</v>
      </c>
      <c r="K82" s="32">
        <f t="shared" ref="K82:K85" si="40">IF(ISNUMBER(J82), (J82 - $B82) / $B82, "")</f>
        <v>6.7415730337078653E-3</v>
      </c>
      <c r="L82" s="18">
        <f>IF(ISNUMBER(J82), $B91 * K82, "")</f>
        <v>1011.2359550561798</v>
      </c>
      <c r="M82" s="31">
        <v>445</v>
      </c>
      <c r="N82" s="32">
        <f t="shared" ref="N82:N85" si="41">IF(ISNUMBER(M82), (M82 - $B82) / $B82, "")</f>
        <v>0</v>
      </c>
      <c r="O82" s="18">
        <f>IF(ISNUMBER(M82), $B91 * N82, "")</f>
        <v>0</v>
      </c>
      <c r="Q82" s="243"/>
      <c r="R82" s="244"/>
      <c r="S82" s="245"/>
    </row>
    <row r="83" spans="1:19" ht="17.25" thickBot="1">
      <c r="A83" s="125" t="s">
        <v>190</v>
      </c>
      <c r="B83" s="126">
        <v>103</v>
      </c>
      <c r="C83" s="77">
        <v>0.03</v>
      </c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>
        <v>103</v>
      </c>
      <c r="K83" s="32">
        <f t="shared" si="40"/>
        <v>0</v>
      </c>
      <c r="L83" s="18">
        <f>IF(ISNUMBER(J83), $B91 * K83, "")</f>
        <v>0</v>
      </c>
      <c r="M83" s="31">
        <v>103</v>
      </c>
      <c r="N83" s="32">
        <f t="shared" si="41"/>
        <v>0</v>
      </c>
      <c r="O83" s="18">
        <f>IF(ISNUMBER(M83), $B91 * N83, "")</f>
        <v>0</v>
      </c>
      <c r="Q83" s="228"/>
      <c r="R83" s="228"/>
      <c r="S83" s="228"/>
    </row>
    <row r="84" spans="1:19" ht="17.25" thickBot="1">
      <c r="A84" s="125" t="s">
        <v>171</v>
      </c>
      <c r="B84" s="126">
        <v>753</v>
      </c>
      <c r="C84" s="77">
        <v>2.8688524600000001E-2</v>
      </c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>
        <v>754</v>
      </c>
      <c r="K84" s="32">
        <f t="shared" si="40"/>
        <v>1.3280212483399733E-3</v>
      </c>
      <c r="L84" s="18">
        <f>IF(ISNUMBER(J84), $B91 * K84, "")</f>
        <v>199.203187250996</v>
      </c>
      <c r="M84" s="31">
        <v>754</v>
      </c>
      <c r="N84" s="32">
        <f t="shared" si="41"/>
        <v>1.3280212483399733E-3</v>
      </c>
      <c r="O84" s="18">
        <f>IF(ISNUMBER(M84), $B91 * N84, "")</f>
        <v>199.203187250996</v>
      </c>
      <c r="Q84" s="223"/>
      <c r="R84" s="223"/>
      <c r="S84" s="223"/>
    </row>
    <row r="85" spans="1:19" ht="17.25" thickBot="1">
      <c r="A85" s="127" t="s">
        <v>214</v>
      </c>
      <c r="B85" s="128">
        <v>326</v>
      </c>
      <c r="C85" s="78">
        <v>2.8391167200000001E-2</v>
      </c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>
        <v>325</v>
      </c>
      <c r="K85" s="21">
        <f t="shared" si="40"/>
        <v>-3.0674846625766872E-3</v>
      </c>
      <c r="L85" s="22">
        <f>IF(ISNUMBER(J85), $B91 * K85, "")</f>
        <v>-460.12269938650309</v>
      </c>
      <c r="M85" s="30">
        <v>326</v>
      </c>
      <c r="N85" s="21">
        <f t="shared" si="41"/>
        <v>0</v>
      </c>
      <c r="O85" s="22">
        <f>IF(ISNUMBER(M85), $B91 * N85, "")</f>
        <v>0</v>
      </c>
      <c r="Q85" s="223"/>
      <c r="R85" s="223"/>
      <c r="S85" s="223"/>
    </row>
    <row r="86" spans="1:19" ht="17.25" thickBot="1">
      <c r="A86" s="125" t="s">
        <v>103</v>
      </c>
      <c r="B86" s="129">
        <v>809</v>
      </c>
      <c r="C86" s="80">
        <v>2.7954256699999999E-2</v>
      </c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>
        <v>812</v>
      </c>
      <c r="K86" s="107">
        <f>IF(ISNUMBER(J86), (J86 - $B86) / $B86, "")</f>
        <v>3.708281829419036E-3</v>
      </c>
      <c r="L86" s="108">
        <f>IF(ISNUMBER(J86), $B91 * K86, "")</f>
        <v>556.24227441285541</v>
      </c>
      <c r="M86" s="109">
        <v>808</v>
      </c>
      <c r="N86" s="107">
        <f>IF(ISNUMBER(M86), (M86 - $B86) / $B86, "")</f>
        <v>-1.2360939431396785E-3</v>
      </c>
      <c r="O86" s="108">
        <f>IF(ISNUMBER(M86), $B91 * N86, "")</f>
        <v>-185.41409147095177</v>
      </c>
      <c r="Q86" s="228"/>
      <c r="R86" s="228"/>
      <c r="S86" s="228"/>
    </row>
    <row r="87" spans="1:19" ht="17.25" thickBot="1">
      <c r="A87" s="125" t="s">
        <v>89</v>
      </c>
      <c r="B87" s="126">
        <v>821</v>
      </c>
      <c r="C87" s="77">
        <v>2.7534418000000001E-2</v>
      </c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>
        <v>823</v>
      </c>
      <c r="K87" s="32">
        <f t="shared" ref="K87:K90" si="44">IF(ISNUMBER(J87), (J87 - $B87) / $B87, "")</f>
        <v>2.4360535931790498E-3</v>
      </c>
      <c r="L87" s="18">
        <f>IF(ISNUMBER(J87), $B91 * K87, "")</f>
        <v>365.40803897685748</v>
      </c>
      <c r="M87" s="31">
        <v>825</v>
      </c>
      <c r="N87" s="32">
        <f t="shared" ref="N87:N90" si="45">IF(ISNUMBER(M87), (M87 - $B87) / $B87, "")</f>
        <v>4.8721071863580996E-3</v>
      </c>
      <c r="O87" s="18">
        <f>IF(ISNUMBER(M87), $B91 * N87, "")</f>
        <v>730.81607795371497</v>
      </c>
      <c r="Q87" s="228"/>
      <c r="R87" s="228"/>
      <c r="S87" s="228"/>
    </row>
    <row r="88" spans="1:19" ht="17.25" thickBot="1">
      <c r="A88" s="125" t="s">
        <v>196</v>
      </c>
      <c r="B88" s="126">
        <v>150</v>
      </c>
      <c r="C88" s="77">
        <v>2.73972603E-2</v>
      </c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>
        <v>149</v>
      </c>
      <c r="K88" s="32">
        <f t="shared" si="44"/>
        <v>-6.6666666666666671E-3</v>
      </c>
      <c r="L88" s="18">
        <f>IF(ISNUMBER(J88), $B91 * K88, "")</f>
        <v>-1000.0000000000001</v>
      </c>
      <c r="M88" s="31">
        <v>149</v>
      </c>
      <c r="N88" s="32">
        <f t="shared" si="45"/>
        <v>-6.6666666666666671E-3</v>
      </c>
      <c r="O88" s="18">
        <f>IF(ISNUMBER(M88), $B91 * N88, "")</f>
        <v>-1000.0000000000001</v>
      </c>
      <c r="Q88" s="228"/>
      <c r="R88" s="228"/>
      <c r="S88" s="228"/>
    </row>
    <row r="89" spans="1:19">
      <c r="A89" s="125" t="s">
        <v>107</v>
      </c>
      <c r="B89" s="126">
        <v>123</v>
      </c>
      <c r="C89" s="77">
        <v>2.5000000000000001E-2</v>
      </c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>
        <v>124</v>
      </c>
      <c r="K89" s="32">
        <f t="shared" si="44"/>
        <v>8.130081300813009E-3</v>
      </c>
      <c r="L89" s="18">
        <f>IF(ISNUMBER(J89), $B91 * K89, "")</f>
        <v>1219.5121951219514</v>
      </c>
      <c r="M89" s="31">
        <v>124</v>
      </c>
      <c r="N89" s="32">
        <f t="shared" si="45"/>
        <v>8.130081300813009E-3</v>
      </c>
      <c r="O89" s="18">
        <f>IF(ISNUMBER(M89), $B91 * N89, "")</f>
        <v>1219.5121951219514</v>
      </c>
      <c r="Q89" s="250"/>
      <c r="R89" s="251"/>
      <c r="S89" s="252"/>
    </row>
    <row r="90" spans="1:19" ht="17.25" thickBot="1">
      <c r="A90" s="130" t="s">
        <v>248</v>
      </c>
      <c r="B90" s="131">
        <v>781</v>
      </c>
      <c r="C90" s="79">
        <v>2.35910878E-2</v>
      </c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>
        <v>782</v>
      </c>
      <c r="K90" s="25">
        <f t="shared" si="44"/>
        <v>1.2804097311139564E-3</v>
      </c>
      <c r="L90" s="104">
        <f>IF(ISNUMBER(J90), $B91 * K90, "")</f>
        <v>192.06145966709346</v>
      </c>
      <c r="M90" s="102">
        <v>783</v>
      </c>
      <c r="N90" s="25">
        <f t="shared" si="45"/>
        <v>2.5608194622279128E-3</v>
      </c>
      <c r="O90" s="104">
        <f>IF(ISNUMBER(M90), $B91 * N90, "")</f>
        <v>384.12291933418692</v>
      </c>
      <c r="Q90" s="253"/>
      <c r="R90" s="254"/>
      <c r="S90" s="255"/>
    </row>
    <row r="91" spans="1:19" ht="17.25" thickBot="1">
      <c r="A91" s="132" t="s">
        <v>266</v>
      </c>
      <c r="B91" s="261">
        <f>$B$37</f>
        <v>150000</v>
      </c>
      <c r="C91" s="262"/>
      <c r="D91" s="26" t="s">
        <v>267</v>
      </c>
      <c r="E91" s="27">
        <f>IF(COUNT(E71:E90), SUM(E71:E90) / COUNT(E71:E90), 0)</f>
        <v>0</v>
      </c>
      <c r="F91" s="28">
        <f>SUM(F71:F90)</f>
        <v>0</v>
      </c>
      <c r="G91" s="26" t="s">
        <v>267</v>
      </c>
      <c r="H91" s="27">
        <f>IF(COUNT(H71:H90), SUM(H71:H90) / COUNT(H71:H90), 0)</f>
        <v>0</v>
      </c>
      <c r="I91" s="28">
        <f>SUM(I71:I90)</f>
        <v>0</v>
      </c>
      <c r="J91" s="26" t="s">
        <v>267</v>
      </c>
      <c r="K91" s="27">
        <f>IF(COUNT(K71:K90), SUM(K71:K90) / COUNT(K71:K90), 0)</f>
        <v>1.8314929604807662E-3</v>
      </c>
      <c r="L91" s="28">
        <f>SUM(L71:L90)</f>
        <v>5494.4788814422991</v>
      </c>
      <c r="M91" s="26" t="s">
        <v>267</v>
      </c>
      <c r="N91" s="27">
        <f>IF(COUNT(N71:N90), SUM(N71:N90) / COUNT(N71:N90), 0)</f>
        <v>3.2907596034917274E-3</v>
      </c>
      <c r="O91" s="28">
        <f>SUM(O71:O90)</f>
        <v>9872.2788104751853</v>
      </c>
      <c r="Q91" s="256"/>
      <c r="R91" s="257"/>
      <c r="S91" s="258"/>
    </row>
    <row r="93" spans="1:19" ht="17.25" thickBot="1"/>
    <row r="94" spans="1:19" ht="17.25" thickBot="1">
      <c r="A94" s="202" t="s">
        <v>46</v>
      </c>
      <c r="B94" s="203"/>
      <c r="C94" s="203"/>
      <c r="D94" s="203"/>
      <c r="E94" s="203"/>
      <c r="F94" s="203"/>
      <c r="G94" s="203"/>
      <c r="H94" s="203"/>
      <c r="I94" s="203"/>
      <c r="J94" s="203"/>
      <c r="K94" s="203"/>
      <c r="L94" s="203"/>
      <c r="M94" s="203"/>
      <c r="N94" s="203"/>
      <c r="O94" s="204"/>
      <c r="Q94" s="223"/>
      <c r="R94" s="223"/>
      <c r="S94" s="223"/>
    </row>
    <row r="95" spans="1:19" ht="17.25" thickBot="1">
      <c r="A95" s="157" t="s">
        <v>263</v>
      </c>
      <c r="B95" s="202" t="s">
        <v>49</v>
      </c>
      <c r="C95" s="204"/>
      <c r="D95" s="202" t="s">
        <v>57</v>
      </c>
      <c r="E95" s="203"/>
      <c r="F95" s="204"/>
      <c r="G95" s="229">
        <f>_xlfn.IFNA(VLOOKUP(B95, 현재가테이블!$B$2:$D$200, 2, FALSE), "-")</f>
        <v>48446000</v>
      </c>
      <c r="H95" s="230"/>
      <c r="I95" s="231"/>
      <c r="J95" s="202" t="s">
        <v>58</v>
      </c>
      <c r="K95" s="203"/>
      <c r="L95" s="204"/>
      <c r="M95" s="232">
        <f>_xlfn.IFNA(VLOOKUP(B95, 현재가테이블!$B$2:$D$200, 3, FALSE), "-")</f>
        <v>4.5040769699999997E-2</v>
      </c>
      <c r="N95" s="233"/>
      <c r="O95" s="234"/>
      <c r="Q95" s="223"/>
      <c r="R95" s="223"/>
      <c r="S95" s="223"/>
    </row>
    <row r="96" spans="1:19" ht="17.25" thickBot="1">
      <c r="A96" s="263" t="s">
        <v>54</v>
      </c>
      <c r="B96" s="265" t="str">
        <f>TEXT($G$1, "[$-ko-KR]yyyy-mm-dd(ddd) ") &amp; "오전 00:00"</f>
        <v>2022-02-05(토) 오전 00:00</v>
      </c>
      <c r="C96" s="266"/>
      <c r="D96" s="225" t="str">
        <f>TEXT($G$1, "[$-ko-KR]yyyy-mm-dd(ddd) ") &amp; "오후 14:00"</f>
        <v>2022-02-05(토) 오후 14:00</v>
      </c>
      <c r="E96" s="226"/>
      <c r="F96" s="227"/>
      <c r="G96" s="225" t="str">
        <f>TEXT($G$1, "[$-ko-KR]yyyy-mm-dd(ddd) ") &amp; "오후 19:00"</f>
        <v>2022-02-05(토) 오후 19:00</v>
      </c>
      <c r="H96" s="226"/>
      <c r="I96" s="227"/>
      <c r="J96" s="225" t="str">
        <f>TEXT($G$1, "[$-ko-KR]yyyy-mm-dd(ddd) ") &amp; "오후 21:00"</f>
        <v>2022-02-05(토) 오후 21:00</v>
      </c>
      <c r="K96" s="226"/>
      <c r="L96" s="227"/>
      <c r="M96" s="225" t="str">
        <f>TEXT($G$1+1, "[$-ko-KR]yyyy-mm-dd(ddd) ") &amp; "오전 00:00"</f>
        <v>2022-02-06(일) 오전 00:00</v>
      </c>
      <c r="N96" s="226"/>
      <c r="O96" s="227"/>
      <c r="Q96" s="223"/>
      <c r="R96" s="223"/>
      <c r="S96" s="223"/>
    </row>
    <row r="97" spans="1:19" ht="17.25" thickBot="1">
      <c r="A97" s="264"/>
      <c r="B97" s="121" t="s">
        <v>57</v>
      </c>
      <c r="C97" s="122" t="s">
        <v>58</v>
      </c>
      <c r="D97" s="2" t="s">
        <v>57</v>
      </c>
      <c r="E97" s="10" t="s">
        <v>264</v>
      </c>
      <c r="F97" s="11" t="s">
        <v>265</v>
      </c>
      <c r="G97" s="158" t="s">
        <v>57</v>
      </c>
      <c r="H97" s="159" t="s">
        <v>264</v>
      </c>
      <c r="I97" s="160" t="s">
        <v>265</v>
      </c>
      <c r="J97" s="10" t="s">
        <v>57</v>
      </c>
      <c r="K97" s="10" t="s">
        <v>264</v>
      </c>
      <c r="L97" s="115" t="s">
        <v>265</v>
      </c>
      <c r="M97" s="2" t="s">
        <v>57</v>
      </c>
      <c r="N97" s="10" t="s">
        <v>264</v>
      </c>
      <c r="O97" s="66" t="s">
        <v>265</v>
      </c>
      <c r="Q97" s="228"/>
      <c r="R97" s="228"/>
      <c r="S97" s="228"/>
    </row>
    <row r="98" spans="1:19" ht="17.25" thickBot="1">
      <c r="A98" s="123" t="s">
        <v>220</v>
      </c>
      <c r="B98" s="124">
        <v>3620</v>
      </c>
      <c r="C98" s="76">
        <v>0.28596802840000002</v>
      </c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>
        <v>3580</v>
      </c>
      <c r="K98" s="14">
        <f>IF(ISNUMBER(J98), (J98 - $B98) / $B98, "")</f>
        <v>-1.1049723756906077E-2</v>
      </c>
      <c r="L98" s="16">
        <f>IF(ISNUMBER(J98), $B118 * K98, "")</f>
        <v>-1657.4585635359115</v>
      </c>
      <c r="M98" s="29">
        <v>3445</v>
      </c>
      <c r="N98" s="14">
        <f>IF(ISNUMBER(M98), (M98 - $B98) / $B98, "")</f>
        <v>-4.834254143646409E-2</v>
      </c>
      <c r="O98" s="16">
        <f>IF(ISNUMBER(M98), $B118 * N98, "")</f>
        <v>-7251.3812154696134</v>
      </c>
      <c r="Q98" s="223"/>
      <c r="R98" s="223"/>
      <c r="S98" s="223"/>
    </row>
    <row r="99" spans="1:19" ht="17.25" thickBot="1">
      <c r="A99" s="125" t="s">
        <v>135</v>
      </c>
      <c r="B99" s="126">
        <v>266</v>
      </c>
      <c r="C99" s="77">
        <v>0.23720930230000001</v>
      </c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>
        <v>255</v>
      </c>
      <c r="K99" s="32">
        <f t="shared" ref="K99:K102" si="48">IF(ISNUMBER(J99), (J99 - $B99) / $B99, "")</f>
        <v>-4.1353383458646614E-2</v>
      </c>
      <c r="L99" s="18">
        <f>IF(ISNUMBER(J99), $B118 * K99, "")</f>
        <v>-6203.0075187969924</v>
      </c>
      <c r="M99" s="31">
        <v>244</v>
      </c>
      <c r="N99" s="32">
        <f t="shared" ref="N99:N102" si="49">IF(ISNUMBER(M99), (M99 - $B99) / $B99, "")</f>
        <v>-8.2706766917293228E-2</v>
      </c>
      <c r="O99" s="18">
        <f>IF(ISNUMBER(M99), $B118 * N99, "")</f>
        <v>-12406.015037593985</v>
      </c>
      <c r="Q99" s="223"/>
      <c r="R99" s="223"/>
      <c r="S99" s="223"/>
    </row>
    <row r="100" spans="1:19" ht="17.25" thickBot="1">
      <c r="A100" s="125" t="s">
        <v>151</v>
      </c>
      <c r="B100" s="126">
        <v>71520</v>
      </c>
      <c r="C100" s="77">
        <v>0.1432225064</v>
      </c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>
        <v>71330</v>
      </c>
      <c r="K100" s="32">
        <f t="shared" si="48"/>
        <v>-2.6565995525727071E-3</v>
      </c>
      <c r="L100" s="18">
        <f>IF(ISNUMBER(J100), $B118 * K100, "")</f>
        <v>-398.48993288590606</v>
      </c>
      <c r="M100" s="31">
        <v>69820</v>
      </c>
      <c r="N100" s="32">
        <f t="shared" si="49"/>
        <v>-2.376957494407159E-2</v>
      </c>
      <c r="O100" s="18">
        <f>IF(ISNUMBER(M100), $B118 * N100, "")</f>
        <v>-3565.4362416107383</v>
      </c>
      <c r="Q100" s="228"/>
      <c r="R100" s="228"/>
      <c r="S100" s="228"/>
    </row>
    <row r="101" spans="1:19" ht="17.25" thickBot="1">
      <c r="A101" s="125" t="s">
        <v>109</v>
      </c>
      <c r="B101" s="126">
        <v>4200</v>
      </c>
      <c r="C101" s="77">
        <v>0.12751677850000001</v>
      </c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>
        <v>4140</v>
      </c>
      <c r="K101" s="32">
        <f t="shared" si="48"/>
        <v>-1.4285714285714285E-2</v>
      </c>
      <c r="L101" s="18">
        <f>IF(ISNUMBER(J101), $B118 * K101, "")</f>
        <v>-2142.8571428571427</v>
      </c>
      <c r="M101" s="31">
        <v>4115</v>
      </c>
      <c r="N101" s="32">
        <f t="shared" si="49"/>
        <v>-2.0238095238095239E-2</v>
      </c>
      <c r="O101" s="18">
        <f>IF(ISNUMBER(M101), $B118 * N101, "")</f>
        <v>-3035.7142857142858</v>
      </c>
      <c r="Q101" s="228"/>
      <c r="R101" s="228"/>
      <c r="S101" s="228"/>
    </row>
    <row r="102" spans="1:19" ht="17.25" thickBot="1">
      <c r="A102" s="127" t="s">
        <v>246</v>
      </c>
      <c r="B102" s="128">
        <v>78.900000000000006</v>
      </c>
      <c r="C102" s="78">
        <v>0.11756373940000001</v>
      </c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>
        <v>79.2</v>
      </c>
      <c r="K102" s="21">
        <f t="shared" si="48"/>
        <v>3.8022813688212563E-3</v>
      </c>
      <c r="L102" s="22">
        <f>IF(ISNUMBER(J102), $B118 * K102, "")</f>
        <v>570.34220532318841</v>
      </c>
      <c r="M102" s="30">
        <v>77.5</v>
      </c>
      <c r="N102" s="21">
        <f t="shared" si="49"/>
        <v>-1.7743979721166103E-2</v>
      </c>
      <c r="O102" s="22">
        <f>IF(ISNUMBER(M102), $B118 * N102, "")</f>
        <v>-2661.5969581749155</v>
      </c>
      <c r="Q102" s="228"/>
      <c r="R102" s="228"/>
      <c r="S102" s="228"/>
    </row>
    <row r="103" spans="1:19" ht="17.25" thickBot="1">
      <c r="A103" s="125" t="s">
        <v>210</v>
      </c>
      <c r="B103" s="129">
        <v>1355</v>
      </c>
      <c r="C103" s="80">
        <v>0.10612244899999999</v>
      </c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>
        <v>1350</v>
      </c>
      <c r="K103" s="107">
        <f>IF(ISNUMBER(J103), (J103 - $B103) / $B103, "")</f>
        <v>-3.6900369003690036E-3</v>
      </c>
      <c r="L103" s="108">
        <f>IF(ISNUMBER(J103), $B118 * K103, "")</f>
        <v>-553.50553505535049</v>
      </c>
      <c r="M103" s="109">
        <v>1400</v>
      </c>
      <c r="N103" s="107">
        <f>IF(ISNUMBER(M103), (M103 - $B103) / $B103, "")</f>
        <v>3.3210332103321034E-2</v>
      </c>
      <c r="O103" s="108">
        <f>IF(ISNUMBER(M103), $B118 * N103, "")</f>
        <v>4981.5498154981551</v>
      </c>
      <c r="Q103" s="228"/>
      <c r="R103" s="228"/>
      <c r="S103" s="228"/>
    </row>
    <row r="104" spans="1:19" ht="17.25" thickBot="1">
      <c r="A104" s="125" t="s">
        <v>111</v>
      </c>
      <c r="B104" s="126">
        <v>5385</v>
      </c>
      <c r="C104" s="77">
        <v>0.10122699390000001</v>
      </c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>
        <v>5450</v>
      </c>
      <c r="K104" s="32">
        <f t="shared" ref="K104:K107" si="52">IF(ISNUMBER(J104), (J104 - $B104) / $B104, "")</f>
        <v>1.2070566388115135E-2</v>
      </c>
      <c r="L104" s="18">
        <f>IF(ISNUMBER(J104), $B118 * K104, "")</f>
        <v>1810.5849582172702</v>
      </c>
      <c r="M104" s="31">
        <v>5380</v>
      </c>
      <c r="N104" s="32">
        <f t="shared" ref="N104:N107" si="53">IF(ISNUMBER(M104), (M104 - $B104) / $B104, "")</f>
        <v>-9.2850510677808728E-4</v>
      </c>
      <c r="O104" s="18">
        <f>IF(ISNUMBER(M104), $B118 * N104, "")</f>
        <v>-139.27576601671311</v>
      </c>
      <c r="Q104" s="228"/>
      <c r="R104" s="228"/>
      <c r="S104" s="228"/>
    </row>
    <row r="105" spans="1:19" ht="17.25" thickBot="1">
      <c r="A105" s="125" t="s">
        <v>127</v>
      </c>
      <c r="B105" s="126">
        <v>94.9</v>
      </c>
      <c r="C105" s="77">
        <v>0.1009280742</v>
      </c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>
        <v>93.6</v>
      </c>
      <c r="K105" s="32">
        <f t="shared" si="52"/>
        <v>-1.369863013698642E-2</v>
      </c>
      <c r="L105" s="18">
        <f>IF(ISNUMBER(J105), $B118 * K105, "")</f>
        <v>-2054.7945205479632</v>
      </c>
      <c r="M105" s="31">
        <v>92.8</v>
      </c>
      <c r="N105" s="32">
        <f t="shared" si="53"/>
        <v>-2.2128556375131805E-2</v>
      </c>
      <c r="O105" s="18">
        <f>IF(ISNUMBER(M105), $B118 * N105, "")</f>
        <v>-3319.2834562697708</v>
      </c>
      <c r="Q105" s="228"/>
      <c r="R105" s="228"/>
      <c r="S105" s="228"/>
    </row>
    <row r="106" spans="1:19" ht="17.25" thickBot="1">
      <c r="A106" s="125" t="s">
        <v>244</v>
      </c>
      <c r="B106" s="126">
        <v>1475</v>
      </c>
      <c r="C106" s="77">
        <v>8.4558823500000005E-2</v>
      </c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>
        <v>1475</v>
      </c>
      <c r="K106" s="32">
        <f t="shared" si="52"/>
        <v>0</v>
      </c>
      <c r="L106" s="18">
        <f>IF(ISNUMBER(J106), $B118 * K106, "")</f>
        <v>0</v>
      </c>
      <c r="M106" s="31">
        <v>1485</v>
      </c>
      <c r="N106" s="32">
        <f t="shared" si="53"/>
        <v>6.7796610169491523E-3</v>
      </c>
      <c r="O106" s="18">
        <f>IF(ISNUMBER(M106), $B118 * N106, "")</f>
        <v>1016.9491525423729</v>
      </c>
      <c r="Q106" s="33"/>
      <c r="R106" s="33"/>
    </row>
    <row r="107" spans="1:19" ht="17.25" thickBot="1">
      <c r="A107" s="130" t="s">
        <v>60</v>
      </c>
      <c r="B107" s="131">
        <v>3710</v>
      </c>
      <c r="C107" s="79">
        <v>8.3211678799999994E-2</v>
      </c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>
        <v>3725</v>
      </c>
      <c r="K107" s="25">
        <f t="shared" si="52"/>
        <v>4.0431266846361188E-3</v>
      </c>
      <c r="L107" s="104">
        <f>IF(ISNUMBER(J107), $B118 * K107, "")</f>
        <v>606.46900269541777</v>
      </c>
      <c r="M107" s="102">
        <v>3670</v>
      </c>
      <c r="N107" s="25">
        <f t="shared" si="53"/>
        <v>-1.078167115902965E-2</v>
      </c>
      <c r="O107" s="104">
        <f>IF(ISNUMBER(M107), $B118 * N107, "")</f>
        <v>-1617.2506738544475</v>
      </c>
      <c r="Q107" s="237"/>
      <c r="R107" s="238"/>
      <c r="S107" s="239"/>
    </row>
    <row r="108" spans="1:19">
      <c r="A108" s="123" t="s">
        <v>139</v>
      </c>
      <c r="B108" s="124">
        <v>6755</v>
      </c>
      <c r="C108" s="76">
        <v>7.5636942700000001E-2</v>
      </c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>
        <v>6755</v>
      </c>
      <c r="K108" s="14">
        <f>IF(ISNUMBER(J108), (J108 - $B108) / $B108, "")</f>
        <v>0</v>
      </c>
      <c r="L108" s="16">
        <f>IF(ISNUMBER(J108), $B118 * K108, "")</f>
        <v>0</v>
      </c>
      <c r="M108" s="29">
        <v>6770</v>
      </c>
      <c r="N108" s="14">
        <f>IF(ISNUMBER(M108), (M108 - $B108) / $B108, "")</f>
        <v>2.2205773501110288E-3</v>
      </c>
      <c r="O108" s="16">
        <f>IF(ISNUMBER(M108), $B118 * N108, "")</f>
        <v>333.0866025166543</v>
      </c>
      <c r="Q108" s="240"/>
      <c r="R108" s="241"/>
      <c r="S108" s="242"/>
    </row>
    <row r="109" spans="1:19" ht="17.25" thickBot="1">
      <c r="A109" s="125" t="s">
        <v>147</v>
      </c>
      <c r="B109" s="126">
        <v>9.92</v>
      </c>
      <c r="C109" s="77">
        <v>7.4756229699999996E-2</v>
      </c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>
        <v>9.99</v>
      </c>
      <c r="K109" s="32">
        <f t="shared" ref="K109:K112" si="56">IF(ISNUMBER(J109), (J109 - $B109) / $B109, "")</f>
        <v>7.0564516129032542E-3</v>
      </c>
      <c r="L109" s="18">
        <f>IF(ISNUMBER(J109), $B118 * K109, "")</f>
        <v>1058.4677419354882</v>
      </c>
      <c r="M109" s="31">
        <v>9.84</v>
      </c>
      <c r="N109" s="32">
        <f t="shared" ref="N109:N112" si="57">IF(ISNUMBER(M109), (M109 - $B109) / $B109, "")</f>
        <v>-8.0645161290322648E-3</v>
      </c>
      <c r="O109" s="18">
        <f>IF(ISNUMBER(M109), $B118 * N109, "")</f>
        <v>-1209.6774193548397</v>
      </c>
      <c r="Q109" s="243"/>
      <c r="R109" s="244"/>
      <c r="S109" s="245"/>
    </row>
    <row r="110" spans="1:19" ht="17.25" thickBot="1">
      <c r="A110" s="125" t="s">
        <v>204</v>
      </c>
      <c r="B110" s="126">
        <v>9.06</v>
      </c>
      <c r="C110" s="77">
        <v>7.2189349099999994E-2</v>
      </c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>
        <v>9.0500000000000007</v>
      </c>
      <c r="K110" s="32">
        <f t="shared" si="56"/>
        <v>-1.1037527593818748E-3</v>
      </c>
      <c r="L110" s="18">
        <f>IF(ISNUMBER(J110), $B118 * K110, "")</f>
        <v>-165.56291390728123</v>
      </c>
      <c r="M110" s="31">
        <v>9.11</v>
      </c>
      <c r="N110" s="32">
        <f t="shared" si="57"/>
        <v>5.5187637969093747E-3</v>
      </c>
      <c r="O110" s="18">
        <f>IF(ISNUMBER(M110), $B118 * N110, "")</f>
        <v>827.81456953640622</v>
      </c>
      <c r="Q110" s="228"/>
      <c r="R110" s="228"/>
      <c r="S110" s="228"/>
    </row>
    <row r="111" spans="1:19" ht="17.25" thickBot="1">
      <c r="A111" s="125" t="s">
        <v>153</v>
      </c>
      <c r="B111" s="126">
        <v>2365</v>
      </c>
      <c r="C111" s="77">
        <v>6.7720090299999994E-2</v>
      </c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>
        <v>2395</v>
      </c>
      <c r="K111" s="32">
        <f t="shared" si="56"/>
        <v>1.2684989429175475E-2</v>
      </c>
      <c r="L111" s="18">
        <f>IF(ISNUMBER(J111), $B118 * K111, "")</f>
        <v>1902.7484143763213</v>
      </c>
      <c r="M111" s="31">
        <v>2400</v>
      </c>
      <c r="N111" s="32">
        <f t="shared" si="57"/>
        <v>1.4799154334038054E-2</v>
      </c>
      <c r="O111" s="18">
        <f>IF(ISNUMBER(M111), $B118 * N111, "")</f>
        <v>2219.8731501057082</v>
      </c>
      <c r="Q111" s="223"/>
      <c r="R111" s="223"/>
      <c r="S111" s="223"/>
    </row>
    <row r="112" spans="1:19" ht="17.25" thickBot="1">
      <c r="A112" s="127" t="s">
        <v>155</v>
      </c>
      <c r="B112" s="128">
        <v>12170</v>
      </c>
      <c r="C112" s="78">
        <v>6.7543859600000006E-2</v>
      </c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>
        <v>12150</v>
      </c>
      <c r="K112" s="21">
        <f t="shared" si="56"/>
        <v>-1.6433853738701725E-3</v>
      </c>
      <c r="L112" s="22">
        <f>IF(ISNUMBER(J112), $B118 * K112, "")</f>
        <v>-246.50780608052588</v>
      </c>
      <c r="M112" s="30">
        <v>12260</v>
      </c>
      <c r="N112" s="21">
        <f t="shared" si="57"/>
        <v>7.3952341824157766E-3</v>
      </c>
      <c r="O112" s="22">
        <f>IF(ISNUMBER(M112), $B118 * N112, "")</f>
        <v>1109.2851273623664</v>
      </c>
      <c r="Q112" s="223"/>
      <c r="R112" s="223"/>
      <c r="S112" s="223"/>
    </row>
    <row r="113" spans="1:19" ht="17.25" thickBot="1">
      <c r="A113" s="125" t="s">
        <v>119</v>
      </c>
      <c r="B113" s="129">
        <v>20.9</v>
      </c>
      <c r="C113" s="80">
        <v>6.09137056E-2</v>
      </c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>
        <v>20.9</v>
      </c>
      <c r="K113" s="107">
        <f>IF(ISNUMBER(J113), (J113 - $B113) / $B113, "")</f>
        <v>0</v>
      </c>
      <c r="L113" s="108">
        <f>IF(ISNUMBER(J113), $B118 * K113, "")</f>
        <v>0</v>
      </c>
      <c r="M113" s="109">
        <v>21.1</v>
      </c>
      <c r="N113" s="107">
        <f>IF(ISNUMBER(M113), (M113 - $B113) / $B113, "")</f>
        <v>9.5693779904307587E-3</v>
      </c>
      <c r="O113" s="108">
        <f>IF(ISNUMBER(M113), $B118 * N113, "")</f>
        <v>1435.4066985646139</v>
      </c>
      <c r="Q113" s="228"/>
      <c r="R113" s="228"/>
      <c r="S113" s="228"/>
    </row>
    <row r="114" spans="1:19" ht="17.25" thickBot="1">
      <c r="A114" s="125" t="s">
        <v>131</v>
      </c>
      <c r="B114" s="126">
        <v>26450</v>
      </c>
      <c r="C114" s="77">
        <v>5.9695512800000003E-2</v>
      </c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>
        <v>26580</v>
      </c>
      <c r="K114" s="32">
        <f t="shared" ref="K114:K117" si="60">IF(ISNUMBER(J114), (J114 - $B114) / $B114, "")</f>
        <v>4.9149338374291111E-3</v>
      </c>
      <c r="L114" s="18">
        <f>IF(ISNUMBER(J114), $B118 * K114, "")</f>
        <v>737.24007561436667</v>
      </c>
      <c r="M114" s="31">
        <v>26740</v>
      </c>
      <c r="N114" s="32">
        <f t="shared" ref="N114:N117" si="61">IF(ISNUMBER(M114), (M114 - $B114) / $B114, "")</f>
        <v>1.0964083175803403E-2</v>
      </c>
      <c r="O114" s="18">
        <f>IF(ISNUMBER(M114), $B118 * N114, "")</f>
        <v>1644.6124763705104</v>
      </c>
      <c r="Q114" s="228"/>
      <c r="R114" s="228"/>
      <c r="S114" s="228"/>
    </row>
    <row r="115" spans="1:19" ht="17.25" thickBot="1">
      <c r="A115" s="125" t="s">
        <v>157</v>
      </c>
      <c r="B115" s="126">
        <v>1615</v>
      </c>
      <c r="C115" s="77">
        <v>5.9016393399999999E-2</v>
      </c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>
        <v>1620</v>
      </c>
      <c r="K115" s="32">
        <f t="shared" si="60"/>
        <v>3.0959752321981426E-3</v>
      </c>
      <c r="L115" s="18">
        <f>IF(ISNUMBER(J115), $B118 * K115, "")</f>
        <v>464.39628482972137</v>
      </c>
      <c r="M115" s="31">
        <v>1625</v>
      </c>
      <c r="N115" s="32">
        <f t="shared" si="61"/>
        <v>6.1919504643962852E-3</v>
      </c>
      <c r="O115" s="18">
        <f>IF(ISNUMBER(M115), $B118 * N115, "")</f>
        <v>928.79256965944273</v>
      </c>
      <c r="Q115" s="228"/>
      <c r="R115" s="228"/>
      <c r="S115" s="228"/>
    </row>
    <row r="116" spans="1:19">
      <c r="A116" s="125" t="s">
        <v>177</v>
      </c>
      <c r="B116" s="126">
        <v>8820</v>
      </c>
      <c r="C116" s="77">
        <v>5.8188362299999997E-2</v>
      </c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>
        <v>8860</v>
      </c>
      <c r="K116" s="32">
        <f t="shared" si="60"/>
        <v>4.5351473922902496E-3</v>
      </c>
      <c r="L116" s="18">
        <f>IF(ISNUMBER(J116), $B118 * K116, "")</f>
        <v>680.27210884353747</v>
      </c>
      <c r="M116" s="31">
        <v>8740</v>
      </c>
      <c r="N116" s="32">
        <f t="shared" si="61"/>
        <v>-9.0702947845804991E-3</v>
      </c>
      <c r="O116" s="18">
        <f>IF(ISNUMBER(M116), $B118 * N116, "")</f>
        <v>-1360.5442176870749</v>
      </c>
      <c r="Q116" s="250"/>
      <c r="R116" s="251"/>
      <c r="S116" s="252"/>
    </row>
    <row r="117" spans="1:19" ht="17.25" thickBot="1">
      <c r="A117" s="130" t="s">
        <v>234</v>
      </c>
      <c r="B117" s="131">
        <v>96.3</v>
      </c>
      <c r="C117" s="79">
        <v>5.3610503300000001E-2</v>
      </c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>
        <v>96.6</v>
      </c>
      <c r="K117" s="25">
        <f t="shared" si="60"/>
        <v>3.1152647975077586E-3</v>
      </c>
      <c r="L117" s="104">
        <f>IF(ISNUMBER(J117), $B118 * K117, "")</f>
        <v>467.28971962616379</v>
      </c>
      <c r="M117" s="102">
        <v>95.9</v>
      </c>
      <c r="N117" s="25">
        <f t="shared" si="61"/>
        <v>-4.1536863966769623E-3</v>
      </c>
      <c r="O117" s="104">
        <f>IF(ISNUMBER(M117), $B118 * N117, "")</f>
        <v>-623.05295950154436</v>
      </c>
      <c r="Q117" s="253"/>
      <c r="R117" s="254"/>
      <c r="S117" s="255"/>
    </row>
    <row r="118" spans="1:19" ht="17.25" thickBot="1">
      <c r="A118" s="132" t="s">
        <v>266</v>
      </c>
      <c r="B118" s="261">
        <f>$B$37</f>
        <v>150000</v>
      </c>
      <c r="C118" s="262"/>
      <c r="D118" s="26" t="s">
        <v>267</v>
      </c>
      <c r="E118" s="27">
        <f>IF(COUNT(E98:E117), SUM(E98:E117) / COUNT(E98:E117), 0)</f>
        <v>0</v>
      </c>
      <c r="F118" s="28">
        <f>SUM(F98:F117)</f>
        <v>0</v>
      </c>
      <c r="G118" s="26" t="s">
        <v>267</v>
      </c>
      <c r="H118" s="27">
        <f>IF(COUNT(H98:H117), SUM(H98:H117) / COUNT(H98:H117), 0)</f>
        <v>0</v>
      </c>
      <c r="I118" s="28">
        <f>SUM(I98:I117)</f>
        <v>0</v>
      </c>
      <c r="J118" s="26" t="s">
        <v>267</v>
      </c>
      <c r="K118" s="27">
        <f>IF(COUNT(K98:K117), SUM(K98:K117) / COUNT(K98:K117), 0)</f>
        <v>-1.7081244740685332E-3</v>
      </c>
      <c r="L118" s="28">
        <f>SUM(L98:L117)</f>
        <v>-5124.3734222055973</v>
      </c>
      <c r="M118" s="26" t="s">
        <v>267</v>
      </c>
      <c r="N118" s="27">
        <f>IF(COUNT(N98:N117), SUM(N98:N117) / COUNT(N98:N117), 0)</f>
        <v>-7.5639526896972313E-3</v>
      </c>
      <c r="O118" s="28">
        <f>SUM(O98:O117)</f>
        <v>-22691.858069091697</v>
      </c>
      <c r="Q118" s="256"/>
      <c r="R118" s="257"/>
      <c r="S118" s="258"/>
    </row>
    <row r="120" spans="1:19" ht="17.25" thickBot="1"/>
    <row r="121" spans="1:19" ht="17.25" thickBot="1">
      <c r="A121" s="202" t="s">
        <v>254</v>
      </c>
      <c r="B121" s="203"/>
      <c r="C121" s="203"/>
      <c r="D121" s="203"/>
      <c r="E121" s="203"/>
      <c r="F121" s="203"/>
      <c r="G121" s="203"/>
      <c r="H121" s="203"/>
      <c r="I121" s="203"/>
      <c r="J121" s="203"/>
      <c r="K121" s="203"/>
      <c r="L121" s="203"/>
      <c r="M121" s="203"/>
      <c r="N121" s="203"/>
      <c r="O121" s="204"/>
      <c r="Q121" s="223"/>
      <c r="R121" s="223"/>
      <c r="S121" s="223"/>
    </row>
    <row r="122" spans="1:19" ht="17.25" thickBot="1">
      <c r="A122" s="157" t="s">
        <v>263</v>
      </c>
      <c r="B122" s="202" t="s">
        <v>49</v>
      </c>
      <c r="C122" s="204"/>
      <c r="D122" s="202" t="s">
        <v>57</v>
      </c>
      <c r="E122" s="203"/>
      <c r="F122" s="204"/>
      <c r="G122" s="229">
        <f>_xlfn.IFNA(VLOOKUP(B122, 현재가테이블!$B$2:$D$200, 2, FALSE), "-")</f>
        <v>48446000</v>
      </c>
      <c r="H122" s="230"/>
      <c r="I122" s="231"/>
      <c r="J122" s="202" t="s">
        <v>58</v>
      </c>
      <c r="K122" s="203"/>
      <c r="L122" s="204"/>
      <c r="M122" s="232">
        <f>_xlfn.IFNA(VLOOKUP(B122, 현재가테이블!$B$2:$D$200, 3, FALSE), "-")</f>
        <v>4.5040769699999997E-2</v>
      </c>
      <c r="N122" s="233"/>
      <c r="O122" s="234"/>
      <c r="Q122" s="223"/>
      <c r="R122" s="223"/>
      <c r="S122" s="223"/>
    </row>
    <row r="123" spans="1:19" ht="17.25" thickBot="1">
      <c r="A123" s="263" t="s">
        <v>54</v>
      </c>
      <c r="B123" s="265" t="str">
        <f>TEXT($G$1, "[$-ko-KR]yyyy-mm-dd(ddd) ") &amp; "오전 00:00"</f>
        <v>2022-02-05(토) 오전 00:00</v>
      </c>
      <c r="C123" s="266"/>
      <c r="D123" s="225" t="str">
        <f>TEXT($G$1, "[$-ko-KR]yyyy-mm-dd(ddd) ") &amp; "오후 14:00"</f>
        <v>2022-02-05(토) 오후 14:00</v>
      </c>
      <c r="E123" s="226"/>
      <c r="F123" s="227"/>
      <c r="G123" s="225" t="str">
        <f>TEXT($G$1, "[$-ko-KR]yyyy-mm-dd(ddd) ") &amp; "오후 19:00"</f>
        <v>2022-02-05(토) 오후 19:00</v>
      </c>
      <c r="H123" s="226"/>
      <c r="I123" s="227"/>
      <c r="J123" s="225" t="str">
        <f>TEXT($G$1, "[$-ko-KR]yyyy-mm-dd(ddd) ") &amp; "오후 21:00"</f>
        <v>2022-02-05(토) 오후 21:00</v>
      </c>
      <c r="K123" s="226"/>
      <c r="L123" s="227"/>
      <c r="M123" s="225" t="str">
        <f>TEXT($G$1+1, "[$-ko-KR]yyyy-mm-dd(ddd) ") &amp; "오전 00:00"</f>
        <v>2022-02-06(일) 오전 00:00</v>
      </c>
      <c r="N123" s="226"/>
      <c r="O123" s="227"/>
      <c r="Q123" s="223"/>
      <c r="R123" s="223"/>
      <c r="S123" s="223"/>
    </row>
    <row r="124" spans="1:19" ht="17.25" thickBot="1">
      <c r="A124" s="264"/>
      <c r="B124" s="121" t="s">
        <v>57</v>
      </c>
      <c r="C124" s="122" t="s">
        <v>58</v>
      </c>
      <c r="D124" s="2" t="s">
        <v>57</v>
      </c>
      <c r="E124" s="10" t="s">
        <v>264</v>
      </c>
      <c r="F124" s="11" t="s">
        <v>265</v>
      </c>
      <c r="G124" s="158" t="s">
        <v>57</v>
      </c>
      <c r="H124" s="159" t="s">
        <v>264</v>
      </c>
      <c r="I124" s="160" t="s">
        <v>265</v>
      </c>
      <c r="J124" s="10" t="s">
        <v>57</v>
      </c>
      <c r="K124" s="10" t="s">
        <v>264</v>
      </c>
      <c r="L124" s="115" t="s">
        <v>265</v>
      </c>
      <c r="M124" s="2" t="s">
        <v>57</v>
      </c>
      <c r="N124" s="10" t="s">
        <v>264</v>
      </c>
      <c r="O124" s="66" t="s">
        <v>265</v>
      </c>
      <c r="Q124" s="228"/>
      <c r="R124" s="228"/>
      <c r="S124" s="228"/>
    </row>
    <row r="125" spans="1:19" ht="17.25" thickBot="1">
      <c r="A125" s="123" t="s">
        <v>204</v>
      </c>
      <c r="B125" s="124">
        <v>9.06</v>
      </c>
      <c r="C125" s="76">
        <v>7.2189349099999994E-2</v>
      </c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>
        <v>9.0500000000000007</v>
      </c>
      <c r="K125" s="14">
        <f>IF(ISNUMBER(J125), (J125 - $B125) / $B125, "")</f>
        <v>-1.1037527593818748E-3</v>
      </c>
      <c r="L125" s="16">
        <f>IF(ISNUMBER(J125), $B145 * K125, "")</f>
        <v>-165.56291390728123</v>
      </c>
      <c r="M125" s="29">
        <v>9.11</v>
      </c>
      <c r="N125" s="14">
        <f>IF(ISNUMBER(M125), (M125 - $B125) / $B125, "")</f>
        <v>5.5187637969093747E-3</v>
      </c>
      <c r="O125" s="16">
        <f>IF(ISNUMBER(M125), $B145 * N125, "")</f>
        <v>827.81456953640622</v>
      </c>
      <c r="Q125" s="223"/>
      <c r="R125" s="223"/>
      <c r="S125" s="223"/>
    </row>
    <row r="126" spans="1:19" ht="17.25" thickBot="1">
      <c r="A126" s="125" t="s">
        <v>119</v>
      </c>
      <c r="B126" s="126">
        <v>20.9</v>
      </c>
      <c r="C126" s="77">
        <v>6.09137056E-2</v>
      </c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>
        <v>20.9</v>
      </c>
      <c r="K126" s="32">
        <f t="shared" ref="K126:K129" si="64">IF(ISNUMBER(J126), (J126 - $B126) / $B126, "")</f>
        <v>0</v>
      </c>
      <c r="L126" s="18">
        <f>IF(ISNUMBER(J126), $B145 * K126, "")</f>
        <v>0</v>
      </c>
      <c r="M126" s="31">
        <v>21.1</v>
      </c>
      <c r="N126" s="32">
        <f t="shared" ref="N126:N129" si="65">IF(ISNUMBER(M126), (M126 - $B126) / $B126, "")</f>
        <v>9.5693779904307587E-3</v>
      </c>
      <c r="O126" s="18">
        <f>IF(ISNUMBER(M126), $B145 * N126, "")</f>
        <v>1435.4066985646139</v>
      </c>
      <c r="Q126" s="223"/>
      <c r="R126" s="223"/>
      <c r="S126" s="223"/>
    </row>
    <row r="127" spans="1:19" ht="17.25" thickBot="1">
      <c r="A127" s="125" t="s">
        <v>234</v>
      </c>
      <c r="B127" s="126">
        <v>96.3</v>
      </c>
      <c r="C127" s="77">
        <v>5.3610503300000001E-2</v>
      </c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>
        <v>96.6</v>
      </c>
      <c r="K127" s="32">
        <f t="shared" si="64"/>
        <v>3.1152647975077586E-3</v>
      </c>
      <c r="L127" s="18">
        <f>IF(ISNUMBER(J127), $B145 * K127, "")</f>
        <v>467.28971962616379</v>
      </c>
      <c r="M127" s="31">
        <v>95.9</v>
      </c>
      <c r="N127" s="32">
        <f t="shared" si="65"/>
        <v>-4.1536863966769623E-3</v>
      </c>
      <c r="O127" s="18">
        <f>IF(ISNUMBER(M127), $B145 * N127, "")</f>
        <v>-623.05295950154436</v>
      </c>
      <c r="Q127" s="228"/>
      <c r="R127" s="228"/>
      <c r="S127" s="228"/>
    </row>
    <row r="128" spans="1:19" ht="17.25" thickBot="1">
      <c r="A128" s="125" t="s">
        <v>186</v>
      </c>
      <c r="B128" s="126">
        <v>12.2</v>
      </c>
      <c r="C128" s="77">
        <v>5.1724137900000001E-2</v>
      </c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>
        <v>12.2</v>
      </c>
      <c r="K128" s="32">
        <f t="shared" si="64"/>
        <v>0</v>
      </c>
      <c r="L128" s="18">
        <f>IF(ISNUMBER(J128), $B145 * K128, "")</f>
        <v>0</v>
      </c>
      <c r="M128" s="31">
        <v>12.1</v>
      </c>
      <c r="N128" s="32">
        <f t="shared" si="65"/>
        <v>-8.1967213114753808E-3</v>
      </c>
      <c r="O128" s="18">
        <f>IF(ISNUMBER(M128), $B145 * N128, "")</f>
        <v>-1229.5081967213071</v>
      </c>
      <c r="Q128" s="228"/>
      <c r="R128" s="228"/>
      <c r="S128" s="228"/>
    </row>
    <row r="129" spans="1:19" ht="17.25" thickBot="1">
      <c r="A129" s="127" t="s">
        <v>200</v>
      </c>
      <c r="B129" s="128">
        <v>13.8</v>
      </c>
      <c r="C129" s="78">
        <v>4.5454545499999999E-2</v>
      </c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>
        <v>14</v>
      </c>
      <c r="K129" s="21">
        <f t="shared" si="64"/>
        <v>1.4492753623188354E-2</v>
      </c>
      <c r="L129" s="22">
        <f>IF(ISNUMBER(J129), $B145 * K129, "")</f>
        <v>2173.9130434782533</v>
      </c>
      <c r="M129" s="30">
        <v>14</v>
      </c>
      <c r="N129" s="21">
        <f t="shared" si="65"/>
        <v>1.4492753623188354E-2</v>
      </c>
      <c r="O129" s="22">
        <f>IF(ISNUMBER(M129), $B145 * N129, "")</f>
        <v>2173.9130434782533</v>
      </c>
      <c r="Q129" s="228"/>
      <c r="R129" s="228"/>
      <c r="S129" s="228"/>
    </row>
    <row r="130" spans="1:19" ht="17.25" thickBot="1">
      <c r="A130" s="125" t="s">
        <v>230</v>
      </c>
      <c r="B130" s="129">
        <v>60.3</v>
      </c>
      <c r="C130" s="80">
        <v>4.3252595200000001E-2</v>
      </c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>
        <v>60.6</v>
      </c>
      <c r="K130" s="107">
        <f>IF(ISNUMBER(J130), (J130 - $B130) / $B130, "")</f>
        <v>4.9751243781095238E-3</v>
      </c>
      <c r="L130" s="108">
        <f>IF(ISNUMBER(J130), $B145 * K130, "")</f>
        <v>746.26865671642861</v>
      </c>
      <c r="M130" s="109">
        <v>60.4</v>
      </c>
      <c r="N130" s="107">
        <f>IF(ISNUMBER(M130), (M130 - $B130) / $B130, "")</f>
        <v>1.6583747927031746E-3</v>
      </c>
      <c r="O130" s="108">
        <f>IF(ISNUMBER(M130), $B145 * N130, "")</f>
        <v>248.75621890547617</v>
      </c>
      <c r="Q130" s="228"/>
      <c r="R130" s="228"/>
      <c r="S130" s="228"/>
    </row>
    <row r="131" spans="1:19" ht="17.25" thickBot="1">
      <c r="A131" s="125" t="s">
        <v>64</v>
      </c>
      <c r="B131" s="126">
        <v>35.1</v>
      </c>
      <c r="C131" s="77">
        <v>4.1543026699999999E-2</v>
      </c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>
        <v>35.1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>
        <v>35.4</v>
      </c>
      <c r="N131" s="32">
        <f t="shared" ref="N131:N134" si="69">IF(ISNUMBER(M131), (M131 - $B131) / $B131, "")</f>
        <v>8.5470085470084663E-3</v>
      </c>
      <c r="O131" s="18">
        <f>IF(ISNUMBER(M131), $B145 * N131, "")</f>
        <v>1282.0512820512699</v>
      </c>
      <c r="Q131" s="228"/>
      <c r="R131" s="228"/>
      <c r="S131" s="228"/>
    </row>
    <row r="132" spans="1:19" ht="17.25" thickBot="1">
      <c r="A132" s="125" t="s">
        <v>97</v>
      </c>
      <c r="B132" s="126">
        <v>2.8E-3</v>
      </c>
      <c r="C132" s="77">
        <v>3.7037037000000002E-2</v>
      </c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>
        <v>2.8E-3</v>
      </c>
      <c r="K132" s="32">
        <f t="shared" si="68"/>
        <v>0</v>
      </c>
      <c r="L132" s="18">
        <f>IF(ISNUMBER(J132), $B145 * K132, "")</f>
        <v>0</v>
      </c>
      <c r="M132" s="31">
        <v>2.8999999999999998E-3</v>
      </c>
      <c r="N132" s="32">
        <f t="shared" si="69"/>
        <v>3.5714285714285657E-2</v>
      </c>
      <c r="O132" s="18">
        <f>IF(ISNUMBER(M132), $B145 * N132, "")</f>
        <v>5357.1428571428487</v>
      </c>
      <c r="Q132" s="228"/>
      <c r="R132" s="228"/>
      <c r="S132" s="228"/>
    </row>
    <row r="133" spans="1:19" ht="17.25" thickBot="1">
      <c r="A133" s="125" t="s">
        <v>129</v>
      </c>
      <c r="B133" s="126">
        <v>62.9</v>
      </c>
      <c r="C133" s="77">
        <v>3.6243822100000003E-2</v>
      </c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>
        <v>64.7</v>
      </c>
      <c r="K133" s="32">
        <f t="shared" si="68"/>
        <v>2.8616852146263978E-2</v>
      </c>
      <c r="L133" s="18">
        <f>IF(ISNUMBER(J133), $B145 * K133, "")</f>
        <v>4292.5278219395968</v>
      </c>
      <c r="M133" s="31">
        <v>63.9</v>
      </c>
      <c r="N133" s="32">
        <f t="shared" si="69"/>
        <v>1.5898251192368838E-2</v>
      </c>
      <c r="O133" s="18">
        <f>IF(ISNUMBER(M133), $B145 * N133, "")</f>
        <v>2384.7376788553256</v>
      </c>
      <c r="Q133" s="33"/>
      <c r="R133" s="33"/>
    </row>
    <row r="134" spans="1:19" ht="17.25" thickBot="1">
      <c r="A134" s="130" t="s">
        <v>159</v>
      </c>
      <c r="B134" s="131">
        <v>69</v>
      </c>
      <c r="C134" s="79">
        <v>3.2934131700000001E-2</v>
      </c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>
        <v>69.2</v>
      </c>
      <c r="K134" s="25">
        <f t="shared" si="68"/>
        <v>2.8985507246377224E-3</v>
      </c>
      <c r="L134" s="104">
        <f>IF(ISNUMBER(J134), $B145 * K134, "")</f>
        <v>434.78260869565838</v>
      </c>
      <c r="M134" s="102">
        <v>69.2</v>
      </c>
      <c r="N134" s="25">
        <f t="shared" si="69"/>
        <v>2.8985507246377224E-3</v>
      </c>
      <c r="O134" s="104">
        <f>IF(ISNUMBER(M134), $B145 * N134, "")</f>
        <v>434.78260869565838</v>
      </c>
      <c r="Q134" s="237"/>
      <c r="R134" s="238"/>
      <c r="S134" s="239"/>
    </row>
    <row r="135" spans="1:19">
      <c r="A135" s="123" t="s">
        <v>206</v>
      </c>
      <c r="B135" s="124">
        <v>13.2</v>
      </c>
      <c r="C135" s="76">
        <v>3.125E-2</v>
      </c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>
        <v>13.4</v>
      </c>
      <c r="K135" s="14">
        <f>IF(ISNUMBER(J135), (J135 - $B135) / $B135, "")</f>
        <v>1.5151515151515233E-2</v>
      </c>
      <c r="L135" s="16">
        <f>IF(ISNUMBER(J135), $B145 * K135, "")</f>
        <v>2272.7272727272848</v>
      </c>
      <c r="M135" s="29">
        <v>13.2</v>
      </c>
      <c r="N135" s="14">
        <f>IF(ISNUMBER(M135), (M135 - $B135) / $B135, "")</f>
        <v>0</v>
      </c>
      <c r="O135" s="16">
        <f>IF(ISNUMBER(M135), $B145 * N135, "")</f>
        <v>0</v>
      </c>
      <c r="Q135" s="240"/>
      <c r="R135" s="241"/>
      <c r="S135" s="242"/>
    </row>
    <row r="136" spans="1:19" ht="17.25" thickBot="1">
      <c r="A136" s="125" t="s">
        <v>331</v>
      </c>
      <c r="B136" s="126">
        <v>0.10299999999999999</v>
      </c>
      <c r="C136" s="77">
        <v>0.03</v>
      </c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>
        <v>0.104</v>
      </c>
      <c r="K136" s="32">
        <f t="shared" ref="K136:K139" si="72">IF(ISNUMBER(J136), (J136 - $B136) / $B136, "")</f>
        <v>9.7087378640776795E-3</v>
      </c>
      <c r="L136" s="18">
        <f>IF(ISNUMBER(J136), $B145 * K136, "")</f>
        <v>1456.3106796116519</v>
      </c>
      <c r="M136" s="31">
        <v>0.104</v>
      </c>
      <c r="N136" s="32">
        <f t="shared" ref="N136:N139" si="73">IF(ISNUMBER(M136), (M136 - $B136) / $B136, "")</f>
        <v>9.7087378640776795E-3</v>
      </c>
      <c r="O136" s="18">
        <f>IF(ISNUMBER(M136), $B145 * N136, "")</f>
        <v>1456.3106796116519</v>
      </c>
      <c r="Q136" s="243"/>
      <c r="R136" s="244"/>
      <c r="S136" s="245"/>
    </row>
    <row r="137" spans="1:19" ht="17.25" thickBot="1">
      <c r="A137" s="125" t="s">
        <v>125</v>
      </c>
      <c r="B137" s="126">
        <v>73.5</v>
      </c>
      <c r="C137" s="77">
        <v>2.9411764699999999E-2</v>
      </c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>
        <v>73.8</v>
      </c>
      <c r="K137" s="32">
        <f t="shared" si="72"/>
        <v>4.0816326530611858E-3</v>
      </c>
      <c r="L137" s="18">
        <f>IF(ISNUMBER(J137), $B145 * K137, "")</f>
        <v>612.24489795917782</v>
      </c>
      <c r="M137" s="31">
        <v>73.8</v>
      </c>
      <c r="N137" s="32">
        <f t="shared" si="73"/>
        <v>4.0816326530611858E-3</v>
      </c>
      <c r="O137" s="18">
        <f>IF(ISNUMBER(M137), $B145 * N137, "")</f>
        <v>612.24489795917782</v>
      </c>
      <c r="Q137" s="228"/>
      <c r="R137" s="228"/>
      <c r="S137" s="228"/>
    </row>
    <row r="138" spans="1:19" ht="17.25" thickBot="1">
      <c r="A138" s="125" t="s">
        <v>145</v>
      </c>
      <c r="B138" s="126">
        <v>14.1</v>
      </c>
      <c r="C138" s="77">
        <v>2.9197080300000001E-2</v>
      </c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>
        <v>14.2</v>
      </c>
      <c r="K138" s="32">
        <f t="shared" si="72"/>
        <v>7.0921985815602584E-3</v>
      </c>
      <c r="L138" s="18">
        <f>IF(ISNUMBER(J138), $B145 * K138, "")</f>
        <v>1063.8297872340388</v>
      </c>
      <c r="M138" s="31">
        <v>14.3</v>
      </c>
      <c r="N138" s="32">
        <f t="shared" si="73"/>
        <v>1.4184397163120643E-2</v>
      </c>
      <c r="O138" s="18">
        <f>IF(ISNUMBER(M138), $B145 * N138, "")</f>
        <v>2127.6595744680967</v>
      </c>
      <c r="Q138" s="223"/>
      <c r="R138" s="223"/>
      <c r="S138" s="223"/>
    </row>
    <row r="139" spans="1:19" ht="17.25" thickBot="1">
      <c r="A139" s="127" t="s">
        <v>198</v>
      </c>
      <c r="B139" s="128">
        <v>54.8</v>
      </c>
      <c r="C139" s="78">
        <v>2.42990654E-2</v>
      </c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>
        <v>54.8</v>
      </c>
      <c r="K139" s="21">
        <f t="shared" si="72"/>
        <v>0</v>
      </c>
      <c r="L139" s="22">
        <f>IF(ISNUMBER(J139), $B145 * K139, "")</f>
        <v>0</v>
      </c>
      <c r="M139" s="30">
        <v>54.9</v>
      </c>
      <c r="N139" s="21">
        <f t="shared" si="73"/>
        <v>1.8248175182482011E-3</v>
      </c>
      <c r="O139" s="22">
        <f>IF(ISNUMBER(M139), $B145 * N139, "")</f>
        <v>273.7226277372302</v>
      </c>
      <c r="Q139" s="223"/>
      <c r="R139" s="223"/>
      <c r="S139" s="223"/>
    </row>
    <row r="140" spans="1:19" ht="17.25" thickBot="1">
      <c r="A140" s="125" t="s">
        <v>175</v>
      </c>
      <c r="B140" s="129">
        <v>12.7</v>
      </c>
      <c r="C140" s="80">
        <v>2.4193548400000001E-2</v>
      </c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>
        <v>12.7</v>
      </c>
      <c r="K140" s="107">
        <f>IF(ISNUMBER(J140), (J140 - $B140) / $B140, "")</f>
        <v>0</v>
      </c>
      <c r="L140" s="108">
        <f>IF(ISNUMBER(J140), $B145 * K140, "")</f>
        <v>0</v>
      </c>
      <c r="M140" s="109">
        <v>12.7</v>
      </c>
      <c r="N140" s="107">
        <f>IF(ISNUMBER(M140), (M140 - $B140) / $B140, "")</f>
        <v>0</v>
      </c>
      <c r="O140" s="108">
        <f>IF(ISNUMBER(M140), $B145 * N140, "")</f>
        <v>0</v>
      </c>
      <c r="Q140" s="228"/>
      <c r="R140" s="228"/>
      <c r="S140" s="228"/>
    </row>
    <row r="141" spans="1:19" ht="17.25" thickBot="1">
      <c r="A141" s="125" t="s">
        <v>212</v>
      </c>
      <c r="B141" s="126">
        <v>8.43</v>
      </c>
      <c r="C141" s="77">
        <v>2.30582524E-2</v>
      </c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>
        <v>8.4700000000000006</v>
      </c>
      <c r="K141" s="32">
        <f t="shared" ref="K141:K144" si="76">IF(ISNUMBER(J141), (J141 - $B141) / $B141, "")</f>
        <v>4.7449584816133955E-3</v>
      </c>
      <c r="L141" s="18">
        <f>IF(ISNUMBER(J141), $B145 * K141, "")</f>
        <v>711.7437722420093</v>
      </c>
      <c r="M141" s="31">
        <v>8.44</v>
      </c>
      <c r="N141" s="32">
        <f t="shared" ref="N141:N144" si="77">IF(ISNUMBER(M141), (M141 - $B141) / $B141, "")</f>
        <v>1.1862396204032962E-3</v>
      </c>
      <c r="O141" s="18">
        <f>IF(ISNUMBER(M141), $B145 * N141, "")</f>
        <v>177.93594306049442</v>
      </c>
      <c r="Q141" s="228"/>
      <c r="R141" s="228"/>
      <c r="S141" s="228"/>
    </row>
    <row r="142" spans="1:19" ht="17.25" thickBot="1">
      <c r="A142" s="125" t="s">
        <v>149</v>
      </c>
      <c r="B142" s="126">
        <v>80.3</v>
      </c>
      <c r="C142" s="77">
        <v>2.1628498699999998E-2</v>
      </c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>
        <v>80.5</v>
      </c>
      <c r="K142" s="32">
        <f t="shared" si="76"/>
        <v>2.4906600249066358E-3</v>
      </c>
      <c r="L142" s="18">
        <f>IF(ISNUMBER(J142), $B145 * K142, "")</f>
        <v>373.59900373599538</v>
      </c>
      <c r="M142" s="31">
        <v>80.599999999999994</v>
      </c>
      <c r="N142" s="32">
        <f t="shared" si="77"/>
        <v>3.735990037359865E-3</v>
      </c>
      <c r="O142" s="18">
        <f>IF(ISNUMBER(M142), $B145 * N142, "")</f>
        <v>560.39850560397974</v>
      </c>
      <c r="Q142" s="228"/>
      <c r="R142" s="228"/>
      <c r="S142" s="228"/>
    </row>
    <row r="143" spans="1:19">
      <c r="A143" s="125" t="s">
        <v>71</v>
      </c>
      <c r="B143" s="126">
        <v>22.5</v>
      </c>
      <c r="C143" s="77">
        <v>1.80995475E-2</v>
      </c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>
        <v>22.5</v>
      </c>
      <c r="K143" s="32">
        <f t="shared" si="76"/>
        <v>0</v>
      </c>
      <c r="L143" s="18">
        <f>IF(ISNUMBER(J143), $B145 * K143, "")</f>
        <v>0</v>
      </c>
      <c r="M143" s="31">
        <v>22.6</v>
      </c>
      <c r="N143" s="32">
        <f t="shared" si="77"/>
        <v>4.4444444444445078E-3</v>
      </c>
      <c r="O143" s="18">
        <f>IF(ISNUMBER(M143), $B145 * N143, "")</f>
        <v>666.66666666667618</v>
      </c>
      <c r="Q143" s="250"/>
      <c r="R143" s="251"/>
      <c r="S143" s="252"/>
    </row>
    <row r="144" spans="1:19" ht="17.25" thickBot="1">
      <c r="A144" s="130" t="s">
        <v>342</v>
      </c>
      <c r="B144" s="131">
        <v>11.3</v>
      </c>
      <c r="C144" s="79">
        <v>1.8018018E-2</v>
      </c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>
        <v>11.5</v>
      </c>
      <c r="K144" s="25">
        <f t="shared" si="76"/>
        <v>1.7699115044247725E-2</v>
      </c>
      <c r="L144" s="104">
        <f>IF(ISNUMBER(J144), $B145 * K144, "")</f>
        <v>2654.8672566371588</v>
      </c>
      <c r="M144" s="102">
        <v>11.4</v>
      </c>
      <c r="N144" s="25">
        <f t="shared" si="77"/>
        <v>8.8495575221238625E-3</v>
      </c>
      <c r="O144" s="104">
        <f>IF(ISNUMBER(M144), $B145 * N144, "")</f>
        <v>1327.4336283185794</v>
      </c>
      <c r="Q144" s="253"/>
      <c r="R144" s="254"/>
      <c r="S144" s="255"/>
    </row>
    <row r="145" spans="1:19" ht="17.25" thickBot="1">
      <c r="A145" s="132" t="s">
        <v>266</v>
      </c>
      <c r="B145" s="261">
        <f>$B$37</f>
        <v>150000</v>
      </c>
      <c r="C145" s="262"/>
      <c r="D145" s="26" t="s">
        <v>267</v>
      </c>
      <c r="E145" s="27">
        <f>IF(COUNT(E125:E144), SUM(E125:E144) / COUNT(E125:E144), 0)</f>
        <v>0</v>
      </c>
      <c r="F145" s="28">
        <f>SUM(F125:F144)</f>
        <v>0</v>
      </c>
      <c r="G145" s="26" t="s">
        <v>267</v>
      </c>
      <c r="H145" s="27">
        <f>IF(COUNT(H125:H144), SUM(H125:H144) / COUNT(H125:H144), 0)</f>
        <v>0</v>
      </c>
      <c r="I145" s="28">
        <f>SUM(I125:I144)</f>
        <v>0</v>
      </c>
      <c r="J145" s="26" t="s">
        <v>267</v>
      </c>
      <c r="K145" s="27">
        <f>IF(COUNT(K125:K144), SUM(K125:K144) / COUNT(K125:K144), 0)</f>
        <v>5.6981805355653791E-3</v>
      </c>
      <c r="L145" s="28">
        <f>SUM(L125:L144)</f>
        <v>17094.541606696137</v>
      </c>
      <c r="M145" s="26" t="s">
        <v>267</v>
      </c>
      <c r="N145" s="27">
        <f>IF(COUNT(N125:N144), SUM(N125:N144) / COUNT(N125:N144), 0)</f>
        <v>6.4981387748109616E-3</v>
      </c>
      <c r="O145" s="28">
        <f>SUM(O125:O144)</f>
        <v>19494.416324432888</v>
      </c>
      <c r="Q145" s="256"/>
      <c r="R145" s="257"/>
      <c r="S145" s="258"/>
    </row>
    <row r="147" spans="1:19" ht="17.25" thickBot="1"/>
    <row r="148" spans="1:19" ht="17.25" thickBot="1">
      <c r="A148" s="202" t="s">
        <v>255</v>
      </c>
      <c r="B148" s="203"/>
      <c r="C148" s="203"/>
      <c r="D148" s="203"/>
      <c r="E148" s="203"/>
      <c r="F148" s="203"/>
      <c r="G148" s="203"/>
      <c r="H148" s="203"/>
      <c r="I148" s="203"/>
      <c r="J148" s="203"/>
      <c r="K148" s="203"/>
      <c r="L148" s="203"/>
      <c r="M148" s="203"/>
      <c r="N148" s="203"/>
      <c r="O148" s="204"/>
      <c r="Q148" s="223"/>
      <c r="R148" s="223"/>
      <c r="S148" s="223"/>
    </row>
    <row r="149" spans="1:19" ht="17.25" thickBot="1">
      <c r="A149" s="157" t="s">
        <v>263</v>
      </c>
      <c r="B149" s="202" t="s">
        <v>49</v>
      </c>
      <c r="C149" s="204"/>
      <c r="D149" s="202" t="s">
        <v>57</v>
      </c>
      <c r="E149" s="203"/>
      <c r="F149" s="204"/>
      <c r="G149" s="229">
        <f>_xlfn.IFNA(VLOOKUP(B149, 현재가테이블!$B$2:$D$200, 2, FALSE), "-")</f>
        <v>48446000</v>
      </c>
      <c r="H149" s="230"/>
      <c r="I149" s="231"/>
      <c r="J149" s="202" t="s">
        <v>58</v>
      </c>
      <c r="K149" s="203"/>
      <c r="L149" s="204"/>
      <c r="M149" s="232">
        <f>_xlfn.IFNA(VLOOKUP(B149, 현재가테이블!$B$2:$D$200, 3, FALSE), "-")</f>
        <v>4.5040769699999997E-2</v>
      </c>
      <c r="N149" s="233"/>
      <c r="O149" s="234"/>
      <c r="Q149" s="223"/>
      <c r="R149" s="223"/>
      <c r="S149" s="223"/>
    </row>
    <row r="150" spans="1:19" ht="17.25" thickBot="1">
      <c r="A150" s="263" t="s">
        <v>54</v>
      </c>
      <c r="B150" s="265" t="str">
        <f>TEXT($G$1, "[$-ko-KR]yyyy-mm-dd(ddd) ") &amp; "오전 00:00"</f>
        <v>2022-02-05(토) 오전 00:00</v>
      </c>
      <c r="C150" s="266"/>
      <c r="D150" s="225" t="str">
        <f>TEXT($G$1, "[$-ko-KR]yyyy-mm-dd(ddd) ") &amp; "오후 14:00"</f>
        <v>2022-02-05(토) 오후 14:00</v>
      </c>
      <c r="E150" s="226"/>
      <c r="F150" s="227"/>
      <c r="G150" s="225" t="str">
        <f>TEXT($G$1, "[$-ko-KR]yyyy-mm-dd(ddd) ") &amp; "오후 19:00"</f>
        <v>2022-02-05(토) 오후 19:00</v>
      </c>
      <c r="H150" s="226"/>
      <c r="I150" s="227"/>
      <c r="J150" s="225" t="str">
        <f>TEXT($G$1, "[$-ko-KR]yyyy-mm-dd(ddd) ") &amp; "오후 21:00"</f>
        <v>2022-02-05(토) 오후 21:00</v>
      </c>
      <c r="K150" s="226"/>
      <c r="L150" s="227"/>
      <c r="M150" s="225" t="str">
        <f>TEXT($G$1+1, "[$-ko-KR]yyyy-mm-dd(ddd) ") &amp; "오전 00:00"</f>
        <v>2022-02-06(일) 오전 00:00</v>
      </c>
      <c r="N150" s="226"/>
      <c r="O150" s="227"/>
      <c r="Q150" s="223"/>
      <c r="R150" s="223"/>
      <c r="S150" s="223"/>
    </row>
    <row r="151" spans="1:19" ht="17.25" thickBot="1">
      <c r="A151" s="264"/>
      <c r="B151" s="121" t="s">
        <v>57</v>
      </c>
      <c r="C151" s="122" t="s">
        <v>58</v>
      </c>
      <c r="D151" s="2" t="s">
        <v>57</v>
      </c>
      <c r="E151" s="10" t="s">
        <v>264</v>
      </c>
      <c r="F151" s="11" t="s">
        <v>265</v>
      </c>
      <c r="G151" s="158" t="s">
        <v>57</v>
      </c>
      <c r="H151" s="159" t="s">
        <v>264</v>
      </c>
      <c r="I151" s="160" t="s">
        <v>265</v>
      </c>
      <c r="J151" s="10" t="s">
        <v>57</v>
      </c>
      <c r="K151" s="10" t="s">
        <v>264</v>
      </c>
      <c r="L151" s="115" t="s">
        <v>265</v>
      </c>
      <c r="M151" s="2" t="s">
        <v>57</v>
      </c>
      <c r="N151" s="10" t="s">
        <v>264</v>
      </c>
      <c r="O151" s="66" t="s">
        <v>265</v>
      </c>
      <c r="Q151" s="228"/>
      <c r="R151" s="228"/>
      <c r="S151" s="228"/>
    </row>
    <row r="152" spans="1:19" ht="17.25" thickBot="1">
      <c r="A152" s="123" t="s">
        <v>232</v>
      </c>
      <c r="B152" s="124">
        <v>445</v>
      </c>
      <c r="C152" s="76">
        <v>3.0092592599999999E-2</v>
      </c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>
        <v>448</v>
      </c>
      <c r="K152" s="14">
        <f>IF(ISNUMBER(J152), (J152 - $B152) / $B152, "")</f>
        <v>6.7415730337078653E-3</v>
      </c>
      <c r="L152" s="16">
        <f>IF(ISNUMBER(J152), $B172 * K152, "")</f>
        <v>1011.2359550561798</v>
      </c>
      <c r="M152" s="29">
        <v>445</v>
      </c>
      <c r="N152" s="14">
        <f>IF(ISNUMBER(M152), (M152 - $B152) / $B152, "")</f>
        <v>0</v>
      </c>
      <c r="O152" s="16">
        <f>IF(ISNUMBER(M152), $B172 * N152, "")</f>
        <v>0</v>
      </c>
      <c r="Q152" s="223"/>
      <c r="R152" s="223"/>
      <c r="S152" s="223"/>
    </row>
    <row r="153" spans="1:19" ht="17.25" thickBot="1">
      <c r="A153" s="125" t="s">
        <v>190</v>
      </c>
      <c r="B153" s="126">
        <v>103</v>
      </c>
      <c r="C153" s="77">
        <v>0.03</v>
      </c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>
        <v>103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103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223"/>
      <c r="R153" s="223"/>
      <c r="S153" s="223"/>
    </row>
    <row r="154" spans="1:19" ht="17.25" thickBot="1">
      <c r="A154" s="125" t="s">
        <v>171</v>
      </c>
      <c r="B154" s="126">
        <v>753</v>
      </c>
      <c r="C154" s="77">
        <v>2.8688524600000001E-2</v>
      </c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>
        <v>754</v>
      </c>
      <c r="K154" s="32">
        <f t="shared" si="80"/>
        <v>1.3280212483399733E-3</v>
      </c>
      <c r="L154" s="18">
        <f>IF(ISNUMBER(J154), $B172 * K154, "")</f>
        <v>199.203187250996</v>
      </c>
      <c r="M154" s="31">
        <v>754</v>
      </c>
      <c r="N154" s="32">
        <f t="shared" si="81"/>
        <v>1.3280212483399733E-3</v>
      </c>
      <c r="O154" s="18">
        <f>IF(ISNUMBER(M154), $B172 * N154, "")</f>
        <v>199.203187250996</v>
      </c>
      <c r="Q154" s="228"/>
      <c r="R154" s="228"/>
      <c r="S154" s="228"/>
    </row>
    <row r="155" spans="1:19" ht="17.25" thickBot="1">
      <c r="A155" s="125" t="s">
        <v>214</v>
      </c>
      <c r="B155" s="126">
        <v>326</v>
      </c>
      <c r="C155" s="77">
        <v>2.8391167200000001E-2</v>
      </c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>
        <v>325</v>
      </c>
      <c r="K155" s="32">
        <f t="shared" si="80"/>
        <v>-3.0674846625766872E-3</v>
      </c>
      <c r="L155" s="18">
        <f>IF(ISNUMBER(J155), $B172 * K155, "")</f>
        <v>-460.12269938650309</v>
      </c>
      <c r="M155" s="31">
        <v>326</v>
      </c>
      <c r="N155" s="32">
        <f t="shared" si="81"/>
        <v>0</v>
      </c>
      <c r="O155" s="18">
        <f>IF(ISNUMBER(M155), $B172 * N155, "")</f>
        <v>0</v>
      </c>
      <c r="Q155" s="228"/>
      <c r="R155" s="228"/>
      <c r="S155" s="228"/>
    </row>
    <row r="156" spans="1:19" ht="17.25" thickBot="1">
      <c r="A156" s="127" t="s">
        <v>103</v>
      </c>
      <c r="B156" s="128">
        <v>809</v>
      </c>
      <c r="C156" s="78">
        <v>2.7954256699999999E-2</v>
      </c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>
        <v>812</v>
      </c>
      <c r="K156" s="21">
        <f t="shared" si="80"/>
        <v>3.708281829419036E-3</v>
      </c>
      <c r="L156" s="22">
        <f>IF(ISNUMBER(J156), $B172 * K156, "")</f>
        <v>556.24227441285541</v>
      </c>
      <c r="M156" s="30">
        <v>808</v>
      </c>
      <c r="N156" s="21">
        <f t="shared" si="81"/>
        <v>-1.2360939431396785E-3</v>
      </c>
      <c r="O156" s="22">
        <f>IF(ISNUMBER(M156), $B172 * N156, "")</f>
        <v>-185.41409147095177</v>
      </c>
      <c r="Q156" s="228"/>
      <c r="R156" s="228"/>
      <c r="S156" s="228"/>
    </row>
    <row r="157" spans="1:19" ht="17.25" thickBot="1">
      <c r="A157" s="125" t="s">
        <v>89</v>
      </c>
      <c r="B157" s="129">
        <v>821</v>
      </c>
      <c r="C157" s="80">
        <v>2.7534418000000001E-2</v>
      </c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>
        <v>823</v>
      </c>
      <c r="K157" s="107">
        <f>IF(ISNUMBER(J157), (J157 - $B157) / $B157, "")</f>
        <v>2.4360535931790498E-3</v>
      </c>
      <c r="L157" s="108">
        <f>IF(ISNUMBER(J157), $B172 * K157, "")</f>
        <v>365.40803897685748</v>
      </c>
      <c r="M157" s="109">
        <v>825</v>
      </c>
      <c r="N157" s="107">
        <f>IF(ISNUMBER(M157), (M157 - $B157) / $B157, "")</f>
        <v>4.8721071863580996E-3</v>
      </c>
      <c r="O157" s="108">
        <f>IF(ISNUMBER(M157), $B172 * N157, "")</f>
        <v>730.81607795371497</v>
      </c>
      <c r="Q157" s="228"/>
      <c r="R157" s="228"/>
      <c r="S157" s="228"/>
    </row>
    <row r="158" spans="1:19" ht="17.25" thickBot="1">
      <c r="A158" s="125" t="s">
        <v>196</v>
      </c>
      <c r="B158" s="126">
        <v>150</v>
      </c>
      <c r="C158" s="77">
        <v>2.73972603E-2</v>
      </c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>
        <v>149</v>
      </c>
      <c r="K158" s="32">
        <f t="shared" ref="K158:K161" si="84">IF(ISNUMBER(J158), (J158 - $B158) / $B158, "")</f>
        <v>-6.6666666666666671E-3</v>
      </c>
      <c r="L158" s="18">
        <f>IF(ISNUMBER(J158), $B172 * K158, "")</f>
        <v>-1000.0000000000001</v>
      </c>
      <c r="M158" s="31">
        <v>149</v>
      </c>
      <c r="N158" s="32">
        <f t="shared" ref="N158:N161" si="85">IF(ISNUMBER(M158), (M158 - $B158) / $B158, "")</f>
        <v>-6.6666666666666671E-3</v>
      </c>
      <c r="O158" s="18">
        <f>IF(ISNUMBER(M158), $B172 * N158, "")</f>
        <v>-1000.0000000000001</v>
      </c>
      <c r="Q158" s="228"/>
      <c r="R158" s="228"/>
      <c r="S158" s="228"/>
    </row>
    <row r="159" spans="1:19" ht="17.25" thickBot="1">
      <c r="A159" s="125" t="s">
        <v>107</v>
      </c>
      <c r="B159" s="126">
        <v>123</v>
      </c>
      <c r="C159" s="77">
        <v>2.5000000000000001E-2</v>
      </c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>
        <v>124</v>
      </c>
      <c r="K159" s="32">
        <f t="shared" si="84"/>
        <v>8.130081300813009E-3</v>
      </c>
      <c r="L159" s="18">
        <f>IF(ISNUMBER(J159), $B172 * K159, "")</f>
        <v>1219.5121951219514</v>
      </c>
      <c r="M159" s="31">
        <v>124</v>
      </c>
      <c r="N159" s="32">
        <f t="shared" si="85"/>
        <v>8.130081300813009E-3</v>
      </c>
      <c r="O159" s="18">
        <f>IF(ISNUMBER(M159), $B172 * N159, "")</f>
        <v>1219.5121951219514</v>
      </c>
      <c r="Q159" s="228"/>
      <c r="R159" s="228"/>
      <c r="S159" s="228"/>
    </row>
    <row r="160" spans="1:19" ht="17.25" thickBot="1">
      <c r="A160" s="125" t="s">
        <v>248</v>
      </c>
      <c r="B160" s="126">
        <v>781</v>
      </c>
      <c r="C160" s="77">
        <v>2.35910878E-2</v>
      </c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>
        <v>782</v>
      </c>
      <c r="K160" s="32">
        <f t="shared" si="84"/>
        <v>1.2804097311139564E-3</v>
      </c>
      <c r="L160" s="18">
        <f>IF(ISNUMBER(J160), $B172 * K160, "")</f>
        <v>192.06145966709346</v>
      </c>
      <c r="M160" s="31">
        <v>783</v>
      </c>
      <c r="N160" s="32">
        <f t="shared" si="85"/>
        <v>2.5608194622279128E-3</v>
      </c>
      <c r="O160" s="18">
        <f>IF(ISNUMBER(M160), $B172 * N160, "")</f>
        <v>384.12291933418692</v>
      </c>
      <c r="Q160" s="33"/>
      <c r="R160" s="33"/>
    </row>
    <row r="161" spans="1:19" ht="17.25" thickBot="1">
      <c r="A161" s="130" t="s">
        <v>250</v>
      </c>
      <c r="B161" s="131">
        <v>263</v>
      </c>
      <c r="C161" s="79">
        <v>2.3346303499999999E-2</v>
      </c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>
        <v>262</v>
      </c>
      <c r="K161" s="25">
        <f t="shared" si="84"/>
        <v>-3.8022813688212928E-3</v>
      </c>
      <c r="L161" s="104">
        <f>IF(ISNUMBER(J161), $B172 * K161, "")</f>
        <v>-570.34220532319387</v>
      </c>
      <c r="M161" s="102">
        <v>265</v>
      </c>
      <c r="N161" s="25">
        <f t="shared" si="85"/>
        <v>7.6045627376425855E-3</v>
      </c>
      <c r="O161" s="104">
        <f>IF(ISNUMBER(M161), $B172 * N161, "")</f>
        <v>1140.6844106463877</v>
      </c>
      <c r="Q161" s="237"/>
      <c r="R161" s="238"/>
      <c r="S161" s="239"/>
    </row>
    <row r="162" spans="1:19">
      <c r="A162" s="123" t="s">
        <v>56</v>
      </c>
      <c r="B162" s="124">
        <v>137</v>
      </c>
      <c r="C162" s="76">
        <v>2.2388059700000001E-2</v>
      </c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>
        <v>138</v>
      </c>
      <c r="K162" s="14">
        <f>IF(ISNUMBER(J162), (J162 - $B162) / $B162, "")</f>
        <v>7.2992700729927005E-3</v>
      </c>
      <c r="L162" s="16">
        <f>IF(ISNUMBER(J162), $B172 * K162, "")</f>
        <v>1094.8905109489051</v>
      </c>
      <c r="M162" s="29">
        <v>138</v>
      </c>
      <c r="N162" s="14">
        <f>IF(ISNUMBER(M162), (M162 - $B162) / $B162, "")</f>
        <v>7.2992700729927005E-3</v>
      </c>
      <c r="O162" s="16">
        <f>IF(ISNUMBER(M162), $B172 * N162, "")</f>
        <v>1094.8905109489051</v>
      </c>
      <c r="Q162" s="240"/>
      <c r="R162" s="241"/>
      <c r="S162" s="242"/>
    </row>
    <row r="163" spans="1:19" ht="17.25" thickBot="1">
      <c r="A163" s="125" t="s">
        <v>121</v>
      </c>
      <c r="B163" s="126">
        <v>382</v>
      </c>
      <c r="C163" s="77">
        <v>2.1390374300000001E-2</v>
      </c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>
        <v>382</v>
      </c>
      <c r="K163" s="32">
        <f t="shared" ref="K163:K166" si="88">IF(ISNUMBER(J163), (J163 - $B163) / $B163, "")</f>
        <v>0</v>
      </c>
      <c r="L163" s="18">
        <f>IF(ISNUMBER(J163), $B172 * K163, "")</f>
        <v>0</v>
      </c>
      <c r="M163" s="31">
        <v>383</v>
      </c>
      <c r="N163" s="32">
        <f t="shared" ref="N163:N166" si="89">IF(ISNUMBER(M163), (M163 - $B163) / $B163, "")</f>
        <v>2.617801047120419E-3</v>
      </c>
      <c r="O163" s="18">
        <f>IF(ISNUMBER(M163), $B172 * N163, "")</f>
        <v>392.67015706806285</v>
      </c>
      <c r="Q163" s="243"/>
      <c r="R163" s="244"/>
      <c r="S163" s="245"/>
    </row>
    <row r="164" spans="1:19" ht="17.25" thickBot="1">
      <c r="A164" s="125" t="s">
        <v>101</v>
      </c>
      <c r="B164" s="126">
        <v>694</v>
      </c>
      <c r="C164" s="77">
        <v>2.05882353E-2</v>
      </c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>
        <v>697</v>
      </c>
      <c r="K164" s="32">
        <f t="shared" si="88"/>
        <v>4.3227665706051877E-3</v>
      </c>
      <c r="L164" s="18">
        <f>IF(ISNUMBER(J164), $B172 * K164, "")</f>
        <v>648.4149855907782</v>
      </c>
      <c r="M164" s="31">
        <v>696</v>
      </c>
      <c r="N164" s="32">
        <f t="shared" si="89"/>
        <v>2.881844380403458E-3</v>
      </c>
      <c r="O164" s="18">
        <f>IF(ISNUMBER(M164), $B172 * N164, "")</f>
        <v>432.27665706051869</v>
      </c>
      <c r="Q164" s="228"/>
      <c r="R164" s="228"/>
      <c r="S164" s="228"/>
    </row>
    <row r="165" spans="1:19" ht="17.25" thickBot="1">
      <c r="A165" s="125" t="s">
        <v>218</v>
      </c>
      <c r="B165" s="126">
        <v>250</v>
      </c>
      <c r="C165" s="77">
        <v>2.0408163300000001E-2</v>
      </c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>
        <v>251</v>
      </c>
      <c r="K165" s="32">
        <f t="shared" si="88"/>
        <v>4.0000000000000001E-3</v>
      </c>
      <c r="L165" s="18">
        <f>IF(ISNUMBER(J165), $B172 * K165, "")</f>
        <v>600</v>
      </c>
      <c r="M165" s="31">
        <v>251</v>
      </c>
      <c r="N165" s="32">
        <f t="shared" si="89"/>
        <v>4.0000000000000001E-3</v>
      </c>
      <c r="O165" s="18">
        <f>IF(ISNUMBER(M165), $B172 * N165, "")</f>
        <v>600</v>
      </c>
      <c r="Q165" s="223"/>
      <c r="R165" s="223"/>
      <c r="S165" s="223"/>
    </row>
    <row r="166" spans="1:19" ht="17.25" thickBot="1">
      <c r="A166" s="127" t="s">
        <v>181</v>
      </c>
      <c r="B166" s="128">
        <v>851</v>
      </c>
      <c r="C166" s="78">
        <v>2.0383693000000001E-2</v>
      </c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>
        <v>855</v>
      </c>
      <c r="K166" s="21">
        <f t="shared" si="88"/>
        <v>4.7003525264394828E-3</v>
      </c>
      <c r="L166" s="22">
        <f>IF(ISNUMBER(J166), $B172 * K166, "")</f>
        <v>705.05287896592245</v>
      </c>
      <c r="M166" s="30">
        <v>855</v>
      </c>
      <c r="N166" s="21">
        <f t="shared" si="89"/>
        <v>4.7003525264394828E-3</v>
      </c>
      <c r="O166" s="22">
        <f>IF(ISNUMBER(M166), $B172 * N166, "")</f>
        <v>705.05287896592245</v>
      </c>
      <c r="Q166" s="223"/>
      <c r="R166" s="223"/>
      <c r="S166" s="223"/>
    </row>
    <row r="167" spans="1:19" ht="17.25" thickBot="1">
      <c r="A167" s="125" t="s">
        <v>238</v>
      </c>
      <c r="B167" s="129">
        <v>477</v>
      </c>
      <c r="C167" s="80">
        <v>1.7057569299999999E-2</v>
      </c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>
        <v>480</v>
      </c>
      <c r="K167" s="107">
        <f>IF(ISNUMBER(J167), (J167 - $B167) / $B167, "")</f>
        <v>6.2893081761006293E-3</v>
      </c>
      <c r="L167" s="108">
        <f>IF(ISNUMBER(J167), $B172 * K167, "")</f>
        <v>943.39622641509436</v>
      </c>
      <c r="M167" s="109">
        <v>484</v>
      </c>
      <c r="N167" s="107">
        <f>IF(ISNUMBER(M167), (M167 - $B167) / $B167, "")</f>
        <v>1.4675052410901468E-2</v>
      </c>
      <c r="O167" s="108">
        <f>IF(ISNUMBER(M167), $B172 * N167, "")</f>
        <v>2201.2578616352203</v>
      </c>
      <c r="Q167" s="228"/>
      <c r="R167" s="228"/>
      <c r="S167" s="228"/>
    </row>
    <row r="168" spans="1:19" ht="17.25" thickBot="1">
      <c r="A168" s="125" t="s">
        <v>262</v>
      </c>
      <c r="B168" s="126">
        <v>183</v>
      </c>
      <c r="C168" s="77">
        <v>1.6666666699999999E-2</v>
      </c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>
        <v>182</v>
      </c>
      <c r="K168" s="32">
        <f t="shared" ref="K168:K171" si="92">IF(ISNUMBER(J168), (J168 - $B168) / $B168, "")</f>
        <v>-5.4644808743169399E-3</v>
      </c>
      <c r="L168" s="18">
        <f>IF(ISNUMBER(J168), $B172 * K168, "")</f>
        <v>-819.67213114754099</v>
      </c>
      <c r="M168" s="31">
        <v>183</v>
      </c>
      <c r="N168" s="32">
        <f t="shared" ref="N168:N171" si="93">IF(ISNUMBER(M168), (M168 - $B168) / $B168, "")</f>
        <v>0</v>
      </c>
      <c r="O168" s="18">
        <f>IF(ISNUMBER(M168), $B172 * N168, "")</f>
        <v>0</v>
      </c>
      <c r="Q168" s="228"/>
      <c r="R168" s="228"/>
      <c r="S168" s="228"/>
    </row>
    <row r="169" spans="1:19" ht="17.25" thickBot="1">
      <c r="A169" s="125" t="s">
        <v>161</v>
      </c>
      <c r="B169" s="126">
        <v>472</v>
      </c>
      <c r="C169" s="77">
        <v>1.50537634E-2</v>
      </c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>
        <v>473</v>
      </c>
      <c r="K169" s="32">
        <f t="shared" si="92"/>
        <v>2.1186440677966102E-3</v>
      </c>
      <c r="L169" s="18">
        <f>IF(ISNUMBER(J169), $B172 * K169, "")</f>
        <v>317.79661016949154</v>
      </c>
      <c r="M169" s="31">
        <v>475</v>
      </c>
      <c r="N169" s="32">
        <f t="shared" si="93"/>
        <v>6.3559322033898309E-3</v>
      </c>
      <c r="O169" s="18">
        <f>IF(ISNUMBER(M169), $B172 * N169, "")</f>
        <v>953.38983050847469</v>
      </c>
      <c r="Q169" s="228"/>
      <c r="R169" s="228"/>
      <c r="S169" s="228"/>
    </row>
    <row r="170" spans="1:19">
      <c r="A170" s="125" t="s">
        <v>224</v>
      </c>
      <c r="B170" s="126">
        <v>943</v>
      </c>
      <c r="C170" s="77">
        <v>1.39784946E-2</v>
      </c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>
        <v>952</v>
      </c>
      <c r="K170" s="32">
        <f t="shared" si="92"/>
        <v>9.5440084835630972E-3</v>
      </c>
      <c r="L170" s="18">
        <f>IF(ISNUMBER(J170), $B172 * K170, "")</f>
        <v>1431.6012725344647</v>
      </c>
      <c r="M170" s="31">
        <v>955</v>
      </c>
      <c r="N170" s="32">
        <f t="shared" si="93"/>
        <v>1.2725344644750796E-2</v>
      </c>
      <c r="O170" s="18">
        <f>IF(ISNUMBER(M170), $B172 * N170, "")</f>
        <v>1908.8016967126193</v>
      </c>
      <c r="Q170" s="250"/>
      <c r="R170" s="251"/>
      <c r="S170" s="252"/>
    </row>
    <row r="171" spans="1:19" ht="17.25" thickBot="1">
      <c r="A171" s="130" t="s">
        <v>216</v>
      </c>
      <c r="B171" s="131">
        <v>162</v>
      </c>
      <c r="C171" s="79">
        <v>1.2500000000000001E-2</v>
      </c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>
        <v>162</v>
      </c>
      <c r="K171" s="25">
        <f t="shared" si="92"/>
        <v>0</v>
      </c>
      <c r="L171" s="104">
        <f>IF(ISNUMBER(J171), $B172 * K171, "")</f>
        <v>0</v>
      </c>
      <c r="M171" s="102">
        <v>162</v>
      </c>
      <c r="N171" s="25">
        <f t="shared" si="93"/>
        <v>0</v>
      </c>
      <c r="O171" s="104">
        <f>IF(ISNUMBER(M171), $B172 * N171, "")</f>
        <v>0</v>
      </c>
      <c r="Q171" s="253"/>
      <c r="R171" s="254"/>
      <c r="S171" s="255"/>
    </row>
    <row r="172" spans="1:19" ht="17.25" thickBot="1">
      <c r="A172" s="132" t="s">
        <v>266</v>
      </c>
      <c r="B172" s="261">
        <f>$B$37</f>
        <v>150000</v>
      </c>
      <c r="C172" s="262"/>
      <c r="D172" s="26" t="s">
        <v>267</v>
      </c>
      <c r="E172" s="27">
        <f>IF(COUNT(E152:E171), SUM(E152:E171) / COUNT(E152:E171), 0)</f>
        <v>0</v>
      </c>
      <c r="F172" s="28">
        <f>SUM(F152:F171)</f>
        <v>0</v>
      </c>
      <c r="G172" s="26" t="s">
        <v>267</v>
      </c>
      <c r="H172" s="27">
        <f>IF(COUNT(H152:H171), SUM(H152:H171) / COUNT(H152:H171), 0)</f>
        <v>0</v>
      </c>
      <c r="I172" s="28">
        <f>SUM(I152:I171)</f>
        <v>0</v>
      </c>
      <c r="J172" s="26" t="s">
        <v>267</v>
      </c>
      <c r="K172" s="27">
        <f>IF(COUNT(K152:K171), SUM(K152:K171) / COUNT(K152:K171), 0)</f>
        <v>2.144892853084451E-3</v>
      </c>
      <c r="L172" s="28">
        <f>SUM(L152:L171)</f>
        <v>6434.6785592533515</v>
      </c>
      <c r="M172" s="26" t="s">
        <v>267</v>
      </c>
      <c r="N172" s="27">
        <f>IF(COUNT(N152:N171), SUM(N152:N171) / COUNT(N152:N171), 0)</f>
        <v>3.5924214305786692E-3</v>
      </c>
      <c r="O172" s="28">
        <f>SUM(O152:O171)</f>
        <v>10777.264291736008</v>
      </c>
      <c r="Q172" s="256"/>
      <c r="R172" s="257"/>
      <c r="S172" s="258"/>
    </row>
    <row r="174" spans="1:19" ht="17.25" thickBot="1"/>
    <row r="175" spans="1:19" ht="17.25" thickBot="1">
      <c r="A175" s="202" t="s">
        <v>251</v>
      </c>
      <c r="B175" s="203"/>
      <c r="C175" s="203"/>
      <c r="D175" s="203"/>
      <c r="E175" s="203"/>
      <c r="F175" s="203"/>
      <c r="G175" s="203"/>
      <c r="H175" s="203"/>
      <c r="I175" s="203"/>
      <c r="J175" s="203"/>
      <c r="K175" s="203"/>
      <c r="L175" s="203"/>
      <c r="M175" s="203"/>
      <c r="N175" s="203"/>
      <c r="O175" s="204"/>
      <c r="Q175" s="223"/>
      <c r="R175" s="223"/>
      <c r="S175" s="223"/>
    </row>
    <row r="176" spans="1:19" ht="17.25" thickBot="1">
      <c r="A176" s="157" t="s">
        <v>263</v>
      </c>
      <c r="B176" s="202" t="s">
        <v>49</v>
      </c>
      <c r="C176" s="204"/>
      <c r="D176" s="202" t="s">
        <v>57</v>
      </c>
      <c r="E176" s="203"/>
      <c r="F176" s="204"/>
      <c r="G176" s="229">
        <f>_xlfn.IFNA(VLOOKUP(B176, 현재가테이블!$B$2:$D$200, 2, FALSE), "-")</f>
        <v>48446000</v>
      </c>
      <c r="H176" s="230"/>
      <c r="I176" s="231"/>
      <c r="J176" s="202" t="s">
        <v>58</v>
      </c>
      <c r="K176" s="203"/>
      <c r="L176" s="204"/>
      <c r="M176" s="232">
        <f>_xlfn.IFNA(VLOOKUP(B176, 현재가테이블!$B$2:$D$200, 3, FALSE), "-")</f>
        <v>4.5040769699999997E-2</v>
      </c>
      <c r="N176" s="233"/>
      <c r="O176" s="234"/>
      <c r="Q176" s="223"/>
      <c r="R176" s="223"/>
      <c r="S176" s="223"/>
    </row>
    <row r="177" spans="1:19" ht="17.25" thickBot="1">
      <c r="A177" s="263" t="s">
        <v>54</v>
      </c>
      <c r="B177" s="265" t="str">
        <f>TEXT($G$1, "[$-ko-KR]yyyy-mm-dd(ddd) ") &amp; "오전 00:00"</f>
        <v>2022-02-05(토) 오전 00:00</v>
      </c>
      <c r="C177" s="266"/>
      <c r="D177" s="225" t="str">
        <f>TEXT($G$1, "[$-ko-KR]yyyy-mm-dd(ddd) ") &amp; "오후 14:00"</f>
        <v>2022-02-05(토) 오후 14:00</v>
      </c>
      <c r="E177" s="226"/>
      <c r="F177" s="227"/>
      <c r="G177" s="225" t="str">
        <f>TEXT($G$1, "[$-ko-KR]yyyy-mm-dd(ddd) ") &amp; "오후 19:00"</f>
        <v>2022-02-05(토) 오후 19:00</v>
      </c>
      <c r="H177" s="226"/>
      <c r="I177" s="227"/>
      <c r="J177" s="225" t="str">
        <f>TEXT($G$1, "[$-ko-KR]yyyy-mm-dd(ddd) ") &amp; "오후 21:00"</f>
        <v>2022-02-05(토) 오후 21:00</v>
      </c>
      <c r="K177" s="226"/>
      <c r="L177" s="227"/>
      <c r="M177" s="225" t="str">
        <f>TEXT($G$1+1, "[$-ko-KR]yyyy-mm-dd(ddd) ") &amp; "오전 00:00"</f>
        <v>2022-02-06(일) 오전 00:00</v>
      </c>
      <c r="N177" s="226"/>
      <c r="O177" s="227"/>
      <c r="Q177" s="223"/>
      <c r="R177" s="223"/>
      <c r="S177" s="223"/>
    </row>
    <row r="178" spans="1:19" ht="17.25" thickBot="1">
      <c r="A178" s="264"/>
      <c r="B178" s="121" t="s">
        <v>57</v>
      </c>
      <c r="C178" s="122" t="s">
        <v>58</v>
      </c>
      <c r="D178" s="2" t="s">
        <v>57</v>
      </c>
      <c r="E178" s="10" t="s">
        <v>264</v>
      </c>
      <c r="F178" s="11" t="s">
        <v>265</v>
      </c>
      <c r="G178" s="158" t="s">
        <v>57</v>
      </c>
      <c r="H178" s="159" t="s">
        <v>264</v>
      </c>
      <c r="I178" s="160" t="s">
        <v>265</v>
      </c>
      <c r="J178" s="10" t="s">
        <v>57</v>
      </c>
      <c r="K178" s="10" t="s">
        <v>264</v>
      </c>
      <c r="L178" s="115" t="s">
        <v>265</v>
      </c>
      <c r="M178" s="2" t="s">
        <v>57</v>
      </c>
      <c r="N178" s="10" t="s">
        <v>264</v>
      </c>
      <c r="O178" s="66" t="s">
        <v>265</v>
      </c>
      <c r="Q178" s="228"/>
      <c r="R178" s="228"/>
      <c r="S178" s="228"/>
    </row>
    <row r="179" spans="1:19" ht="17.25" thickBot="1">
      <c r="A179" s="123" t="s">
        <v>238</v>
      </c>
      <c r="B179" s="124">
        <v>477</v>
      </c>
      <c r="C179" s="76">
        <v>1.7057569299999999E-2</v>
      </c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>
        <v>480</v>
      </c>
      <c r="K179" s="14">
        <f>IF(ISNUMBER(J179), (J179 - $B179) / $B179, "")</f>
        <v>6.2893081761006293E-3</v>
      </c>
      <c r="L179" s="16">
        <f>IF(ISNUMBER(J179), $B199 * K179, "")</f>
        <v>943.39622641509436</v>
      </c>
      <c r="M179" s="29">
        <v>484</v>
      </c>
      <c r="N179" s="14">
        <f>IF(ISNUMBER(M179), (M179 - $B179) / $B179, "")</f>
        <v>1.4675052410901468E-2</v>
      </c>
      <c r="O179" s="16">
        <f>IF(ISNUMBER(M179), $B199 * N179, "")</f>
        <v>2201.2578616352203</v>
      </c>
      <c r="Q179" s="223"/>
      <c r="R179" s="223"/>
      <c r="S179" s="223"/>
    </row>
    <row r="180" spans="1:19" ht="17.25" thickBot="1">
      <c r="A180" s="125" t="s">
        <v>262</v>
      </c>
      <c r="B180" s="126">
        <v>183</v>
      </c>
      <c r="C180" s="77">
        <v>1.6666666699999999E-2</v>
      </c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>
        <v>182</v>
      </c>
      <c r="K180" s="32">
        <f t="shared" ref="K180:K183" si="96">IF(ISNUMBER(J180), (J180 - $B180) / $B180, "")</f>
        <v>-5.4644808743169399E-3</v>
      </c>
      <c r="L180" s="18">
        <f>IF(ISNUMBER(J180), $B199 * K180, "")</f>
        <v>-819.67213114754099</v>
      </c>
      <c r="M180" s="31">
        <v>183</v>
      </c>
      <c r="N180" s="32">
        <f t="shared" ref="N180:N183" si="97">IF(ISNUMBER(M180), (M180 - $B180) / $B180, "")</f>
        <v>0</v>
      </c>
      <c r="O180" s="18">
        <f>IF(ISNUMBER(M180), $B199 * N180, "")</f>
        <v>0</v>
      </c>
      <c r="Q180" s="223"/>
      <c r="R180" s="223"/>
      <c r="S180" s="223"/>
    </row>
    <row r="181" spans="1:19" ht="17.25" thickBot="1">
      <c r="A181" s="125" t="s">
        <v>83</v>
      </c>
      <c r="B181" s="126">
        <v>3070</v>
      </c>
      <c r="C181" s="77">
        <v>1.6556291399999999E-2</v>
      </c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>
        <v>3080</v>
      </c>
      <c r="K181" s="32">
        <f t="shared" si="96"/>
        <v>3.2573289902280132E-3</v>
      </c>
      <c r="L181" s="18">
        <f>IF(ISNUMBER(J181), $B199 * K181, "")</f>
        <v>488.59934853420197</v>
      </c>
      <c r="M181" s="31">
        <v>3080</v>
      </c>
      <c r="N181" s="32">
        <f t="shared" si="97"/>
        <v>3.2573289902280132E-3</v>
      </c>
      <c r="O181" s="18">
        <f>IF(ISNUMBER(M181), $B199 * N181, "")</f>
        <v>488.59934853420197</v>
      </c>
      <c r="Q181" s="228"/>
      <c r="R181" s="228"/>
      <c r="S181" s="228"/>
    </row>
    <row r="182" spans="1:19" ht="17.25" thickBot="1">
      <c r="A182" s="125" t="s">
        <v>143</v>
      </c>
      <c r="B182" s="126">
        <v>1870</v>
      </c>
      <c r="C182" s="77">
        <v>1.6304347800000001E-2</v>
      </c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>
        <v>1885</v>
      </c>
      <c r="K182" s="32">
        <f t="shared" si="96"/>
        <v>8.0213903743315516E-3</v>
      </c>
      <c r="L182" s="18">
        <f>IF(ISNUMBER(J182), $B199 * K182, "")</f>
        <v>1203.2085561497327</v>
      </c>
      <c r="M182" s="31">
        <v>1890</v>
      </c>
      <c r="N182" s="32">
        <f t="shared" si="97"/>
        <v>1.06951871657754E-2</v>
      </c>
      <c r="O182" s="18">
        <f>IF(ISNUMBER(M182), $B199 * N182, "")</f>
        <v>1604.2780748663101</v>
      </c>
      <c r="Q182" s="228"/>
      <c r="R182" s="228"/>
      <c r="S182" s="228"/>
    </row>
    <row r="183" spans="1:19" ht="17.25" thickBot="1">
      <c r="A183" s="127" t="s">
        <v>113</v>
      </c>
      <c r="B183" s="128">
        <v>4475</v>
      </c>
      <c r="C183" s="78">
        <v>1.5891032900000001E-2</v>
      </c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>
        <v>4505</v>
      </c>
      <c r="K183" s="21">
        <f t="shared" si="96"/>
        <v>6.7039106145251395E-3</v>
      </c>
      <c r="L183" s="22">
        <f>IF(ISNUMBER(J183), $B199 * K183, "")</f>
        <v>1005.586592178771</v>
      </c>
      <c r="M183" s="30">
        <v>4515</v>
      </c>
      <c r="N183" s="21">
        <f t="shared" si="97"/>
        <v>8.9385474860335188E-3</v>
      </c>
      <c r="O183" s="22">
        <f>IF(ISNUMBER(M183), $B199 * N183, "")</f>
        <v>1340.7821229050278</v>
      </c>
      <c r="Q183" s="228"/>
      <c r="R183" s="228"/>
      <c r="S183" s="228"/>
    </row>
    <row r="184" spans="1:19" ht="17.25" thickBot="1">
      <c r="A184" s="125" t="s">
        <v>161</v>
      </c>
      <c r="B184" s="129">
        <v>472</v>
      </c>
      <c r="C184" s="80">
        <v>1.50537634E-2</v>
      </c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>
        <v>473</v>
      </c>
      <c r="K184" s="107">
        <f>IF(ISNUMBER(J184), (J184 - $B184) / $B184, "")</f>
        <v>2.1186440677966102E-3</v>
      </c>
      <c r="L184" s="108">
        <f>IF(ISNUMBER(J184), $B199 * K184, "")</f>
        <v>317.79661016949154</v>
      </c>
      <c r="M184" s="109">
        <v>475</v>
      </c>
      <c r="N184" s="107">
        <f>IF(ISNUMBER(M184), (M184 - $B184) / $B184, "")</f>
        <v>6.3559322033898309E-3</v>
      </c>
      <c r="O184" s="108">
        <f>IF(ISNUMBER(M184), $B199 * N184, "")</f>
        <v>953.38983050847469</v>
      </c>
      <c r="Q184" s="228"/>
      <c r="R184" s="228"/>
      <c r="S184" s="228"/>
    </row>
    <row r="185" spans="1:19" ht="17.25" thickBot="1">
      <c r="A185" s="125" t="s">
        <v>224</v>
      </c>
      <c r="B185" s="126">
        <v>943</v>
      </c>
      <c r="C185" s="77">
        <v>1.39784946E-2</v>
      </c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>
        <v>952</v>
      </c>
      <c r="K185" s="32">
        <f t="shared" ref="K185:K188" si="100">IF(ISNUMBER(J185), (J185 - $B185) / $B185, "")</f>
        <v>9.5440084835630972E-3</v>
      </c>
      <c r="L185" s="18">
        <f>IF(ISNUMBER(J185), $B199 * K185, "")</f>
        <v>1431.6012725344647</v>
      </c>
      <c r="M185" s="31">
        <v>955</v>
      </c>
      <c r="N185" s="32">
        <f t="shared" ref="N185:N188" si="101">IF(ISNUMBER(M185), (M185 - $B185) / $B185, "")</f>
        <v>1.2725344644750796E-2</v>
      </c>
      <c r="O185" s="18">
        <f>IF(ISNUMBER(M185), $B199 * N185, "")</f>
        <v>1908.8016967126193</v>
      </c>
      <c r="Q185" s="228"/>
      <c r="R185" s="228"/>
      <c r="S185" s="228"/>
    </row>
    <row r="186" spans="1:19" ht="17.25" thickBot="1">
      <c r="A186" s="125" t="s">
        <v>167</v>
      </c>
      <c r="B186" s="126">
        <v>18880</v>
      </c>
      <c r="C186" s="77">
        <v>1.39634801E-2</v>
      </c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>
        <v>19010</v>
      </c>
      <c r="K186" s="32">
        <f t="shared" si="100"/>
        <v>6.8855932203389829E-3</v>
      </c>
      <c r="L186" s="18">
        <f>IF(ISNUMBER(J186), $B199 * K186, "")</f>
        <v>1032.8389830508474</v>
      </c>
      <c r="M186" s="31">
        <v>18910</v>
      </c>
      <c r="N186" s="32">
        <f t="shared" si="101"/>
        <v>1.5889830508474577E-3</v>
      </c>
      <c r="O186" s="18">
        <f>IF(ISNUMBER(M186), $B199 * N186, "")</f>
        <v>238.34745762711867</v>
      </c>
      <c r="Q186" s="228"/>
      <c r="R186" s="228"/>
      <c r="S186" s="228"/>
    </row>
    <row r="187" spans="1:19" ht="17.25" thickBot="1">
      <c r="A187" s="125" t="s">
        <v>123</v>
      </c>
      <c r="B187" s="126">
        <v>149800</v>
      </c>
      <c r="C187" s="77">
        <v>1.38747885E-2</v>
      </c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>
        <v>149950</v>
      </c>
      <c r="K187" s="32">
        <f t="shared" si="100"/>
        <v>1.0013351134846463E-3</v>
      </c>
      <c r="L187" s="18">
        <f>IF(ISNUMBER(J187), $B199 * K187, "")</f>
        <v>150.20026702269695</v>
      </c>
      <c r="M187" s="31">
        <v>150250</v>
      </c>
      <c r="N187" s="32">
        <f t="shared" si="101"/>
        <v>3.0040053404539386E-3</v>
      </c>
      <c r="O187" s="18">
        <f>IF(ISNUMBER(M187), $B199 * N187, "")</f>
        <v>450.60080106809079</v>
      </c>
      <c r="Q187" s="33"/>
      <c r="R187" s="33"/>
    </row>
    <row r="188" spans="1:19" ht="17.25" thickBot="1">
      <c r="A188" s="130" t="s">
        <v>344</v>
      </c>
      <c r="B188" s="131">
        <v>16050</v>
      </c>
      <c r="C188" s="79">
        <v>1.2618296500000001E-2</v>
      </c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>
        <v>16380</v>
      </c>
      <c r="K188" s="25">
        <f t="shared" si="100"/>
        <v>2.0560747663551402E-2</v>
      </c>
      <c r="L188" s="104">
        <f>IF(ISNUMBER(J188), $B199 * K188, "")</f>
        <v>3084.1121495327102</v>
      </c>
      <c r="M188" s="102">
        <v>16340</v>
      </c>
      <c r="N188" s="25">
        <f t="shared" si="101"/>
        <v>1.8068535825545171E-2</v>
      </c>
      <c r="O188" s="104">
        <f>IF(ISNUMBER(M188), $B199 * N188, "")</f>
        <v>2710.2803738317757</v>
      </c>
      <c r="Q188" s="237"/>
      <c r="R188" s="238"/>
      <c r="S188" s="239"/>
    </row>
    <row r="189" spans="1:19">
      <c r="A189" s="123" t="s">
        <v>216</v>
      </c>
      <c r="B189" s="124">
        <v>162</v>
      </c>
      <c r="C189" s="76">
        <v>1.2500000000000001E-2</v>
      </c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>
        <v>162</v>
      </c>
      <c r="K189" s="14">
        <f>IF(ISNUMBER(J189), (J189 - $B189) / $B189, "")</f>
        <v>0</v>
      </c>
      <c r="L189" s="16">
        <f>IF(ISNUMBER(J189), $B199 * K189, "")</f>
        <v>0</v>
      </c>
      <c r="M189" s="29">
        <v>162</v>
      </c>
      <c r="N189" s="14">
        <f>IF(ISNUMBER(M189), (M189 - $B189) / $B189, "")</f>
        <v>0</v>
      </c>
      <c r="O189" s="16">
        <f>IF(ISNUMBER(M189), $B199 * N189, "")</f>
        <v>0</v>
      </c>
      <c r="Q189" s="240"/>
      <c r="R189" s="241"/>
      <c r="S189" s="242"/>
    </row>
    <row r="190" spans="1:19" ht="17.25" thickBot="1">
      <c r="A190" s="125" t="s">
        <v>62</v>
      </c>
      <c r="B190" s="126">
        <v>27660</v>
      </c>
      <c r="C190" s="77">
        <v>1.2445095200000001E-2</v>
      </c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>
        <v>27830</v>
      </c>
      <c r="K190" s="32">
        <f t="shared" ref="K190:K193" si="104">IF(ISNUMBER(J190), (J190 - $B190) / $B190, "")</f>
        <v>6.1460592913955168E-3</v>
      </c>
      <c r="L190" s="18">
        <f>IF(ISNUMBER(J190), $B199 * K190, "")</f>
        <v>921.90889370932757</v>
      </c>
      <c r="M190" s="31">
        <v>27700</v>
      </c>
      <c r="N190" s="32">
        <f t="shared" ref="N190:N193" si="105">IF(ISNUMBER(M190), (M190 - $B190) / $B190, "")</f>
        <v>1.4461315979754157E-3</v>
      </c>
      <c r="O190" s="18">
        <f>IF(ISNUMBER(M190), $B199 * N190, "")</f>
        <v>216.91973969631235</v>
      </c>
      <c r="Q190" s="243"/>
      <c r="R190" s="244"/>
      <c r="S190" s="245"/>
    </row>
    <row r="191" spans="1:19" ht="17.25" thickBot="1">
      <c r="A191" s="125" t="s">
        <v>73</v>
      </c>
      <c r="B191" s="126">
        <v>38300</v>
      </c>
      <c r="C191" s="77">
        <v>1.1354634299999999E-2</v>
      </c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>
        <v>38450</v>
      </c>
      <c r="K191" s="32">
        <f t="shared" si="104"/>
        <v>3.9164490861618795E-3</v>
      </c>
      <c r="L191" s="18">
        <f>IF(ISNUMBER(J191), $B199 * K191, "")</f>
        <v>587.46736292428193</v>
      </c>
      <c r="M191" s="31">
        <v>38280</v>
      </c>
      <c r="N191" s="32">
        <f t="shared" si="105"/>
        <v>-5.2219321148825064E-4</v>
      </c>
      <c r="O191" s="18">
        <f>IF(ISNUMBER(M191), $B199 * N191, "")</f>
        <v>-78.32898172323759</v>
      </c>
      <c r="Q191" s="228"/>
      <c r="R191" s="228"/>
      <c r="S191" s="228"/>
    </row>
    <row r="192" spans="1:19" ht="17.25" thickBot="1">
      <c r="A192" s="125" t="s">
        <v>93</v>
      </c>
      <c r="B192" s="126">
        <v>3690000</v>
      </c>
      <c r="C192" s="77">
        <v>1.09589041E-2</v>
      </c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>
        <v>3692000</v>
      </c>
      <c r="K192" s="32">
        <f t="shared" si="104"/>
        <v>5.4200542005420054E-4</v>
      </c>
      <c r="L192" s="18">
        <f>IF(ISNUMBER(J192), $B199 * K192, "")</f>
        <v>81.300813008130078</v>
      </c>
      <c r="M192" s="31">
        <v>3734000</v>
      </c>
      <c r="N192" s="32">
        <f t="shared" si="105"/>
        <v>1.1924119241192412E-2</v>
      </c>
      <c r="O192" s="18">
        <f>IF(ISNUMBER(M192), $B199 * N192, "")</f>
        <v>1788.6178861788617</v>
      </c>
      <c r="Q192" s="223"/>
      <c r="R192" s="223"/>
      <c r="S192" s="223"/>
    </row>
    <row r="193" spans="1:19" ht="17.25" thickBot="1">
      <c r="A193" s="127" t="s">
        <v>173</v>
      </c>
      <c r="B193" s="128">
        <v>1170</v>
      </c>
      <c r="C193" s="78">
        <v>4.2918454999999996E-3</v>
      </c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>
        <v>1185</v>
      </c>
      <c r="K193" s="21">
        <f t="shared" si="104"/>
        <v>1.282051282051282E-2</v>
      </c>
      <c r="L193" s="22">
        <f>IF(ISNUMBER(J193), $B199 * K193, "")</f>
        <v>1923.0769230769231</v>
      </c>
      <c r="M193" s="30">
        <v>1175</v>
      </c>
      <c r="N193" s="21">
        <f t="shared" si="105"/>
        <v>4.2735042735042739E-3</v>
      </c>
      <c r="O193" s="22">
        <f>IF(ISNUMBER(M193), $B199 * N193, "")</f>
        <v>641.02564102564111</v>
      </c>
      <c r="Q193" s="223"/>
      <c r="R193" s="223"/>
      <c r="S193" s="223"/>
    </row>
    <row r="194" spans="1:19" ht="17.25" thickBot="1">
      <c r="A194" s="125" t="s">
        <v>49</v>
      </c>
      <c r="B194" s="129">
        <v>50813000</v>
      </c>
      <c r="C194" s="80">
        <v>3.5549938000000001E-3</v>
      </c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>
        <v>50844000</v>
      </c>
      <c r="K194" s="107">
        <f>IF(ISNUMBER(J194), (J194 - $B194) / $B194, "")</f>
        <v>6.1008009761281566E-4</v>
      </c>
      <c r="L194" s="108">
        <f>IF(ISNUMBER(J194), $B199 * K194, "")</f>
        <v>91.512014641922349</v>
      </c>
      <c r="M194" s="109">
        <v>51074000</v>
      </c>
      <c r="N194" s="107">
        <f>IF(ISNUMBER(M194), (M194 - $B194) / $B194, "")</f>
        <v>5.1364808218369315E-3</v>
      </c>
      <c r="O194" s="108">
        <f>IF(ISNUMBER(M194), $B199 * N194, "")</f>
        <v>770.47212327553973</v>
      </c>
      <c r="Q194" s="228"/>
      <c r="R194" s="228"/>
      <c r="S194" s="228"/>
    </row>
    <row r="195" spans="1:19" ht="17.25" thickBot="1">
      <c r="A195" s="125" t="s">
        <v>99</v>
      </c>
      <c r="B195" s="126">
        <v>36190</v>
      </c>
      <c r="C195" s="77">
        <v>2.7639579999999997E-4</v>
      </c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>
        <v>36300</v>
      </c>
      <c r="K195" s="32">
        <f t="shared" ref="K195:K198" si="108">IF(ISNUMBER(J195), (J195 - $B195) / $B195, "")</f>
        <v>3.0395136778115501E-3</v>
      </c>
      <c r="L195" s="18">
        <f>IF(ISNUMBER(J195), $B199 * K195, "")</f>
        <v>455.9270516717325</v>
      </c>
      <c r="M195" s="31">
        <v>36420</v>
      </c>
      <c r="N195" s="32">
        <f t="shared" ref="N195:N198" si="109">IF(ISNUMBER(M195), (M195 - $B195) / $B195, "")</f>
        <v>6.3553467808786955E-3</v>
      </c>
      <c r="O195" s="18">
        <f>IF(ISNUMBER(M195), $B199 * N195, "")</f>
        <v>953.30201713180429</v>
      </c>
      <c r="Q195" s="228"/>
      <c r="R195" s="228"/>
      <c r="S195" s="228"/>
    </row>
    <row r="196" spans="1:19" ht="17.25" thickBot="1">
      <c r="A196" s="125" t="s">
        <v>179</v>
      </c>
      <c r="B196" s="126">
        <v>49150</v>
      </c>
      <c r="C196" s="77">
        <v>2.035002E-4</v>
      </c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>
        <v>49250</v>
      </c>
      <c r="K196" s="32">
        <f t="shared" si="108"/>
        <v>2.0345879959308239E-3</v>
      </c>
      <c r="L196" s="18">
        <f>IF(ISNUMBER(J196), $B199 * K196, "")</f>
        <v>305.18819938962361</v>
      </c>
      <c r="M196" s="31">
        <v>49200</v>
      </c>
      <c r="N196" s="32">
        <f t="shared" si="109"/>
        <v>1.017293997965412E-3</v>
      </c>
      <c r="O196" s="18">
        <f>IF(ISNUMBER(M196), $B199 * N196, "")</f>
        <v>152.5940996948118</v>
      </c>
      <c r="Q196" s="228"/>
      <c r="R196" s="228"/>
      <c r="S196" s="228"/>
    </row>
    <row r="197" spans="1:19">
      <c r="A197" s="125" t="s">
        <v>95</v>
      </c>
      <c r="B197" s="126">
        <v>4875</v>
      </c>
      <c r="C197" s="77">
        <v>-3.0674846999999999E-3</v>
      </c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>
        <v>4910</v>
      </c>
      <c r="K197" s="32">
        <f t="shared" si="108"/>
        <v>7.1794871794871795E-3</v>
      </c>
      <c r="L197" s="18">
        <f>IF(ISNUMBER(J197), $B199 * K197, "")</f>
        <v>1076.9230769230769</v>
      </c>
      <c r="M197" s="31">
        <v>4910</v>
      </c>
      <c r="N197" s="32">
        <f t="shared" si="109"/>
        <v>7.1794871794871795E-3</v>
      </c>
      <c r="O197" s="18">
        <f>IF(ISNUMBER(M197), $B199 * N197, "")</f>
        <v>1076.9230769230769</v>
      </c>
      <c r="Q197" s="250"/>
      <c r="R197" s="251"/>
      <c r="S197" s="252"/>
    </row>
    <row r="198" spans="1:19" ht="17.25" thickBot="1">
      <c r="A198" s="130" t="s">
        <v>133</v>
      </c>
      <c r="B198" s="131">
        <v>2535</v>
      </c>
      <c r="C198" s="79">
        <v>-3.9292731000000001E-3</v>
      </c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>
        <v>2540</v>
      </c>
      <c r="K198" s="25">
        <f t="shared" si="108"/>
        <v>1.9723865877712033E-3</v>
      </c>
      <c r="L198" s="104">
        <f>IF(ISNUMBER(J198), $B199 * K198, "")</f>
        <v>295.85798816568047</v>
      </c>
      <c r="M198" s="102">
        <v>2550</v>
      </c>
      <c r="N198" s="25">
        <f t="shared" si="109"/>
        <v>5.9171597633136093E-3</v>
      </c>
      <c r="O198" s="104">
        <f>IF(ISNUMBER(M198), $B199 * N198, "")</f>
        <v>887.5739644970414</v>
      </c>
      <c r="Q198" s="253"/>
      <c r="R198" s="254"/>
      <c r="S198" s="255"/>
    </row>
    <row r="199" spans="1:19" ht="17.25" thickBot="1">
      <c r="A199" s="132" t="s">
        <v>266</v>
      </c>
      <c r="B199" s="261">
        <f>$B$37</f>
        <v>150000</v>
      </c>
      <c r="C199" s="262"/>
      <c r="D199" s="26" t="s">
        <v>267</v>
      </c>
      <c r="E199" s="27">
        <f>IF(COUNT(E179:E198), SUM(E179:E198) / COUNT(E179:E198), 0)</f>
        <v>0</v>
      </c>
      <c r="F199" s="28">
        <f>SUM(F179:F198)</f>
        <v>0</v>
      </c>
      <c r="G199" s="26" t="s">
        <v>267</v>
      </c>
      <c r="H199" s="27">
        <f>IF(COUNT(H179:H198), SUM(H179:H198) / COUNT(H179:H198), 0)</f>
        <v>0</v>
      </c>
      <c r="I199" s="28">
        <f>SUM(I179:I198)</f>
        <v>0</v>
      </c>
      <c r="J199" s="26" t="s">
        <v>267</v>
      </c>
      <c r="K199" s="27">
        <f>IF(COUNT(K179:K198), SUM(K179:K198) / COUNT(K179:K198), 0)</f>
        <v>4.8589433993170561E-3</v>
      </c>
      <c r="L199" s="28">
        <f>SUM(L179:L198)</f>
        <v>14576.830197951171</v>
      </c>
      <c r="M199" s="26" t="s">
        <v>267</v>
      </c>
      <c r="N199" s="27">
        <f>IF(COUNT(N179:N198), SUM(N179:N198) / COUNT(N179:N198), 0)</f>
        <v>6.1018123781295631E-3</v>
      </c>
      <c r="O199" s="28">
        <f>SUM(O179:O198)</f>
        <v>18305.437134388689</v>
      </c>
      <c r="Q199" s="256"/>
      <c r="R199" s="257"/>
      <c r="S199" s="258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427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27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26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26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26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26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26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26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26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26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261" priority="157">
      <formula>AND($N17 &gt; 0, ISNUMBER($N17))</formula>
    </cfRule>
    <cfRule type="expression" dxfId="4260" priority="158">
      <formula>AND($N17 = 0 * ISNUMBER($N17))</formula>
    </cfRule>
    <cfRule type="expression" dxfId="4259" priority="159">
      <formula>AND($N17 &lt; 0, ISNUMBER($N17))</formula>
    </cfRule>
  </conditionalFormatting>
  <conditionalFormatting sqref="A17:F36">
    <cfRule type="expression" dxfId="4258" priority="166">
      <formula>AND($E17 &gt; 0, ISNUMBER($E17))</formula>
    </cfRule>
    <cfRule type="expression" dxfId="4257" priority="167">
      <formula>AND($E17 = 0 * ISNUMBER($E17))</formula>
    </cfRule>
    <cfRule type="expression" dxfId="4256" priority="168">
      <formula>AND($E17 &lt; 0, ISNUMBER($E17))</formula>
    </cfRule>
  </conditionalFormatting>
  <conditionalFormatting sqref="A17:C36 G17:I36">
    <cfRule type="expression" dxfId="4255" priority="163">
      <formula>AND($H17 &gt; 0, ISNUMBER($H17))</formula>
    </cfRule>
    <cfRule type="expression" dxfId="4254" priority="164">
      <formula>AND($H17 = 0 * ISNUMBER($H17))</formula>
    </cfRule>
    <cfRule type="expression" dxfId="4253" priority="165">
      <formula>AND($H17 &lt; 0, ISNUMBER($H17))</formula>
    </cfRule>
  </conditionalFormatting>
  <conditionalFormatting sqref="A17:C36 J17:L36">
    <cfRule type="expression" dxfId="4252" priority="160">
      <formula>AND($K17 &gt; 0, ISNUMBER($K17))</formula>
    </cfRule>
    <cfRule type="expression" dxfId="4251" priority="161">
      <formula>AND($K17 = 0 * ISNUMBER($K17))</formula>
    </cfRule>
    <cfRule type="expression" dxfId="4250" priority="162">
      <formula>AND($K17 &lt; 0, ISNUMBER($K17))</formula>
    </cfRule>
  </conditionalFormatting>
  <conditionalFormatting sqref="D15:F16 E37:F37">
    <cfRule type="expression" dxfId="4249" priority="154">
      <formula>$E$37 &gt; 0</formula>
    </cfRule>
    <cfRule type="expression" dxfId="4248" priority="155">
      <formula>$E$37 = 0</formula>
    </cfRule>
    <cfRule type="expression" dxfId="4247" priority="156">
      <formula>$E$37 &lt; 0</formula>
    </cfRule>
  </conditionalFormatting>
  <conditionalFormatting sqref="G15:I16 H37:I37">
    <cfRule type="expression" dxfId="4246" priority="151">
      <formula>$H$37 &gt; 0</formula>
    </cfRule>
    <cfRule type="expression" dxfId="4245" priority="152">
      <formula>$H$37 = 0</formula>
    </cfRule>
    <cfRule type="expression" dxfId="4244" priority="153">
      <formula>$H$37 &lt; 0</formula>
    </cfRule>
  </conditionalFormatting>
  <conditionalFormatting sqref="J15:L16 K37:L37">
    <cfRule type="expression" dxfId="4243" priority="148">
      <formula>$K$37 &gt; 0</formula>
    </cfRule>
    <cfRule type="expression" dxfId="4242" priority="149">
      <formula>$K$37 = 0</formula>
    </cfRule>
    <cfRule type="expression" dxfId="4241" priority="150">
      <formula>$K$37 &lt; 0</formula>
    </cfRule>
  </conditionalFormatting>
  <conditionalFormatting sqref="M15:O16 N37:O37">
    <cfRule type="expression" dxfId="4240" priority="145">
      <formula>$N$37 &gt; 0</formula>
    </cfRule>
    <cfRule type="expression" dxfId="4239" priority="146">
      <formula>$N$37 = 0</formula>
    </cfRule>
    <cfRule type="expression" dxfId="4238" priority="147">
      <formula>$N$37 &lt; 0</formula>
    </cfRule>
  </conditionalFormatting>
  <conditionalFormatting sqref="A44:C63 M44:O63">
    <cfRule type="expression" dxfId="4237" priority="133">
      <formula>AND($N44 &gt; 0, ISNUMBER($N44))</formula>
    </cfRule>
    <cfRule type="expression" dxfId="4236" priority="134">
      <formula>AND($N44 = 0 * ISNUMBER($N44))</formula>
    </cfRule>
    <cfRule type="expression" dxfId="4235" priority="135">
      <formula>AND($N44 &lt; 0, ISNUMBER($N44))</formula>
    </cfRule>
  </conditionalFormatting>
  <conditionalFormatting sqref="A44:F63">
    <cfRule type="expression" dxfId="4234" priority="142">
      <formula>AND($E44 &gt; 0, ISNUMBER($E44))</formula>
    </cfRule>
    <cfRule type="expression" dxfId="4233" priority="143">
      <formula>AND($E44 = 0 * ISNUMBER($E44))</formula>
    </cfRule>
    <cfRule type="expression" dxfId="4232" priority="144">
      <formula>AND($E44 &lt; 0, ISNUMBER($E44))</formula>
    </cfRule>
  </conditionalFormatting>
  <conditionalFormatting sqref="A44:C63 G44:I63">
    <cfRule type="expression" dxfId="4231" priority="139">
      <formula>AND($H44 &gt; 0, ISNUMBER($H44))</formula>
    </cfRule>
    <cfRule type="expression" dxfId="4230" priority="140">
      <formula>AND($H44 = 0 * ISNUMBER($H44))</formula>
    </cfRule>
    <cfRule type="expression" dxfId="4229" priority="141">
      <formula>AND($H44 &lt; 0, ISNUMBER($H44))</formula>
    </cfRule>
  </conditionalFormatting>
  <conditionalFormatting sqref="A44:C63 J44:L63">
    <cfRule type="expression" dxfId="4228" priority="136">
      <formula>AND($K44 &gt; 0, ISNUMBER($K44))</formula>
    </cfRule>
    <cfRule type="expression" dxfId="4227" priority="137">
      <formula>AND($K44 = 0 * ISNUMBER($K44))</formula>
    </cfRule>
    <cfRule type="expression" dxfId="4226" priority="138">
      <formula>AND($K44 &lt; 0, ISNUMBER($K44))</formula>
    </cfRule>
  </conditionalFormatting>
  <conditionalFormatting sqref="D42:F43 E64:F64">
    <cfRule type="expression" dxfId="4225" priority="130">
      <formula>$E$64 &gt; 0</formula>
    </cfRule>
    <cfRule type="expression" dxfId="4224" priority="131">
      <formula>$E$64 = 0</formula>
    </cfRule>
    <cfRule type="expression" dxfId="4223" priority="132">
      <formula>$E$64 &lt; 0</formula>
    </cfRule>
  </conditionalFormatting>
  <conditionalFormatting sqref="G42:I43 H64:I64">
    <cfRule type="expression" dxfId="4222" priority="127">
      <formula>$H$64 &gt; 0</formula>
    </cfRule>
    <cfRule type="expression" dxfId="4221" priority="128">
      <formula>$H$64 = 0</formula>
    </cfRule>
    <cfRule type="expression" dxfId="4220" priority="129">
      <formula>$H$64 &lt; 0</formula>
    </cfRule>
  </conditionalFormatting>
  <conditionalFormatting sqref="J42:L43 K64:L64">
    <cfRule type="expression" dxfId="4219" priority="124">
      <formula>$K$64 &gt; 0</formula>
    </cfRule>
    <cfRule type="expression" dxfId="4218" priority="125">
      <formula>$K$64 = 0</formula>
    </cfRule>
    <cfRule type="expression" dxfId="4217" priority="126">
      <formula>$K$64 &lt; 0</formula>
    </cfRule>
  </conditionalFormatting>
  <conditionalFormatting sqref="M42:O43 N64:O64">
    <cfRule type="expression" dxfId="4216" priority="121">
      <formula>$N$64 &gt; 0</formula>
    </cfRule>
    <cfRule type="expression" dxfId="4215" priority="122">
      <formula>$N$64 = 0</formula>
    </cfRule>
    <cfRule type="expression" dxfId="4214" priority="123">
      <formula>$N$64 &lt; 0</formula>
    </cfRule>
  </conditionalFormatting>
  <conditionalFormatting sqref="A71:C90 M71:O90">
    <cfRule type="expression" dxfId="4213" priority="109">
      <formula>AND($N71 &gt; 0, ISNUMBER($N71))</formula>
    </cfRule>
    <cfRule type="expression" dxfId="4212" priority="110">
      <formula>AND($N71 = 0 * ISNUMBER($N71))</formula>
    </cfRule>
    <cfRule type="expression" dxfId="4211" priority="111">
      <formula>AND($N71 &lt; 0, ISNUMBER($N71))</formula>
    </cfRule>
  </conditionalFormatting>
  <conditionalFormatting sqref="A71:F90">
    <cfRule type="expression" dxfId="4210" priority="118">
      <formula>AND($E71 &gt; 0, ISNUMBER($E71))</formula>
    </cfRule>
    <cfRule type="expression" dxfId="4209" priority="119">
      <formula>AND($E71 = 0 * ISNUMBER($E71))</formula>
    </cfRule>
    <cfRule type="expression" dxfId="4208" priority="120">
      <formula>AND($E71 &lt; 0, ISNUMBER($E71))</formula>
    </cfRule>
  </conditionalFormatting>
  <conditionalFormatting sqref="A71:C90 G71:I90">
    <cfRule type="expression" dxfId="4207" priority="115">
      <formula>AND($H71 &gt; 0, ISNUMBER($H71))</formula>
    </cfRule>
    <cfRule type="expression" dxfId="4206" priority="116">
      <formula>AND($H71 = 0 * ISNUMBER($H71))</formula>
    </cfRule>
    <cfRule type="expression" dxfId="4205" priority="117">
      <formula>AND($H71 &lt; 0, ISNUMBER($H71))</formula>
    </cfRule>
  </conditionalFormatting>
  <conditionalFormatting sqref="A71:C90 J71:L90">
    <cfRule type="expression" dxfId="4204" priority="112">
      <formula>AND($K71 &gt; 0, ISNUMBER($K71))</formula>
    </cfRule>
    <cfRule type="expression" dxfId="4203" priority="113">
      <formula>AND($K71 = 0 * ISNUMBER($K71))</formula>
    </cfRule>
    <cfRule type="expression" dxfId="4202" priority="114">
      <formula>AND($K71 &lt; 0, ISNUMBER($K71))</formula>
    </cfRule>
  </conditionalFormatting>
  <conditionalFormatting sqref="D69:F70 E91:F91">
    <cfRule type="expression" dxfId="4201" priority="106">
      <formula>$E$91 &gt; 0</formula>
    </cfRule>
    <cfRule type="expression" dxfId="4200" priority="107">
      <formula>$E$91 = 0</formula>
    </cfRule>
    <cfRule type="expression" dxfId="4199" priority="108">
      <formula>$E$91 &lt; 0</formula>
    </cfRule>
  </conditionalFormatting>
  <conditionalFormatting sqref="G69:I70 H91:I91">
    <cfRule type="expression" dxfId="4198" priority="103">
      <formula>$H$91 &gt; 0</formula>
    </cfRule>
    <cfRule type="expression" dxfId="4197" priority="104">
      <formula>$H$91 = 0</formula>
    </cfRule>
    <cfRule type="expression" dxfId="4196" priority="105">
      <formula>$H$91 &lt; 0</formula>
    </cfRule>
  </conditionalFormatting>
  <conditionalFormatting sqref="J69:L70 K91:L91">
    <cfRule type="expression" dxfId="4195" priority="100">
      <formula>$K$91 &gt; 0</formula>
    </cfRule>
    <cfRule type="expression" dxfId="4194" priority="101">
      <formula>$K$91 = 0</formula>
    </cfRule>
    <cfRule type="expression" dxfId="4193" priority="102">
      <formula>$K$91 &lt; 0</formula>
    </cfRule>
  </conditionalFormatting>
  <conditionalFormatting sqref="M69:O70 N91:O91">
    <cfRule type="expression" dxfId="4192" priority="97">
      <formula>$N$91 &gt; 0</formula>
    </cfRule>
    <cfRule type="expression" dxfId="4191" priority="98">
      <formula>$N$91 = 0</formula>
    </cfRule>
    <cfRule type="expression" dxfId="4190" priority="99">
      <formula>$N$91 &lt; 0</formula>
    </cfRule>
  </conditionalFormatting>
  <conditionalFormatting sqref="A98:C117 M98:O117">
    <cfRule type="expression" dxfId="4189" priority="85">
      <formula>AND($N98 &gt; 0, ISNUMBER($N98))</formula>
    </cfRule>
    <cfRule type="expression" dxfId="4188" priority="86">
      <formula>AND($N98 = 0 * ISNUMBER($N98))</formula>
    </cfRule>
    <cfRule type="expression" dxfId="4187" priority="87">
      <formula>AND($N98 &lt; 0, ISNUMBER($N98))</formula>
    </cfRule>
  </conditionalFormatting>
  <conditionalFormatting sqref="A98:F117">
    <cfRule type="expression" dxfId="4186" priority="94">
      <formula>AND($E98 &gt; 0, ISNUMBER($E98))</formula>
    </cfRule>
    <cfRule type="expression" dxfId="4185" priority="95">
      <formula>AND($E98 = 0 * ISNUMBER($E98))</formula>
    </cfRule>
    <cfRule type="expression" dxfId="4184" priority="96">
      <formula>AND($E98 &lt; 0, ISNUMBER($E98))</formula>
    </cfRule>
  </conditionalFormatting>
  <conditionalFormatting sqref="A98:C117 G98:I117">
    <cfRule type="expression" dxfId="4183" priority="91">
      <formula>AND($H98 &gt; 0, ISNUMBER($H98))</formula>
    </cfRule>
    <cfRule type="expression" dxfId="4182" priority="92">
      <formula>AND($H98 = 0 * ISNUMBER($H98))</formula>
    </cfRule>
    <cfRule type="expression" dxfId="4181" priority="93">
      <formula>AND($H98 &lt; 0, ISNUMBER($H98))</formula>
    </cfRule>
  </conditionalFormatting>
  <conditionalFormatting sqref="A98:C117 J98:L117">
    <cfRule type="expression" dxfId="4180" priority="88">
      <formula>AND($K98 &gt; 0, ISNUMBER($K98))</formula>
    </cfRule>
    <cfRule type="expression" dxfId="4179" priority="89">
      <formula>AND($K98 = 0 * ISNUMBER($K98))</formula>
    </cfRule>
    <cfRule type="expression" dxfId="4178" priority="90">
      <formula>AND($K98 &lt; 0, ISNUMBER($K98))</formula>
    </cfRule>
  </conditionalFormatting>
  <conditionalFormatting sqref="D96:F97 E118:F118">
    <cfRule type="expression" dxfId="4177" priority="82">
      <formula>$E$118 &gt; 0</formula>
    </cfRule>
    <cfRule type="expression" dxfId="4176" priority="83">
      <formula>$E$118 = 0</formula>
    </cfRule>
    <cfRule type="expression" dxfId="4175" priority="84">
      <formula>$E$118 &lt; 0</formula>
    </cfRule>
  </conditionalFormatting>
  <conditionalFormatting sqref="G96:I97 H118:I118">
    <cfRule type="expression" dxfId="4174" priority="79">
      <formula>$H$118 &gt; 0</formula>
    </cfRule>
    <cfRule type="expression" dxfId="4173" priority="80">
      <formula>$H$118 = 0</formula>
    </cfRule>
    <cfRule type="expression" dxfId="4172" priority="81">
      <formula>$H$118 &lt; 0</formula>
    </cfRule>
  </conditionalFormatting>
  <conditionalFormatting sqref="J96:L97 K118:L118">
    <cfRule type="expression" dxfId="4171" priority="76">
      <formula>$K$118 &gt; 0</formula>
    </cfRule>
    <cfRule type="expression" dxfId="4170" priority="77">
      <formula>$K$118 = 0</formula>
    </cfRule>
    <cfRule type="expression" dxfId="4169" priority="78">
      <formula>$K$118 &lt; 0</formula>
    </cfRule>
  </conditionalFormatting>
  <conditionalFormatting sqref="M96:O97 N118:O118">
    <cfRule type="expression" dxfId="4168" priority="73">
      <formula>$N$118 &gt; 0</formula>
    </cfRule>
    <cfRule type="expression" dxfId="4167" priority="74">
      <formula>$N$118 = 0</formula>
    </cfRule>
    <cfRule type="expression" dxfId="4166" priority="75">
      <formula>$N$118 &lt; 0</formula>
    </cfRule>
  </conditionalFormatting>
  <conditionalFormatting sqref="A125:C144 M125:O144">
    <cfRule type="expression" dxfId="4165" priority="61">
      <formula>AND($N125 &gt; 0, ISNUMBER($N125))</formula>
    </cfRule>
    <cfRule type="expression" dxfId="4164" priority="62">
      <formula>AND($N125 = 0 * ISNUMBER($N125))</formula>
    </cfRule>
    <cfRule type="expression" dxfId="4163" priority="63">
      <formula>AND($N125 &lt; 0, ISNUMBER($N125))</formula>
    </cfRule>
  </conditionalFormatting>
  <conditionalFormatting sqref="A125:F144">
    <cfRule type="expression" dxfId="4162" priority="70">
      <formula>AND($E125 &gt; 0, ISNUMBER($E125))</formula>
    </cfRule>
    <cfRule type="expression" dxfId="4161" priority="71">
      <formula>AND($E125 = 0 * ISNUMBER($E125))</formula>
    </cfRule>
    <cfRule type="expression" dxfId="4160" priority="72">
      <formula>AND($E125 &lt; 0, ISNUMBER($E125))</formula>
    </cfRule>
  </conditionalFormatting>
  <conditionalFormatting sqref="A125:C144 G125:I144">
    <cfRule type="expression" dxfId="4159" priority="67">
      <formula>AND($H125 &gt; 0, ISNUMBER($H125))</formula>
    </cfRule>
    <cfRule type="expression" dxfId="4158" priority="68">
      <formula>AND($H125 = 0 * ISNUMBER($H125))</formula>
    </cfRule>
    <cfRule type="expression" dxfId="4157" priority="69">
      <formula>AND($H125 &lt; 0, ISNUMBER($H125))</formula>
    </cfRule>
  </conditionalFormatting>
  <conditionalFormatting sqref="A125:C144 J125:L144">
    <cfRule type="expression" dxfId="4156" priority="64">
      <formula>AND($K125 &gt; 0, ISNUMBER($K125))</formula>
    </cfRule>
    <cfRule type="expression" dxfId="4155" priority="65">
      <formula>AND($K125 = 0 * ISNUMBER($K125))</formula>
    </cfRule>
    <cfRule type="expression" dxfId="4154" priority="66">
      <formula>AND($K125 &lt; 0, ISNUMBER($K125))</formula>
    </cfRule>
  </conditionalFormatting>
  <conditionalFormatting sqref="D123:F124 E145:F145">
    <cfRule type="expression" dxfId="4153" priority="58">
      <formula>$E$145 &gt; 0</formula>
    </cfRule>
    <cfRule type="expression" dxfId="4152" priority="59">
      <formula>$E$145 = 0</formula>
    </cfRule>
    <cfRule type="expression" dxfId="4151" priority="60">
      <formula>$E$145 &lt; 0</formula>
    </cfRule>
  </conditionalFormatting>
  <conditionalFormatting sqref="G123:I124 H145:I145">
    <cfRule type="expression" dxfId="4150" priority="55">
      <formula>$H$145 &gt; 0</formula>
    </cfRule>
    <cfRule type="expression" dxfId="4149" priority="56">
      <formula>$H$145 = 0</formula>
    </cfRule>
    <cfRule type="expression" dxfId="4148" priority="57">
      <formula>$H$145 &lt; 0</formula>
    </cfRule>
  </conditionalFormatting>
  <conditionalFormatting sqref="J123:L124 K145:L145">
    <cfRule type="expression" dxfId="4147" priority="52">
      <formula>$K$145 &gt; 0</formula>
    </cfRule>
    <cfRule type="expression" dxfId="4146" priority="53">
      <formula>$K$145 = 0</formula>
    </cfRule>
    <cfRule type="expression" dxfId="4145" priority="54">
      <formula>$K$145 &lt; 0</formula>
    </cfRule>
  </conditionalFormatting>
  <conditionalFormatting sqref="M123:O124 N145:O145">
    <cfRule type="expression" dxfId="4144" priority="49">
      <formula>$N$145 &gt; 0</formula>
    </cfRule>
    <cfRule type="expression" dxfId="4143" priority="50">
      <formula>$N$145 = 0</formula>
    </cfRule>
    <cfRule type="expression" dxfId="4142" priority="51">
      <formula>$N$145 &lt; 0</formula>
    </cfRule>
  </conditionalFormatting>
  <conditionalFormatting sqref="A152:C171 M152:O171">
    <cfRule type="expression" dxfId="4141" priority="37">
      <formula>AND($N152 &gt; 0, ISNUMBER($N152))</formula>
    </cfRule>
    <cfRule type="expression" dxfId="4140" priority="38">
      <formula>AND($N152 = 0 * ISNUMBER($N152))</formula>
    </cfRule>
    <cfRule type="expression" dxfId="4139" priority="39">
      <formula>AND($N152 &lt; 0, ISNUMBER($N152))</formula>
    </cfRule>
  </conditionalFormatting>
  <conditionalFormatting sqref="A152:F171">
    <cfRule type="expression" dxfId="4138" priority="46">
      <formula>AND($E152 &gt; 0, ISNUMBER($E152))</formula>
    </cfRule>
    <cfRule type="expression" dxfId="4137" priority="47">
      <formula>AND($E152 = 0 * ISNUMBER($E152))</formula>
    </cfRule>
    <cfRule type="expression" dxfId="4136" priority="48">
      <formula>AND($E152 &lt; 0, ISNUMBER($E152))</formula>
    </cfRule>
  </conditionalFormatting>
  <conditionalFormatting sqref="A152:C171 G152:I171">
    <cfRule type="expression" dxfId="4135" priority="43">
      <formula>AND($H152 &gt; 0, ISNUMBER($H152))</formula>
    </cfRule>
    <cfRule type="expression" dxfId="4134" priority="44">
      <formula>AND($H152 = 0 * ISNUMBER($H152))</formula>
    </cfRule>
    <cfRule type="expression" dxfId="4133" priority="45">
      <formula>AND($H152 &lt; 0, ISNUMBER($H152))</formula>
    </cfRule>
  </conditionalFormatting>
  <conditionalFormatting sqref="A152:C171 J152:L171">
    <cfRule type="expression" dxfId="4132" priority="40">
      <formula>AND($K152 &gt; 0, ISNUMBER($K152))</formula>
    </cfRule>
    <cfRule type="expression" dxfId="4131" priority="41">
      <formula>AND($K152 = 0 * ISNUMBER($K152))</formula>
    </cfRule>
    <cfRule type="expression" dxfId="4130" priority="42">
      <formula>AND($K152 &lt; 0, ISNUMBER($K152))</formula>
    </cfRule>
  </conditionalFormatting>
  <conditionalFormatting sqref="D150:F151 E172:F172">
    <cfRule type="expression" dxfId="4129" priority="34">
      <formula>$E$172 &gt; 0</formula>
    </cfRule>
    <cfRule type="expression" dxfId="4128" priority="35">
      <formula>$E$172 = 0</formula>
    </cfRule>
    <cfRule type="expression" dxfId="4127" priority="36">
      <formula>$E$172 &lt; 0</formula>
    </cfRule>
  </conditionalFormatting>
  <conditionalFormatting sqref="G150:I151 H172:I172">
    <cfRule type="expression" dxfId="4126" priority="31">
      <formula>$H$172 &gt; 0</formula>
    </cfRule>
    <cfRule type="expression" dxfId="4125" priority="32">
      <formula>$H$172 = 0</formula>
    </cfRule>
    <cfRule type="expression" dxfId="4124" priority="33">
      <formula>$H$172 &lt; 0</formula>
    </cfRule>
  </conditionalFormatting>
  <conditionalFormatting sqref="J150:L151 K172:L172">
    <cfRule type="expression" dxfId="4123" priority="28">
      <formula>$K$172 &gt; 0</formula>
    </cfRule>
    <cfRule type="expression" dxfId="4122" priority="29">
      <formula>$K$172 = 0</formula>
    </cfRule>
    <cfRule type="expression" dxfId="4121" priority="30">
      <formula>$K$172 &lt; 0</formula>
    </cfRule>
  </conditionalFormatting>
  <conditionalFormatting sqref="M150:O151 N172:O172">
    <cfRule type="expression" dxfId="4120" priority="25">
      <formula>$N$172 &gt; 0</formula>
    </cfRule>
    <cfRule type="expression" dxfId="4119" priority="26">
      <formula>$N$172 = 0</formula>
    </cfRule>
    <cfRule type="expression" dxfId="4118" priority="27">
      <formula>$N$172 &lt; 0</formula>
    </cfRule>
  </conditionalFormatting>
  <conditionalFormatting sqref="A179:C198 M179:O198">
    <cfRule type="expression" dxfId="4117" priority="13">
      <formula>AND($N179 &gt; 0, ISNUMBER($N179))</formula>
    </cfRule>
    <cfRule type="expression" dxfId="4116" priority="14">
      <formula>AND($N179 = 0 * ISNUMBER($N179))</formula>
    </cfRule>
    <cfRule type="expression" dxfId="4115" priority="15">
      <formula>AND($N179 &lt; 0, ISNUMBER($N179))</formula>
    </cfRule>
  </conditionalFormatting>
  <conditionalFormatting sqref="A179:F198">
    <cfRule type="expression" dxfId="4114" priority="22">
      <formula>AND($E179 &gt; 0, ISNUMBER($E179))</formula>
    </cfRule>
    <cfRule type="expression" dxfId="4113" priority="23">
      <formula>AND($E179 = 0 * ISNUMBER($E179))</formula>
    </cfRule>
    <cfRule type="expression" dxfId="4112" priority="24">
      <formula>AND($E179 &lt; 0, ISNUMBER($E179))</formula>
    </cfRule>
  </conditionalFormatting>
  <conditionalFormatting sqref="A179:C198 G179:I198">
    <cfRule type="expression" dxfId="4111" priority="19">
      <formula>AND($H179 &gt; 0, ISNUMBER($H179))</formula>
    </cfRule>
    <cfRule type="expression" dxfId="4110" priority="20">
      <formula>AND($H179 = 0 * ISNUMBER($H179))</formula>
    </cfRule>
    <cfRule type="expression" dxfId="4109" priority="21">
      <formula>AND($H179 &lt; 0, ISNUMBER($H179))</formula>
    </cfRule>
  </conditionalFormatting>
  <conditionalFormatting sqref="A179:C198 J179:L198">
    <cfRule type="expression" dxfId="4108" priority="16">
      <formula>AND($K179 &gt; 0, ISNUMBER($K179))</formula>
    </cfRule>
    <cfRule type="expression" dxfId="4107" priority="17">
      <formula>AND($K179 = 0 * ISNUMBER($K179))</formula>
    </cfRule>
    <cfRule type="expression" dxfId="4106" priority="18">
      <formula>AND($K179 &lt; 0, ISNUMBER($K179))</formula>
    </cfRule>
  </conditionalFormatting>
  <conditionalFormatting sqref="D177:F178 E199:F199">
    <cfRule type="expression" dxfId="4105" priority="10">
      <formula>$E$199 &gt; 0</formula>
    </cfRule>
    <cfRule type="expression" dxfId="4104" priority="11">
      <formula>$E$199 = 0</formula>
    </cfRule>
    <cfRule type="expression" dxfId="4103" priority="12">
      <formula>$E$199 &lt; 0</formula>
    </cfRule>
  </conditionalFormatting>
  <conditionalFormatting sqref="G177:I178 H199:I199">
    <cfRule type="expression" dxfId="4102" priority="7">
      <formula>$H$199 &gt; 0</formula>
    </cfRule>
    <cfRule type="expression" dxfId="4101" priority="8">
      <formula>$H$199 = 0</formula>
    </cfRule>
    <cfRule type="expression" dxfId="4100" priority="9">
      <formula>$H$199 &lt; 0</formula>
    </cfRule>
  </conditionalFormatting>
  <conditionalFormatting sqref="J177:L178 K199:L199">
    <cfRule type="expression" dxfId="4099" priority="4">
      <formula>$K$199 &gt; 0</formula>
    </cfRule>
    <cfRule type="expression" dxfId="4098" priority="5">
      <formula>$K$199 = 0</formula>
    </cfRule>
    <cfRule type="expression" dxfId="4097" priority="6">
      <formula>$K$199 &lt; 0</formula>
    </cfRule>
  </conditionalFormatting>
  <conditionalFormatting sqref="M177:O178 N199:O199">
    <cfRule type="expression" dxfId="4096" priority="1">
      <formula>$N$199 &gt; 0</formula>
    </cfRule>
    <cfRule type="expression" dxfId="4095" priority="2">
      <formula>$N$199 = 0</formula>
    </cfRule>
    <cfRule type="expression" dxfId="409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7CFF0E-1953-4ADC-8A6D-8ED237CF28C9}">
  <sheetPr codeName="Sheet7"/>
  <dimension ref="A1:S199"/>
  <sheetViews>
    <sheetView topLeftCell="A33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2" t="s">
        <v>0</v>
      </c>
      <c r="B1" s="203"/>
      <c r="C1" s="203"/>
      <c r="D1" s="203"/>
      <c r="E1" s="203"/>
      <c r="F1" s="204"/>
      <c r="G1" s="205">
        <v>44598</v>
      </c>
      <c r="H1" s="206"/>
      <c r="I1" s="207"/>
      <c r="J1" s="202" t="s">
        <v>1</v>
      </c>
      <c r="K1" s="203"/>
      <c r="L1" s="203"/>
      <c r="M1" s="203"/>
      <c r="N1" s="203"/>
      <c r="O1" s="204"/>
      <c r="Q1" s="202" t="s">
        <v>2</v>
      </c>
      <c r="R1" s="204"/>
    </row>
    <row r="2" spans="1:19" ht="17.25" customHeight="1">
      <c r="A2" s="117" t="s">
        <v>3</v>
      </c>
      <c r="B2" s="208" t="s">
        <v>8</v>
      </c>
      <c r="C2" s="209"/>
      <c r="D2" s="209"/>
      <c r="E2" s="209"/>
      <c r="F2" s="210"/>
      <c r="G2" s="211" t="s">
        <v>46</v>
      </c>
      <c r="H2" s="212"/>
      <c r="I2" s="213"/>
      <c r="J2" s="1" t="s">
        <v>3</v>
      </c>
      <c r="K2" s="208" t="s">
        <v>316</v>
      </c>
      <c r="L2" s="209"/>
      <c r="M2" s="209"/>
      <c r="N2" s="209"/>
      <c r="O2" s="210"/>
      <c r="Q2" s="2" t="s">
        <v>6</v>
      </c>
      <c r="R2" s="3">
        <v>0.375</v>
      </c>
    </row>
    <row r="3" spans="1:19" ht="17.25" customHeight="1" thickBot="1">
      <c r="A3" s="118" t="s">
        <v>7</v>
      </c>
      <c r="B3" s="214" t="s">
        <v>324</v>
      </c>
      <c r="C3" s="215"/>
      <c r="D3" s="215"/>
      <c r="E3" s="215"/>
      <c r="F3" s="216"/>
      <c r="G3" s="21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23,192 KRW (0.77%)</v>
      </c>
      <c r="H3" s="218"/>
      <c r="I3" s="219"/>
      <c r="J3" s="4" t="s">
        <v>7</v>
      </c>
      <c r="K3" s="214" t="s">
        <v>317</v>
      </c>
      <c r="L3" s="215"/>
      <c r="M3" s="215"/>
      <c r="N3" s="215"/>
      <c r="O3" s="21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14" t="s">
        <v>16</v>
      </c>
      <c r="C4" s="215"/>
      <c r="D4" s="215"/>
      <c r="E4" s="215"/>
      <c r="F4" s="216"/>
      <c r="G4" s="211" t="s">
        <v>44</v>
      </c>
      <c r="H4" s="212"/>
      <c r="I4" s="213"/>
      <c r="J4" s="4" t="s">
        <v>11</v>
      </c>
      <c r="K4" s="214" t="s">
        <v>318</v>
      </c>
      <c r="L4" s="215"/>
      <c r="M4" s="215"/>
      <c r="N4" s="215"/>
      <c r="O4" s="21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14" t="s">
        <v>315</v>
      </c>
      <c r="C5" s="215"/>
      <c r="D5" s="215"/>
      <c r="E5" s="215"/>
      <c r="F5" s="216"/>
      <c r="G5" s="21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-73,894 KRW (-2.46%)</v>
      </c>
      <c r="H5" s="218"/>
      <c r="I5" s="219"/>
      <c r="J5" s="4" t="s">
        <v>15</v>
      </c>
      <c r="K5" s="214" t="s">
        <v>319</v>
      </c>
      <c r="L5" s="215"/>
      <c r="M5" s="215"/>
      <c r="N5" s="215"/>
      <c r="O5" s="216"/>
    </row>
    <row r="6" spans="1:19">
      <c r="A6" s="118" t="s">
        <v>18</v>
      </c>
      <c r="B6" s="214"/>
      <c r="C6" s="215"/>
      <c r="D6" s="215"/>
      <c r="E6" s="215"/>
      <c r="F6" s="216"/>
      <c r="G6" s="211" t="s">
        <v>45</v>
      </c>
      <c r="H6" s="212"/>
      <c r="I6" s="213"/>
      <c r="J6" s="4" t="s">
        <v>18</v>
      </c>
      <c r="K6" s="214" t="s">
        <v>320</v>
      </c>
      <c r="L6" s="215"/>
      <c r="M6" s="215"/>
      <c r="N6" s="215"/>
      <c r="O6" s="216"/>
    </row>
    <row r="7" spans="1:19" ht="17.25" thickBot="1">
      <c r="A7" s="118" t="s">
        <v>21</v>
      </c>
      <c r="B7" s="214"/>
      <c r="C7" s="215"/>
      <c r="D7" s="215"/>
      <c r="E7" s="215"/>
      <c r="F7" s="216"/>
      <c r="G7" s="21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-15,727 KRW (-0.52%)</v>
      </c>
      <c r="H7" s="218"/>
      <c r="I7" s="219"/>
      <c r="J7" s="4" t="s">
        <v>21</v>
      </c>
      <c r="K7" s="214" t="s">
        <v>321</v>
      </c>
      <c r="L7" s="215"/>
      <c r="M7" s="215"/>
      <c r="N7" s="215"/>
      <c r="O7" s="216"/>
    </row>
    <row r="8" spans="1:19" ht="17.25" thickBot="1">
      <c r="A8" s="118" t="s">
        <v>24</v>
      </c>
      <c r="B8" s="214"/>
      <c r="C8" s="215"/>
      <c r="D8" s="215"/>
      <c r="E8" s="215"/>
      <c r="F8" s="216"/>
      <c r="G8" s="211" t="s">
        <v>251</v>
      </c>
      <c r="H8" s="212"/>
      <c r="I8" s="213"/>
      <c r="J8" s="4" t="s">
        <v>24</v>
      </c>
      <c r="K8" s="214"/>
      <c r="L8" s="215"/>
      <c r="M8" s="215"/>
      <c r="N8" s="215"/>
      <c r="O8" s="216"/>
      <c r="Q8" s="202" t="s">
        <v>27</v>
      </c>
      <c r="R8" s="204"/>
    </row>
    <row r="9" spans="1:19" ht="17.25" thickBot="1">
      <c r="A9" s="118" t="s">
        <v>28</v>
      </c>
      <c r="B9" s="214"/>
      <c r="C9" s="215"/>
      <c r="D9" s="215"/>
      <c r="E9" s="215"/>
      <c r="F9" s="216"/>
      <c r="G9" s="21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-61,069 KRW (-2.04%)</v>
      </c>
      <c r="H9" s="218"/>
      <c r="I9" s="219"/>
      <c r="J9" s="4" t="s">
        <v>28</v>
      </c>
      <c r="K9" s="214"/>
      <c r="L9" s="215"/>
      <c r="M9" s="215"/>
      <c r="N9" s="215"/>
      <c r="O9" s="216"/>
      <c r="Q9" s="2" t="s">
        <v>29</v>
      </c>
      <c r="R9" s="6">
        <v>10</v>
      </c>
    </row>
    <row r="10" spans="1:19">
      <c r="A10" s="118" t="s">
        <v>30</v>
      </c>
      <c r="B10" s="214"/>
      <c r="C10" s="215"/>
      <c r="D10" s="215"/>
      <c r="E10" s="215"/>
      <c r="F10" s="216"/>
      <c r="G10" s="211" t="s">
        <v>47</v>
      </c>
      <c r="H10" s="212"/>
      <c r="I10" s="213"/>
      <c r="J10" s="4" t="s">
        <v>30</v>
      </c>
      <c r="K10" s="214" t="s">
        <v>322</v>
      </c>
      <c r="L10" s="215"/>
      <c r="M10" s="215"/>
      <c r="N10" s="215"/>
      <c r="O10" s="216"/>
      <c r="Q10" s="2" t="s">
        <v>31</v>
      </c>
      <c r="R10" s="6">
        <v>100</v>
      </c>
    </row>
    <row r="11" spans="1:19" ht="17.25" thickBot="1">
      <c r="A11" s="119" t="s">
        <v>32</v>
      </c>
      <c r="B11" s="220" t="s">
        <v>323</v>
      </c>
      <c r="C11" s="221"/>
      <c r="D11" s="221"/>
      <c r="E11" s="221"/>
      <c r="F11" s="222"/>
      <c r="G11" s="21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8"/>
      <c r="I11" s="219"/>
      <c r="J11" s="7" t="s">
        <v>32</v>
      </c>
      <c r="K11" s="220" t="s">
        <v>314</v>
      </c>
      <c r="L11" s="221"/>
      <c r="M11" s="221"/>
      <c r="N11" s="221"/>
      <c r="O11" s="222"/>
      <c r="Q11" s="65" t="s">
        <v>33</v>
      </c>
      <c r="R11" s="8">
        <v>1000</v>
      </c>
    </row>
    <row r="12" spans="1:19" ht="17.25" thickBot="1"/>
    <row r="13" spans="1:19" ht="17.25" customHeight="1" thickBot="1">
      <c r="A13" s="202" t="s">
        <v>34</v>
      </c>
      <c r="B13" s="203"/>
      <c r="C13" s="203"/>
      <c r="D13" s="203"/>
      <c r="E13" s="203"/>
      <c r="F13" s="203"/>
      <c r="G13" s="203"/>
      <c r="H13" s="203"/>
      <c r="I13" s="203"/>
      <c r="J13" s="203"/>
      <c r="K13" s="203"/>
      <c r="L13" s="203"/>
      <c r="M13" s="203"/>
      <c r="N13" s="203"/>
      <c r="O13" s="204"/>
      <c r="Q13" s="223"/>
      <c r="R13" s="223"/>
      <c r="S13" s="223"/>
    </row>
    <row r="14" spans="1:19" ht="17.25" customHeight="1" thickBot="1">
      <c r="A14" s="170" t="s">
        <v>35</v>
      </c>
      <c r="B14" s="202" t="s">
        <v>36</v>
      </c>
      <c r="C14" s="204"/>
      <c r="D14" s="202" t="s">
        <v>37</v>
      </c>
      <c r="E14" s="203"/>
      <c r="F14" s="204"/>
      <c r="G14" s="229">
        <f>_xlfn.IFNA(VLOOKUP(B14, 현재가테이블!$B$2:$D$200, 2, FALSE), "-")</f>
        <v>48446000</v>
      </c>
      <c r="H14" s="230"/>
      <c r="I14" s="231"/>
      <c r="J14" s="202" t="s">
        <v>38</v>
      </c>
      <c r="K14" s="203"/>
      <c r="L14" s="204"/>
      <c r="M14" s="232">
        <f>_xlfn.IFNA(VLOOKUP(B14, 현재가테이블!$B$2:$D$200, 3, FALSE), "-")</f>
        <v>4.5040769699999997E-2</v>
      </c>
      <c r="N14" s="233"/>
      <c r="O14" s="234"/>
      <c r="Q14" s="223"/>
      <c r="R14" s="223"/>
      <c r="S14" s="223"/>
    </row>
    <row r="15" spans="1:19" ht="17.25" customHeight="1" thickBot="1">
      <c r="A15" s="267" t="s">
        <v>39</v>
      </c>
      <c r="B15" s="268" t="str">
        <f>TEXT($G$1, "[$-ko-KR]yyyy-mm-dd(ddd) ") &amp; "오전 00:00"</f>
        <v>2022-02-06(일) 오전 00:00</v>
      </c>
      <c r="C15" s="269"/>
      <c r="D15" s="225" t="str">
        <f>TEXT($G$1, "[$-ko-KR]yyyy-mm-dd(ddd) ") &amp; "오후 14:00"</f>
        <v>2022-02-06(일) 오후 14:00</v>
      </c>
      <c r="E15" s="226"/>
      <c r="F15" s="227"/>
      <c r="G15" s="225" t="str">
        <f>TEXT($G$1, "[$-ko-KR]yyyy-mm-dd(ddd) ") &amp; "오후 19:00"</f>
        <v>2022-02-06(일) 오후 19:00</v>
      </c>
      <c r="H15" s="226"/>
      <c r="I15" s="227"/>
      <c r="J15" s="225" t="str">
        <f>TEXT($G$1, "[$-ko-KR]yyyy-mm-dd(ddd) ") &amp; "오후 21:00"</f>
        <v>2022-02-06(일) 오후 21:00</v>
      </c>
      <c r="K15" s="226"/>
      <c r="L15" s="227"/>
      <c r="M15" s="225" t="str">
        <f>TEXT($G$1+1, "[$-ko-KR]yyyy-mm-dd(ddd) ") &amp; "오전 00:00"</f>
        <v>2022-02-07(월) 오전 00:00</v>
      </c>
      <c r="N15" s="226"/>
      <c r="O15" s="227"/>
      <c r="Q15" s="223"/>
      <c r="R15" s="223"/>
      <c r="S15" s="223"/>
    </row>
    <row r="16" spans="1:19" ht="17.25" customHeight="1" thickBot="1">
      <c r="A16" s="26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1" t="s">
        <v>37</v>
      </c>
      <c r="H16" s="172" t="s">
        <v>40</v>
      </c>
      <c r="I16" s="173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8"/>
      <c r="R16" s="228"/>
      <c r="S16" s="22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3"/>
      <c r="R17" s="223"/>
      <c r="S17" s="223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3"/>
      <c r="R18" s="223"/>
      <c r="S18" s="223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8"/>
      <c r="R19" s="228"/>
      <c r="S19" s="22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8"/>
      <c r="R20" s="228"/>
      <c r="S20" s="22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8"/>
      <c r="R21" s="228"/>
      <c r="S21" s="22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8"/>
      <c r="R22" s="228"/>
      <c r="S22" s="22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8"/>
      <c r="R23" s="228"/>
      <c r="S23" s="22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8"/>
      <c r="R24" s="228"/>
      <c r="S24" s="22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7"/>
      <c r="R26" s="238"/>
      <c r="S26" s="23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0"/>
      <c r="R27" s="241"/>
      <c r="S27" s="24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3"/>
      <c r="R28" s="244"/>
      <c r="S28" s="24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8"/>
      <c r="R29" s="228"/>
      <c r="S29" s="22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3"/>
      <c r="R30" s="223"/>
      <c r="S30" s="223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3"/>
      <c r="R31" s="223"/>
      <c r="S31" s="223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8"/>
      <c r="R32" s="228"/>
      <c r="S32" s="22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8"/>
      <c r="R33" s="228"/>
      <c r="S33" s="22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8"/>
      <c r="R34" s="228"/>
      <c r="S34" s="22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0"/>
      <c r="R35" s="251"/>
      <c r="S35" s="25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3"/>
      <c r="R36" s="254"/>
      <c r="S36" s="255"/>
    </row>
    <row r="37" spans="1:19" ht="17.25" customHeight="1" thickBot="1">
      <c r="A37" s="132" t="s">
        <v>42</v>
      </c>
      <c r="B37" s="261">
        <v>150000</v>
      </c>
      <c r="C37" s="26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6"/>
      <c r="R37" s="257"/>
      <c r="S37" s="258"/>
    </row>
    <row r="38" spans="1:19" ht="17.25" customHeight="1"/>
    <row r="39" spans="1:19" ht="17.25" customHeight="1" thickBot="1"/>
    <row r="40" spans="1:19" ht="17.25" customHeight="1" thickBot="1">
      <c r="A40" s="202" t="s">
        <v>44</v>
      </c>
      <c r="B40" s="203"/>
      <c r="C40" s="203"/>
      <c r="D40" s="203"/>
      <c r="E40" s="203"/>
      <c r="F40" s="203"/>
      <c r="G40" s="203"/>
      <c r="H40" s="203"/>
      <c r="I40" s="203"/>
      <c r="J40" s="203"/>
      <c r="K40" s="203"/>
      <c r="L40" s="203"/>
      <c r="M40" s="203"/>
      <c r="N40" s="203"/>
      <c r="O40" s="204"/>
      <c r="Q40" s="223"/>
      <c r="R40" s="223"/>
      <c r="S40" s="223"/>
    </row>
    <row r="41" spans="1:19" ht="17.25" customHeight="1" thickBot="1">
      <c r="A41" s="170" t="s">
        <v>263</v>
      </c>
      <c r="B41" s="202" t="s">
        <v>49</v>
      </c>
      <c r="C41" s="204"/>
      <c r="D41" s="202" t="s">
        <v>57</v>
      </c>
      <c r="E41" s="203"/>
      <c r="F41" s="204"/>
      <c r="G41" s="229">
        <f>_xlfn.IFNA(VLOOKUP(B41, 현재가테이블!$B$2:$D$200, 2, FALSE), "-")</f>
        <v>48446000</v>
      </c>
      <c r="H41" s="230"/>
      <c r="I41" s="231"/>
      <c r="J41" s="202" t="s">
        <v>58</v>
      </c>
      <c r="K41" s="203"/>
      <c r="L41" s="204"/>
      <c r="M41" s="232">
        <f>_xlfn.IFNA(VLOOKUP(B41, 현재가테이블!$B$2:$D$200, 3, FALSE), "-")</f>
        <v>4.5040769699999997E-2</v>
      </c>
      <c r="N41" s="233"/>
      <c r="O41" s="234"/>
      <c r="Q41" s="223"/>
      <c r="R41" s="223"/>
      <c r="S41" s="223"/>
    </row>
    <row r="42" spans="1:19" ht="17.25" customHeight="1" thickBot="1">
      <c r="A42" s="263" t="s">
        <v>54</v>
      </c>
      <c r="B42" s="265" t="str">
        <f>TEXT($G$1, "[$-ko-KR]yyyy-mm-dd(ddd) ") &amp; "오전 00:00"</f>
        <v>2022-02-06(일) 오전 00:00</v>
      </c>
      <c r="C42" s="266"/>
      <c r="D42" s="225" t="str">
        <f>TEXT($G$1, "[$-ko-KR]yyyy-mm-dd(ddd) ") &amp; "오후 14:00"</f>
        <v>2022-02-06(일) 오후 14:00</v>
      </c>
      <c r="E42" s="226"/>
      <c r="F42" s="227"/>
      <c r="G42" s="225" t="str">
        <f>TEXT($G$1, "[$-ko-KR]yyyy-mm-dd(ddd) ") &amp; "오후 19:00"</f>
        <v>2022-02-06(일) 오후 19:00</v>
      </c>
      <c r="H42" s="226"/>
      <c r="I42" s="227"/>
      <c r="J42" s="225" t="str">
        <f>TEXT($G$1, "[$-ko-KR]yyyy-mm-dd(ddd) ") &amp; "오후 21:00"</f>
        <v>2022-02-06(일) 오후 21:00</v>
      </c>
      <c r="K42" s="226"/>
      <c r="L42" s="227"/>
      <c r="M42" s="225" t="str">
        <f>TEXT($G$1+1, "[$-ko-KR]yyyy-mm-dd(ddd) ") &amp; "오전 00:00"</f>
        <v>2022-02-07(월) 오전 00:00</v>
      </c>
      <c r="N42" s="226"/>
      <c r="O42" s="227"/>
      <c r="Q42" s="223"/>
      <c r="R42" s="223"/>
      <c r="S42" s="223"/>
    </row>
    <row r="43" spans="1:19" ht="17.25" customHeight="1" thickBot="1">
      <c r="A43" s="264"/>
      <c r="B43" s="121" t="s">
        <v>57</v>
      </c>
      <c r="C43" s="122" t="s">
        <v>58</v>
      </c>
      <c r="D43" s="2" t="s">
        <v>57</v>
      </c>
      <c r="E43" s="10" t="s">
        <v>264</v>
      </c>
      <c r="F43" s="11" t="s">
        <v>265</v>
      </c>
      <c r="G43" s="171" t="s">
        <v>57</v>
      </c>
      <c r="H43" s="172" t="s">
        <v>264</v>
      </c>
      <c r="I43" s="173" t="s">
        <v>265</v>
      </c>
      <c r="J43" s="10" t="s">
        <v>57</v>
      </c>
      <c r="K43" s="10" t="s">
        <v>264</v>
      </c>
      <c r="L43" s="115" t="s">
        <v>265</v>
      </c>
      <c r="M43" s="2" t="s">
        <v>57</v>
      </c>
      <c r="N43" s="10" t="s">
        <v>264</v>
      </c>
      <c r="O43" s="66" t="s">
        <v>265</v>
      </c>
      <c r="Q43" s="228"/>
      <c r="R43" s="228"/>
      <c r="S43" s="228"/>
    </row>
    <row r="44" spans="1:19" ht="17.25" customHeight="1" thickBot="1">
      <c r="A44" s="123" t="s">
        <v>246</v>
      </c>
      <c r="B44" s="124">
        <v>77.5</v>
      </c>
      <c r="C44" s="76">
        <v>9.7733711000000001E-2</v>
      </c>
      <c r="D44" s="13">
        <v>79.8</v>
      </c>
      <c r="E44" s="14">
        <f>IF(ISNUMBER(D44), (D44 - $B44) / $B44, "")</f>
        <v>2.9677419354838672E-2</v>
      </c>
      <c r="F44" s="16">
        <f>IF(ISNUMBER(D44), $B64 * E44, "")</f>
        <v>4451.6129032258004</v>
      </c>
      <c r="G44" s="29">
        <v>80.2</v>
      </c>
      <c r="H44" s="14">
        <f>IF(ISNUMBER(G44), (G44 - $B44) / $B44, "")</f>
        <v>3.4838709677419394E-2</v>
      </c>
      <c r="I44" s="100">
        <f>IF(ISNUMBER(G44), $B64 * H44, "")</f>
        <v>5225.8064516129089</v>
      </c>
      <c r="J44" s="13">
        <v>79.7</v>
      </c>
      <c r="K44" s="14">
        <f>IF(ISNUMBER(J44), (J44 - $B44) / $B44, "")</f>
        <v>2.8387096774193585E-2</v>
      </c>
      <c r="L44" s="16">
        <f>IF(ISNUMBER(J44), $B64 * K44, "")</f>
        <v>4258.0645161290377</v>
      </c>
      <c r="M44" s="29">
        <v>77.099999999999994</v>
      </c>
      <c r="N44" s="14">
        <f>IF(ISNUMBER(M44), (M44 - $B44) / $B44, "")</f>
        <v>-5.1612903225807189E-3</v>
      </c>
      <c r="O44" s="16">
        <f>IF(ISNUMBER(M44), $B64 * N44, "")</f>
        <v>-774.19354838710785</v>
      </c>
      <c r="Q44" s="223"/>
      <c r="R44" s="223"/>
      <c r="S44" s="223"/>
    </row>
    <row r="45" spans="1:19" ht="17.25" customHeight="1" thickBot="1">
      <c r="A45" s="125" t="s">
        <v>204</v>
      </c>
      <c r="B45" s="126">
        <v>9.11</v>
      </c>
      <c r="C45" s="77">
        <v>7.8106508899999996E-2</v>
      </c>
      <c r="D45" s="15">
        <v>8.92</v>
      </c>
      <c r="E45" s="32">
        <f t="shared" ref="E45:E48" si="14">IF(ISNUMBER(D45), (D45 - $B45) / $B45, "")</f>
        <v>-2.0856201975850659E-2</v>
      </c>
      <c r="F45" s="18">
        <f>IF(ISNUMBER(D45), $B64 * E45, "")</f>
        <v>-3128.4302963775986</v>
      </c>
      <c r="G45" s="31">
        <v>8.9600000000000009</v>
      </c>
      <c r="H45" s="32">
        <f t="shared" ref="H45:H48" si="15">IF(ISNUMBER(G45), (G45 - $B45) / $B45, "")</f>
        <v>-1.6465422612513565E-2</v>
      </c>
      <c r="I45" s="101">
        <f>IF(ISNUMBER(G45), $B64 * H45, "")</f>
        <v>-2469.8133918770345</v>
      </c>
      <c r="J45" s="15">
        <v>8.91</v>
      </c>
      <c r="K45" s="32">
        <f t="shared" ref="K45:K48" si="16">IF(ISNUMBER(J45), (J45 - $B45) / $B45, "")</f>
        <v>-2.1953896816684883E-2</v>
      </c>
      <c r="L45" s="18">
        <f>IF(ISNUMBER(J45), $B64 * K45, "")</f>
        <v>-3293.0845225027324</v>
      </c>
      <c r="M45" s="31">
        <v>8.77</v>
      </c>
      <c r="N45" s="32">
        <f t="shared" ref="N45:N48" si="17">IF(ISNUMBER(M45), (M45 - $B45) / $B45, "")</f>
        <v>-3.7321624588364424E-2</v>
      </c>
      <c r="O45" s="18">
        <f>IF(ISNUMBER(M45), $B64 * N45, "")</f>
        <v>-5598.2436882546635</v>
      </c>
      <c r="Q45" s="223"/>
      <c r="R45" s="223"/>
      <c r="S45" s="223"/>
    </row>
    <row r="46" spans="1:19" ht="17.25" customHeight="1" thickBot="1">
      <c r="A46" s="125" t="s">
        <v>127</v>
      </c>
      <c r="B46" s="126">
        <v>92.8</v>
      </c>
      <c r="C46" s="77">
        <v>7.6566125299999996E-2</v>
      </c>
      <c r="D46" s="15">
        <v>92.8</v>
      </c>
      <c r="E46" s="32">
        <f t="shared" si="14"/>
        <v>0</v>
      </c>
      <c r="F46" s="18">
        <f>IF(ISNUMBER(D46), $B64 * E46, "")</f>
        <v>0</v>
      </c>
      <c r="G46" s="31">
        <v>93</v>
      </c>
      <c r="H46" s="32">
        <f t="shared" si="15"/>
        <v>2.1551724137931342E-3</v>
      </c>
      <c r="I46" s="101">
        <f>IF(ISNUMBER(G46), $B64 * H46, "")</f>
        <v>323.27586206897013</v>
      </c>
      <c r="J46" s="15">
        <v>92.7</v>
      </c>
      <c r="K46" s="32">
        <f t="shared" si="16"/>
        <v>-1.0775862068964906E-3</v>
      </c>
      <c r="L46" s="18">
        <f>IF(ISNUMBER(J46), $B64 * K46, "")</f>
        <v>-161.63793103447358</v>
      </c>
      <c r="M46" s="31">
        <v>90.8</v>
      </c>
      <c r="N46" s="32">
        <f t="shared" si="17"/>
        <v>-2.1551724137931036E-2</v>
      </c>
      <c r="O46" s="18">
        <f>IF(ISNUMBER(M46), $B64 * N46, "")</f>
        <v>-3232.7586206896553</v>
      </c>
      <c r="Q46" s="228"/>
      <c r="R46" s="228"/>
      <c r="S46" s="228"/>
    </row>
    <row r="47" spans="1:19" ht="17.25" customHeight="1" thickBot="1">
      <c r="A47" s="125" t="s">
        <v>97</v>
      </c>
      <c r="B47" s="126">
        <v>2.8999999999999998E-3</v>
      </c>
      <c r="C47" s="77">
        <v>7.4074074099999998E-2</v>
      </c>
      <c r="D47" s="15">
        <v>2.8E-3</v>
      </c>
      <c r="E47" s="32">
        <f t="shared" si="14"/>
        <v>-3.4482758620689599E-2</v>
      </c>
      <c r="F47" s="18">
        <f>IF(ISNUMBER(D47), $B64 * E47, "")</f>
        <v>-5172.4137931034402</v>
      </c>
      <c r="G47" s="31">
        <v>2.8E-3</v>
      </c>
      <c r="H47" s="32">
        <f t="shared" si="15"/>
        <v>-3.4482758620689599E-2</v>
      </c>
      <c r="I47" s="101">
        <f>IF(ISNUMBER(G47), $B64 * H47, "")</f>
        <v>-5172.4137931034402</v>
      </c>
      <c r="J47" s="15">
        <v>2.8E-3</v>
      </c>
      <c r="K47" s="32">
        <f t="shared" si="16"/>
        <v>-3.4482758620689599E-2</v>
      </c>
      <c r="L47" s="18">
        <f>IF(ISNUMBER(J47), $B64 * K47, "")</f>
        <v>-5172.4137931034402</v>
      </c>
      <c r="M47" s="31">
        <v>2.8E-3</v>
      </c>
      <c r="N47" s="32">
        <f t="shared" si="17"/>
        <v>-3.4482758620689599E-2</v>
      </c>
      <c r="O47" s="18">
        <f>IF(ISNUMBER(M47), $B64 * N47, "")</f>
        <v>-5172.4137931034402</v>
      </c>
      <c r="Q47" s="228"/>
      <c r="R47" s="228"/>
      <c r="S47" s="228"/>
    </row>
    <row r="48" spans="1:19" ht="17.25" customHeight="1" thickBot="1">
      <c r="A48" s="127" t="s">
        <v>119</v>
      </c>
      <c r="B48" s="128">
        <v>21.1</v>
      </c>
      <c r="C48" s="78">
        <v>7.1065989800000007E-2</v>
      </c>
      <c r="D48" s="20">
        <v>20.7</v>
      </c>
      <c r="E48" s="21">
        <f t="shared" si="14"/>
        <v>-1.895734597156408E-2</v>
      </c>
      <c r="F48" s="22">
        <f>IF(ISNUMBER(D48), $B64 * E48, "")</f>
        <v>-2843.6018957346118</v>
      </c>
      <c r="G48" s="30">
        <v>20.8</v>
      </c>
      <c r="H48" s="21">
        <f t="shared" si="15"/>
        <v>-1.4218009478673018E-2</v>
      </c>
      <c r="I48" s="105">
        <f>IF(ISNUMBER(G48), $B64 * H48, "")</f>
        <v>-2132.7014218009526</v>
      </c>
      <c r="J48" s="20">
        <v>20.6</v>
      </c>
      <c r="K48" s="21">
        <f t="shared" si="16"/>
        <v>-2.3696682464454975E-2</v>
      </c>
      <c r="L48" s="22">
        <f>IF(ISNUMBER(J48), $B64 * K48, "")</f>
        <v>-3554.502369668246</v>
      </c>
      <c r="M48" s="30">
        <v>20.3</v>
      </c>
      <c r="N48" s="21">
        <f t="shared" si="17"/>
        <v>-3.7914691943127993E-2</v>
      </c>
      <c r="O48" s="22">
        <f>IF(ISNUMBER(M48), $B64 * N48, "")</f>
        <v>-5687.2037914691991</v>
      </c>
      <c r="Q48" s="228"/>
      <c r="R48" s="228"/>
      <c r="S48" s="228"/>
    </row>
    <row r="49" spans="1:19" ht="17.25" customHeight="1" thickBot="1">
      <c r="A49" s="125" t="s">
        <v>147</v>
      </c>
      <c r="B49" s="129">
        <v>9.84</v>
      </c>
      <c r="C49" s="80">
        <v>6.6088840699999998E-2</v>
      </c>
      <c r="D49" s="106">
        <v>9.7100000000000009</v>
      </c>
      <c r="E49" s="107">
        <f>IF(ISNUMBER(D49), (D49 - $B49) / $B49, "")</f>
        <v>-1.3211382113821037E-2</v>
      </c>
      <c r="F49" s="108">
        <f>IF(ISNUMBER(D49), $B64 * E49, "")</f>
        <v>-1981.7073170731555</v>
      </c>
      <c r="G49" s="109">
        <v>9.7899999999999991</v>
      </c>
      <c r="H49" s="107">
        <f>IF(ISNUMBER(G49), (G49 - $B49) / $B49, "")</f>
        <v>-5.081300813008202E-3</v>
      </c>
      <c r="I49" s="110">
        <f>IF(ISNUMBER(G49), $B64 * H49, "")</f>
        <v>-762.19512195123025</v>
      </c>
      <c r="J49" s="106">
        <v>9.6300000000000008</v>
      </c>
      <c r="K49" s="107">
        <f>IF(ISNUMBER(J49), (J49 - $B49) / $B49, "")</f>
        <v>-2.1341463414634054E-2</v>
      </c>
      <c r="L49" s="108">
        <f>IF(ISNUMBER(J49), $B64 * K49, "")</f>
        <v>-3201.2195121951081</v>
      </c>
      <c r="M49" s="109">
        <v>9.57</v>
      </c>
      <c r="N49" s="107">
        <f>IF(ISNUMBER(M49), (M49 - $B49) / $B49, "")</f>
        <v>-2.7439024390243861E-2</v>
      </c>
      <c r="O49" s="108">
        <f>IF(ISNUMBER(M49), $B64 * N49, "")</f>
        <v>-4115.8536585365791</v>
      </c>
      <c r="Q49" s="228"/>
      <c r="R49" s="228"/>
      <c r="S49" s="228"/>
    </row>
    <row r="50" spans="1:19" ht="17.25" customHeight="1" thickBot="1">
      <c r="A50" s="125" t="s">
        <v>200</v>
      </c>
      <c r="B50" s="126">
        <v>14</v>
      </c>
      <c r="C50" s="77">
        <v>6.0606060599999997E-2</v>
      </c>
      <c r="D50" s="15">
        <v>13.7</v>
      </c>
      <c r="E50" s="32">
        <f t="shared" ref="E50:E53" si="18">IF(ISNUMBER(D50), (D50 - $B50) / $B50, "")</f>
        <v>-2.1428571428571481E-2</v>
      </c>
      <c r="F50" s="18">
        <f>IF(ISNUMBER(D50), $B64 * E50, "")</f>
        <v>-3214.285714285722</v>
      </c>
      <c r="G50" s="31">
        <v>13.6</v>
      </c>
      <c r="H50" s="32">
        <f t="shared" ref="H50:H53" si="19">IF(ISNUMBER(G50), (G50 - $B50) / $B50, "")</f>
        <v>-2.8571428571428598E-2</v>
      </c>
      <c r="I50" s="101">
        <f>IF(ISNUMBER(G50), $B64 * H50, "")</f>
        <v>-4285.7142857142899</v>
      </c>
      <c r="J50" s="15">
        <v>13.5</v>
      </c>
      <c r="K50" s="32">
        <f t="shared" ref="K50:K53" si="20">IF(ISNUMBER(J50), (J50 - $B50) / $B50, "")</f>
        <v>-3.5714285714285712E-2</v>
      </c>
      <c r="L50" s="18">
        <f>IF(ISNUMBER(J50), $B64 * K50, "")</f>
        <v>-5357.1428571428569</v>
      </c>
      <c r="M50" s="31">
        <v>13.3</v>
      </c>
      <c r="N50" s="32">
        <f t="shared" ref="N50:N53" si="21">IF(ISNUMBER(M50), (M50 - $B50) / $B50, "")</f>
        <v>-4.9999999999999947E-2</v>
      </c>
      <c r="O50" s="18">
        <f>IF(ISNUMBER(M50), $B64 * N50, "")</f>
        <v>-7499.9999999999918</v>
      </c>
      <c r="Q50" s="228"/>
      <c r="R50" s="228"/>
      <c r="S50" s="228"/>
    </row>
    <row r="51" spans="1:19" ht="17.25" customHeight="1" thickBot="1">
      <c r="A51" s="125" t="s">
        <v>129</v>
      </c>
      <c r="B51" s="126">
        <v>63.9</v>
      </c>
      <c r="C51" s="77">
        <v>5.2718286699999999E-2</v>
      </c>
      <c r="D51" s="15">
        <v>64.099999999999994</v>
      </c>
      <c r="E51" s="32">
        <f t="shared" si="18"/>
        <v>3.1298904538340491E-3</v>
      </c>
      <c r="F51" s="18">
        <f>IF(ISNUMBER(D51), $B64 * E51, "")</f>
        <v>469.48356807510737</v>
      </c>
      <c r="G51" s="31">
        <v>63.6</v>
      </c>
      <c r="H51" s="32">
        <f t="shared" si="19"/>
        <v>-4.6948356807511296E-3</v>
      </c>
      <c r="I51" s="101">
        <f>IF(ISNUMBER(G51), $B64 * H51, "")</f>
        <v>-704.22535211266938</v>
      </c>
      <c r="J51" s="15">
        <v>63.3</v>
      </c>
      <c r="K51" s="32">
        <f t="shared" si="20"/>
        <v>-9.3896713615023702E-3</v>
      </c>
      <c r="L51" s="18">
        <f>IF(ISNUMBER(J51), $B64 * K51, "")</f>
        <v>-1408.4507042253556</v>
      </c>
      <c r="M51" s="31">
        <v>62.9</v>
      </c>
      <c r="N51" s="32">
        <f t="shared" si="21"/>
        <v>-1.5649452269170579E-2</v>
      </c>
      <c r="O51" s="18">
        <f>IF(ISNUMBER(M51), $B64 * N51, "")</f>
        <v>-2347.4178403755868</v>
      </c>
      <c r="Q51" s="228"/>
      <c r="R51" s="228"/>
      <c r="S51" s="228"/>
    </row>
    <row r="52" spans="1:19" ht="17.25" customHeight="1" thickBot="1">
      <c r="A52" s="125" t="s">
        <v>64</v>
      </c>
      <c r="B52" s="126">
        <v>35.4</v>
      </c>
      <c r="C52" s="77">
        <v>5.0445103900000003E-2</v>
      </c>
      <c r="D52" s="15">
        <v>34.9</v>
      </c>
      <c r="E52" s="32">
        <f t="shared" si="18"/>
        <v>-1.4124293785310734E-2</v>
      </c>
      <c r="F52" s="18">
        <f>IF(ISNUMBER(D52), $B64 * E52, "")</f>
        <v>-2118.6440677966102</v>
      </c>
      <c r="G52" s="31">
        <v>34.799999999999997</v>
      </c>
      <c r="H52" s="32">
        <f t="shared" si="19"/>
        <v>-1.6949152542372923E-2</v>
      </c>
      <c r="I52" s="101">
        <f>IF(ISNUMBER(G52), $B64 * H52, "")</f>
        <v>-2542.3728813559383</v>
      </c>
      <c r="J52" s="15">
        <v>34.6</v>
      </c>
      <c r="K52" s="32">
        <f t="shared" si="20"/>
        <v>-2.2598870056497095E-2</v>
      </c>
      <c r="L52" s="18">
        <f>IF(ISNUMBER(J52), $B64 * K52, "")</f>
        <v>-3389.8305084745643</v>
      </c>
      <c r="M52" s="31">
        <v>34.5</v>
      </c>
      <c r="N52" s="32">
        <f t="shared" si="21"/>
        <v>-2.5423728813559282E-2</v>
      </c>
      <c r="O52" s="18">
        <f>IF(ISNUMBER(M52), $B64 * N52, "")</f>
        <v>-3813.5593220338924</v>
      </c>
      <c r="Q52" s="33"/>
      <c r="R52" s="33"/>
    </row>
    <row r="53" spans="1:19" ht="17.25" customHeight="1" thickBot="1">
      <c r="A53" s="130" t="s">
        <v>234</v>
      </c>
      <c r="B53" s="131">
        <v>95.9</v>
      </c>
      <c r="C53" s="79">
        <v>4.9234135700000001E-2</v>
      </c>
      <c r="D53" s="24">
        <v>94.6</v>
      </c>
      <c r="E53" s="25">
        <f t="shared" si="18"/>
        <v>-1.3555787278415133E-2</v>
      </c>
      <c r="F53" s="104">
        <f>IF(ISNUMBER(D53), $B64 * E53, "")</f>
        <v>-2033.3680917622698</v>
      </c>
      <c r="G53" s="102">
        <v>94.3</v>
      </c>
      <c r="H53" s="25">
        <f t="shared" si="19"/>
        <v>-1.668404588112626E-2</v>
      </c>
      <c r="I53" s="103">
        <f>IF(ISNUMBER(G53), $B64 * H53, "")</f>
        <v>-2502.6068821689391</v>
      </c>
      <c r="J53" s="24">
        <v>93.6</v>
      </c>
      <c r="K53" s="25">
        <f t="shared" si="20"/>
        <v>-2.398331595411899E-2</v>
      </c>
      <c r="L53" s="104">
        <f>IF(ISNUMBER(J53), $B64 * K53, "")</f>
        <v>-3597.4973931178483</v>
      </c>
      <c r="M53" s="102">
        <v>92.3</v>
      </c>
      <c r="N53" s="25">
        <f t="shared" si="21"/>
        <v>-3.7539103232533975E-2</v>
      </c>
      <c r="O53" s="104">
        <f>IF(ISNUMBER(M53), $B64 * N53, "")</f>
        <v>-5630.8654848800961</v>
      </c>
      <c r="Q53" s="237"/>
      <c r="R53" s="238"/>
      <c r="S53" s="239"/>
    </row>
    <row r="54" spans="1:19" ht="17.25" customHeight="1">
      <c r="A54" s="123" t="s">
        <v>230</v>
      </c>
      <c r="B54" s="124">
        <v>60.4</v>
      </c>
      <c r="C54" s="76">
        <v>4.4982699000000001E-2</v>
      </c>
      <c r="D54" s="13">
        <v>61.5</v>
      </c>
      <c r="E54" s="14">
        <f>IF(ISNUMBER(D54), (D54 - $B54) / $B54, "")</f>
        <v>1.8211920529801348E-2</v>
      </c>
      <c r="F54" s="16">
        <f>IF(ISNUMBER(D54), $B64 * E54, "")</f>
        <v>2731.7880794702023</v>
      </c>
      <c r="G54" s="29">
        <v>62.1</v>
      </c>
      <c r="H54" s="14">
        <f>IF(ISNUMBER(G54), (G54 - $B54) / $B54, "")</f>
        <v>2.8145695364238457E-2</v>
      </c>
      <c r="I54" s="100">
        <f>IF(ISNUMBER(G54), $B64 * H54, "")</f>
        <v>4221.8543046357681</v>
      </c>
      <c r="J54" s="13">
        <v>61.6</v>
      </c>
      <c r="K54" s="14">
        <f>IF(ISNUMBER(J54), (J54 - $B54) / $B54, "")</f>
        <v>1.9867549668874218E-2</v>
      </c>
      <c r="L54" s="16">
        <f>IF(ISNUMBER(J54), $B64 * K54, "")</f>
        <v>2980.1324503311325</v>
      </c>
      <c r="M54" s="29">
        <v>60.9</v>
      </c>
      <c r="N54" s="14">
        <f>IF(ISNUMBER(M54), (M54 - $B54) / $B54, "")</f>
        <v>8.2781456953642391E-3</v>
      </c>
      <c r="O54" s="16">
        <f>IF(ISNUMBER(M54), $B64 * N54, "")</f>
        <v>1241.7218543046358</v>
      </c>
      <c r="Q54" s="240"/>
      <c r="R54" s="241"/>
      <c r="S54" s="242"/>
    </row>
    <row r="55" spans="1:19" ht="17.25" customHeight="1" thickBot="1">
      <c r="A55" s="125" t="s">
        <v>145</v>
      </c>
      <c r="B55" s="126">
        <v>14.3</v>
      </c>
      <c r="C55" s="77">
        <v>4.3795620399999999E-2</v>
      </c>
      <c r="D55" s="15">
        <v>14.1</v>
      </c>
      <c r="E55" s="32">
        <f t="shared" ref="E55:E58" si="22">IF(ISNUMBER(D55), (D55 - $B55) / $B55, "")</f>
        <v>-1.3986013986014061E-2</v>
      </c>
      <c r="F55" s="18">
        <f>IF(ISNUMBER(D55), $B64 * E55, "")</f>
        <v>-2097.9020979021093</v>
      </c>
      <c r="G55" s="31">
        <v>14.2</v>
      </c>
      <c r="H55" s="32">
        <f t="shared" ref="H55:H58" si="23">IF(ISNUMBER(G55), (G55 - $B55) / $B55, "")</f>
        <v>-6.9930069930070919E-3</v>
      </c>
      <c r="I55" s="101">
        <f>IF(ISNUMBER(G55), $B64 * H55, "")</f>
        <v>-1048.9510489510637</v>
      </c>
      <c r="J55" s="15">
        <v>14</v>
      </c>
      <c r="K55" s="32">
        <f t="shared" ref="K55:K58" si="24">IF(ISNUMBER(J55), (J55 - $B55) / $B55, "")</f>
        <v>-2.0979020979021028E-2</v>
      </c>
      <c r="L55" s="18">
        <f>IF(ISNUMBER(J55), $B64 * K55, "")</f>
        <v>-3146.8531468531542</v>
      </c>
      <c r="M55" s="31">
        <v>13.8</v>
      </c>
      <c r="N55" s="32">
        <f t="shared" ref="N55:N58" si="25">IF(ISNUMBER(M55), (M55 - $B55) / $B55, "")</f>
        <v>-3.4965034965034961E-2</v>
      </c>
      <c r="O55" s="18">
        <f>IF(ISNUMBER(M55), $B64 * N55, "")</f>
        <v>-5244.7552447552443</v>
      </c>
      <c r="Q55" s="243"/>
      <c r="R55" s="244"/>
      <c r="S55" s="245"/>
    </row>
    <row r="56" spans="1:19" ht="17.25" customHeight="1" thickBot="1">
      <c r="A56" s="125" t="s">
        <v>186</v>
      </c>
      <c r="B56" s="126">
        <v>12.1</v>
      </c>
      <c r="C56" s="77">
        <v>4.31034483E-2</v>
      </c>
      <c r="D56" s="15">
        <v>12.2</v>
      </c>
      <c r="E56" s="32">
        <f t="shared" si="22"/>
        <v>8.2644628099173261E-3</v>
      </c>
      <c r="F56" s="18">
        <f>IF(ISNUMBER(D56), $B64 * E56, "")</f>
        <v>1239.6694214875988</v>
      </c>
      <c r="G56" s="31">
        <v>12.1</v>
      </c>
      <c r="H56" s="32">
        <f t="shared" si="23"/>
        <v>0</v>
      </c>
      <c r="I56" s="101">
        <f>IF(ISNUMBER(G56), $B64 * H56, "")</f>
        <v>0</v>
      </c>
      <c r="J56" s="15">
        <v>12.1</v>
      </c>
      <c r="K56" s="32">
        <f t="shared" si="24"/>
        <v>0</v>
      </c>
      <c r="L56" s="18">
        <f>IF(ISNUMBER(J56), $B64 * K56, "")</f>
        <v>0</v>
      </c>
      <c r="M56" s="31">
        <v>11.8</v>
      </c>
      <c r="N56" s="32">
        <f t="shared" si="25"/>
        <v>-2.479338842975198E-2</v>
      </c>
      <c r="O56" s="18">
        <f>IF(ISNUMBER(M56), $B64 * N56, "")</f>
        <v>-3719.0082644627969</v>
      </c>
      <c r="Q56" s="228"/>
      <c r="R56" s="228"/>
      <c r="S56" s="228"/>
    </row>
    <row r="57" spans="1:19" ht="17.25" customHeight="1" thickBot="1">
      <c r="A57" s="125" t="s">
        <v>331</v>
      </c>
      <c r="B57" s="126">
        <v>0.104</v>
      </c>
      <c r="C57" s="77">
        <v>0.04</v>
      </c>
      <c r="D57" s="15">
        <v>0.105</v>
      </c>
      <c r="E57" s="32">
        <f t="shared" si="22"/>
        <v>9.6153846153846246E-3</v>
      </c>
      <c r="F57" s="18">
        <f>IF(ISNUMBER(D57), $B64 * E57, "")</f>
        <v>1442.3076923076937</v>
      </c>
      <c r="G57" s="31">
        <v>0.104</v>
      </c>
      <c r="H57" s="32">
        <f t="shared" si="23"/>
        <v>0</v>
      </c>
      <c r="I57" s="101">
        <f>IF(ISNUMBER(G57), $B64 * H57, "")</f>
        <v>0</v>
      </c>
      <c r="J57" s="15">
        <v>0.10299999999999999</v>
      </c>
      <c r="K57" s="32">
        <f t="shared" si="24"/>
        <v>-9.6153846153846246E-3</v>
      </c>
      <c r="L57" s="18">
        <f>IF(ISNUMBER(J57), $B64 * K57, "")</f>
        <v>-1442.3076923076937</v>
      </c>
      <c r="M57" s="31">
        <v>0.10299999999999999</v>
      </c>
      <c r="N57" s="32">
        <f t="shared" si="25"/>
        <v>-9.6153846153846246E-3</v>
      </c>
      <c r="O57" s="18">
        <f>IF(ISNUMBER(M57), $B64 * N57, "")</f>
        <v>-1442.3076923076937</v>
      </c>
      <c r="Q57" s="223"/>
      <c r="R57" s="223"/>
      <c r="S57" s="223"/>
    </row>
    <row r="58" spans="1:19" ht="17.25" customHeight="1" thickBot="1">
      <c r="A58" s="127" t="s">
        <v>159</v>
      </c>
      <c r="B58" s="128">
        <v>69.2</v>
      </c>
      <c r="C58" s="78">
        <v>3.5928143699999998E-2</v>
      </c>
      <c r="D58" s="20">
        <v>68.400000000000006</v>
      </c>
      <c r="E58" s="21">
        <f t="shared" si="22"/>
        <v>-1.1560693641618455E-2</v>
      </c>
      <c r="F58" s="22">
        <f>IF(ISNUMBER(D58), $B64 * E58, "")</f>
        <v>-1734.1040462427682</v>
      </c>
      <c r="G58" s="30">
        <v>68.2</v>
      </c>
      <c r="H58" s="21">
        <f t="shared" si="23"/>
        <v>-1.4450867052023121E-2</v>
      </c>
      <c r="I58" s="105">
        <f>IF(ISNUMBER(G58), $B64 * H58, "")</f>
        <v>-2167.6300578034684</v>
      </c>
      <c r="J58" s="20">
        <v>67.599999999999994</v>
      </c>
      <c r="K58" s="21">
        <f t="shared" si="24"/>
        <v>-2.3121387283237118E-2</v>
      </c>
      <c r="L58" s="22">
        <f>IF(ISNUMBER(J58), $B64 * K58, "")</f>
        <v>-3468.2080924855677</v>
      </c>
      <c r="M58" s="30">
        <v>66.8</v>
      </c>
      <c r="N58" s="21">
        <f t="shared" si="25"/>
        <v>-3.4682080924855571E-2</v>
      </c>
      <c r="O58" s="22">
        <f>IF(ISNUMBER(M58), $B64 * N58, "")</f>
        <v>-5202.3121387283354</v>
      </c>
      <c r="Q58" s="223"/>
      <c r="R58" s="223"/>
      <c r="S58" s="223"/>
    </row>
    <row r="59" spans="1:19" ht="17.25" customHeight="1" thickBot="1">
      <c r="A59" s="125" t="s">
        <v>125</v>
      </c>
      <c r="B59" s="129">
        <v>73.8</v>
      </c>
      <c r="C59" s="80">
        <v>3.3613445399999997E-2</v>
      </c>
      <c r="D59" s="106">
        <v>72.900000000000006</v>
      </c>
      <c r="E59" s="107">
        <f>IF(ISNUMBER(D59), (D59 - $B59) / $B59, "")</f>
        <v>-1.2195121951219396E-2</v>
      </c>
      <c r="F59" s="108">
        <f>IF(ISNUMBER(D59), $B64 * E59, "")</f>
        <v>-1829.2682926829095</v>
      </c>
      <c r="G59" s="109">
        <v>73.3</v>
      </c>
      <c r="H59" s="107">
        <f>IF(ISNUMBER(G59), (G59 - $B59) / $B59, "")</f>
        <v>-6.7750677506775072E-3</v>
      </c>
      <c r="I59" s="110">
        <f>IF(ISNUMBER(G59), $B64 * H59, "")</f>
        <v>-1016.2601626016261</v>
      </c>
      <c r="J59" s="106">
        <v>72.8</v>
      </c>
      <c r="K59" s="107">
        <f>IF(ISNUMBER(J59), (J59 - $B59) / $B59, "")</f>
        <v>-1.3550135501355014E-2</v>
      </c>
      <c r="L59" s="108">
        <f>IF(ISNUMBER(J59), $B64 * K59, "")</f>
        <v>-2032.5203252032522</v>
      </c>
      <c r="M59" s="109">
        <v>71.8</v>
      </c>
      <c r="N59" s="107">
        <f>IF(ISNUMBER(M59), (M59 - $B59) / $B59, "")</f>
        <v>-2.7100271002710029E-2</v>
      </c>
      <c r="O59" s="108">
        <f>IF(ISNUMBER(M59), $B64 * N59, "")</f>
        <v>-4065.0406504065045</v>
      </c>
      <c r="Q59" s="228"/>
      <c r="R59" s="228"/>
      <c r="S59" s="228"/>
    </row>
    <row r="60" spans="1:19" ht="17.25" customHeight="1" thickBot="1">
      <c r="A60" s="125" t="s">
        <v>206</v>
      </c>
      <c r="B60" s="126">
        <v>13.2</v>
      </c>
      <c r="C60" s="77">
        <v>3.125E-2</v>
      </c>
      <c r="D60" s="15">
        <v>13.1</v>
      </c>
      <c r="E60" s="32">
        <f t="shared" ref="E60:E63" si="26">IF(ISNUMBER(D60), (D60 - $B60) / $B60, "")</f>
        <v>-7.5757575757575491E-3</v>
      </c>
      <c r="F60" s="18">
        <f>IF(ISNUMBER(D60), $B64 * E60, "")</f>
        <v>-1136.3636363636324</v>
      </c>
      <c r="G60" s="31">
        <v>13.4</v>
      </c>
      <c r="H60" s="32">
        <f t="shared" ref="H60:H63" si="27">IF(ISNUMBER(G60), (G60 - $B60) / $B60, "")</f>
        <v>1.5151515151515233E-2</v>
      </c>
      <c r="I60" s="101">
        <f>IF(ISNUMBER(G60), $B64 * H60, "")</f>
        <v>2272.7272727272848</v>
      </c>
      <c r="J60" s="15">
        <v>13.3</v>
      </c>
      <c r="K60" s="32">
        <f t="shared" ref="K60:K63" si="28">IF(ISNUMBER(J60), (J60 - $B60) / $B60, "")</f>
        <v>7.5757575757576835E-3</v>
      </c>
      <c r="L60" s="18">
        <f>IF(ISNUMBER(J60), $B64 * K60, "")</f>
        <v>1136.3636363636526</v>
      </c>
      <c r="M60" s="31">
        <v>13.1</v>
      </c>
      <c r="N60" s="32">
        <f t="shared" ref="N60:N63" si="29">IF(ISNUMBER(M60), (M60 - $B60) / $B60, "")</f>
        <v>-7.5757575757575491E-3</v>
      </c>
      <c r="O60" s="18">
        <f>IF(ISNUMBER(M60), $B64 * N60, "")</f>
        <v>-1136.3636363636324</v>
      </c>
      <c r="Q60" s="228"/>
      <c r="R60" s="228"/>
      <c r="S60" s="228"/>
    </row>
    <row r="61" spans="1:19" ht="17.25" customHeight="1" thickBot="1">
      <c r="A61" s="125" t="s">
        <v>342</v>
      </c>
      <c r="B61" s="126">
        <v>11.4</v>
      </c>
      <c r="C61" s="77">
        <v>2.7027026999999999E-2</v>
      </c>
      <c r="D61" s="15">
        <v>11.4</v>
      </c>
      <c r="E61" s="32">
        <f t="shared" si="26"/>
        <v>0</v>
      </c>
      <c r="F61" s="18">
        <f>IF(ISNUMBER(D61), $B64 * E61, "")</f>
        <v>0</v>
      </c>
      <c r="G61" s="31">
        <v>11.3</v>
      </c>
      <c r="H61" s="32">
        <f t="shared" si="27"/>
        <v>-8.7719298245613718E-3</v>
      </c>
      <c r="I61" s="101">
        <f>IF(ISNUMBER(G61), $B64 * H61, "")</f>
        <v>-1315.7894736842059</v>
      </c>
      <c r="J61" s="15">
        <v>11.2</v>
      </c>
      <c r="K61" s="32">
        <f t="shared" si="28"/>
        <v>-1.75438596491229E-2</v>
      </c>
      <c r="L61" s="18">
        <f>IF(ISNUMBER(J61), $B64 * K61, "")</f>
        <v>-2631.5789473684349</v>
      </c>
      <c r="M61" s="31">
        <v>11.1</v>
      </c>
      <c r="N61" s="32">
        <f t="shared" si="29"/>
        <v>-2.6315789473684272E-2</v>
      </c>
      <c r="O61" s="18">
        <f>IF(ISNUMBER(M61), $B64 * N61, "")</f>
        <v>-3947.3684210526408</v>
      </c>
      <c r="Q61" s="228"/>
      <c r="R61" s="228"/>
      <c r="S61" s="228"/>
    </row>
    <row r="62" spans="1:19" ht="17.25" customHeight="1">
      <c r="A62" s="125" t="s">
        <v>198</v>
      </c>
      <c r="B62" s="126">
        <v>54.9</v>
      </c>
      <c r="C62" s="77">
        <v>2.6168224300000001E-2</v>
      </c>
      <c r="D62" s="15">
        <v>54.8</v>
      </c>
      <c r="E62" s="32">
        <f t="shared" si="26"/>
        <v>-1.8214936247723393E-3</v>
      </c>
      <c r="F62" s="18">
        <f>IF(ISNUMBER(D62), $B64 * E62, "")</f>
        <v>-273.22404371585088</v>
      </c>
      <c r="G62" s="31">
        <v>54.7</v>
      </c>
      <c r="H62" s="32">
        <f t="shared" si="27"/>
        <v>-3.642987249544549E-3</v>
      </c>
      <c r="I62" s="101">
        <f>IF(ISNUMBER(G62), $B64 * H62, "")</f>
        <v>-546.44808743168232</v>
      </c>
      <c r="J62" s="15">
        <v>54.4</v>
      </c>
      <c r="K62" s="32">
        <f t="shared" si="28"/>
        <v>-9.1074681238615673E-3</v>
      </c>
      <c r="L62" s="18">
        <f>IF(ISNUMBER(J62), $B64 * K62, "")</f>
        <v>-1366.1202185792351</v>
      </c>
      <c r="M62" s="31">
        <v>53.2</v>
      </c>
      <c r="N62" s="32">
        <f t="shared" si="29"/>
        <v>-3.0965391621129251E-2</v>
      </c>
      <c r="O62" s="18">
        <f>IF(ISNUMBER(M62), $B64 * N62, "")</f>
        <v>-4644.8087431693875</v>
      </c>
      <c r="Q62" s="250"/>
      <c r="R62" s="251"/>
      <c r="S62" s="252"/>
    </row>
    <row r="63" spans="1:19" ht="17.25" customHeight="1" thickBot="1">
      <c r="A63" s="130" t="s">
        <v>149</v>
      </c>
      <c r="B63" s="131">
        <v>80.599999999999994</v>
      </c>
      <c r="C63" s="79">
        <v>2.5445292599999999E-2</v>
      </c>
      <c r="D63" s="24">
        <v>80.099999999999994</v>
      </c>
      <c r="E63" s="25">
        <f t="shared" si="26"/>
        <v>-6.2034739454094297E-3</v>
      </c>
      <c r="F63" s="104">
        <f>IF(ISNUMBER(D63), $B64 * E63, "")</f>
        <v>-930.52109181141441</v>
      </c>
      <c r="G63" s="102">
        <v>80.400000000000006</v>
      </c>
      <c r="H63" s="25">
        <f t="shared" si="27"/>
        <v>-2.4813895781636308E-3</v>
      </c>
      <c r="I63" s="103">
        <f>IF(ISNUMBER(G63), $B64 * H63, "")</f>
        <v>-372.20843672454464</v>
      </c>
      <c r="J63" s="24">
        <v>80.400000000000006</v>
      </c>
      <c r="K63" s="25">
        <f t="shared" si="28"/>
        <v>-2.4813895781636308E-3</v>
      </c>
      <c r="L63" s="104">
        <f>IF(ISNUMBER(J63), $B64 * K63, "")</f>
        <v>-372.20843672454464</v>
      </c>
      <c r="M63" s="102">
        <v>79.599999999999994</v>
      </c>
      <c r="N63" s="25">
        <f t="shared" si="29"/>
        <v>-1.2406947890818859E-2</v>
      </c>
      <c r="O63" s="104">
        <f>IF(ISNUMBER(M63), $B64 * N63, "")</f>
        <v>-1861.0421836228288</v>
      </c>
      <c r="Q63" s="253"/>
      <c r="R63" s="254"/>
      <c r="S63" s="255"/>
    </row>
    <row r="64" spans="1:19" ht="17.25" customHeight="1" thickBot="1">
      <c r="A64" s="132" t="s">
        <v>266</v>
      </c>
      <c r="B64" s="261">
        <f>$B$37</f>
        <v>150000</v>
      </c>
      <c r="C64" s="262"/>
      <c r="D64" s="26" t="s">
        <v>267</v>
      </c>
      <c r="E64" s="27">
        <f>IF(COUNT(E44:E63), SUM(E44:E63) / COUNT(E44:E63), 0)</f>
        <v>-6.0529909067618968E-3</v>
      </c>
      <c r="F64" s="28">
        <f>SUM(F44:F63)</f>
        <v>-18158.972720285688</v>
      </c>
      <c r="G64" s="26" t="s">
        <v>267</v>
      </c>
      <c r="H64" s="27">
        <f>IF(COUNT(H44:H63), SUM(H44:H63) / COUNT(H44:H63), 0)</f>
        <v>-4.9985555020787172E-3</v>
      </c>
      <c r="I64" s="28">
        <f>SUM(I44:I63)</f>
        <v>-14995.666506236154</v>
      </c>
      <c r="J64" s="26" t="s">
        <v>267</v>
      </c>
      <c r="K64" s="27">
        <f>IF(COUNT(K44:K63), SUM(K44:K63) / COUNT(K44:K63), 0)</f>
        <v>-1.1740338616054228E-2</v>
      </c>
      <c r="L64" s="28">
        <f>SUM(L44:L63)</f>
        <v>-35221.015848162693</v>
      </c>
      <c r="M64" s="26" t="s">
        <v>267</v>
      </c>
      <c r="N64" s="27">
        <f>IF(COUNT(N44:N63), SUM(N44:N63) / COUNT(N44:N63), 0)</f>
        <v>-2.4631264956098214E-2</v>
      </c>
      <c r="O64" s="28">
        <f>SUM(O44:O63)</f>
        <v>-73893.794868294644</v>
      </c>
      <c r="Q64" s="256"/>
      <c r="R64" s="257"/>
      <c r="S64" s="258"/>
    </row>
    <row r="65" spans="1:19" ht="17.25" customHeight="1"/>
    <row r="66" spans="1:19" ht="17.25" customHeight="1" thickBot="1"/>
    <row r="67" spans="1:19" ht="17.25" thickBot="1">
      <c r="A67" s="202" t="s">
        <v>45</v>
      </c>
      <c r="B67" s="203"/>
      <c r="C67" s="203"/>
      <c r="D67" s="203"/>
      <c r="E67" s="203"/>
      <c r="F67" s="203"/>
      <c r="G67" s="203"/>
      <c r="H67" s="203"/>
      <c r="I67" s="203"/>
      <c r="J67" s="203"/>
      <c r="K67" s="203"/>
      <c r="L67" s="203"/>
      <c r="M67" s="203"/>
      <c r="N67" s="203"/>
      <c r="O67" s="204"/>
      <c r="Q67" s="223"/>
      <c r="R67" s="223"/>
      <c r="S67" s="223"/>
    </row>
    <row r="68" spans="1:19" ht="17.25" thickBot="1">
      <c r="A68" s="170" t="s">
        <v>263</v>
      </c>
      <c r="B68" s="202" t="s">
        <v>49</v>
      </c>
      <c r="C68" s="204"/>
      <c r="D68" s="202" t="s">
        <v>57</v>
      </c>
      <c r="E68" s="203"/>
      <c r="F68" s="204"/>
      <c r="G68" s="229">
        <f>_xlfn.IFNA(VLOOKUP(B68, 현재가테이블!$B$2:$D$200, 2, FALSE), "-")</f>
        <v>48446000</v>
      </c>
      <c r="H68" s="230"/>
      <c r="I68" s="231"/>
      <c r="J68" s="202" t="s">
        <v>58</v>
      </c>
      <c r="K68" s="203"/>
      <c r="L68" s="204"/>
      <c r="M68" s="232">
        <f>_xlfn.IFNA(VLOOKUP(B68, 현재가테이블!$B$2:$D$200, 3, FALSE), "-")</f>
        <v>4.5040769699999997E-2</v>
      </c>
      <c r="N68" s="233"/>
      <c r="O68" s="234"/>
      <c r="Q68" s="223"/>
      <c r="R68" s="223"/>
      <c r="S68" s="223"/>
    </row>
    <row r="69" spans="1:19" ht="17.25" thickBot="1">
      <c r="A69" s="263" t="s">
        <v>54</v>
      </c>
      <c r="B69" s="265" t="str">
        <f>TEXT($G$1, "[$-ko-KR]yyyy-mm-dd(ddd) ") &amp; "오전 00:00"</f>
        <v>2022-02-06(일) 오전 00:00</v>
      </c>
      <c r="C69" s="266"/>
      <c r="D69" s="225" t="str">
        <f>TEXT($G$1, "[$-ko-KR]yyyy-mm-dd(ddd) ") &amp; "오후 14:00"</f>
        <v>2022-02-06(일) 오후 14:00</v>
      </c>
      <c r="E69" s="226"/>
      <c r="F69" s="227"/>
      <c r="G69" s="225" t="str">
        <f>TEXT($G$1, "[$-ko-KR]yyyy-mm-dd(ddd) ") &amp; "오후 19:00"</f>
        <v>2022-02-06(일) 오후 19:00</v>
      </c>
      <c r="H69" s="226"/>
      <c r="I69" s="227"/>
      <c r="J69" s="225" t="str">
        <f>TEXT($G$1, "[$-ko-KR]yyyy-mm-dd(ddd) ") &amp; "오후 21:00"</f>
        <v>2022-02-06(일) 오후 21:00</v>
      </c>
      <c r="K69" s="226"/>
      <c r="L69" s="227"/>
      <c r="M69" s="225" t="str">
        <f>TEXT($G$1+1, "[$-ko-KR]yyyy-mm-dd(ddd) ") &amp; "오전 00:00"</f>
        <v>2022-02-07(월) 오전 00:00</v>
      </c>
      <c r="N69" s="226"/>
      <c r="O69" s="227"/>
      <c r="Q69" s="223"/>
      <c r="R69" s="223"/>
      <c r="S69" s="223"/>
    </row>
    <row r="70" spans="1:19" ht="17.25" thickBot="1">
      <c r="A70" s="264"/>
      <c r="B70" s="121" t="s">
        <v>57</v>
      </c>
      <c r="C70" s="122" t="s">
        <v>58</v>
      </c>
      <c r="D70" s="2" t="s">
        <v>57</v>
      </c>
      <c r="E70" s="10" t="s">
        <v>264</v>
      </c>
      <c r="F70" s="11" t="s">
        <v>265</v>
      </c>
      <c r="G70" s="171" t="s">
        <v>57</v>
      </c>
      <c r="H70" s="172" t="s">
        <v>264</v>
      </c>
      <c r="I70" s="173" t="s">
        <v>265</v>
      </c>
      <c r="J70" s="10" t="s">
        <v>57</v>
      </c>
      <c r="K70" s="10" t="s">
        <v>264</v>
      </c>
      <c r="L70" s="115" t="s">
        <v>265</v>
      </c>
      <c r="M70" s="2" t="s">
        <v>57</v>
      </c>
      <c r="N70" s="10" t="s">
        <v>264</v>
      </c>
      <c r="O70" s="66" t="s">
        <v>265</v>
      </c>
      <c r="Q70" s="228"/>
      <c r="R70" s="228"/>
      <c r="S70" s="228"/>
    </row>
    <row r="71" spans="1:19" ht="17.25" thickBot="1">
      <c r="A71" s="123" t="s">
        <v>135</v>
      </c>
      <c r="B71" s="124">
        <v>244</v>
      </c>
      <c r="C71" s="76">
        <v>0.1348837209</v>
      </c>
      <c r="D71" s="13">
        <v>289</v>
      </c>
      <c r="E71" s="14">
        <f>IF(ISNUMBER(D71), (D71 - $B71) / $B71, "")</f>
        <v>0.18442622950819673</v>
      </c>
      <c r="F71" s="16">
        <f>IF(ISNUMBER(D71), $B91 * E71, "")</f>
        <v>27663.934426229509</v>
      </c>
      <c r="G71" s="29">
        <v>282</v>
      </c>
      <c r="H71" s="14">
        <f>IF(ISNUMBER(G71), (G71 - $B71) / $B71, "")</f>
        <v>0.15573770491803279</v>
      </c>
      <c r="I71" s="100">
        <f>IF(ISNUMBER(G71), $B91 * H71, "")</f>
        <v>23360.655737704918</v>
      </c>
      <c r="J71" s="13">
        <v>282</v>
      </c>
      <c r="K71" s="14">
        <f>IF(ISNUMBER(J71), (J71 - $B71) / $B71, "")</f>
        <v>0.15573770491803279</v>
      </c>
      <c r="L71" s="16">
        <f>IF(ISNUMBER(J71), $B91 * K71, "")</f>
        <v>23360.655737704918</v>
      </c>
      <c r="M71" s="29">
        <v>269</v>
      </c>
      <c r="N71" s="14">
        <f>IF(ISNUMBER(M71), (M71 - $B71) / $B71, "")</f>
        <v>0.10245901639344263</v>
      </c>
      <c r="O71" s="16">
        <f>IF(ISNUMBER(M71), $B91 * N71, "")</f>
        <v>15368.852459016394</v>
      </c>
      <c r="Q71" s="223"/>
      <c r="R71" s="223"/>
      <c r="S71" s="223"/>
    </row>
    <row r="72" spans="1:19" ht="17.25" thickBot="1">
      <c r="A72" s="125" t="s">
        <v>202</v>
      </c>
      <c r="B72" s="126">
        <v>591</v>
      </c>
      <c r="C72" s="77">
        <v>7.6502732200000007E-2</v>
      </c>
      <c r="D72" s="15">
        <v>610</v>
      </c>
      <c r="E72" s="32">
        <f t="shared" ref="E72:E75" si="30">IF(ISNUMBER(D72), (D72 - $B72) / $B72, "")</f>
        <v>3.2148900169204735E-2</v>
      </c>
      <c r="F72" s="18">
        <f>IF(ISNUMBER(D72), $B91 * E72, "")</f>
        <v>4822.3350253807102</v>
      </c>
      <c r="G72" s="31">
        <v>611</v>
      </c>
      <c r="H72" s="32">
        <f t="shared" ref="H72:H75" si="31">IF(ISNUMBER(G72), (G72 - $B72) / $B72, "")</f>
        <v>3.3840947546531303E-2</v>
      </c>
      <c r="I72" s="101">
        <f>IF(ISNUMBER(G72), $B91 * H72, "")</f>
        <v>5076.1421319796955</v>
      </c>
      <c r="J72" s="15">
        <v>613</v>
      </c>
      <c r="K72" s="32">
        <f t="shared" ref="K72:K75" si="32">IF(ISNUMBER(J72), (J72 - $B72) / $B72, "")</f>
        <v>3.7225042301184431E-2</v>
      </c>
      <c r="L72" s="18">
        <f>IF(ISNUMBER(J72), $B91 * K72, "")</f>
        <v>5583.756345177665</v>
      </c>
      <c r="M72" s="31">
        <v>601</v>
      </c>
      <c r="N72" s="32">
        <f t="shared" ref="N72:N75" si="33">IF(ISNUMBER(M72), (M72 - $B72) / $B72, "")</f>
        <v>1.6920473773265651E-2</v>
      </c>
      <c r="O72" s="18">
        <f>IF(ISNUMBER(M72), $B91 * N72, "")</f>
        <v>2538.0710659898477</v>
      </c>
      <c r="Q72" s="223"/>
      <c r="R72" s="223"/>
      <c r="S72" s="223"/>
    </row>
    <row r="73" spans="1:19" ht="17.25" thickBot="1">
      <c r="A73" s="125" t="s">
        <v>115</v>
      </c>
      <c r="B73" s="126">
        <v>562</v>
      </c>
      <c r="C73" s="77">
        <v>6.0377358499999999E-2</v>
      </c>
      <c r="D73" s="15">
        <v>554</v>
      </c>
      <c r="E73" s="32">
        <f t="shared" si="30"/>
        <v>-1.4234875444839857E-2</v>
      </c>
      <c r="F73" s="18">
        <f>IF(ISNUMBER(D73), $B91 * E73, "")</f>
        <v>-2135.2313167259786</v>
      </c>
      <c r="G73" s="31">
        <v>563</v>
      </c>
      <c r="H73" s="32">
        <f t="shared" si="31"/>
        <v>1.7793594306049821E-3</v>
      </c>
      <c r="I73" s="101">
        <f>IF(ISNUMBER(G73), $B91 * H73, "")</f>
        <v>266.90391459074732</v>
      </c>
      <c r="J73" s="15">
        <v>553</v>
      </c>
      <c r="K73" s="32">
        <f t="shared" si="32"/>
        <v>-1.601423487544484E-2</v>
      </c>
      <c r="L73" s="18">
        <f>IF(ISNUMBER(J73), $B91 * K73, "")</f>
        <v>-2402.1352313167263</v>
      </c>
      <c r="M73" s="31">
        <v>551</v>
      </c>
      <c r="N73" s="32">
        <f t="shared" si="33"/>
        <v>-1.9572953736654804E-2</v>
      </c>
      <c r="O73" s="18">
        <f>IF(ISNUMBER(M73), $B91 * N73, "")</f>
        <v>-2935.9430604982203</v>
      </c>
      <c r="Q73" s="228"/>
      <c r="R73" s="228"/>
      <c r="S73" s="228"/>
    </row>
    <row r="74" spans="1:19" ht="17.25" thickBot="1">
      <c r="A74" s="125" t="s">
        <v>327</v>
      </c>
      <c r="B74" s="126">
        <v>677</v>
      </c>
      <c r="C74" s="77">
        <v>5.9467918600000003E-2</v>
      </c>
      <c r="D74" s="15">
        <v>675</v>
      </c>
      <c r="E74" s="32">
        <f t="shared" si="30"/>
        <v>-2.9542097488921715E-3</v>
      </c>
      <c r="F74" s="18">
        <f>IF(ISNUMBER(D74), $B91 * E74, "")</f>
        <v>-443.13146233382571</v>
      </c>
      <c r="G74" s="31">
        <v>677</v>
      </c>
      <c r="H74" s="32">
        <f t="shared" si="31"/>
        <v>0</v>
      </c>
      <c r="I74" s="101">
        <f>IF(ISNUMBER(G74), $B91 * H74, "")</f>
        <v>0</v>
      </c>
      <c r="J74" s="15">
        <v>669</v>
      </c>
      <c r="K74" s="32">
        <f t="shared" si="32"/>
        <v>-1.1816838995568686E-2</v>
      </c>
      <c r="L74" s="18">
        <f>IF(ISNUMBER(J74), $B91 * K74, "")</f>
        <v>-1772.5258493353028</v>
      </c>
      <c r="M74" s="31">
        <v>660</v>
      </c>
      <c r="N74" s="32">
        <f t="shared" si="33"/>
        <v>-2.5110782865583457E-2</v>
      </c>
      <c r="O74" s="18">
        <f>IF(ISNUMBER(M74), $B91 * N74, "")</f>
        <v>-3766.6174298375186</v>
      </c>
      <c r="Q74" s="228"/>
      <c r="R74" s="228"/>
      <c r="S74" s="228"/>
    </row>
    <row r="75" spans="1:19" ht="17.25" thickBot="1">
      <c r="A75" s="127" t="s">
        <v>141</v>
      </c>
      <c r="B75" s="128">
        <v>107</v>
      </c>
      <c r="C75" s="78">
        <v>5.9405940599999998E-2</v>
      </c>
      <c r="D75" s="20">
        <v>105</v>
      </c>
      <c r="E75" s="21">
        <f t="shared" si="30"/>
        <v>-1.8691588785046728E-2</v>
      </c>
      <c r="F75" s="22">
        <f>IF(ISNUMBER(D75), $B91 * E75, "")</f>
        <v>-2803.7383177570091</v>
      </c>
      <c r="G75" s="30">
        <v>107</v>
      </c>
      <c r="H75" s="21">
        <f t="shared" si="31"/>
        <v>0</v>
      </c>
      <c r="I75" s="105">
        <f>IF(ISNUMBER(G75), $B91 * H75, "")</f>
        <v>0</v>
      </c>
      <c r="J75" s="20">
        <v>105</v>
      </c>
      <c r="K75" s="21">
        <f t="shared" si="32"/>
        <v>-1.8691588785046728E-2</v>
      </c>
      <c r="L75" s="22">
        <f>IF(ISNUMBER(J75), $B91 * K75, "")</f>
        <v>-2803.7383177570091</v>
      </c>
      <c r="M75" s="30">
        <v>105</v>
      </c>
      <c r="N75" s="21">
        <f t="shared" si="33"/>
        <v>-1.8691588785046728E-2</v>
      </c>
      <c r="O75" s="22">
        <f>IF(ISNUMBER(M75), $B91 * N75, "")</f>
        <v>-2803.7383177570091</v>
      </c>
      <c r="Q75" s="228"/>
      <c r="R75" s="228"/>
      <c r="S75" s="228"/>
    </row>
    <row r="76" spans="1:19" ht="17.25" thickBot="1">
      <c r="A76" s="125" t="s">
        <v>85</v>
      </c>
      <c r="B76" s="129">
        <v>260</v>
      </c>
      <c r="C76" s="80">
        <v>5.2631578900000003E-2</v>
      </c>
      <c r="D76" s="106">
        <v>268</v>
      </c>
      <c r="E76" s="107">
        <f>IF(ISNUMBER(D76), (D76 - $B76) / $B76, "")</f>
        <v>3.0769230769230771E-2</v>
      </c>
      <c r="F76" s="108">
        <f>IF(ISNUMBER(D76), $B91 * E76, "")</f>
        <v>4615.3846153846152</v>
      </c>
      <c r="G76" s="109">
        <v>270</v>
      </c>
      <c r="H76" s="107">
        <f>IF(ISNUMBER(G76), (G76 - $B76) / $B76, "")</f>
        <v>3.8461538461538464E-2</v>
      </c>
      <c r="I76" s="110">
        <f>IF(ISNUMBER(G76), $B91 * H76, "")</f>
        <v>5769.2307692307695</v>
      </c>
      <c r="J76" s="106">
        <v>268</v>
      </c>
      <c r="K76" s="107">
        <f>IF(ISNUMBER(J76), (J76 - $B76) / $B76, "")</f>
        <v>3.0769230769230771E-2</v>
      </c>
      <c r="L76" s="108">
        <f>IF(ISNUMBER(J76), $B91 * K76, "")</f>
        <v>4615.3846153846152</v>
      </c>
      <c r="M76" s="109">
        <v>268</v>
      </c>
      <c r="N76" s="107">
        <f>IF(ISNUMBER(M76), (M76 - $B76) / $B76, "")</f>
        <v>3.0769230769230771E-2</v>
      </c>
      <c r="O76" s="108">
        <f>IF(ISNUMBER(M76), $B91 * N76, "")</f>
        <v>4615.3846153846152</v>
      </c>
      <c r="Q76" s="228"/>
      <c r="R76" s="228"/>
      <c r="S76" s="228"/>
    </row>
    <row r="77" spans="1:19" ht="17.25" thickBot="1">
      <c r="A77" s="125" t="s">
        <v>188</v>
      </c>
      <c r="B77" s="126">
        <v>268</v>
      </c>
      <c r="C77" s="77">
        <v>4.6875E-2</v>
      </c>
      <c r="D77" s="15">
        <v>268</v>
      </c>
      <c r="E77" s="32">
        <f t="shared" ref="E77:E80" si="34">IF(ISNUMBER(D77), (D77 - $B77) / $B77, "")</f>
        <v>0</v>
      </c>
      <c r="F77" s="18">
        <f>IF(ISNUMBER(D77), $B91 * E77, "")</f>
        <v>0</v>
      </c>
      <c r="G77" s="31">
        <v>266</v>
      </c>
      <c r="H77" s="32">
        <f t="shared" ref="H77:H80" si="35">IF(ISNUMBER(G77), (G77 - $B77) / $B77, "")</f>
        <v>-7.462686567164179E-3</v>
      </c>
      <c r="I77" s="101">
        <f>IF(ISNUMBER(G77), $B91 * H77, "")</f>
        <v>-1119.4029850746269</v>
      </c>
      <c r="J77" s="15">
        <v>263</v>
      </c>
      <c r="K77" s="32">
        <f t="shared" ref="K77:K80" si="36">IF(ISNUMBER(J77), (J77 - $B77) / $B77, "")</f>
        <v>-1.8656716417910446E-2</v>
      </c>
      <c r="L77" s="18">
        <f>IF(ISNUMBER(J77), $B91 * K77, "")</f>
        <v>-2798.5074626865671</v>
      </c>
      <c r="M77" s="31">
        <v>262</v>
      </c>
      <c r="N77" s="32">
        <f t="shared" ref="N77:N80" si="37">IF(ISNUMBER(M77), (M77 - $B77) / $B77, "")</f>
        <v>-2.2388059701492536E-2</v>
      </c>
      <c r="O77" s="18">
        <f>IF(ISNUMBER(M77), $B91 * N77, "")</f>
        <v>-3358.2089552238804</v>
      </c>
      <c r="Q77" s="228"/>
      <c r="R77" s="228"/>
      <c r="S77" s="228"/>
    </row>
    <row r="78" spans="1:19" ht="17.25" thickBot="1">
      <c r="A78" s="125" t="s">
        <v>325</v>
      </c>
      <c r="B78" s="126">
        <v>316</v>
      </c>
      <c r="C78" s="77">
        <v>4.2904290400000003E-2</v>
      </c>
      <c r="D78" s="15">
        <v>313</v>
      </c>
      <c r="E78" s="32">
        <f t="shared" si="34"/>
        <v>-9.4936708860759497E-3</v>
      </c>
      <c r="F78" s="18">
        <f>IF(ISNUMBER(D78), $B91 * E78, "")</f>
        <v>-1424.0506329113925</v>
      </c>
      <c r="G78" s="31">
        <v>314</v>
      </c>
      <c r="H78" s="32">
        <f t="shared" si="35"/>
        <v>-6.3291139240506328E-3</v>
      </c>
      <c r="I78" s="101">
        <f>IF(ISNUMBER(G78), $B91 * H78, "")</f>
        <v>-949.36708860759495</v>
      </c>
      <c r="J78" s="15">
        <v>312</v>
      </c>
      <c r="K78" s="32">
        <f t="shared" si="36"/>
        <v>-1.2658227848101266E-2</v>
      </c>
      <c r="L78" s="18">
        <f>IF(ISNUMBER(J78), $B91 * K78, "")</f>
        <v>-1898.7341772151899</v>
      </c>
      <c r="M78" s="31">
        <v>309</v>
      </c>
      <c r="N78" s="32">
        <f t="shared" si="37"/>
        <v>-2.2151898734177215E-2</v>
      </c>
      <c r="O78" s="18">
        <f>IF(ISNUMBER(M78), $B91 * N78, "")</f>
        <v>-3322.7848101265822</v>
      </c>
      <c r="Q78" s="228"/>
      <c r="R78" s="228"/>
      <c r="S78" s="228"/>
    </row>
    <row r="79" spans="1:19" ht="17.25" thickBot="1">
      <c r="A79" s="125" t="s">
        <v>236</v>
      </c>
      <c r="B79" s="126">
        <v>123</v>
      </c>
      <c r="C79" s="77">
        <v>4.23728814E-2</v>
      </c>
      <c r="D79" s="15">
        <v>123</v>
      </c>
      <c r="E79" s="32">
        <f t="shared" si="34"/>
        <v>0</v>
      </c>
      <c r="F79" s="18">
        <f>IF(ISNUMBER(D79), $B91 * E79, "")</f>
        <v>0</v>
      </c>
      <c r="G79" s="31">
        <v>122</v>
      </c>
      <c r="H79" s="32">
        <f t="shared" si="35"/>
        <v>-8.130081300813009E-3</v>
      </c>
      <c r="I79" s="101">
        <f>IF(ISNUMBER(G79), $B91 * H79, "")</f>
        <v>-1219.5121951219514</v>
      </c>
      <c r="J79" s="15">
        <v>121</v>
      </c>
      <c r="K79" s="32">
        <f t="shared" si="36"/>
        <v>-1.6260162601626018E-2</v>
      </c>
      <c r="L79" s="18">
        <f>IF(ISNUMBER(J79), $B91 * K79, "")</f>
        <v>-2439.0243902439029</v>
      </c>
      <c r="M79" s="31">
        <v>121</v>
      </c>
      <c r="N79" s="32">
        <f t="shared" si="37"/>
        <v>-1.6260162601626018E-2</v>
      </c>
      <c r="O79" s="18">
        <f>IF(ISNUMBER(M79), $B91 * N79, "")</f>
        <v>-2439.0243902439029</v>
      </c>
      <c r="Q79" s="33"/>
      <c r="R79" s="33"/>
    </row>
    <row r="80" spans="1:19" ht="17.25" thickBot="1">
      <c r="A80" s="130" t="s">
        <v>226</v>
      </c>
      <c r="B80" s="131">
        <v>463</v>
      </c>
      <c r="C80" s="79">
        <v>4.04494382E-2</v>
      </c>
      <c r="D80" s="24">
        <v>457</v>
      </c>
      <c r="E80" s="25">
        <f t="shared" si="34"/>
        <v>-1.2958963282937365E-2</v>
      </c>
      <c r="F80" s="104">
        <f>IF(ISNUMBER(D80), $B91 * E80, "")</f>
        <v>-1943.8444924406047</v>
      </c>
      <c r="G80" s="102">
        <v>459</v>
      </c>
      <c r="H80" s="25">
        <f t="shared" si="35"/>
        <v>-8.6393088552915772E-3</v>
      </c>
      <c r="I80" s="103">
        <f>IF(ISNUMBER(G80), $B91 * H80, "")</f>
        <v>-1295.8963282937366</v>
      </c>
      <c r="J80" s="24">
        <v>457</v>
      </c>
      <c r="K80" s="25">
        <f t="shared" si="36"/>
        <v>-1.2958963282937365E-2</v>
      </c>
      <c r="L80" s="104">
        <f>IF(ISNUMBER(J80), $B91 * K80, "")</f>
        <v>-1943.8444924406047</v>
      </c>
      <c r="M80" s="102">
        <v>454</v>
      </c>
      <c r="N80" s="25">
        <f t="shared" si="37"/>
        <v>-1.9438444924406047E-2</v>
      </c>
      <c r="O80" s="104">
        <f>IF(ISNUMBER(M80), $B91 * N80, "")</f>
        <v>-2915.7667386609073</v>
      </c>
      <c r="Q80" s="237"/>
      <c r="R80" s="238"/>
      <c r="S80" s="239"/>
    </row>
    <row r="81" spans="1:19">
      <c r="A81" s="123" t="s">
        <v>51</v>
      </c>
      <c r="B81" s="124">
        <v>264</v>
      </c>
      <c r="C81" s="76">
        <v>3.9370078699999998E-2</v>
      </c>
      <c r="D81" s="13">
        <v>271</v>
      </c>
      <c r="E81" s="14">
        <f>IF(ISNUMBER(D81), (D81 - $B81) / $B81, "")</f>
        <v>2.6515151515151516E-2</v>
      </c>
      <c r="F81" s="16">
        <f>IF(ISNUMBER(D81), $B91 * E81, "")</f>
        <v>3977.2727272727275</v>
      </c>
      <c r="G81" s="29">
        <v>271</v>
      </c>
      <c r="H81" s="14">
        <f>IF(ISNUMBER(G81), (G81 - $B81) / $B81, "")</f>
        <v>2.6515151515151516E-2</v>
      </c>
      <c r="I81" s="100">
        <f>IF(ISNUMBER(G81), $B91 * H81, "")</f>
        <v>3977.2727272727275</v>
      </c>
      <c r="J81" s="13">
        <v>268</v>
      </c>
      <c r="K81" s="14">
        <f>IF(ISNUMBER(J81), (J81 - $B81) / $B81, "")</f>
        <v>1.5151515151515152E-2</v>
      </c>
      <c r="L81" s="16">
        <f>IF(ISNUMBER(J81), $B91 * K81, "")</f>
        <v>2272.727272727273</v>
      </c>
      <c r="M81" s="29">
        <v>264</v>
      </c>
      <c r="N81" s="14">
        <f>IF(ISNUMBER(M81), (M81 - $B81) / $B81, "")</f>
        <v>0</v>
      </c>
      <c r="O81" s="16">
        <f>IF(ISNUMBER(M81), $B91 * N81, "")</f>
        <v>0</v>
      </c>
      <c r="Q81" s="240"/>
      <c r="R81" s="241"/>
      <c r="S81" s="242"/>
    </row>
    <row r="82" spans="1:19" ht="17.25" thickBot="1">
      <c r="A82" s="125" t="s">
        <v>107</v>
      </c>
      <c r="B82" s="126">
        <v>124</v>
      </c>
      <c r="C82" s="77">
        <v>3.3333333299999997E-2</v>
      </c>
      <c r="D82" s="15">
        <v>123</v>
      </c>
      <c r="E82" s="32">
        <f t="shared" ref="E82:E85" si="38">IF(ISNUMBER(D82), (D82 - $B82) / $B82, "")</f>
        <v>-8.0645161290322578E-3</v>
      </c>
      <c r="F82" s="18">
        <f>IF(ISNUMBER(D82), $B91 * E82, "")</f>
        <v>-1209.6774193548388</v>
      </c>
      <c r="G82" s="31">
        <v>122</v>
      </c>
      <c r="H82" s="32">
        <f t="shared" ref="H82:H85" si="39">IF(ISNUMBER(G82), (G82 - $B82) / $B82, "")</f>
        <v>-1.6129032258064516E-2</v>
      </c>
      <c r="I82" s="101">
        <f>IF(ISNUMBER(G82), $B91 * H82, "")</f>
        <v>-2419.3548387096776</v>
      </c>
      <c r="J82" s="15">
        <v>121</v>
      </c>
      <c r="K82" s="32">
        <f t="shared" ref="K82:K85" si="40">IF(ISNUMBER(J82), (J82 - $B82) / $B82, "")</f>
        <v>-2.4193548387096774E-2</v>
      </c>
      <c r="L82" s="18">
        <f>IF(ISNUMBER(J82), $B91 * K82, "")</f>
        <v>-3629.0322580645161</v>
      </c>
      <c r="M82" s="31">
        <v>121</v>
      </c>
      <c r="N82" s="32">
        <f t="shared" ref="N82:N85" si="41">IF(ISNUMBER(M82), (M82 - $B82) / $B82, "")</f>
        <v>-2.4193548387096774E-2</v>
      </c>
      <c r="O82" s="18">
        <f>IF(ISNUMBER(M82), $B91 * N82, "")</f>
        <v>-3629.0322580645161</v>
      </c>
      <c r="Q82" s="243"/>
      <c r="R82" s="244"/>
      <c r="S82" s="245"/>
    </row>
    <row r="83" spans="1:19" ht="17.25" thickBot="1">
      <c r="A83" s="125" t="s">
        <v>89</v>
      </c>
      <c r="B83" s="126">
        <v>825</v>
      </c>
      <c r="C83" s="77">
        <v>3.2540675800000002E-2</v>
      </c>
      <c r="D83" s="15">
        <v>818</v>
      </c>
      <c r="E83" s="32">
        <f t="shared" si="38"/>
        <v>-8.4848484848484857E-3</v>
      </c>
      <c r="F83" s="18">
        <f>IF(ISNUMBER(D83), $B91 * E83, "")</f>
        <v>-1272.7272727272727</v>
      </c>
      <c r="G83" s="31">
        <v>820</v>
      </c>
      <c r="H83" s="32">
        <f t="shared" si="39"/>
        <v>-6.0606060606060606E-3</v>
      </c>
      <c r="I83" s="101">
        <f>IF(ISNUMBER(G83), $B91 * H83, "")</f>
        <v>-909.09090909090912</v>
      </c>
      <c r="J83" s="15">
        <v>818</v>
      </c>
      <c r="K83" s="32">
        <f t="shared" si="40"/>
        <v>-8.4848484848484857E-3</v>
      </c>
      <c r="L83" s="18">
        <f>IF(ISNUMBER(J83), $B91 * K83, "")</f>
        <v>-1272.7272727272727</v>
      </c>
      <c r="M83" s="31">
        <v>819</v>
      </c>
      <c r="N83" s="32">
        <f t="shared" si="41"/>
        <v>-7.2727272727272727E-3</v>
      </c>
      <c r="O83" s="18">
        <f>IF(ISNUMBER(M83), $B91 * N83, "")</f>
        <v>-1090.909090909091</v>
      </c>
      <c r="Q83" s="228"/>
      <c r="R83" s="228"/>
      <c r="S83" s="228"/>
    </row>
    <row r="84" spans="1:19" ht="17.25" thickBot="1">
      <c r="A84" s="125" t="s">
        <v>238</v>
      </c>
      <c r="B84" s="126">
        <v>484</v>
      </c>
      <c r="C84" s="77">
        <v>3.1982942399999999E-2</v>
      </c>
      <c r="D84" s="15">
        <v>479</v>
      </c>
      <c r="E84" s="32">
        <f t="shared" si="38"/>
        <v>-1.0330578512396695E-2</v>
      </c>
      <c r="F84" s="18">
        <f>IF(ISNUMBER(D84), $B91 * E84, "")</f>
        <v>-1549.5867768595042</v>
      </c>
      <c r="G84" s="31">
        <v>480</v>
      </c>
      <c r="H84" s="32">
        <f t="shared" si="39"/>
        <v>-8.2644628099173556E-3</v>
      </c>
      <c r="I84" s="101">
        <f>IF(ISNUMBER(G84), $B91 * H84, "")</f>
        <v>-1239.6694214876034</v>
      </c>
      <c r="J84" s="15">
        <v>477</v>
      </c>
      <c r="K84" s="32">
        <f t="shared" si="40"/>
        <v>-1.4462809917355372E-2</v>
      </c>
      <c r="L84" s="18">
        <f>IF(ISNUMBER(J84), $B91 * K84, "")</f>
        <v>-2169.4214876033056</v>
      </c>
      <c r="M84" s="31">
        <v>472</v>
      </c>
      <c r="N84" s="32">
        <f t="shared" si="41"/>
        <v>-2.4793388429752067E-2</v>
      </c>
      <c r="O84" s="18">
        <f>IF(ISNUMBER(M84), $B91 * N84, "")</f>
        <v>-3719.0082644628101</v>
      </c>
      <c r="Q84" s="223"/>
      <c r="R84" s="223"/>
      <c r="S84" s="223"/>
    </row>
    <row r="85" spans="1:19" ht="17.25" thickBot="1">
      <c r="A85" s="127" t="s">
        <v>250</v>
      </c>
      <c r="B85" s="128">
        <v>265</v>
      </c>
      <c r="C85" s="78">
        <v>3.1128404700000001E-2</v>
      </c>
      <c r="D85" s="20">
        <v>282</v>
      </c>
      <c r="E85" s="21">
        <f t="shared" si="38"/>
        <v>6.4150943396226415E-2</v>
      </c>
      <c r="F85" s="22">
        <f>IF(ISNUMBER(D85), $B91 * E85, "")</f>
        <v>9622.6415094339627</v>
      </c>
      <c r="G85" s="30">
        <v>282</v>
      </c>
      <c r="H85" s="21">
        <f t="shared" si="39"/>
        <v>6.4150943396226415E-2</v>
      </c>
      <c r="I85" s="105">
        <f>IF(ISNUMBER(G85), $B91 * H85, "")</f>
        <v>9622.6415094339627</v>
      </c>
      <c r="J85" s="20">
        <v>281</v>
      </c>
      <c r="K85" s="21">
        <f t="shared" si="40"/>
        <v>6.0377358490566038E-2</v>
      </c>
      <c r="L85" s="22">
        <f>IF(ISNUMBER(J85), $B91 * K85, "")</f>
        <v>9056.6037735849059</v>
      </c>
      <c r="M85" s="30">
        <v>280</v>
      </c>
      <c r="N85" s="21">
        <f t="shared" si="41"/>
        <v>5.6603773584905662E-2</v>
      </c>
      <c r="O85" s="22">
        <f>IF(ISNUMBER(M85), $B91 * N85, "")</f>
        <v>8490.566037735849</v>
      </c>
      <c r="Q85" s="223"/>
      <c r="R85" s="223"/>
      <c r="S85" s="223"/>
    </row>
    <row r="86" spans="1:19" ht="17.25" thickBot="1">
      <c r="A86" s="125" t="s">
        <v>232</v>
      </c>
      <c r="B86" s="129">
        <v>445</v>
      </c>
      <c r="C86" s="80">
        <v>3.0092592599999999E-2</v>
      </c>
      <c r="D86" s="106">
        <v>455</v>
      </c>
      <c r="E86" s="107">
        <f>IF(ISNUMBER(D86), (D86 - $B86) / $B86, "")</f>
        <v>2.247191011235955E-2</v>
      </c>
      <c r="F86" s="108">
        <f>IF(ISNUMBER(D86), $B91 * E86, "")</f>
        <v>3370.7865168539324</v>
      </c>
      <c r="G86" s="109">
        <v>453</v>
      </c>
      <c r="H86" s="107">
        <f>IF(ISNUMBER(G86), (G86 - $B86) / $B86, "")</f>
        <v>1.7977528089887642E-2</v>
      </c>
      <c r="I86" s="110">
        <f>IF(ISNUMBER(G86), $B91 * H86, "")</f>
        <v>2696.6292134831465</v>
      </c>
      <c r="J86" s="106">
        <v>448</v>
      </c>
      <c r="K86" s="107">
        <f>IF(ISNUMBER(J86), (J86 - $B86) / $B86, "")</f>
        <v>6.7415730337078653E-3</v>
      </c>
      <c r="L86" s="108">
        <f>IF(ISNUMBER(J86), $B91 * K86, "")</f>
        <v>1011.2359550561798</v>
      </c>
      <c r="M86" s="109">
        <v>442</v>
      </c>
      <c r="N86" s="107">
        <f>IF(ISNUMBER(M86), (M86 - $B86) / $B86, "")</f>
        <v>-6.7415730337078653E-3</v>
      </c>
      <c r="O86" s="108">
        <f>IF(ISNUMBER(M86), $B91 * N86, "")</f>
        <v>-1011.2359550561798</v>
      </c>
      <c r="Q86" s="228"/>
      <c r="R86" s="228"/>
      <c r="S86" s="228"/>
    </row>
    <row r="87" spans="1:19" ht="17.25" thickBot="1">
      <c r="A87" s="125" t="s">
        <v>171</v>
      </c>
      <c r="B87" s="126">
        <v>754</v>
      </c>
      <c r="C87" s="77">
        <v>3.0054644799999999E-2</v>
      </c>
      <c r="D87" s="15">
        <v>750</v>
      </c>
      <c r="E87" s="32">
        <f t="shared" ref="E87:E90" si="42">IF(ISNUMBER(D87), (D87 - $B87) / $B87, "")</f>
        <v>-5.3050397877984082E-3</v>
      </c>
      <c r="F87" s="18">
        <f>IF(ISNUMBER(D87), $B91 * E87, "")</f>
        <v>-795.75596816976122</v>
      </c>
      <c r="G87" s="31">
        <v>748</v>
      </c>
      <c r="H87" s="32">
        <f t="shared" ref="H87:H90" si="43">IF(ISNUMBER(G87), (G87 - $B87) / $B87, "")</f>
        <v>-7.9575596816976128E-3</v>
      </c>
      <c r="I87" s="101">
        <f>IF(ISNUMBER(G87), $B91 * H87, "")</f>
        <v>-1193.6339522546418</v>
      </c>
      <c r="J87" s="15">
        <v>745</v>
      </c>
      <c r="K87" s="32">
        <f t="shared" ref="K87:K90" si="44">IF(ISNUMBER(J87), (J87 - $B87) / $B87, "")</f>
        <v>-1.1936339522546418E-2</v>
      </c>
      <c r="L87" s="18">
        <f>IF(ISNUMBER(J87), $B91 * K87, "")</f>
        <v>-1790.4509283819627</v>
      </c>
      <c r="M87" s="31">
        <v>730</v>
      </c>
      <c r="N87" s="32">
        <f t="shared" ref="N87:N90" si="45">IF(ISNUMBER(M87), (M87 - $B87) / $B87, "")</f>
        <v>-3.1830238726790451E-2</v>
      </c>
      <c r="O87" s="18">
        <f>IF(ISNUMBER(M87), $B91 * N87, "")</f>
        <v>-4774.5358090185673</v>
      </c>
      <c r="Q87" s="228"/>
      <c r="R87" s="228"/>
      <c r="S87" s="228"/>
    </row>
    <row r="88" spans="1:19" ht="17.25" thickBot="1">
      <c r="A88" s="125" t="s">
        <v>190</v>
      </c>
      <c r="B88" s="126">
        <v>103</v>
      </c>
      <c r="C88" s="77">
        <v>0.03</v>
      </c>
      <c r="D88" s="15">
        <v>102</v>
      </c>
      <c r="E88" s="32">
        <f t="shared" si="42"/>
        <v>-9.7087378640776691E-3</v>
      </c>
      <c r="F88" s="18">
        <f>IF(ISNUMBER(D88), $B91 * E88, "")</f>
        <v>-1456.3106796116504</v>
      </c>
      <c r="G88" s="31">
        <v>100</v>
      </c>
      <c r="H88" s="32">
        <f t="shared" si="43"/>
        <v>-2.9126213592233011E-2</v>
      </c>
      <c r="I88" s="101">
        <f>IF(ISNUMBER(G88), $B91 * H88, "")</f>
        <v>-4368.9320388349515</v>
      </c>
      <c r="J88" s="15">
        <v>101</v>
      </c>
      <c r="K88" s="32">
        <f t="shared" si="44"/>
        <v>-1.9417475728155338E-2</v>
      </c>
      <c r="L88" s="18">
        <f>IF(ISNUMBER(J88), $B91 * K88, "")</f>
        <v>-2912.6213592233007</v>
      </c>
      <c r="M88" s="31">
        <v>99.6</v>
      </c>
      <c r="N88" s="32">
        <f t="shared" si="45"/>
        <v>-3.300970873786413E-2</v>
      </c>
      <c r="O88" s="18">
        <f>IF(ISNUMBER(M88), $B91 * N88, "")</f>
        <v>-4951.4563106796195</v>
      </c>
      <c r="Q88" s="228"/>
      <c r="R88" s="228"/>
      <c r="S88" s="228"/>
    </row>
    <row r="89" spans="1:19">
      <c r="A89" s="125" t="s">
        <v>56</v>
      </c>
      <c r="B89" s="126">
        <v>138</v>
      </c>
      <c r="C89" s="77">
        <v>2.9850746300000001E-2</v>
      </c>
      <c r="D89" s="15">
        <v>137</v>
      </c>
      <c r="E89" s="32">
        <f t="shared" si="42"/>
        <v>-7.246376811594203E-3</v>
      </c>
      <c r="F89" s="18">
        <f>IF(ISNUMBER(D89), $B91 * E89, "")</f>
        <v>-1086.9565217391305</v>
      </c>
      <c r="G89" s="31">
        <v>137</v>
      </c>
      <c r="H89" s="32">
        <f t="shared" si="43"/>
        <v>-7.246376811594203E-3</v>
      </c>
      <c r="I89" s="101">
        <f>IF(ISNUMBER(G89), $B91 * H89, "")</f>
        <v>-1086.9565217391305</v>
      </c>
      <c r="J89" s="15">
        <v>137</v>
      </c>
      <c r="K89" s="32">
        <f t="shared" si="44"/>
        <v>-7.246376811594203E-3</v>
      </c>
      <c r="L89" s="18">
        <f>IF(ISNUMBER(J89), $B91 * K89, "")</f>
        <v>-1086.9565217391305</v>
      </c>
      <c r="M89" s="31">
        <v>135</v>
      </c>
      <c r="N89" s="32">
        <f t="shared" si="45"/>
        <v>-2.1739130434782608E-2</v>
      </c>
      <c r="O89" s="18">
        <f>IF(ISNUMBER(M89), $B91 * N89, "")</f>
        <v>-3260.869565217391</v>
      </c>
      <c r="Q89" s="250"/>
      <c r="R89" s="251"/>
      <c r="S89" s="252"/>
    </row>
    <row r="90" spans="1:19" ht="17.25" thickBot="1">
      <c r="A90" s="130" t="s">
        <v>214</v>
      </c>
      <c r="B90" s="131">
        <v>326</v>
      </c>
      <c r="C90" s="79">
        <v>2.8391167200000001E-2</v>
      </c>
      <c r="D90" s="24">
        <v>327</v>
      </c>
      <c r="E90" s="25">
        <f t="shared" si="42"/>
        <v>3.0674846625766872E-3</v>
      </c>
      <c r="F90" s="104">
        <f>IF(ISNUMBER(D90), $B91 * E90, "")</f>
        <v>460.12269938650309</v>
      </c>
      <c r="G90" s="102">
        <v>325</v>
      </c>
      <c r="H90" s="25">
        <f t="shared" si="43"/>
        <v>-3.0674846625766872E-3</v>
      </c>
      <c r="I90" s="103">
        <f>IF(ISNUMBER(G90), $B91 * H90, "")</f>
        <v>-460.12269938650309</v>
      </c>
      <c r="J90" s="24">
        <v>323</v>
      </c>
      <c r="K90" s="25">
        <f t="shared" si="44"/>
        <v>-9.202453987730062E-3</v>
      </c>
      <c r="L90" s="104">
        <f>IF(ISNUMBER(J90), $B91 * K90, "")</f>
        <v>-1380.3680981595094</v>
      </c>
      <c r="M90" s="102">
        <v>320</v>
      </c>
      <c r="N90" s="25">
        <f t="shared" si="45"/>
        <v>-1.8404907975460124E-2</v>
      </c>
      <c r="O90" s="104">
        <f>IF(ISNUMBER(M90), $B91 * N90, "")</f>
        <v>-2760.7361963190187</v>
      </c>
      <c r="Q90" s="253"/>
      <c r="R90" s="254"/>
      <c r="S90" s="255"/>
    </row>
    <row r="91" spans="1:19" ht="17.25" thickBot="1">
      <c r="A91" s="132" t="s">
        <v>266</v>
      </c>
      <c r="B91" s="261">
        <f>$B$37</f>
        <v>150000</v>
      </c>
      <c r="C91" s="262"/>
      <c r="D91" s="26" t="s">
        <v>267</v>
      </c>
      <c r="E91" s="27">
        <f>IF(COUNT(E71:E90), SUM(E71:E90) / COUNT(E71:E90), 0)</f>
        <v>1.2803822219770333E-2</v>
      </c>
      <c r="F91" s="28">
        <f>SUM(F71:F90)</f>
        <v>38411.466659311009</v>
      </c>
      <c r="G91" s="26" t="s">
        <v>267</v>
      </c>
      <c r="H91" s="27">
        <f>IF(COUNT(H71:H90), SUM(H71:H90) / COUNT(H71:H90), 0)</f>
        <v>1.1502512341698213E-2</v>
      </c>
      <c r="I91" s="28">
        <f>SUM(I71:I90)</f>
        <v>34507.537025094629</v>
      </c>
      <c r="J91" s="26" t="s">
        <v>267</v>
      </c>
      <c r="K91" s="27">
        <f>IF(COUNT(K71:K90), SUM(K71:K90) / COUNT(K71:K90), 0)</f>
        <v>5.2000919509137527E-3</v>
      </c>
      <c r="L91" s="28">
        <f>SUM(L71:L90)</f>
        <v>15600.275852741259</v>
      </c>
      <c r="M91" s="26" t="s">
        <v>267</v>
      </c>
      <c r="N91" s="27">
        <f>IF(COUNT(N71:N90), SUM(N71:N90) / COUNT(N71:N90), 0)</f>
        <v>-5.2423309913161697E-3</v>
      </c>
      <c r="O91" s="28">
        <f>SUM(O71:O90)</f>
        <v>-15726.992973948512</v>
      </c>
      <c r="Q91" s="256"/>
      <c r="R91" s="257"/>
      <c r="S91" s="258"/>
    </row>
    <row r="93" spans="1:19" ht="17.25" thickBot="1"/>
    <row r="94" spans="1:19" ht="17.25" thickBot="1">
      <c r="A94" s="202" t="s">
        <v>46</v>
      </c>
      <c r="B94" s="203"/>
      <c r="C94" s="203"/>
      <c r="D94" s="203"/>
      <c r="E94" s="203"/>
      <c r="F94" s="203"/>
      <c r="G94" s="203"/>
      <c r="H94" s="203"/>
      <c r="I94" s="203"/>
      <c r="J94" s="203"/>
      <c r="K94" s="203"/>
      <c r="L94" s="203"/>
      <c r="M94" s="203"/>
      <c r="N94" s="203"/>
      <c r="O94" s="204"/>
      <c r="Q94" s="223"/>
      <c r="R94" s="223"/>
      <c r="S94" s="223"/>
    </row>
    <row r="95" spans="1:19" ht="17.25" thickBot="1">
      <c r="A95" s="170" t="s">
        <v>263</v>
      </c>
      <c r="B95" s="202" t="s">
        <v>49</v>
      </c>
      <c r="C95" s="204"/>
      <c r="D95" s="202" t="s">
        <v>57</v>
      </c>
      <c r="E95" s="203"/>
      <c r="F95" s="204"/>
      <c r="G95" s="229">
        <f>_xlfn.IFNA(VLOOKUP(B95, 현재가테이블!$B$2:$D$200, 2, FALSE), "-")</f>
        <v>48446000</v>
      </c>
      <c r="H95" s="230"/>
      <c r="I95" s="231"/>
      <c r="J95" s="202" t="s">
        <v>58</v>
      </c>
      <c r="K95" s="203"/>
      <c r="L95" s="204"/>
      <c r="M95" s="232">
        <f>_xlfn.IFNA(VLOOKUP(B95, 현재가테이블!$B$2:$D$200, 3, FALSE), "-")</f>
        <v>4.5040769699999997E-2</v>
      </c>
      <c r="N95" s="233"/>
      <c r="O95" s="234"/>
      <c r="Q95" s="223"/>
      <c r="R95" s="223"/>
      <c r="S95" s="223"/>
    </row>
    <row r="96" spans="1:19" ht="17.25" thickBot="1">
      <c r="A96" s="263" t="s">
        <v>54</v>
      </c>
      <c r="B96" s="265" t="str">
        <f>TEXT($G$1, "[$-ko-KR]yyyy-mm-dd(ddd) ") &amp; "오전 00:00"</f>
        <v>2022-02-06(일) 오전 00:00</v>
      </c>
      <c r="C96" s="266"/>
      <c r="D96" s="225" t="str">
        <f>TEXT($G$1, "[$-ko-KR]yyyy-mm-dd(ddd) ") &amp; "오후 14:00"</f>
        <v>2022-02-06(일) 오후 14:00</v>
      </c>
      <c r="E96" s="226"/>
      <c r="F96" s="227"/>
      <c r="G96" s="225" t="str">
        <f>TEXT($G$1, "[$-ko-KR]yyyy-mm-dd(ddd) ") &amp; "오후 19:00"</f>
        <v>2022-02-06(일) 오후 19:00</v>
      </c>
      <c r="H96" s="226"/>
      <c r="I96" s="227"/>
      <c r="J96" s="225" t="str">
        <f>TEXT($G$1, "[$-ko-KR]yyyy-mm-dd(ddd) ") &amp; "오후 21:00"</f>
        <v>2022-02-06(일) 오후 21:00</v>
      </c>
      <c r="K96" s="226"/>
      <c r="L96" s="227"/>
      <c r="M96" s="225" t="str">
        <f>TEXT($G$1+1, "[$-ko-KR]yyyy-mm-dd(ddd) ") &amp; "오전 00:00"</f>
        <v>2022-02-07(월) 오전 00:00</v>
      </c>
      <c r="N96" s="226"/>
      <c r="O96" s="227"/>
      <c r="Q96" s="223"/>
      <c r="R96" s="223"/>
      <c r="S96" s="223"/>
    </row>
    <row r="97" spans="1:19" ht="17.25" thickBot="1">
      <c r="A97" s="264"/>
      <c r="B97" s="121" t="s">
        <v>57</v>
      </c>
      <c r="C97" s="122" t="s">
        <v>58</v>
      </c>
      <c r="D97" s="2" t="s">
        <v>57</v>
      </c>
      <c r="E97" s="10" t="s">
        <v>264</v>
      </c>
      <c r="F97" s="11" t="s">
        <v>265</v>
      </c>
      <c r="G97" s="171" t="s">
        <v>57</v>
      </c>
      <c r="H97" s="172" t="s">
        <v>264</v>
      </c>
      <c r="I97" s="173" t="s">
        <v>265</v>
      </c>
      <c r="J97" s="10" t="s">
        <v>57</v>
      </c>
      <c r="K97" s="10" t="s">
        <v>264</v>
      </c>
      <c r="L97" s="115" t="s">
        <v>265</v>
      </c>
      <c r="M97" s="2" t="s">
        <v>57</v>
      </c>
      <c r="N97" s="10" t="s">
        <v>264</v>
      </c>
      <c r="O97" s="66" t="s">
        <v>265</v>
      </c>
      <c r="Q97" s="228"/>
      <c r="R97" s="228"/>
      <c r="S97" s="228"/>
    </row>
    <row r="98" spans="1:19" ht="17.25" thickBot="1">
      <c r="A98" s="123" t="s">
        <v>220</v>
      </c>
      <c r="B98" s="124">
        <v>3445</v>
      </c>
      <c r="C98" s="76">
        <v>0.2238010657</v>
      </c>
      <c r="D98" s="13">
        <v>3395</v>
      </c>
      <c r="E98" s="14">
        <f>IF(ISNUMBER(D98), (D98 - $B98) / $B98, "")</f>
        <v>-1.4513788098693759E-2</v>
      </c>
      <c r="F98" s="16">
        <f>IF(ISNUMBER(D98), $B118 * E98, "")</f>
        <v>-2177.0682148040637</v>
      </c>
      <c r="G98" s="29">
        <v>3395</v>
      </c>
      <c r="H98" s="14">
        <f>IF(ISNUMBER(G98), (G98 - $B98) / $B98, "")</f>
        <v>-1.4513788098693759E-2</v>
      </c>
      <c r="I98" s="100">
        <f>IF(ISNUMBER(G98), $B118 * H98, "")</f>
        <v>-2177.0682148040637</v>
      </c>
      <c r="J98" s="13">
        <v>3385</v>
      </c>
      <c r="K98" s="14">
        <f>IF(ISNUMBER(J98), (J98 - $B98) / $B98, "")</f>
        <v>-1.741654571843251E-2</v>
      </c>
      <c r="L98" s="16">
        <f>IF(ISNUMBER(J98), $B118 * K98, "")</f>
        <v>-2612.4818577648766</v>
      </c>
      <c r="M98" s="29">
        <v>3285</v>
      </c>
      <c r="N98" s="14">
        <f>IF(ISNUMBER(M98), (M98 - $B98) / $B98, "")</f>
        <v>-4.6444121915820029E-2</v>
      </c>
      <c r="O98" s="16">
        <f>IF(ISNUMBER(M98), $B118 * N98, "")</f>
        <v>-6966.618287373004</v>
      </c>
      <c r="Q98" s="223"/>
      <c r="R98" s="223"/>
      <c r="S98" s="223"/>
    </row>
    <row r="99" spans="1:19" ht="17.25" thickBot="1">
      <c r="A99" s="125" t="s">
        <v>210</v>
      </c>
      <c r="B99" s="126">
        <v>1400</v>
      </c>
      <c r="C99" s="77">
        <v>0.14285714290000001</v>
      </c>
      <c r="D99" s="15">
        <v>1430</v>
      </c>
      <c r="E99" s="32">
        <f t="shared" ref="E99:E102" si="46">IF(ISNUMBER(D99), (D99 - $B99) / $B99, "")</f>
        <v>2.1428571428571429E-2</v>
      </c>
      <c r="F99" s="18">
        <f>IF(ISNUMBER(D99), $B118 * E99, "")</f>
        <v>3214.2857142857142</v>
      </c>
      <c r="G99" s="31">
        <v>1435</v>
      </c>
      <c r="H99" s="32">
        <f t="shared" ref="H99:H102" si="47">IF(ISNUMBER(G99), (G99 - $B99) / $B99, "")</f>
        <v>2.5000000000000001E-2</v>
      </c>
      <c r="I99" s="101">
        <f>IF(ISNUMBER(G99), $B118 * H99, "")</f>
        <v>3750</v>
      </c>
      <c r="J99" s="15">
        <v>1405</v>
      </c>
      <c r="K99" s="32">
        <f t="shared" ref="K99:K102" si="48">IF(ISNUMBER(J99), (J99 - $B99) / $B99, "")</f>
        <v>3.5714285714285713E-3</v>
      </c>
      <c r="L99" s="18">
        <f>IF(ISNUMBER(J99), $B118 * K99, "")</f>
        <v>535.71428571428567</v>
      </c>
      <c r="M99" s="31">
        <v>1395</v>
      </c>
      <c r="N99" s="32">
        <f t="shared" ref="N99:N102" si="49">IF(ISNUMBER(M99), (M99 - $B99) / $B99, "")</f>
        <v>-3.5714285714285713E-3</v>
      </c>
      <c r="O99" s="18">
        <f>IF(ISNUMBER(M99), $B118 * N99, "")</f>
        <v>-535.71428571428567</v>
      </c>
      <c r="Q99" s="223"/>
      <c r="R99" s="223"/>
      <c r="S99" s="223"/>
    </row>
    <row r="100" spans="1:19" ht="17.25" thickBot="1">
      <c r="A100" s="125" t="s">
        <v>135</v>
      </c>
      <c r="B100" s="126">
        <v>244</v>
      </c>
      <c r="C100" s="77">
        <v>0.1348837209</v>
      </c>
      <c r="D100" s="15">
        <v>289</v>
      </c>
      <c r="E100" s="32">
        <f t="shared" si="46"/>
        <v>0.18442622950819673</v>
      </c>
      <c r="F100" s="18">
        <f>IF(ISNUMBER(D100), $B118 * E100, "")</f>
        <v>27663.934426229509</v>
      </c>
      <c r="G100" s="31">
        <v>282</v>
      </c>
      <c r="H100" s="32">
        <f t="shared" si="47"/>
        <v>0.15573770491803279</v>
      </c>
      <c r="I100" s="101">
        <f>IF(ISNUMBER(G100), $B118 * H100, "")</f>
        <v>23360.655737704918</v>
      </c>
      <c r="J100" s="15">
        <v>282</v>
      </c>
      <c r="K100" s="32">
        <f t="shared" si="48"/>
        <v>0.15573770491803279</v>
      </c>
      <c r="L100" s="18">
        <f>IF(ISNUMBER(J100), $B118 * K100, "")</f>
        <v>23360.655737704918</v>
      </c>
      <c r="M100" s="31">
        <v>269</v>
      </c>
      <c r="N100" s="32">
        <f t="shared" si="49"/>
        <v>0.10245901639344263</v>
      </c>
      <c r="O100" s="18">
        <f>IF(ISNUMBER(M100), $B118 * N100, "")</f>
        <v>15368.852459016394</v>
      </c>
      <c r="Q100" s="228"/>
      <c r="R100" s="228"/>
      <c r="S100" s="228"/>
    </row>
    <row r="101" spans="1:19" ht="17.25" thickBot="1">
      <c r="A101" s="125" t="s">
        <v>151</v>
      </c>
      <c r="B101" s="126">
        <v>69820</v>
      </c>
      <c r="C101" s="77">
        <v>0.1160485934</v>
      </c>
      <c r="D101" s="15">
        <v>75180</v>
      </c>
      <c r="E101" s="32">
        <f t="shared" si="46"/>
        <v>7.6768834144944148E-2</v>
      </c>
      <c r="F101" s="18">
        <f>IF(ISNUMBER(D101), $B118 * E101, "")</f>
        <v>11515.325121741622</v>
      </c>
      <c r="G101" s="31">
        <v>77540</v>
      </c>
      <c r="H101" s="32">
        <f t="shared" si="47"/>
        <v>0.11057003723861358</v>
      </c>
      <c r="I101" s="101">
        <f>IF(ISNUMBER(G101), $B118 * H101, "")</f>
        <v>16585.505585792038</v>
      </c>
      <c r="J101" s="15">
        <v>77690</v>
      </c>
      <c r="K101" s="32">
        <f t="shared" si="48"/>
        <v>0.11271841879117732</v>
      </c>
      <c r="L101" s="18">
        <f>IF(ISNUMBER(J101), $B118 * K101, "")</f>
        <v>16907.762818676598</v>
      </c>
      <c r="M101" s="31">
        <v>78920</v>
      </c>
      <c r="N101" s="32">
        <f t="shared" si="49"/>
        <v>0.13033514752219993</v>
      </c>
      <c r="O101" s="18">
        <f>IF(ISNUMBER(M101), $B118 * N101, "")</f>
        <v>19550.272128329991</v>
      </c>
      <c r="Q101" s="228"/>
      <c r="R101" s="228"/>
      <c r="S101" s="228"/>
    </row>
    <row r="102" spans="1:19" ht="17.25" thickBot="1">
      <c r="A102" s="127" t="s">
        <v>109</v>
      </c>
      <c r="B102" s="128">
        <v>4115</v>
      </c>
      <c r="C102" s="78">
        <v>0.1046979866</v>
      </c>
      <c r="D102" s="20">
        <v>4325</v>
      </c>
      <c r="E102" s="21">
        <f t="shared" si="46"/>
        <v>5.1032806804374241E-2</v>
      </c>
      <c r="F102" s="22">
        <f>IF(ISNUMBER(D102), $B118 * E102, "")</f>
        <v>7654.9210206561365</v>
      </c>
      <c r="G102" s="30">
        <v>4355</v>
      </c>
      <c r="H102" s="21">
        <f t="shared" si="47"/>
        <v>5.8323207776427702E-2</v>
      </c>
      <c r="I102" s="105">
        <f>IF(ISNUMBER(G102), $B118 * H102, "")</f>
        <v>8748.4811664641547</v>
      </c>
      <c r="J102" s="20">
        <v>4295</v>
      </c>
      <c r="K102" s="21">
        <f t="shared" si="48"/>
        <v>4.374240583232078E-2</v>
      </c>
      <c r="L102" s="22">
        <f>IF(ISNUMBER(J102), $B118 * K102, "")</f>
        <v>6561.3608748481174</v>
      </c>
      <c r="M102" s="30">
        <v>4290</v>
      </c>
      <c r="N102" s="21">
        <f t="shared" si="49"/>
        <v>4.25273390036452E-2</v>
      </c>
      <c r="O102" s="22">
        <f>IF(ISNUMBER(M102), $B118 * N102, "")</f>
        <v>6379.1008505467798</v>
      </c>
      <c r="Q102" s="228"/>
      <c r="R102" s="228"/>
      <c r="S102" s="228"/>
    </row>
    <row r="103" spans="1:19" ht="17.25" thickBot="1">
      <c r="A103" s="125" t="s">
        <v>111</v>
      </c>
      <c r="B103" s="129">
        <v>5380</v>
      </c>
      <c r="C103" s="80">
        <v>0.100204499</v>
      </c>
      <c r="D103" s="106">
        <v>5575</v>
      </c>
      <c r="E103" s="107">
        <f>IF(ISNUMBER(D103), (D103 - $B103) / $B103, "")</f>
        <v>3.62453531598513E-2</v>
      </c>
      <c r="F103" s="108">
        <f>IF(ISNUMBER(D103), $B118 * E103, "")</f>
        <v>5436.8029739776948</v>
      </c>
      <c r="G103" s="109">
        <v>5645</v>
      </c>
      <c r="H103" s="107">
        <f>IF(ISNUMBER(G103), (G103 - $B103) / $B103, "")</f>
        <v>4.9256505576208177E-2</v>
      </c>
      <c r="I103" s="110">
        <f>IF(ISNUMBER(G103), $B118 * H103, "")</f>
        <v>7388.4758364312265</v>
      </c>
      <c r="J103" s="106">
        <v>5585</v>
      </c>
      <c r="K103" s="107">
        <f>IF(ISNUMBER(J103), (J103 - $B103) / $B103, "")</f>
        <v>3.8104089219330853E-2</v>
      </c>
      <c r="L103" s="108">
        <f>IF(ISNUMBER(J103), $B118 * K103, "")</f>
        <v>5715.613382899628</v>
      </c>
      <c r="M103" s="109">
        <v>5545</v>
      </c>
      <c r="N103" s="107">
        <f>IF(ISNUMBER(M103), (M103 - $B103) / $B103, "")</f>
        <v>3.0669144981412641E-2</v>
      </c>
      <c r="O103" s="108">
        <f>IF(ISNUMBER(M103), $B118 * N103, "")</f>
        <v>4600.371747211896</v>
      </c>
      <c r="Q103" s="228"/>
      <c r="R103" s="228"/>
      <c r="S103" s="228"/>
    </row>
    <row r="104" spans="1:19" ht="17.25" thickBot="1">
      <c r="A104" s="125" t="s">
        <v>246</v>
      </c>
      <c r="B104" s="126">
        <v>77.5</v>
      </c>
      <c r="C104" s="77">
        <v>9.7733711000000001E-2</v>
      </c>
      <c r="D104" s="15">
        <v>79.8</v>
      </c>
      <c r="E104" s="32">
        <f t="shared" ref="E104:E107" si="50">IF(ISNUMBER(D104), (D104 - $B104) / $B104, "")</f>
        <v>2.9677419354838672E-2</v>
      </c>
      <c r="F104" s="18">
        <f>IF(ISNUMBER(D104), $B118 * E104, "")</f>
        <v>4451.6129032258004</v>
      </c>
      <c r="G104" s="31">
        <v>80.2</v>
      </c>
      <c r="H104" s="32">
        <f t="shared" ref="H104:H107" si="51">IF(ISNUMBER(G104), (G104 - $B104) / $B104, "")</f>
        <v>3.4838709677419394E-2</v>
      </c>
      <c r="I104" s="101">
        <f>IF(ISNUMBER(G104), $B118 * H104, "")</f>
        <v>5225.8064516129089</v>
      </c>
      <c r="J104" s="15">
        <v>79.7</v>
      </c>
      <c r="K104" s="32">
        <f t="shared" ref="K104:K107" si="52">IF(ISNUMBER(J104), (J104 - $B104) / $B104, "")</f>
        <v>2.8387096774193585E-2</v>
      </c>
      <c r="L104" s="18">
        <f>IF(ISNUMBER(J104), $B118 * K104, "")</f>
        <v>4258.0645161290377</v>
      </c>
      <c r="M104" s="31">
        <v>77.099999999999994</v>
      </c>
      <c r="N104" s="32">
        <f t="shared" ref="N104:N107" si="53">IF(ISNUMBER(M104), (M104 - $B104) / $B104, "")</f>
        <v>-5.1612903225807189E-3</v>
      </c>
      <c r="O104" s="18">
        <f>IF(ISNUMBER(M104), $B118 * N104, "")</f>
        <v>-774.19354838710785</v>
      </c>
      <c r="Q104" s="228"/>
      <c r="R104" s="228"/>
      <c r="S104" s="228"/>
    </row>
    <row r="105" spans="1:19" ht="17.25" thickBot="1">
      <c r="A105" s="125" t="s">
        <v>244</v>
      </c>
      <c r="B105" s="126">
        <v>1485</v>
      </c>
      <c r="C105" s="77">
        <v>9.1911764699999995E-2</v>
      </c>
      <c r="D105" s="15">
        <v>1445</v>
      </c>
      <c r="E105" s="32">
        <f t="shared" si="50"/>
        <v>-2.6936026936026935E-2</v>
      </c>
      <c r="F105" s="18">
        <f>IF(ISNUMBER(D105), $B118 * E105, "")</f>
        <v>-4040.4040404040402</v>
      </c>
      <c r="G105" s="31">
        <v>1450</v>
      </c>
      <c r="H105" s="32">
        <f t="shared" si="51"/>
        <v>-2.3569023569023569E-2</v>
      </c>
      <c r="I105" s="101">
        <f>IF(ISNUMBER(G105), $B118 * H105, "")</f>
        <v>-3535.3535353535353</v>
      </c>
      <c r="J105" s="15">
        <v>1440</v>
      </c>
      <c r="K105" s="32">
        <f t="shared" si="52"/>
        <v>-3.0303030303030304E-2</v>
      </c>
      <c r="L105" s="18">
        <f>IF(ISNUMBER(J105), $B118 * K105, "")</f>
        <v>-4545.454545454546</v>
      </c>
      <c r="M105" s="31">
        <v>1415</v>
      </c>
      <c r="N105" s="32">
        <f t="shared" si="53"/>
        <v>-4.7138047138047139E-2</v>
      </c>
      <c r="O105" s="18">
        <f>IF(ISNUMBER(M105), $B118 * N105, "")</f>
        <v>-7070.7070707070707</v>
      </c>
      <c r="Q105" s="228"/>
      <c r="R105" s="228"/>
      <c r="S105" s="228"/>
    </row>
    <row r="106" spans="1:19" ht="17.25" thickBot="1">
      <c r="A106" s="125" t="s">
        <v>153</v>
      </c>
      <c r="B106" s="126">
        <v>2400</v>
      </c>
      <c r="C106" s="77">
        <v>8.3521444700000003E-2</v>
      </c>
      <c r="D106" s="15">
        <v>2450</v>
      </c>
      <c r="E106" s="32">
        <f t="shared" si="50"/>
        <v>2.0833333333333332E-2</v>
      </c>
      <c r="F106" s="18">
        <f>IF(ISNUMBER(D106), $B118 * E106, "")</f>
        <v>3125</v>
      </c>
      <c r="G106" s="31">
        <v>2470</v>
      </c>
      <c r="H106" s="32">
        <f t="shared" si="51"/>
        <v>2.9166666666666667E-2</v>
      </c>
      <c r="I106" s="101">
        <f>IF(ISNUMBER(G106), $B118 * H106, "")</f>
        <v>4375</v>
      </c>
      <c r="J106" s="15">
        <v>2430</v>
      </c>
      <c r="K106" s="32">
        <f t="shared" si="52"/>
        <v>1.2500000000000001E-2</v>
      </c>
      <c r="L106" s="18">
        <f>IF(ISNUMBER(J106), $B118 * K106, "")</f>
        <v>1875</v>
      </c>
      <c r="M106" s="31">
        <v>2445</v>
      </c>
      <c r="N106" s="32">
        <f t="shared" si="53"/>
        <v>1.8749999999999999E-2</v>
      </c>
      <c r="O106" s="18">
        <f>IF(ISNUMBER(M106), $B118 * N106, "")</f>
        <v>2812.5</v>
      </c>
      <c r="Q106" s="33"/>
      <c r="R106" s="33"/>
    </row>
    <row r="107" spans="1:19" ht="17.25" thickBot="1">
      <c r="A107" s="130" t="s">
        <v>204</v>
      </c>
      <c r="B107" s="131">
        <v>9.11</v>
      </c>
      <c r="C107" s="79">
        <v>7.8106508899999996E-2</v>
      </c>
      <c r="D107" s="24">
        <v>8.92</v>
      </c>
      <c r="E107" s="25">
        <f t="shared" si="50"/>
        <v>-2.0856201975850659E-2</v>
      </c>
      <c r="F107" s="104">
        <f>IF(ISNUMBER(D107), $B118 * E107, "")</f>
        <v>-3128.4302963775986</v>
      </c>
      <c r="G107" s="102">
        <v>8.9600000000000009</v>
      </c>
      <c r="H107" s="25">
        <f t="shared" si="51"/>
        <v>-1.6465422612513565E-2</v>
      </c>
      <c r="I107" s="103">
        <f>IF(ISNUMBER(G107), $B118 * H107, "")</f>
        <v>-2469.8133918770345</v>
      </c>
      <c r="J107" s="24">
        <v>8.91</v>
      </c>
      <c r="K107" s="25">
        <f t="shared" si="52"/>
        <v>-2.1953896816684883E-2</v>
      </c>
      <c r="L107" s="104">
        <f>IF(ISNUMBER(J107), $B118 * K107, "")</f>
        <v>-3293.0845225027324</v>
      </c>
      <c r="M107" s="102">
        <v>8.77</v>
      </c>
      <c r="N107" s="25">
        <f t="shared" si="53"/>
        <v>-3.7321624588364424E-2</v>
      </c>
      <c r="O107" s="104">
        <f>IF(ISNUMBER(M107), $B118 * N107, "")</f>
        <v>-5598.2436882546635</v>
      </c>
      <c r="Q107" s="237"/>
      <c r="R107" s="238"/>
      <c r="S107" s="239"/>
    </row>
    <row r="108" spans="1:19">
      <c r="A108" s="123" t="s">
        <v>139</v>
      </c>
      <c r="B108" s="124">
        <v>6770</v>
      </c>
      <c r="C108" s="76">
        <v>7.8025477699999998E-2</v>
      </c>
      <c r="D108" s="13">
        <v>6705</v>
      </c>
      <c r="E108" s="14">
        <f>IF(ISNUMBER(D108), (D108 - $B108) / $B108, "")</f>
        <v>-9.6011816838995571E-3</v>
      </c>
      <c r="F108" s="16">
        <f>IF(ISNUMBER(D108), $B118 * E108, "")</f>
        <v>-1440.1772525849335</v>
      </c>
      <c r="G108" s="29">
        <v>6685</v>
      </c>
      <c r="H108" s="14">
        <f>IF(ISNUMBER(G108), (G108 - $B108) / $B108, "")</f>
        <v>-1.2555391432791729E-2</v>
      </c>
      <c r="I108" s="100">
        <f>IF(ISNUMBER(G108), $B118 * H108, "")</f>
        <v>-1883.3087149187593</v>
      </c>
      <c r="J108" s="13">
        <v>6670</v>
      </c>
      <c r="K108" s="14">
        <f>IF(ISNUMBER(J108), (J108 - $B108) / $B108, "")</f>
        <v>-1.4771048744460856E-2</v>
      </c>
      <c r="L108" s="16">
        <f>IF(ISNUMBER(J108), $B118 * K108, "")</f>
        <v>-2215.6573116691284</v>
      </c>
      <c r="M108" s="29">
        <v>6535</v>
      </c>
      <c r="N108" s="14">
        <f>IF(ISNUMBER(M108), (M108 - $B108) / $B108, "")</f>
        <v>-3.4711964549483013E-2</v>
      </c>
      <c r="O108" s="16">
        <f>IF(ISNUMBER(M108), $B118 * N108, "")</f>
        <v>-5206.7946824224518</v>
      </c>
      <c r="Q108" s="240"/>
      <c r="R108" s="241"/>
      <c r="S108" s="242"/>
    </row>
    <row r="109" spans="1:19" ht="17.25" thickBot="1">
      <c r="A109" s="125" t="s">
        <v>127</v>
      </c>
      <c r="B109" s="126">
        <v>92.8</v>
      </c>
      <c r="C109" s="77">
        <v>7.6566125299999996E-2</v>
      </c>
      <c r="D109" s="15">
        <v>92.8</v>
      </c>
      <c r="E109" s="32">
        <f t="shared" ref="E109:E112" si="54">IF(ISNUMBER(D109), (D109 - $B109) / $B109, "")</f>
        <v>0</v>
      </c>
      <c r="F109" s="18">
        <f>IF(ISNUMBER(D109), $B118 * E109, "")</f>
        <v>0</v>
      </c>
      <c r="G109" s="31">
        <v>93</v>
      </c>
      <c r="H109" s="32">
        <f t="shared" ref="H109:H112" si="55">IF(ISNUMBER(G109), (G109 - $B109) / $B109, "")</f>
        <v>2.1551724137931342E-3</v>
      </c>
      <c r="I109" s="101">
        <f>IF(ISNUMBER(G109), $B118 * H109, "")</f>
        <v>323.27586206897013</v>
      </c>
      <c r="J109" s="15">
        <v>92.7</v>
      </c>
      <c r="K109" s="32">
        <f t="shared" ref="K109:K112" si="56">IF(ISNUMBER(J109), (J109 - $B109) / $B109, "")</f>
        <v>-1.0775862068964906E-3</v>
      </c>
      <c r="L109" s="18">
        <f>IF(ISNUMBER(J109), $B118 * K109, "")</f>
        <v>-161.63793103447358</v>
      </c>
      <c r="M109" s="31">
        <v>90.8</v>
      </c>
      <c r="N109" s="32">
        <f t="shared" ref="N109:N112" si="57">IF(ISNUMBER(M109), (M109 - $B109) / $B109, "")</f>
        <v>-2.1551724137931036E-2</v>
      </c>
      <c r="O109" s="18">
        <f>IF(ISNUMBER(M109), $B118 * N109, "")</f>
        <v>-3232.7586206896553</v>
      </c>
      <c r="Q109" s="243"/>
      <c r="R109" s="244"/>
      <c r="S109" s="245"/>
    </row>
    <row r="110" spans="1:19" ht="17.25" thickBot="1">
      <c r="A110" s="125" t="s">
        <v>202</v>
      </c>
      <c r="B110" s="126">
        <v>591</v>
      </c>
      <c r="C110" s="77">
        <v>7.6502732200000007E-2</v>
      </c>
      <c r="D110" s="15">
        <v>610</v>
      </c>
      <c r="E110" s="32">
        <f t="shared" si="54"/>
        <v>3.2148900169204735E-2</v>
      </c>
      <c r="F110" s="18">
        <f>IF(ISNUMBER(D110), $B118 * E110, "")</f>
        <v>4822.3350253807102</v>
      </c>
      <c r="G110" s="31">
        <v>611</v>
      </c>
      <c r="H110" s="32">
        <f t="shared" si="55"/>
        <v>3.3840947546531303E-2</v>
      </c>
      <c r="I110" s="101">
        <f>IF(ISNUMBER(G110), $B118 * H110, "")</f>
        <v>5076.1421319796955</v>
      </c>
      <c r="J110" s="15">
        <v>613</v>
      </c>
      <c r="K110" s="32">
        <f t="shared" si="56"/>
        <v>3.7225042301184431E-2</v>
      </c>
      <c r="L110" s="18">
        <f>IF(ISNUMBER(J110), $B118 * K110, "")</f>
        <v>5583.756345177665</v>
      </c>
      <c r="M110" s="31">
        <v>601</v>
      </c>
      <c r="N110" s="32">
        <f t="shared" si="57"/>
        <v>1.6920473773265651E-2</v>
      </c>
      <c r="O110" s="18">
        <f>IF(ISNUMBER(M110), $B118 * N110, "")</f>
        <v>2538.0710659898477</v>
      </c>
      <c r="Q110" s="228"/>
      <c r="R110" s="228"/>
      <c r="S110" s="228"/>
    </row>
    <row r="111" spans="1:19" ht="17.25" thickBot="1">
      <c r="A111" s="125" t="s">
        <v>155</v>
      </c>
      <c r="B111" s="126">
        <v>12260</v>
      </c>
      <c r="C111" s="77">
        <v>7.5438596499999996E-2</v>
      </c>
      <c r="D111" s="15">
        <v>12680</v>
      </c>
      <c r="E111" s="32">
        <f t="shared" si="54"/>
        <v>3.4257748776508973E-2</v>
      </c>
      <c r="F111" s="18">
        <f>IF(ISNUMBER(D111), $B118 * E111, "")</f>
        <v>5138.6623164763459</v>
      </c>
      <c r="G111" s="31">
        <v>12640</v>
      </c>
      <c r="H111" s="32">
        <f t="shared" si="55"/>
        <v>3.0995106035889071E-2</v>
      </c>
      <c r="I111" s="101">
        <f>IF(ISNUMBER(G111), $B118 * H111, "")</f>
        <v>4649.2659053833604</v>
      </c>
      <c r="J111" s="15">
        <v>12530</v>
      </c>
      <c r="K111" s="32">
        <f t="shared" si="56"/>
        <v>2.2022838499184339E-2</v>
      </c>
      <c r="L111" s="18">
        <f>IF(ISNUMBER(J111), $B118 * K111, "")</f>
        <v>3303.4257748776508</v>
      </c>
      <c r="M111" s="31">
        <v>12670</v>
      </c>
      <c r="N111" s="32">
        <f t="shared" si="57"/>
        <v>3.3442088091353996E-2</v>
      </c>
      <c r="O111" s="18">
        <f>IF(ISNUMBER(M111), $B118 * N111, "")</f>
        <v>5016.3132137030989</v>
      </c>
      <c r="Q111" s="223"/>
      <c r="R111" s="223"/>
      <c r="S111" s="223"/>
    </row>
    <row r="112" spans="1:19" ht="17.25" thickBot="1">
      <c r="A112" s="127" t="s">
        <v>97</v>
      </c>
      <c r="B112" s="128">
        <v>2.8999999999999998E-3</v>
      </c>
      <c r="C112" s="78">
        <v>7.4074074099999998E-2</v>
      </c>
      <c r="D112" s="20">
        <v>2.8E-3</v>
      </c>
      <c r="E112" s="21">
        <f t="shared" si="54"/>
        <v>-3.4482758620689599E-2</v>
      </c>
      <c r="F112" s="22">
        <f>IF(ISNUMBER(D112), $B118 * E112, "")</f>
        <v>-5172.4137931034402</v>
      </c>
      <c r="G112" s="30">
        <v>2.8E-3</v>
      </c>
      <c r="H112" s="21">
        <f t="shared" si="55"/>
        <v>-3.4482758620689599E-2</v>
      </c>
      <c r="I112" s="105">
        <f>IF(ISNUMBER(G112), $B118 * H112, "")</f>
        <v>-5172.4137931034402</v>
      </c>
      <c r="J112" s="20">
        <v>2.8E-3</v>
      </c>
      <c r="K112" s="21">
        <f t="shared" si="56"/>
        <v>-3.4482758620689599E-2</v>
      </c>
      <c r="L112" s="22">
        <f>IF(ISNUMBER(J112), $B118 * K112, "")</f>
        <v>-5172.4137931034402</v>
      </c>
      <c r="M112" s="30">
        <v>2.8E-3</v>
      </c>
      <c r="N112" s="21">
        <f t="shared" si="57"/>
        <v>-3.4482758620689599E-2</v>
      </c>
      <c r="O112" s="22">
        <f>IF(ISNUMBER(M112), $B118 * N112, "")</f>
        <v>-5172.4137931034402</v>
      </c>
      <c r="Q112" s="223"/>
      <c r="R112" s="223"/>
      <c r="S112" s="223"/>
    </row>
    <row r="113" spans="1:19" ht="17.25" thickBot="1">
      <c r="A113" s="125" t="s">
        <v>60</v>
      </c>
      <c r="B113" s="129">
        <v>3670</v>
      </c>
      <c r="C113" s="80">
        <v>7.15328467E-2</v>
      </c>
      <c r="D113" s="106">
        <v>3765</v>
      </c>
      <c r="E113" s="107">
        <f>IF(ISNUMBER(D113), (D113 - $B113) / $B113, "")</f>
        <v>2.5885558583106268E-2</v>
      </c>
      <c r="F113" s="108">
        <f>IF(ISNUMBER(D113), $B118 * E113, "")</f>
        <v>3882.8337874659401</v>
      </c>
      <c r="G113" s="109">
        <v>3830</v>
      </c>
      <c r="H113" s="107">
        <f>IF(ISNUMBER(G113), (G113 - $B113) / $B113, "")</f>
        <v>4.3596730245231606E-2</v>
      </c>
      <c r="I113" s="110">
        <f>IF(ISNUMBER(G113), $B118 * H113, "")</f>
        <v>6539.5095367847407</v>
      </c>
      <c r="J113" s="106">
        <v>3790</v>
      </c>
      <c r="K113" s="107">
        <f>IF(ISNUMBER(J113), (J113 - $B113) / $B113, "")</f>
        <v>3.2697547683923703E-2</v>
      </c>
      <c r="L113" s="108">
        <f>IF(ISNUMBER(J113), $B118 * K113, "")</f>
        <v>4904.6321525885551</v>
      </c>
      <c r="M113" s="109">
        <v>3940</v>
      </c>
      <c r="N113" s="107">
        <f>IF(ISNUMBER(M113), (M113 - $B113) / $B113, "")</f>
        <v>7.3569482288828342E-2</v>
      </c>
      <c r="O113" s="108">
        <f>IF(ISNUMBER(M113), $B118 * N113, "")</f>
        <v>11035.422343324251</v>
      </c>
      <c r="Q113" s="228"/>
      <c r="R113" s="228"/>
      <c r="S113" s="228"/>
    </row>
    <row r="114" spans="1:19" ht="17.25" thickBot="1">
      <c r="A114" s="125" t="s">
        <v>131</v>
      </c>
      <c r="B114" s="126">
        <v>26740</v>
      </c>
      <c r="C114" s="77">
        <v>7.1314102599999998E-2</v>
      </c>
      <c r="D114" s="15">
        <v>26270</v>
      </c>
      <c r="E114" s="32">
        <f t="shared" ref="E114:E117" si="58">IF(ISNUMBER(D114), (D114 - $B114) / $B114, "")</f>
        <v>-1.7576664173522813E-2</v>
      </c>
      <c r="F114" s="18">
        <f>IF(ISNUMBER(D114), $B118 * E114, "")</f>
        <v>-2636.499626028422</v>
      </c>
      <c r="G114" s="31">
        <v>26300</v>
      </c>
      <c r="H114" s="32">
        <f t="shared" ref="H114:H117" si="59">IF(ISNUMBER(G114), (G114 - $B114) / $B114, "")</f>
        <v>-1.6454749439042633E-2</v>
      </c>
      <c r="I114" s="101">
        <f>IF(ISNUMBER(G114), $B118 * H114, "")</f>
        <v>-2468.2124158563952</v>
      </c>
      <c r="J114" s="15">
        <v>26120</v>
      </c>
      <c r="K114" s="32">
        <f t="shared" ref="K114:K117" si="60">IF(ISNUMBER(J114), (J114 - $B114) / $B114, "")</f>
        <v>-2.3186237845923711E-2</v>
      </c>
      <c r="L114" s="18">
        <f>IF(ISNUMBER(J114), $B118 * K114, "")</f>
        <v>-3477.9356768885568</v>
      </c>
      <c r="M114" s="31">
        <v>25890</v>
      </c>
      <c r="N114" s="32">
        <f t="shared" ref="N114:N117" si="61">IF(ISNUMBER(M114), (M114 - $B114) / $B114, "")</f>
        <v>-3.1787584143605087E-2</v>
      </c>
      <c r="O114" s="18">
        <f>IF(ISNUMBER(M114), $B118 * N114, "")</f>
        <v>-4768.1376215407627</v>
      </c>
      <c r="Q114" s="228"/>
      <c r="R114" s="228"/>
      <c r="S114" s="228"/>
    </row>
    <row r="115" spans="1:19" ht="17.25" thickBot="1">
      <c r="A115" s="125" t="s">
        <v>119</v>
      </c>
      <c r="B115" s="126">
        <v>21.1</v>
      </c>
      <c r="C115" s="77">
        <v>7.1065989800000007E-2</v>
      </c>
      <c r="D115" s="15">
        <v>20.7</v>
      </c>
      <c r="E115" s="32">
        <f t="shared" si="58"/>
        <v>-1.895734597156408E-2</v>
      </c>
      <c r="F115" s="18">
        <f>IF(ISNUMBER(D115), $B118 * E115, "")</f>
        <v>-2843.6018957346118</v>
      </c>
      <c r="G115" s="31">
        <v>20.8</v>
      </c>
      <c r="H115" s="32">
        <f t="shared" si="59"/>
        <v>-1.4218009478673018E-2</v>
      </c>
      <c r="I115" s="101">
        <f>IF(ISNUMBER(G115), $B118 * H115, "")</f>
        <v>-2132.7014218009526</v>
      </c>
      <c r="J115" s="15">
        <v>20.6</v>
      </c>
      <c r="K115" s="32">
        <f t="shared" si="60"/>
        <v>-2.3696682464454975E-2</v>
      </c>
      <c r="L115" s="18">
        <f>IF(ISNUMBER(J115), $B118 * K115, "")</f>
        <v>-3554.502369668246</v>
      </c>
      <c r="M115" s="31">
        <v>20.3</v>
      </c>
      <c r="N115" s="32">
        <f t="shared" si="61"/>
        <v>-3.7914691943127993E-2</v>
      </c>
      <c r="O115" s="18">
        <f>IF(ISNUMBER(M115), $B118 * N115, "")</f>
        <v>-5687.2037914691991</v>
      </c>
      <c r="Q115" s="228"/>
      <c r="R115" s="228"/>
      <c r="S115" s="228"/>
    </row>
    <row r="116" spans="1:19">
      <c r="A116" s="125" t="s">
        <v>192</v>
      </c>
      <c r="B116" s="126">
        <v>2540</v>
      </c>
      <c r="C116" s="77">
        <v>6.7226890799999994E-2</v>
      </c>
      <c r="D116" s="15">
        <v>2670</v>
      </c>
      <c r="E116" s="32">
        <f t="shared" si="58"/>
        <v>5.1181102362204724E-2</v>
      </c>
      <c r="F116" s="18">
        <f>IF(ISNUMBER(D116), $B118 * E116, "")</f>
        <v>7677.1653543307084</v>
      </c>
      <c r="G116" s="31">
        <v>2685</v>
      </c>
      <c r="H116" s="32">
        <f t="shared" si="59"/>
        <v>5.7086614173228349E-2</v>
      </c>
      <c r="I116" s="101">
        <f>IF(ISNUMBER(G116), $B118 * H116, "")</f>
        <v>8562.9921259842522</v>
      </c>
      <c r="J116" s="15">
        <v>2665</v>
      </c>
      <c r="K116" s="32">
        <f t="shared" si="60"/>
        <v>4.9212598425196853E-2</v>
      </c>
      <c r="L116" s="18">
        <f>IF(ISNUMBER(J116), $B118 * K116, "")</f>
        <v>7381.889763779528</v>
      </c>
      <c r="M116" s="31">
        <v>2625</v>
      </c>
      <c r="N116" s="32">
        <f t="shared" si="61"/>
        <v>3.3464566929133861E-2</v>
      </c>
      <c r="O116" s="18">
        <f>IF(ISNUMBER(M116), $B118 * N116, "")</f>
        <v>5019.6850393700788</v>
      </c>
      <c r="Q116" s="250"/>
      <c r="R116" s="251"/>
      <c r="S116" s="252"/>
    </row>
    <row r="117" spans="1:19" ht="17.25" thickBot="1">
      <c r="A117" s="130" t="s">
        <v>147</v>
      </c>
      <c r="B117" s="131">
        <v>9.84</v>
      </c>
      <c r="C117" s="79">
        <v>6.6088840699999998E-2</v>
      </c>
      <c r="D117" s="24">
        <v>9.7100000000000009</v>
      </c>
      <c r="E117" s="25">
        <f t="shared" si="58"/>
        <v>-1.3211382113821037E-2</v>
      </c>
      <c r="F117" s="104">
        <f>IF(ISNUMBER(D117), $B118 * E117, "")</f>
        <v>-1981.7073170731555</v>
      </c>
      <c r="G117" s="102">
        <v>9.7899999999999991</v>
      </c>
      <c r="H117" s="25">
        <f t="shared" si="59"/>
        <v>-5.081300813008202E-3</v>
      </c>
      <c r="I117" s="103">
        <f>IF(ISNUMBER(G117), $B118 * H117, "")</f>
        <v>-762.19512195123025</v>
      </c>
      <c r="J117" s="24">
        <v>9.6300000000000008</v>
      </c>
      <c r="K117" s="25">
        <f t="shared" si="60"/>
        <v>-2.1341463414634054E-2</v>
      </c>
      <c r="L117" s="104">
        <f>IF(ISNUMBER(J117), $B118 * K117, "")</f>
        <v>-3201.2195121951081</v>
      </c>
      <c r="M117" s="102">
        <v>9.57</v>
      </c>
      <c r="N117" s="25">
        <f t="shared" si="61"/>
        <v>-2.7439024390243861E-2</v>
      </c>
      <c r="O117" s="104">
        <f>IF(ISNUMBER(M117), $B118 * N117, "")</f>
        <v>-4115.8536585365791</v>
      </c>
      <c r="Q117" s="253"/>
      <c r="R117" s="254"/>
      <c r="S117" s="255"/>
    </row>
    <row r="118" spans="1:19" ht="17.25" thickBot="1">
      <c r="A118" s="132" t="s">
        <v>266</v>
      </c>
      <c r="B118" s="261">
        <f>$B$37</f>
        <v>150000</v>
      </c>
      <c r="C118" s="262"/>
      <c r="D118" s="26" t="s">
        <v>267</v>
      </c>
      <c r="E118" s="27">
        <f>IF(COUNT(E98:E117), SUM(E98:E117) / COUNT(E98:E117), 0)</f>
        <v>2.0387525402553303E-2</v>
      </c>
      <c r="F118" s="28">
        <f>SUM(F98:F117)</f>
        <v>61162.57620765992</v>
      </c>
      <c r="G118" s="26" t="s">
        <v>267</v>
      </c>
      <c r="H118" s="27">
        <f>IF(COUNT(H98:H117), SUM(H98:H117) / COUNT(H98:H117), 0)</f>
        <v>2.4661347910180282E-2</v>
      </c>
      <c r="I118" s="28">
        <f>SUM(I98:I117)</f>
        <v>73984.043730540856</v>
      </c>
      <c r="J118" s="26" t="s">
        <v>267</v>
      </c>
      <c r="K118" s="27">
        <f>IF(COUNT(K98:K117), SUM(K98:K117) / COUNT(K98:K117), 0)</f>
        <v>1.7384496044038297E-2</v>
      </c>
      <c r="L118" s="28">
        <f>SUM(L98:L117)</f>
        <v>52153.488132114893</v>
      </c>
      <c r="M118" s="26" t="s">
        <v>267</v>
      </c>
      <c r="N118" s="27">
        <f>IF(COUNT(N98:N117), SUM(N98:N117) / COUNT(N98:N117), 0)</f>
        <v>7.7306499330980398E-3</v>
      </c>
      <c r="O118" s="28">
        <f>SUM(O98:O117)</f>
        <v>23191.949799294118</v>
      </c>
      <c r="Q118" s="256"/>
      <c r="R118" s="257"/>
      <c r="S118" s="258"/>
    </row>
    <row r="120" spans="1:19" ht="17.25" thickBot="1"/>
    <row r="121" spans="1:19" ht="17.25" thickBot="1">
      <c r="A121" s="202" t="s">
        <v>254</v>
      </c>
      <c r="B121" s="203"/>
      <c r="C121" s="203"/>
      <c r="D121" s="203"/>
      <c r="E121" s="203"/>
      <c r="F121" s="203"/>
      <c r="G121" s="203"/>
      <c r="H121" s="203"/>
      <c r="I121" s="203"/>
      <c r="J121" s="203"/>
      <c r="K121" s="203"/>
      <c r="L121" s="203"/>
      <c r="M121" s="203"/>
      <c r="N121" s="203"/>
      <c r="O121" s="204"/>
      <c r="Q121" s="223"/>
      <c r="R121" s="223"/>
      <c r="S121" s="223"/>
    </row>
    <row r="122" spans="1:19" ht="17.25" thickBot="1">
      <c r="A122" s="170" t="s">
        <v>263</v>
      </c>
      <c r="B122" s="202" t="s">
        <v>49</v>
      </c>
      <c r="C122" s="204"/>
      <c r="D122" s="202" t="s">
        <v>57</v>
      </c>
      <c r="E122" s="203"/>
      <c r="F122" s="204"/>
      <c r="G122" s="229">
        <f>_xlfn.IFNA(VLOOKUP(B122, 현재가테이블!$B$2:$D$200, 2, FALSE), "-")</f>
        <v>48446000</v>
      </c>
      <c r="H122" s="230"/>
      <c r="I122" s="231"/>
      <c r="J122" s="202" t="s">
        <v>58</v>
      </c>
      <c r="K122" s="203"/>
      <c r="L122" s="204"/>
      <c r="M122" s="232">
        <f>_xlfn.IFNA(VLOOKUP(B122, 현재가테이블!$B$2:$D$200, 3, FALSE), "-")</f>
        <v>4.5040769699999997E-2</v>
      </c>
      <c r="N122" s="233"/>
      <c r="O122" s="234"/>
      <c r="Q122" s="223"/>
      <c r="R122" s="223"/>
      <c r="S122" s="223"/>
    </row>
    <row r="123" spans="1:19" ht="17.25" thickBot="1">
      <c r="A123" s="263" t="s">
        <v>54</v>
      </c>
      <c r="B123" s="265" t="str">
        <f>TEXT($G$1, "[$-ko-KR]yyyy-mm-dd(ddd) ") &amp; "오전 00:00"</f>
        <v>2022-02-06(일) 오전 00:00</v>
      </c>
      <c r="C123" s="266"/>
      <c r="D123" s="225" t="str">
        <f>TEXT($G$1, "[$-ko-KR]yyyy-mm-dd(ddd) ") &amp; "오후 14:00"</f>
        <v>2022-02-06(일) 오후 14:00</v>
      </c>
      <c r="E123" s="226"/>
      <c r="F123" s="227"/>
      <c r="G123" s="225" t="str">
        <f>TEXT($G$1, "[$-ko-KR]yyyy-mm-dd(ddd) ") &amp; "오후 19:00"</f>
        <v>2022-02-06(일) 오후 19:00</v>
      </c>
      <c r="H123" s="226"/>
      <c r="I123" s="227"/>
      <c r="J123" s="225" t="str">
        <f>TEXT($G$1, "[$-ko-KR]yyyy-mm-dd(ddd) ") &amp; "오후 21:00"</f>
        <v>2022-02-06(일) 오후 21:00</v>
      </c>
      <c r="K123" s="226"/>
      <c r="L123" s="227"/>
      <c r="M123" s="225" t="str">
        <f>TEXT($G$1+1, "[$-ko-KR]yyyy-mm-dd(ddd) ") &amp; "오전 00:00"</f>
        <v>2022-02-07(월) 오전 00:00</v>
      </c>
      <c r="N123" s="226"/>
      <c r="O123" s="227"/>
      <c r="Q123" s="223"/>
      <c r="R123" s="223"/>
      <c r="S123" s="223"/>
    </row>
    <row r="124" spans="1:19" ht="17.25" thickBot="1">
      <c r="A124" s="264"/>
      <c r="B124" s="121" t="s">
        <v>57</v>
      </c>
      <c r="C124" s="122" t="s">
        <v>58</v>
      </c>
      <c r="D124" s="2" t="s">
        <v>57</v>
      </c>
      <c r="E124" s="10" t="s">
        <v>264</v>
      </c>
      <c r="F124" s="11" t="s">
        <v>265</v>
      </c>
      <c r="G124" s="171" t="s">
        <v>57</v>
      </c>
      <c r="H124" s="172" t="s">
        <v>264</v>
      </c>
      <c r="I124" s="173" t="s">
        <v>265</v>
      </c>
      <c r="J124" s="10" t="s">
        <v>57</v>
      </c>
      <c r="K124" s="10" t="s">
        <v>264</v>
      </c>
      <c r="L124" s="115" t="s">
        <v>265</v>
      </c>
      <c r="M124" s="2" t="s">
        <v>57</v>
      </c>
      <c r="N124" s="10" t="s">
        <v>264</v>
      </c>
      <c r="O124" s="66" t="s">
        <v>265</v>
      </c>
      <c r="Q124" s="228"/>
      <c r="R124" s="228"/>
      <c r="S124" s="228"/>
    </row>
    <row r="125" spans="1:19" ht="17.25" thickBot="1">
      <c r="A125" s="123" t="s">
        <v>97</v>
      </c>
      <c r="B125" s="124">
        <v>2.8999999999999998E-3</v>
      </c>
      <c r="C125" s="76">
        <v>7.4074074099999998E-2</v>
      </c>
      <c r="D125" s="13">
        <v>2.8E-3</v>
      </c>
      <c r="E125" s="14">
        <f>IF(ISNUMBER(D125), (D125 - $B125) / $B125, "")</f>
        <v>-3.4482758620689599E-2</v>
      </c>
      <c r="F125" s="16">
        <f>IF(ISNUMBER(D125), $B145 * E125, "")</f>
        <v>-5172.4137931034402</v>
      </c>
      <c r="G125" s="29">
        <v>2.8E-3</v>
      </c>
      <c r="H125" s="14">
        <f>IF(ISNUMBER(G125), (G125 - $B125) / $B125, "")</f>
        <v>-3.4482758620689599E-2</v>
      </c>
      <c r="I125" s="100">
        <f>IF(ISNUMBER(G125), $B145 * H125, "")</f>
        <v>-5172.4137931034402</v>
      </c>
      <c r="J125" s="13">
        <v>2.8E-3</v>
      </c>
      <c r="K125" s="14">
        <f>IF(ISNUMBER(J125), (J125 - $B125) / $B125, "")</f>
        <v>-3.4482758620689599E-2</v>
      </c>
      <c r="L125" s="16">
        <f>IF(ISNUMBER(J125), $B145 * K125, "")</f>
        <v>-5172.4137931034402</v>
      </c>
      <c r="M125" s="29">
        <v>2.8E-3</v>
      </c>
      <c r="N125" s="14">
        <f>IF(ISNUMBER(M125), (M125 - $B125) / $B125, "")</f>
        <v>-3.4482758620689599E-2</v>
      </c>
      <c r="O125" s="16">
        <f>IF(ISNUMBER(M125), $B145 * N125, "")</f>
        <v>-5172.4137931034402</v>
      </c>
      <c r="Q125" s="223"/>
      <c r="R125" s="223"/>
      <c r="S125" s="223"/>
    </row>
    <row r="126" spans="1:19" ht="17.25" thickBot="1">
      <c r="A126" s="125" t="s">
        <v>119</v>
      </c>
      <c r="B126" s="126">
        <v>21.1</v>
      </c>
      <c r="C126" s="77">
        <v>7.1065989800000007E-2</v>
      </c>
      <c r="D126" s="15">
        <v>20.7</v>
      </c>
      <c r="E126" s="32">
        <f t="shared" ref="E126:E129" si="62">IF(ISNUMBER(D126), (D126 - $B126) / $B126, "")</f>
        <v>-1.895734597156408E-2</v>
      </c>
      <c r="F126" s="18">
        <f>IF(ISNUMBER(D126), $B145 * E126, "")</f>
        <v>-2843.6018957346118</v>
      </c>
      <c r="G126" s="31">
        <v>20.8</v>
      </c>
      <c r="H126" s="32">
        <f t="shared" ref="H126:H129" si="63">IF(ISNUMBER(G126), (G126 - $B126) / $B126, "")</f>
        <v>-1.4218009478673018E-2</v>
      </c>
      <c r="I126" s="101">
        <f>IF(ISNUMBER(G126), $B145 * H126, "")</f>
        <v>-2132.7014218009526</v>
      </c>
      <c r="J126" s="15">
        <v>20.6</v>
      </c>
      <c r="K126" s="32">
        <f t="shared" ref="K126:K129" si="64">IF(ISNUMBER(J126), (J126 - $B126) / $B126, "")</f>
        <v>-2.3696682464454975E-2</v>
      </c>
      <c r="L126" s="18">
        <f>IF(ISNUMBER(J126), $B145 * K126, "")</f>
        <v>-3554.502369668246</v>
      </c>
      <c r="M126" s="31">
        <v>20.3</v>
      </c>
      <c r="N126" s="32">
        <f t="shared" ref="N126:N129" si="65">IF(ISNUMBER(M126), (M126 - $B126) / $B126, "")</f>
        <v>-3.7914691943127993E-2</v>
      </c>
      <c r="O126" s="18">
        <f>IF(ISNUMBER(M126), $B145 * N126, "")</f>
        <v>-5687.2037914691991</v>
      </c>
      <c r="Q126" s="223"/>
      <c r="R126" s="223"/>
      <c r="S126" s="223"/>
    </row>
    <row r="127" spans="1:19" ht="17.25" thickBot="1">
      <c r="A127" s="125" t="s">
        <v>147</v>
      </c>
      <c r="B127" s="126">
        <v>9.84</v>
      </c>
      <c r="C127" s="77">
        <v>6.6088840699999998E-2</v>
      </c>
      <c r="D127" s="15">
        <v>9.7100000000000009</v>
      </c>
      <c r="E127" s="32">
        <f t="shared" si="62"/>
        <v>-1.3211382113821037E-2</v>
      </c>
      <c r="F127" s="18">
        <f>IF(ISNUMBER(D127), $B145 * E127, "")</f>
        <v>-1981.7073170731555</v>
      </c>
      <c r="G127" s="31">
        <v>9.7899999999999991</v>
      </c>
      <c r="H127" s="32">
        <f t="shared" si="63"/>
        <v>-5.081300813008202E-3</v>
      </c>
      <c r="I127" s="101">
        <f>IF(ISNUMBER(G127), $B145 * H127, "")</f>
        <v>-762.19512195123025</v>
      </c>
      <c r="J127" s="15">
        <v>9.6300000000000008</v>
      </c>
      <c r="K127" s="32">
        <f t="shared" si="64"/>
        <v>-2.1341463414634054E-2</v>
      </c>
      <c r="L127" s="18">
        <f>IF(ISNUMBER(J127), $B145 * K127, "")</f>
        <v>-3201.2195121951081</v>
      </c>
      <c r="M127" s="31">
        <v>9.57</v>
      </c>
      <c r="N127" s="32">
        <f t="shared" si="65"/>
        <v>-2.7439024390243861E-2</v>
      </c>
      <c r="O127" s="18">
        <f>IF(ISNUMBER(M127), $B145 * N127, "")</f>
        <v>-4115.8536585365791</v>
      </c>
      <c r="Q127" s="228"/>
      <c r="R127" s="228"/>
      <c r="S127" s="228"/>
    </row>
    <row r="128" spans="1:19" ht="17.25" thickBot="1">
      <c r="A128" s="125" t="s">
        <v>200</v>
      </c>
      <c r="B128" s="126">
        <v>14</v>
      </c>
      <c r="C128" s="77">
        <v>6.0606060599999997E-2</v>
      </c>
      <c r="D128" s="15">
        <v>13.7</v>
      </c>
      <c r="E128" s="32">
        <f t="shared" si="62"/>
        <v>-2.1428571428571481E-2</v>
      </c>
      <c r="F128" s="18">
        <f>IF(ISNUMBER(D128), $B145 * E128, "")</f>
        <v>-3214.285714285722</v>
      </c>
      <c r="G128" s="31">
        <v>13.6</v>
      </c>
      <c r="H128" s="32">
        <f t="shared" si="63"/>
        <v>-2.8571428571428598E-2</v>
      </c>
      <c r="I128" s="101">
        <f>IF(ISNUMBER(G128), $B145 * H128, "")</f>
        <v>-4285.7142857142899</v>
      </c>
      <c r="J128" s="15">
        <v>13.5</v>
      </c>
      <c r="K128" s="32">
        <f t="shared" si="64"/>
        <v>-3.5714285714285712E-2</v>
      </c>
      <c r="L128" s="18">
        <f>IF(ISNUMBER(J128), $B145 * K128, "")</f>
        <v>-5357.1428571428569</v>
      </c>
      <c r="M128" s="31">
        <v>13.3</v>
      </c>
      <c r="N128" s="32">
        <f t="shared" si="65"/>
        <v>-4.9999999999999947E-2</v>
      </c>
      <c r="O128" s="18">
        <f>IF(ISNUMBER(M128), $B145 * N128, "")</f>
        <v>-7499.9999999999918</v>
      </c>
      <c r="Q128" s="228"/>
      <c r="R128" s="228"/>
      <c r="S128" s="228"/>
    </row>
    <row r="129" spans="1:19" ht="17.25" thickBot="1">
      <c r="A129" s="127" t="s">
        <v>129</v>
      </c>
      <c r="B129" s="128">
        <v>63.9</v>
      </c>
      <c r="C129" s="78">
        <v>5.2718286699999999E-2</v>
      </c>
      <c r="D129" s="20">
        <v>64.099999999999994</v>
      </c>
      <c r="E129" s="21">
        <f t="shared" si="62"/>
        <v>3.1298904538340491E-3</v>
      </c>
      <c r="F129" s="22">
        <f>IF(ISNUMBER(D129), $B145 * E129, "")</f>
        <v>469.48356807510737</v>
      </c>
      <c r="G129" s="30">
        <v>63.6</v>
      </c>
      <c r="H129" s="21">
        <f t="shared" si="63"/>
        <v>-4.6948356807511296E-3</v>
      </c>
      <c r="I129" s="105">
        <f>IF(ISNUMBER(G129), $B145 * H129, "")</f>
        <v>-704.22535211266938</v>
      </c>
      <c r="J129" s="20">
        <v>63.3</v>
      </c>
      <c r="K129" s="21">
        <f t="shared" si="64"/>
        <v>-9.3896713615023702E-3</v>
      </c>
      <c r="L129" s="22">
        <f>IF(ISNUMBER(J129), $B145 * K129, "")</f>
        <v>-1408.4507042253556</v>
      </c>
      <c r="M129" s="30">
        <v>62.9</v>
      </c>
      <c r="N129" s="21">
        <f t="shared" si="65"/>
        <v>-1.5649452269170579E-2</v>
      </c>
      <c r="O129" s="22">
        <f>IF(ISNUMBER(M129), $B145 * N129, "")</f>
        <v>-2347.4178403755868</v>
      </c>
      <c r="Q129" s="228"/>
      <c r="R129" s="228"/>
      <c r="S129" s="228"/>
    </row>
    <row r="130" spans="1:19" ht="17.25" thickBot="1">
      <c r="A130" s="125" t="s">
        <v>64</v>
      </c>
      <c r="B130" s="129">
        <v>35.4</v>
      </c>
      <c r="C130" s="80">
        <v>5.0445103900000003E-2</v>
      </c>
      <c r="D130" s="106">
        <v>34.9</v>
      </c>
      <c r="E130" s="107">
        <f>IF(ISNUMBER(D130), (D130 - $B130) / $B130, "")</f>
        <v>-1.4124293785310734E-2</v>
      </c>
      <c r="F130" s="108">
        <f>IF(ISNUMBER(D130), $B145 * E130, "")</f>
        <v>-2118.6440677966102</v>
      </c>
      <c r="G130" s="109">
        <v>34.799999999999997</v>
      </c>
      <c r="H130" s="107">
        <f>IF(ISNUMBER(G130), (G130 - $B130) / $B130, "")</f>
        <v>-1.6949152542372923E-2</v>
      </c>
      <c r="I130" s="110">
        <f>IF(ISNUMBER(G130), $B145 * H130, "")</f>
        <v>-2542.3728813559383</v>
      </c>
      <c r="J130" s="106">
        <v>34.6</v>
      </c>
      <c r="K130" s="107">
        <f>IF(ISNUMBER(J130), (J130 - $B130) / $B130, "")</f>
        <v>-2.2598870056497095E-2</v>
      </c>
      <c r="L130" s="108">
        <f>IF(ISNUMBER(J130), $B145 * K130, "")</f>
        <v>-3389.8305084745643</v>
      </c>
      <c r="M130" s="109">
        <v>34.5</v>
      </c>
      <c r="N130" s="107">
        <f>IF(ISNUMBER(M130), (M130 - $B130) / $B130, "")</f>
        <v>-2.5423728813559282E-2</v>
      </c>
      <c r="O130" s="108">
        <f>IF(ISNUMBER(M130), $B145 * N130, "")</f>
        <v>-3813.5593220338924</v>
      </c>
      <c r="Q130" s="228"/>
      <c r="R130" s="228"/>
      <c r="S130" s="228"/>
    </row>
    <row r="131" spans="1:19" ht="17.25" thickBot="1">
      <c r="A131" s="125" t="s">
        <v>234</v>
      </c>
      <c r="B131" s="126">
        <v>95.9</v>
      </c>
      <c r="C131" s="77">
        <v>4.9234135700000001E-2</v>
      </c>
      <c r="D131" s="15">
        <v>94.6</v>
      </c>
      <c r="E131" s="32">
        <f t="shared" ref="E131:E134" si="66">IF(ISNUMBER(D131), (D131 - $B131) / $B131, "")</f>
        <v>-1.3555787278415133E-2</v>
      </c>
      <c r="F131" s="18">
        <f>IF(ISNUMBER(D131), $B145 * E131, "")</f>
        <v>-2033.3680917622698</v>
      </c>
      <c r="G131" s="31">
        <v>94.3</v>
      </c>
      <c r="H131" s="32">
        <f t="shared" ref="H131:H134" si="67">IF(ISNUMBER(G131), (G131 - $B131) / $B131, "")</f>
        <v>-1.668404588112626E-2</v>
      </c>
      <c r="I131" s="101">
        <f>IF(ISNUMBER(G131), $B145 * H131, "")</f>
        <v>-2502.6068821689391</v>
      </c>
      <c r="J131" s="15">
        <v>93.6</v>
      </c>
      <c r="K131" s="32">
        <f t="shared" ref="K131:K134" si="68">IF(ISNUMBER(J131), (J131 - $B131) / $B131, "")</f>
        <v>-2.398331595411899E-2</v>
      </c>
      <c r="L131" s="18">
        <f>IF(ISNUMBER(J131), $B145 * K131, "")</f>
        <v>-3597.4973931178483</v>
      </c>
      <c r="M131" s="31">
        <v>92.3</v>
      </c>
      <c r="N131" s="32">
        <f t="shared" ref="N131:N134" si="69">IF(ISNUMBER(M131), (M131 - $B131) / $B131, "")</f>
        <v>-3.7539103232533975E-2</v>
      </c>
      <c r="O131" s="18">
        <f>IF(ISNUMBER(M131), $B145 * N131, "")</f>
        <v>-5630.8654848800961</v>
      </c>
      <c r="Q131" s="228"/>
      <c r="R131" s="228"/>
      <c r="S131" s="228"/>
    </row>
    <row r="132" spans="1:19" ht="17.25" thickBot="1">
      <c r="A132" s="125" t="s">
        <v>230</v>
      </c>
      <c r="B132" s="126">
        <v>60.4</v>
      </c>
      <c r="C132" s="77">
        <v>4.4982699000000001E-2</v>
      </c>
      <c r="D132" s="15">
        <v>61.5</v>
      </c>
      <c r="E132" s="32">
        <f t="shared" si="66"/>
        <v>1.8211920529801348E-2</v>
      </c>
      <c r="F132" s="18">
        <f>IF(ISNUMBER(D132), $B145 * E132, "")</f>
        <v>2731.7880794702023</v>
      </c>
      <c r="G132" s="31">
        <v>62.1</v>
      </c>
      <c r="H132" s="32">
        <f t="shared" si="67"/>
        <v>2.8145695364238457E-2</v>
      </c>
      <c r="I132" s="101">
        <f>IF(ISNUMBER(G132), $B145 * H132, "")</f>
        <v>4221.8543046357681</v>
      </c>
      <c r="J132" s="15">
        <v>61.6</v>
      </c>
      <c r="K132" s="32">
        <f t="shared" si="68"/>
        <v>1.9867549668874218E-2</v>
      </c>
      <c r="L132" s="18">
        <f>IF(ISNUMBER(J132), $B145 * K132, "")</f>
        <v>2980.1324503311325</v>
      </c>
      <c r="M132" s="31">
        <v>60.9</v>
      </c>
      <c r="N132" s="32">
        <f t="shared" si="69"/>
        <v>8.2781456953642391E-3</v>
      </c>
      <c r="O132" s="18">
        <f>IF(ISNUMBER(M132), $B145 * N132, "")</f>
        <v>1241.7218543046358</v>
      </c>
      <c r="Q132" s="228"/>
      <c r="R132" s="228"/>
      <c r="S132" s="228"/>
    </row>
    <row r="133" spans="1:19" ht="17.25" thickBot="1">
      <c r="A133" s="125" t="s">
        <v>145</v>
      </c>
      <c r="B133" s="126">
        <v>14.3</v>
      </c>
      <c r="C133" s="77">
        <v>4.3795620399999999E-2</v>
      </c>
      <c r="D133" s="15">
        <v>14.1</v>
      </c>
      <c r="E133" s="32">
        <f t="shared" si="66"/>
        <v>-1.3986013986014061E-2</v>
      </c>
      <c r="F133" s="18">
        <f>IF(ISNUMBER(D133), $B145 * E133, "")</f>
        <v>-2097.9020979021093</v>
      </c>
      <c r="G133" s="31">
        <v>14.2</v>
      </c>
      <c r="H133" s="32">
        <f t="shared" si="67"/>
        <v>-6.9930069930070919E-3</v>
      </c>
      <c r="I133" s="101">
        <f>IF(ISNUMBER(G133), $B145 * H133, "")</f>
        <v>-1048.9510489510637</v>
      </c>
      <c r="J133" s="15">
        <v>14</v>
      </c>
      <c r="K133" s="32">
        <f t="shared" si="68"/>
        <v>-2.0979020979021028E-2</v>
      </c>
      <c r="L133" s="18">
        <f>IF(ISNUMBER(J133), $B145 * K133, "")</f>
        <v>-3146.8531468531542</v>
      </c>
      <c r="M133" s="31">
        <v>13.8</v>
      </c>
      <c r="N133" s="32">
        <f t="shared" si="69"/>
        <v>-3.4965034965034961E-2</v>
      </c>
      <c r="O133" s="18">
        <f>IF(ISNUMBER(M133), $B145 * N133, "")</f>
        <v>-5244.7552447552443</v>
      </c>
      <c r="Q133" s="33"/>
      <c r="R133" s="33"/>
    </row>
    <row r="134" spans="1:19" ht="17.25" thickBot="1">
      <c r="A134" s="130" t="s">
        <v>186</v>
      </c>
      <c r="B134" s="131">
        <v>12.1</v>
      </c>
      <c r="C134" s="79">
        <v>4.31034483E-2</v>
      </c>
      <c r="D134" s="24">
        <v>12.2</v>
      </c>
      <c r="E134" s="25">
        <f t="shared" si="66"/>
        <v>8.2644628099173261E-3</v>
      </c>
      <c r="F134" s="104">
        <f>IF(ISNUMBER(D134), $B145 * E134, "")</f>
        <v>1239.6694214875988</v>
      </c>
      <c r="G134" s="102">
        <v>12.1</v>
      </c>
      <c r="H134" s="25">
        <f t="shared" si="67"/>
        <v>0</v>
      </c>
      <c r="I134" s="103">
        <f>IF(ISNUMBER(G134), $B145 * H134, "")</f>
        <v>0</v>
      </c>
      <c r="J134" s="24">
        <v>12.1</v>
      </c>
      <c r="K134" s="25">
        <f t="shared" si="68"/>
        <v>0</v>
      </c>
      <c r="L134" s="104">
        <f>IF(ISNUMBER(J134), $B145 * K134, "")</f>
        <v>0</v>
      </c>
      <c r="M134" s="102">
        <v>11.8</v>
      </c>
      <c r="N134" s="25">
        <f t="shared" si="69"/>
        <v>-2.479338842975198E-2</v>
      </c>
      <c r="O134" s="104">
        <f>IF(ISNUMBER(M134), $B145 * N134, "")</f>
        <v>-3719.0082644627969</v>
      </c>
      <c r="Q134" s="237"/>
      <c r="R134" s="238"/>
      <c r="S134" s="239"/>
    </row>
    <row r="135" spans="1:19">
      <c r="A135" s="123" t="s">
        <v>331</v>
      </c>
      <c r="B135" s="124">
        <v>0.104</v>
      </c>
      <c r="C135" s="76">
        <v>0.04</v>
      </c>
      <c r="D135" s="13">
        <v>0.105</v>
      </c>
      <c r="E135" s="14">
        <f>IF(ISNUMBER(D135), (D135 - $B135) / $B135, "")</f>
        <v>9.6153846153846246E-3</v>
      </c>
      <c r="F135" s="16">
        <f>IF(ISNUMBER(D135), $B145 * E135, "")</f>
        <v>1442.3076923076937</v>
      </c>
      <c r="G135" s="29">
        <v>0.104</v>
      </c>
      <c r="H135" s="14">
        <f>IF(ISNUMBER(G135), (G135 - $B135) / $B135, "")</f>
        <v>0</v>
      </c>
      <c r="I135" s="100">
        <f>IF(ISNUMBER(G135), $B145 * H135, "")</f>
        <v>0</v>
      </c>
      <c r="J135" s="13">
        <v>0.10299999999999999</v>
      </c>
      <c r="K135" s="14">
        <f>IF(ISNUMBER(J135), (J135 - $B135) / $B135, "")</f>
        <v>-9.6153846153846246E-3</v>
      </c>
      <c r="L135" s="16">
        <f>IF(ISNUMBER(J135), $B145 * K135, "")</f>
        <v>-1442.3076923076937</v>
      </c>
      <c r="M135" s="29">
        <v>0.10299999999999999</v>
      </c>
      <c r="N135" s="14">
        <f>IF(ISNUMBER(M135), (M135 - $B135) / $B135, "")</f>
        <v>-9.6153846153846246E-3</v>
      </c>
      <c r="O135" s="16">
        <f>IF(ISNUMBER(M135), $B145 * N135, "")</f>
        <v>-1442.3076923076937</v>
      </c>
      <c r="Q135" s="240"/>
      <c r="R135" s="241"/>
      <c r="S135" s="242"/>
    </row>
    <row r="136" spans="1:19" ht="17.25" thickBot="1">
      <c r="A136" s="125" t="s">
        <v>159</v>
      </c>
      <c r="B136" s="126">
        <v>69.2</v>
      </c>
      <c r="C136" s="77">
        <v>3.5928143699999998E-2</v>
      </c>
      <c r="D136" s="15">
        <v>68.400000000000006</v>
      </c>
      <c r="E136" s="32">
        <f t="shared" ref="E136:E139" si="70">IF(ISNUMBER(D136), (D136 - $B136) / $B136, "")</f>
        <v>-1.1560693641618455E-2</v>
      </c>
      <c r="F136" s="18">
        <f>IF(ISNUMBER(D136), $B145 * E136, "")</f>
        <v>-1734.1040462427682</v>
      </c>
      <c r="G136" s="31">
        <v>68.2</v>
      </c>
      <c r="H136" s="32">
        <f t="shared" ref="H136:H139" si="71">IF(ISNUMBER(G136), (G136 - $B136) / $B136, "")</f>
        <v>-1.4450867052023121E-2</v>
      </c>
      <c r="I136" s="101">
        <f>IF(ISNUMBER(G136), $B145 * H136, "")</f>
        <v>-2167.6300578034684</v>
      </c>
      <c r="J136" s="15">
        <v>67.599999999999994</v>
      </c>
      <c r="K136" s="32">
        <f t="shared" ref="K136:K139" si="72">IF(ISNUMBER(J136), (J136 - $B136) / $B136, "")</f>
        <v>-2.3121387283237118E-2</v>
      </c>
      <c r="L136" s="18">
        <f>IF(ISNUMBER(J136), $B145 * K136, "")</f>
        <v>-3468.2080924855677</v>
      </c>
      <c r="M136" s="31">
        <v>66.8</v>
      </c>
      <c r="N136" s="32">
        <f t="shared" ref="N136:N139" si="73">IF(ISNUMBER(M136), (M136 - $B136) / $B136, "")</f>
        <v>-3.4682080924855571E-2</v>
      </c>
      <c r="O136" s="18">
        <f>IF(ISNUMBER(M136), $B145 * N136, "")</f>
        <v>-5202.3121387283354</v>
      </c>
      <c r="Q136" s="243"/>
      <c r="R136" s="244"/>
      <c r="S136" s="245"/>
    </row>
    <row r="137" spans="1:19" ht="17.25" thickBot="1">
      <c r="A137" s="125" t="s">
        <v>125</v>
      </c>
      <c r="B137" s="126">
        <v>73.8</v>
      </c>
      <c r="C137" s="77">
        <v>3.3613445399999997E-2</v>
      </c>
      <c r="D137" s="15">
        <v>72.900000000000006</v>
      </c>
      <c r="E137" s="32">
        <f t="shared" si="70"/>
        <v>-1.2195121951219396E-2</v>
      </c>
      <c r="F137" s="18">
        <f>IF(ISNUMBER(D137), $B145 * E137, "")</f>
        <v>-1829.2682926829095</v>
      </c>
      <c r="G137" s="31">
        <v>73.3</v>
      </c>
      <c r="H137" s="32">
        <f t="shared" si="71"/>
        <v>-6.7750677506775072E-3</v>
      </c>
      <c r="I137" s="101">
        <f>IF(ISNUMBER(G137), $B145 * H137, "")</f>
        <v>-1016.2601626016261</v>
      </c>
      <c r="J137" s="15">
        <v>72.8</v>
      </c>
      <c r="K137" s="32">
        <f t="shared" si="72"/>
        <v>-1.3550135501355014E-2</v>
      </c>
      <c r="L137" s="18">
        <f>IF(ISNUMBER(J137), $B145 * K137, "")</f>
        <v>-2032.5203252032522</v>
      </c>
      <c r="M137" s="31">
        <v>71.8</v>
      </c>
      <c r="N137" s="32">
        <f t="shared" si="73"/>
        <v>-2.7100271002710029E-2</v>
      </c>
      <c r="O137" s="18">
        <f>IF(ISNUMBER(M137), $B145 * N137, "")</f>
        <v>-4065.0406504065045</v>
      </c>
      <c r="Q137" s="228"/>
      <c r="R137" s="228"/>
      <c r="S137" s="228"/>
    </row>
    <row r="138" spans="1:19" ht="17.25" thickBot="1">
      <c r="A138" s="125" t="s">
        <v>206</v>
      </c>
      <c r="B138" s="126">
        <v>13.2</v>
      </c>
      <c r="C138" s="77">
        <v>3.125E-2</v>
      </c>
      <c r="D138" s="15">
        <v>13.1</v>
      </c>
      <c r="E138" s="32">
        <f t="shared" si="70"/>
        <v>-7.5757575757575491E-3</v>
      </c>
      <c r="F138" s="18">
        <f>IF(ISNUMBER(D138), $B145 * E138, "")</f>
        <v>-1136.3636363636324</v>
      </c>
      <c r="G138" s="31">
        <v>13.4</v>
      </c>
      <c r="H138" s="32">
        <f t="shared" si="71"/>
        <v>1.5151515151515233E-2</v>
      </c>
      <c r="I138" s="101">
        <f>IF(ISNUMBER(G138), $B145 * H138, "")</f>
        <v>2272.7272727272848</v>
      </c>
      <c r="J138" s="15">
        <v>13.3</v>
      </c>
      <c r="K138" s="32">
        <f t="shared" si="72"/>
        <v>7.5757575757576835E-3</v>
      </c>
      <c r="L138" s="18">
        <f>IF(ISNUMBER(J138), $B145 * K138, "")</f>
        <v>1136.3636363636526</v>
      </c>
      <c r="M138" s="31">
        <v>13.1</v>
      </c>
      <c r="N138" s="32">
        <f t="shared" si="73"/>
        <v>-7.5757575757575491E-3</v>
      </c>
      <c r="O138" s="18">
        <f>IF(ISNUMBER(M138), $B145 * N138, "")</f>
        <v>-1136.3636363636324</v>
      </c>
      <c r="Q138" s="223"/>
      <c r="R138" s="223"/>
      <c r="S138" s="223"/>
    </row>
    <row r="139" spans="1:19" ht="17.25" thickBot="1">
      <c r="A139" s="127" t="s">
        <v>342</v>
      </c>
      <c r="B139" s="128">
        <v>11.4</v>
      </c>
      <c r="C139" s="78">
        <v>2.7027026999999999E-2</v>
      </c>
      <c r="D139" s="20">
        <v>11.4</v>
      </c>
      <c r="E139" s="21">
        <f t="shared" si="70"/>
        <v>0</v>
      </c>
      <c r="F139" s="22">
        <f>IF(ISNUMBER(D139), $B145 * E139, "")</f>
        <v>0</v>
      </c>
      <c r="G139" s="30">
        <v>11.3</v>
      </c>
      <c r="H139" s="21">
        <f t="shared" si="71"/>
        <v>-8.7719298245613718E-3</v>
      </c>
      <c r="I139" s="105">
        <f>IF(ISNUMBER(G139), $B145 * H139, "")</f>
        <v>-1315.7894736842059</v>
      </c>
      <c r="J139" s="20">
        <v>11.2</v>
      </c>
      <c r="K139" s="21">
        <f t="shared" si="72"/>
        <v>-1.75438596491229E-2</v>
      </c>
      <c r="L139" s="22">
        <f>IF(ISNUMBER(J139), $B145 * K139, "")</f>
        <v>-2631.5789473684349</v>
      </c>
      <c r="M139" s="30">
        <v>11.1</v>
      </c>
      <c r="N139" s="21">
        <f t="shared" si="73"/>
        <v>-2.6315789473684272E-2</v>
      </c>
      <c r="O139" s="22">
        <f>IF(ISNUMBER(M139), $B145 * N139, "")</f>
        <v>-3947.3684210526408</v>
      </c>
      <c r="Q139" s="223"/>
      <c r="R139" s="223"/>
      <c r="S139" s="223"/>
    </row>
    <row r="140" spans="1:19" ht="17.25" thickBot="1">
      <c r="A140" s="125" t="s">
        <v>198</v>
      </c>
      <c r="B140" s="129">
        <v>54.9</v>
      </c>
      <c r="C140" s="80">
        <v>2.6168224300000001E-2</v>
      </c>
      <c r="D140" s="106">
        <v>54.8</v>
      </c>
      <c r="E140" s="107">
        <f>IF(ISNUMBER(D140), (D140 - $B140) / $B140, "")</f>
        <v>-1.8214936247723393E-3</v>
      </c>
      <c r="F140" s="108">
        <f>IF(ISNUMBER(D140), $B145 * E140, "")</f>
        <v>-273.22404371585088</v>
      </c>
      <c r="G140" s="109">
        <v>54.7</v>
      </c>
      <c r="H140" s="107">
        <f>IF(ISNUMBER(G140), (G140 - $B140) / $B140, "")</f>
        <v>-3.642987249544549E-3</v>
      </c>
      <c r="I140" s="110">
        <f>IF(ISNUMBER(G140), $B145 * H140, "")</f>
        <v>-546.44808743168232</v>
      </c>
      <c r="J140" s="106">
        <v>54.4</v>
      </c>
      <c r="K140" s="107">
        <f>IF(ISNUMBER(J140), (J140 - $B140) / $B140, "")</f>
        <v>-9.1074681238615673E-3</v>
      </c>
      <c r="L140" s="108">
        <f>IF(ISNUMBER(J140), $B145 * K140, "")</f>
        <v>-1366.1202185792351</v>
      </c>
      <c r="M140" s="109">
        <v>53.2</v>
      </c>
      <c r="N140" s="107">
        <f>IF(ISNUMBER(M140), (M140 - $B140) / $B140, "")</f>
        <v>-3.0965391621129251E-2</v>
      </c>
      <c r="O140" s="108">
        <f>IF(ISNUMBER(M140), $B145 * N140, "")</f>
        <v>-4644.8087431693875</v>
      </c>
      <c r="Q140" s="228"/>
      <c r="R140" s="228"/>
      <c r="S140" s="228"/>
    </row>
    <row r="141" spans="1:19" ht="17.25" thickBot="1">
      <c r="A141" s="125" t="s">
        <v>149</v>
      </c>
      <c r="B141" s="126">
        <v>80.599999999999994</v>
      </c>
      <c r="C141" s="77">
        <v>2.5445292599999999E-2</v>
      </c>
      <c r="D141" s="15">
        <v>80.099999999999994</v>
      </c>
      <c r="E141" s="32">
        <f t="shared" ref="E141:E144" si="74">IF(ISNUMBER(D141), (D141 - $B141) / $B141, "")</f>
        <v>-6.2034739454094297E-3</v>
      </c>
      <c r="F141" s="18">
        <f>IF(ISNUMBER(D141), $B145 * E141, "")</f>
        <v>-930.52109181141441</v>
      </c>
      <c r="G141" s="31">
        <v>80.400000000000006</v>
      </c>
      <c r="H141" s="32">
        <f t="shared" ref="H141:H144" si="75">IF(ISNUMBER(G141), (G141 - $B141) / $B141, "")</f>
        <v>-2.4813895781636308E-3</v>
      </c>
      <c r="I141" s="101">
        <f>IF(ISNUMBER(G141), $B145 * H141, "")</f>
        <v>-372.20843672454464</v>
      </c>
      <c r="J141" s="15">
        <v>80.400000000000006</v>
      </c>
      <c r="K141" s="32">
        <f t="shared" ref="K141:K144" si="76">IF(ISNUMBER(J141), (J141 - $B141) / $B141, "")</f>
        <v>-2.4813895781636308E-3</v>
      </c>
      <c r="L141" s="18">
        <f>IF(ISNUMBER(J141), $B145 * K141, "")</f>
        <v>-372.20843672454464</v>
      </c>
      <c r="M141" s="31">
        <v>79.599999999999994</v>
      </c>
      <c r="N141" s="32">
        <f t="shared" ref="N141:N144" si="77">IF(ISNUMBER(M141), (M141 - $B141) / $B141, "")</f>
        <v>-1.2406947890818859E-2</v>
      </c>
      <c r="O141" s="18">
        <f>IF(ISNUMBER(M141), $B145 * N141, "")</f>
        <v>-1861.0421836228288</v>
      </c>
      <c r="Q141" s="228"/>
      <c r="R141" s="228"/>
      <c r="S141" s="228"/>
    </row>
    <row r="142" spans="1:19" ht="17.25" thickBot="1">
      <c r="A142" s="125" t="s">
        <v>212</v>
      </c>
      <c r="B142" s="126">
        <v>8.44</v>
      </c>
      <c r="C142" s="77">
        <v>2.42718447E-2</v>
      </c>
      <c r="D142" s="15">
        <v>8.36</v>
      </c>
      <c r="E142" s="32">
        <f t="shared" si="74"/>
        <v>-9.4786729857819999E-3</v>
      </c>
      <c r="F142" s="18">
        <f>IF(ISNUMBER(D142), $B145 * E142, "")</f>
        <v>-1421.8009478673</v>
      </c>
      <c r="G142" s="31">
        <v>8.32</v>
      </c>
      <c r="H142" s="32">
        <f t="shared" si="75"/>
        <v>-1.4218009478672893E-2</v>
      </c>
      <c r="I142" s="101">
        <f>IF(ISNUMBER(G142), $B145 * H142, "")</f>
        <v>-2132.701421800934</v>
      </c>
      <c r="J142" s="15">
        <v>8.27</v>
      </c>
      <c r="K142" s="32">
        <f t="shared" si="76"/>
        <v>-2.0142180094786723E-2</v>
      </c>
      <c r="L142" s="18">
        <f>IF(ISNUMBER(J142), $B145 * K142, "")</f>
        <v>-3021.3270142180086</v>
      </c>
      <c r="M142" s="31">
        <v>8.1300000000000008</v>
      </c>
      <c r="N142" s="32">
        <f t="shared" si="77"/>
        <v>-3.6729857819905065E-2</v>
      </c>
      <c r="O142" s="18">
        <f>IF(ISNUMBER(M142), $B145 * N142, "")</f>
        <v>-5509.4786729857597</v>
      </c>
      <c r="Q142" s="228"/>
      <c r="R142" s="228"/>
      <c r="S142" s="228"/>
    </row>
    <row r="143" spans="1:19">
      <c r="A143" s="125" t="s">
        <v>175</v>
      </c>
      <c r="B143" s="126">
        <v>12.7</v>
      </c>
      <c r="C143" s="77">
        <v>2.4193548400000001E-2</v>
      </c>
      <c r="D143" s="15">
        <v>12.4</v>
      </c>
      <c r="E143" s="32">
        <f t="shared" si="74"/>
        <v>-2.3622047244094405E-2</v>
      </c>
      <c r="F143" s="18">
        <f>IF(ISNUMBER(D143), $B145 * E143, "")</f>
        <v>-3543.3070866141607</v>
      </c>
      <c r="G143" s="31">
        <v>12.4</v>
      </c>
      <c r="H143" s="32">
        <f t="shared" si="75"/>
        <v>-2.3622047244094405E-2</v>
      </c>
      <c r="I143" s="101">
        <f>IF(ISNUMBER(G143), $B145 * H143, "")</f>
        <v>-3543.3070866141607</v>
      </c>
      <c r="J143" s="15">
        <v>12.3</v>
      </c>
      <c r="K143" s="32">
        <f t="shared" si="76"/>
        <v>-3.1496062992125873E-2</v>
      </c>
      <c r="L143" s="18">
        <f>IF(ISNUMBER(J143), $B145 * K143, "")</f>
        <v>-4724.4094488188812</v>
      </c>
      <c r="M143" s="31">
        <v>12.3</v>
      </c>
      <c r="N143" s="32">
        <f t="shared" si="77"/>
        <v>-3.1496062992125873E-2</v>
      </c>
      <c r="O143" s="18">
        <f>IF(ISNUMBER(M143), $B145 * N143, "")</f>
        <v>-4724.4094488188812</v>
      </c>
      <c r="Q143" s="250"/>
      <c r="R143" s="251"/>
      <c r="S143" s="252"/>
    </row>
    <row r="144" spans="1:19" ht="17.25" thickBot="1">
      <c r="A144" s="130" t="s">
        <v>71</v>
      </c>
      <c r="B144" s="131">
        <v>22.6</v>
      </c>
      <c r="C144" s="79">
        <v>2.2624434400000001E-2</v>
      </c>
      <c r="D144" s="24">
        <v>22.2</v>
      </c>
      <c r="E144" s="25">
        <f t="shared" si="74"/>
        <v>-1.7699115044247881E-2</v>
      </c>
      <c r="F144" s="104">
        <f>IF(ISNUMBER(D144), $B145 * E144, "")</f>
        <v>-2654.867256637182</v>
      </c>
      <c r="G144" s="102">
        <v>22.3</v>
      </c>
      <c r="H144" s="25">
        <f t="shared" si="75"/>
        <v>-1.3274336283185872E-2</v>
      </c>
      <c r="I144" s="103">
        <f>IF(ISNUMBER(G144), $B145 * H144, "")</f>
        <v>-1991.1504424778807</v>
      </c>
      <c r="J144" s="24">
        <v>22.2</v>
      </c>
      <c r="K144" s="25">
        <f t="shared" si="76"/>
        <v>-1.7699115044247881E-2</v>
      </c>
      <c r="L144" s="104">
        <f>IF(ISNUMBER(J144), $B145 * K144, "")</f>
        <v>-2654.867256637182</v>
      </c>
      <c r="M144" s="102">
        <v>21.8</v>
      </c>
      <c r="N144" s="25">
        <f t="shared" si="77"/>
        <v>-3.5398230088495602E-2</v>
      </c>
      <c r="O144" s="104">
        <f>IF(ISNUMBER(M144), $B145 * N144, "")</f>
        <v>-5309.7345132743403</v>
      </c>
      <c r="Q144" s="253"/>
      <c r="R144" s="254"/>
      <c r="S144" s="255"/>
    </row>
    <row r="145" spans="1:19" ht="17.25" thickBot="1">
      <c r="A145" s="132" t="s">
        <v>266</v>
      </c>
      <c r="B145" s="261">
        <f>$B$37</f>
        <v>150000</v>
      </c>
      <c r="C145" s="262"/>
      <c r="D145" s="26" t="s">
        <v>267</v>
      </c>
      <c r="E145" s="27">
        <f>IF(COUNT(E125:E144), SUM(E125:E144) / COUNT(E125:E144), 0)</f>
        <v>-9.0340435394175109E-3</v>
      </c>
      <c r="F145" s="28">
        <f>SUM(F125:F144)</f>
        <v>-27102.130618252537</v>
      </c>
      <c r="G145" s="26" t="s">
        <v>267</v>
      </c>
      <c r="H145" s="27">
        <f>IF(COUNT(H125:H144), SUM(H125:H144) / COUNT(H125:H144), 0)</f>
        <v>-8.5806981263113237E-3</v>
      </c>
      <c r="I145" s="28">
        <f>SUM(I125:I144)</f>
        <v>-25742.094378933973</v>
      </c>
      <c r="J145" s="26" t="s">
        <v>267</v>
      </c>
      <c r="K145" s="27">
        <f>IF(COUNT(K125:K144), SUM(K125:K144) / COUNT(K125:K144), 0)</f>
        <v>-1.5474987210142862E-2</v>
      </c>
      <c r="L145" s="28">
        <f>SUM(L125:L144)</f>
        <v>-46424.961630428596</v>
      </c>
      <c r="M145" s="26" t="s">
        <v>267</v>
      </c>
      <c r="N145" s="27">
        <f>IF(COUNT(N125:N144), SUM(N125:N144) / COUNT(N125:N144), 0)</f>
        <v>-2.6610740548680734E-2</v>
      </c>
      <c r="O145" s="28">
        <f>SUM(O125:O144)</f>
        <v>-79832.221646042206</v>
      </c>
      <c r="Q145" s="256"/>
      <c r="R145" s="257"/>
      <c r="S145" s="258"/>
    </row>
    <row r="147" spans="1:19" ht="17.25" thickBot="1"/>
    <row r="148" spans="1:19" ht="17.25" thickBot="1">
      <c r="A148" s="202" t="s">
        <v>255</v>
      </c>
      <c r="B148" s="203"/>
      <c r="C148" s="203"/>
      <c r="D148" s="203"/>
      <c r="E148" s="203"/>
      <c r="F148" s="203"/>
      <c r="G148" s="203"/>
      <c r="H148" s="203"/>
      <c r="I148" s="203"/>
      <c r="J148" s="203"/>
      <c r="K148" s="203"/>
      <c r="L148" s="203"/>
      <c r="M148" s="203"/>
      <c r="N148" s="203"/>
      <c r="O148" s="204"/>
      <c r="Q148" s="223"/>
      <c r="R148" s="223"/>
      <c r="S148" s="223"/>
    </row>
    <row r="149" spans="1:19" ht="17.25" thickBot="1">
      <c r="A149" s="170" t="s">
        <v>263</v>
      </c>
      <c r="B149" s="202" t="s">
        <v>49</v>
      </c>
      <c r="C149" s="204"/>
      <c r="D149" s="202" t="s">
        <v>57</v>
      </c>
      <c r="E149" s="203"/>
      <c r="F149" s="204"/>
      <c r="G149" s="229">
        <f>_xlfn.IFNA(VLOOKUP(B149, 현재가테이블!$B$2:$D$200, 2, FALSE), "-")</f>
        <v>48446000</v>
      </c>
      <c r="H149" s="230"/>
      <c r="I149" s="231"/>
      <c r="J149" s="202" t="s">
        <v>58</v>
      </c>
      <c r="K149" s="203"/>
      <c r="L149" s="204"/>
      <c r="M149" s="232">
        <f>_xlfn.IFNA(VLOOKUP(B149, 현재가테이블!$B$2:$D$200, 3, FALSE), "-")</f>
        <v>4.5040769699999997E-2</v>
      </c>
      <c r="N149" s="233"/>
      <c r="O149" s="234"/>
      <c r="Q149" s="223"/>
      <c r="R149" s="223"/>
      <c r="S149" s="223"/>
    </row>
    <row r="150" spans="1:19" ht="17.25" thickBot="1">
      <c r="A150" s="263" t="s">
        <v>54</v>
      </c>
      <c r="B150" s="265" t="str">
        <f>TEXT($G$1, "[$-ko-KR]yyyy-mm-dd(ddd) ") &amp; "오전 00:00"</f>
        <v>2022-02-06(일) 오전 00:00</v>
      </c>
      <c r="C150" s="266"/>
      <c r="D150" s="225" t="str">
        <f>TEXT($G$1, "[$-ko-KR]yyyy-mm-dd(ddd) ") &amp; "오후 14:00"</f>
        <v>2022-02-06(일) 오후 14:00</v>
      </c>
      <c r="E150" s="226"/>
      <c r="F150" s="227"/>
      <c r="G150" s="225" t="str">
        <f>TEXT($G$1, "[$-ko-KR]yyyy-mm-dd(ddd) ") &amp; "오후 19:00"</f>
        <v>2022-02-06(일) 오후 19:00</v>
      </c>
      <c r="H150" s="226"/>
      <c r="I150" s="227"/>
      <c r="J150" s="225" t="str">
        <f>TEXT($G$1, "[$-ko-KR]yyyy-mm-dd(ddd) ") &amp; "오후 21:00"</f>
        <v>2022-02-06(일) 오후 21:00</v>
      </c>
      <c r="K150" s="226"/>
      <c r="L150" s="227"/>
      <c r="M150" s="225" t="str">
        <f>TEXT($G$1+1, "[$-ko-KR]yyyy-mm-dd(ddd) ") &amp; "오전 00:00"</f>
        <v>2022-02-07(월) 오전 00:00</v>
      </c>
      <c r="N150" s="226"/>
      <c r="O150" s="227"/>
      <c r="Q150" s="223"/>
      <c r="R150" s="223"/>
      <c r="S150" s="223"/>
    </row>
    <row r="151" spans="1:19" ht="17.25" thickBot="1">
      <c r="A151" s="264"/>
      <c r="B151" s="121" t="s">
        <v>57</v>
      </c>
      <c r="C151" s="122" t="s">
        <v>58</v>
      </c>
      <c r="D151" s="2" t="s">
        <v>57</v>
      </c>
      <c r="E151" s="10" t="s">
        <v>264</v>
      </c>
      <c r="F151" s="11" t="s">
        <v>265</v>
      </c>
      <c r="G151" s="171" t="s">
        <v>57</v>
      </c>
      <c r="H151" s="172" t="s">
        <v>264</v>
      </c>
      <c r="I151" s="173" t="s">
        <v>265</v>
      </c>
      <c r="J151" s="10" t="s">
        <v>57</v>
      </c>
      <c r="K151" s="10" t="s">
        <v>264</v>
      </c>
      <c r="L151" s="115" t="s">
        <v>265</v>
      </c>
      <c r="M151" s="2" t="s">
        <v>57</v>
      </c>
      <c r="N151" s="10" t="s">
        <v>264</v>
      </c>
      <c r="O151" s="66" t="s">
        <v>265</v>
      </c>
      <c r="Q151" s="228"/>
      <c r="R151" s="228"/>
      <c r="S151" s="228"/>
    </row>
    <row r="152" spans="1:19" ht="17.25" thickBot="1">
      <c r="A152" s="123" t="s">
        <v>107</v>
      </c>
      <c r="B152" s="124">
        <v>124</v>
      </c>
      <c r="C152" s="76">
        <v>3.3333333299999997E-2</v>
      </c>
      <c r="D152" s="13">
        <v>123</v>
      </c>
      <c r="E152" s="14">
        <f>IF(ISNUMBER(D152), (D152 - $B152) / $B152, "")</f>
        <v>-8.0645161290322578E-3</v>
      </c>
      <c r="F152" s="16">
        <f>IF(ISNUMBER(D152), $B172 * E152, "")</f>
        <v>-1209.6774193548388</v>
      </c>
      <c r="G152" s="29">
        <v>122</v>
      </c>
      <c r="H152" s="14">
        <f>IF(ISNUMBER(G152), (G152 - $B152) / $B152, "")</f>
        <v>-1.6129032258064516E-2</v>
      </c>
      <c r="I152" s="100">
        <f>IF(ISNUMBER(G152), $B172 * H152, "")</f>
        <v>-2419.3548387096776</v>
      </c>
      <c r="J152" s="13">
        <v>121</v>
      </c>
      <c r="K152" s="14">
        <f>IF(ISNUMBER(J152), (J152 - $B152) / $B152, "")</f>
        <v>-2.4193548387096774E-2</v>
      </c>
      <c r="L152" s="16">
        <f>IF(ISNUMBER(J152), $B172 * K152, "")</f>
        <v>-3629.0322580645161</v>
      </c>
      <c r="M152" s="29">
        <v>121</v>
      </c>
      <c r="N152" s="14">
        <f>IF(ISNUMBER(M152), (M152 - $B152) / $B152, "")</f>
        <v>-2.4193548387096774E-2</v>
      </c>
      <c r="O152" s="16">
        <f>IF(ISNUMBER(M152), $B172 * N152, "")</f>
        <v>-3629.0322580645161</v>
      </c>
      <c r="Q152" s="223"/>
      <c r="R152" s="223"/>
      <c r="S152" s="223"/>
    </row>
    <row r="153" spans="1:19" ht="17.25" thickBot="1">
      <c r="A153" s="125" t="s">
        <v>89</v>
      </c>
      <c r="B153" s="126">
        <v>825</v>
      </c>
      <c r="C153" s="77">
        <v>3.2540675800000002E-2</v>
      </c>
      <c r="D153" s="15">
        <v>818</v>
      </c>
      <c r="E153" s="32">
        <f t="shared" ref="E153:E156" si="78">IF(ISNUMBER(D153), (D153 - $B153) / $B153, "")</f>
        <v>-8.4848484848484857E-3</v>
      </c>
      <c r="F153" s="18">
        <f>IF(ISNUMBER(D153), $B172 * E153, "")</f>
        <v>-1272.7272727272727</v>
      </c>
      <c r="G153" s="31">
        <v>820</v>
      </c>
      <c r="H153" s="32">
        <f t="shared" ref="H153:H156" si="79">IF(ISNUMBER(G153), (G153 - $B153) / $B153, "")</f>
        <v>-6.0606060606060606E-3</v>
      </c>
      <c r="I153" s="101">
        <f>IF(ISNUMBER(G153), $B172 * H153, "")</f>
        <v>-909.09090909090912</v>
      </c>
      <c r="J153" s="15">
        <v>818</v>
      </c>
      <c r="K153" s="32">
        <f t="shared" ref="K153:K156" si="80">IF(ISNUMBER(J153), (J153 - $B153) / $B153, "")</f>
        <v>-8.4848484848484857E-3</v>
      </c>
      <c r="L153" s="18">
        <f>IF(ISNUMBER(J153), $B172 * K153, "")</f>
        <v>-1272.7272727272727</v>
      </c>
      <c r="M153" s="31">
        <v>819</v>
      </c>
      <c r="N153" s="32">
        <f t="shared" ref="N153:N156" si="81">IF(ISNUMBER(M153), (M153 - $B153) / $B153, "")</f>
        <v>-7.2727272727272727E-3</v>
      </c>
      <c r="O153" s="18">
        <f>IF(ISNUMBER(M153), $B172 * N153, "")</f>
        <v>-1090.909090909091</v>
      </c>
      <c r="Q153" s="223"/>
      <c r="R153" s="223"/>
      <c r="S153" s="223"/>
    </row>
    <row r="154" spans="1:19" ht="17.25" thickBot="1">
      <c r="A154" s="125" t="s">
        <v>238</v>
      </c>
      <c r="B154" s="126">
        <v>484</v>
      </c>
      <c r="C154" s="77">
        <v>3.1982942399999999E-2</v>
      </c>
      <c r="D154" s="15">
        <v>479</v>
      </c>
      <c r="E154" s="32">
        <f t="shared" si="78"/>
        <v>-1.0330578512396695E-2</v>
      </c>
      <c r="F154" s="18">
        <f>IF(ISNUMBER(D154), $B172 * E154, "")</f>
        <v>-1549.5867768595042</v>
      </c>
      <c r="G154" s="31">
        <v>480</v>
      </c>
      <c r="H154" s="32">
        <f t="shared" si="79"/>
        <v>-8.2644628099173556E-3</v>
      </c>
      <c r="I154" s="101">
        <f>IF(ISNUMBER(G154), $B172 * H154, "")</f>
        <v>-1239.6694214876034</v>
      </c>
      <c r="J154" s="15">
        <v>477</v>
      </c>
      <c r="K154" s="32">
        <f t="shared" si="80"/>
        <v>-1.4462809917355372E-2</v>
      </c>
      <c r="L154" s="18">
        <f>IF(ISNUMBER(J154), $B172 * K154, "")</f>
        <v>-2169.4214876033056</v>
      </c>
      <c r="M154" s="31">
        <v>472</v>
      </c>
      <c r="N154" s="32">
        <f t="shared" si="81"/>
        <v>-2.4793388429752067E-2</v>
      </c>
      <c r="O154" s="18">
        <f>IF(ISNUMBER(M154), $B172 * N154, "")</f>
        <v>-3719.0082644628101</v>
      </c>
      <c r="Q154" s="228"/>
      <c r="R154" s="228"/>
      <c r="S154" s="228"/>
    </row>
    <row r="155" spans="1:19" ht="17.25" thickBot="1">
      <c r="A155" s="125" t="s">
        <v>250</v>
      </c>
      <c r="B155" s="126">
        <v>265</v>
      </c>
      <c r="C155" s="77">
        <v>3.1128404700000001E-2</v>
      </c>
      <c r="D155" s="15">
        <v>282</v>
      </c>
      <c r="E155" s="32">
        <f t="shared" si="78"/>
        <v>6.4150943396226415E-2</v>
      </c>
      <c r="F155" s="18">
        <f>IF(ISNUMBER(D155), $B172 * E155, "")</f>
        <v>9622.6415094339627</v>
      </c>
      <c r="G155" s="31">
        <v>282</v>
      </c>
      <c r="H155" s="32">
        <f t="shared" si="79"/>
        <v>6.4150943396226415E-2</v>
      </c>
      <c r="I155" s="101">
        <f>IF(ISNUMBER(G155), $B172 * H155, "")</f>
        <v>9622.6415094339627</v>
      </c>
      <c r="J155" s="15">
        <v>281</v>
      </c>
      <c r="K155" s="32">
        <f t="shared" si="80"/>
        <v>6.0377358490566038E-2</v>
      </c>
      <c r="L155" s="18">
        <f>IF(ISNUMBER(J155), $B172 * K155, "")</f>
        <v>9056.6037735849059</v>
      </c>
      <c r="M155" s="31">
        <v>280</v>
      </c>
      <c r="N155" s="32">
        <f t="shared" si="81"/>
        <v>5.6603773584905662E-2</v>
      </c>
      <c r="O155" s="18">
        <f>IF(ISNUMBER(M155), $B172 * N155, "")</f>
        <v>8490.566037735849</v>
      </c>
      <c r="Q155" s="228"/>
      <c r="R155" s="228"/>
      <c r="S155" s="228"/>
    </row>
    <row r="156" spans="1:19" ht="17.25" thickBot="1">
      <c r="A156" s="127" t="s">
        <v>232</v>
      </c>
      <c r="B156" s="128">
        <v>445</v>
      </c>
      <c r="C156" s="78">
        <v>3.0092592599999999E-2</v>
      </c>
      <c r="D156" s="20">
        <v>455</v>
      </c>
      <c r="E156" s="21">
        <f t="shared" si="78"/>
        <v>2.247191011235955E-2</v>
      </c>
      <c r="F156" s="22">
        <f>IF(ISNUMBER(D156), $B172 * E156, "")</f>
        <v>3370.7865168539324</v>
      </c>
      <c r="G156" s="30">
        <v>453</v>
      </c>
      <c r="H156" s="21">
        <f t="shared" si="79"/>
        <v>1.7977528089887642E-2</v>
      </c>
      <c r="I156" s="105">
        <f>IF(ISNUMBER(G156), $B172 * H156, "")</f>
        <v>2696.6292134831465</v>
      </c>
      <c r="J156" s="20">
        <v>448</v>
      </c>
      <c r="K156" s="21">
        <f t="shared" si="80"/>
        <v>6.7415730337078653E-3</v>
      </c>
      <c r="L156" s="22">
        <f>IF(ISNUMBER(J156), $B172 * K156, "")</f>
        <v>1011.2359550561798</v>
      </c>
      <c r="M156" s="30">
        <v>442</v>
      </c>
      <c r="N156" s="21">
        <f t="shared" si="81"/>
        <v>-6.7415730337078653E-3</v>
      </c>
      <c r="O156" s="22">
        <f>IF(ISNUMBER(M156), $B172 * N156, "")</f>
        <v>-1011.2359550561798</v>
      </c>
      <c r="Q156" s="228"/>
      <c r="R156" s="228"/>
      <c r="S156" s="228"/>
    </row>
    <row r="157" spans="1:19" ht="17.25" thickBot="1">
      <c r="A157" s="125" t="s">
        <v>171</v>
      </c>
      <c r="B157" s="129">
        <v>754</v>
      </c>
      <c r="C157" s="80">
        <v>3.0054644799999999E-2</v>
      </c>
      <c r="D157" s="106">
        <v>750</v>
      </c>
      <c r="E157" s="107">
        <f>IF(ISNUMBER(D157), (D157 - $B157) / $B157, "")</f>
        <v>-5.3050397877984082E-3</v>
      </c>
      <c r="F157" s="108">
        <f>IF(ISNUMBER(D157), $B172 * E157, "")</f>
        <v>-795.75596816976122</v>
      </c>
      <c r="G157" s="109">
        <v>748</v>
      </c>
      <c r="H157" s="107">
        <f>IF(ISNUMBER(G157), (G157 - $B157) / $B157, "")</f>
        <v>-7.9575596816976128E-3</v>
      </c>
      <c r="I157" s="110">
        <f>IF(ISNUMBER(G157), $B172 * H157, "")</f>
        <v>-1193.6339522546418</v>
      </c>
      <c r="J157" s="106">
        <v>745</v>
      </c>
      <c r="K157" s="107">
        <f>IF(ISNUMBER(J157), (J157 - $B157) / $B157, "")</f>
        <v>-1.1936339522546418E-2</v>
      </c>
      <c r="L157" s="108">
        <f>IF(ISNUMBER(J157), $B172 * K157, "")</f>
        <v>-1790.4509283819627</v>
      </c>
      <c r="M157" s="109">
        <v>730</v>
      </c>
      <c r="N157" s="107">
        <f>IF(ISNUMBER(M157), (M157 - $B157) / $B157, "")</f>
        <v>-3.1830238726790451E-2</v>
      </c>
      <c r="O157" s="108">
        <f>IF(ISNUMBER(M157), $B172 * N157, "")</f>
        <v>-4774.5358090185673</v>
      </c>
      <c r="Q157" s="228"/>
      <c r="R157" s="228"/>
      <c r="S157" s="228"/>
    </row>
    <row r="158" spans="1:19" ht="17.25" thickBot="1">
      <c r="A158" s="125" t="s">
        <v>190</v>
      </c>
      <c r="B158" s="126">
        <v>103</v>
      </c>
      <c r="C158" s="77">
        <v>0.03</v>
      </c>
      <c r="D158" s="15">
        <v>102</v>
      </c>
      <c r="E158" s="32">
        <f t="shared" ref="E158:E161" si="82">IF(ISNUMBER(D158), (D158 - $B158) / $B158, "")</f>
        <v>-9.7087378640776691E-3</v>
      </c>
      <c r="F158" s="18">
        <f>IF(ISNUMBER(D158), $B172 * E158, "")</f>
        <v>-1456.3106796116504</v>
      </c>
      <c r="G158" s="31">
        <v>100</v>
      </c>
      <c r="H158" s="32">
        <f t="shared" ref="H158:H161" si="83">IF(ISNUMBER(G158), (G158 - $B158) / $B158, "")</f>
        <v>-2.9126213592233011E-2</v>
      </c>
      <c r="I158" s="101">
        <f>IF(ISNUMBER(G158), $B172 * H158, "")</f>
        <v>-4368.9320388349515</v>
      </c>
      <c r="J158" s="15">
        <v>101</v>
      </c>
      <c r="K158" s="32">
        <f t="shared" ref="K158:K161" si="84">IF(ISNUMBER(J158), (J158 - $B158) / $B158, "")</f>
        <v>-1.9417475728155338E-2</v>
      </c>
      <c r="L158" s="18">
        <f>IF(ISNUMBER(J158), $B172 * K158, "")</f>
        <v>-2912.6213592233007</v>
      </c>
      <c r="M158" s="31">
        <v>99.6</v>
      </c>
      <c r="N158" s="32">
        <f t="shared" ref="N158:N161" si="85">IF(ISNUMBER(M158), (M158 - $B158) / $B158, "")</f>
        <v>-3.300970873786413E-2</v>
      </c>
      <c r="O158" s="18">
        <f>IF(ISNUMBER(M158), $B172 * N158, "")</f>
        <v>-4951.4563106796195</v>
      </c>
      <c r="Q158" s="228"/>
      <c r="R158" s="228"/>
      <c r="S158" s="228"/>
    </row>
    <row r="159" spans="1:19" ht="17.25" thickBot="1">
      <c r="A159" s="125" t="s">
        <v>56</v>
      </c>
      <c r="B159" s="126">
        <v>138</v>
      </c>
      <c r="C159" s="77">
        <v>2.9850746300000001E-2</v>
      </c>
      <c r="D159" s="15">
        <v>137</v>
      </c>
      <c r="E159" s="32">
        <f t="shared" si="82"/>
        <v>-7.246376811594203E-3</v>
      </c>
      <c r="F159" s="18">
        <f>IF(ISNUMBER(D159), $B172 * E159, "")</f>
        <v>-1086.9565217391305</v>
      </c>
      <c r="G159" s="31">
        <v>137</v>
      </c>
      <c r="H159" s="32">
        <f t="shared" si="83"/>
        <v>-7.246376811594203E-3</v>
      </c>
      <c r="I159" s="101">
        <f>IF(ISNUMBER(G159), $B172 * H159, "")</f>
        <v>-1086.9565217391305</v>
      </c>
      <c r="J159" s="15">
        <v>137</v>
      </c>
      <c r="K159" s="32">
        <f t="shared" si="84"/>
        <v>-7.246376811594203E-3</v>
      </c>
      <c r="L159" s="18">
        <f>IF(ISNUMBER(J159), $B172 * K159, "")</f>
        <v>-1086.9565217391305</v>
      </c>
      <c r="M159" s="31">
        <v>135</v>
      </c>
      <c r="N159" s="32">
        <f t="shared" si="85"/>
        <v>-2.1739130434782608E-2</v>
      </c>
      <c r="O159" s="18">
        <f>IF(ISNUMBER(M159), $B172 * N159, "")</f>
        <v>-3260.869565217391</v>
      </c>
      <c r="Q159" s="228"/>
      <c r="R159" s="228"/>
      <c r="S159" s="228"/>
    </row>
    <row r="160" spans="1:19" ht="17.25" thickBot="1">
      <c r="A160" s="125" t="s">
        <v>214</v>
      </c>
      <c r="B160" s="126">
        <v>326</v>
      </c>
      <c r="C160" s="77">
        <v>2.8391167200000001E-2</v>
      </c>
      <c r="D160" s="15">
        <v>327</v>
      </c>
      <c r="E160" s="32">
        <f t="shared" si="82"/>
        <v>3.0674846625766872E-3</v>
      </c>
      <c r="F160" s="18">
        <f>IF(ISNUMBER(D160), $B172 * E160, "")</f>
        <v>460.12269938650309</v>
      </c>
      <c r="G160" s="31">
        <v>325</v>
      </c>
      <c r="H160" s="32">
        <f t="shared" si="83"/>
        <v>-3.0674846625766872E-3</v>
      </c>
      <c r="I160" s="101">
        <f>IF(ISNUMBER(G160), $B172 * H160, "")</f>
        <v>-460.12269938650309</v>
      </c>
      <c r="J160" s="15">
        <v>323</v>
      </c>
      <c r="K160" s="32">
        <f t="shared" si="84"/>
        <v>-9.202453987730062E-3</v>
      </c>
      <c r="L160" s="18">
        <f>IF(ISNUMBER(J160), $B172 * K160, "")</f>
        <v>-1380.3680981595094</v>
      </c>
      <c r="M160" s="31">
        <v>320</v>
      </c>
      <c r="N160" s="32">
        <f t="shared" si="85"/>
        <v>-1.8404907975460124E-2</v>
      </c>
      <c r="O160" s="18">
        <f>IF(ISNUMBER(M160), $B172 * N160, "")</f>
        <v>-2760.7361963190187</v>
      </c>
      <c r="Q160" s="33"/>
      <c r="R160" s="33"/>
    </row>
    <row r="161" spans="1:19" ht="17.25" thickBot="1">
      <c r="A161" s="130" t="s">
        <v>224</v>
      </c>
      <c r="B161" s="131">
        <v>955</v>
      </c>
      <c r="C161" s="79">
        <v>2.68817204E-2</v>
      </c>
      <c r="D161" s="24">
        <v>959</v>
      </c>
      <c r="E161" s="25">
        <f t="shared" si="82"/>
        <v>4.1884816753926706E-3</v>
      </c>
      <c r="F161" s="104">
        <f>IF(ISNUMBER(D161), $B172 * E161, "")</f>
        <v>628.27225130890054</v>
      </c>
      <c r="G161" s="102">
        <v>959</v>
      </c>
      <c r="H161" s="25">
        <f t="shared" si="83"/>
        <v>4.1884816753926706E-3</v>
      </c>
      <c r="I161" s="103">
        <f>IF(ISNUMBER(G161), $B172 * H161, "")</f>
        <v>628.27225130890054</v>
      </c>
      <c r="J161" s="24">
        <v>947</v>
      </c>
      <c r="K161" s="25">
        <f t="shared" si="84"/>
        <v>-8.3769633507853412E-3</v>
      </c>
      <c r="L161" s="104">
        <f>IF(ISNUMBER(J161), $B172 * K161, "")</f>
        <v>-1256.5445026178011</v>
      </c>
      <c r="M161" s="102">
        <v>932</v>
      </c>
      <c r="N161" s="25">
        <f t="shared" si="85"/>
        <v>-2.4083769633507852E-2</v>
      </c>
      <c r="O161" s="104">
        <f>IF(ISNUMBER(M161), $B172 * N161, "")</f>
        <v>-3612.5654450261777</v>
      </c>
      <c r="Q161" s="237"/>
      <c r="R161" s="238"/>
      <c r="S161" s="239"/>
    </row>
    <row r="162" spans="1:19">
      <c r="A162" s="123" t="s">
        <v>103</v>
      </c>
      <c r="B162" s="124">
        <v>808</v>
      </c>
      <c r="C162" s="76">
        <v>2.6683608599999999E-2</v>
      </c>
      <c r="D162" s="13">
        <v>795</v>
      </c>
      <c r="E162" s="14">
        <f>IF(ISNUMBER(D162), (D162 - $B162) / $B162, "")</f>
        <v>-1.608910891089109E-2</v>
      </c>
      <c r="F162" s="16">
        <f>IF(ISNUMBER(D162), $B172 * E162, "")</f>
        <v>-2413.3663366336636</v>
      </c>
      <c r="G162" s="29">
        <v>796</v>
      </c>
      <c r="H162" s="14">
        <f>IF(ISNUMBER(G162), (G162 - $B162) / $B162, "")</f>
        <v>-1.4851485148514851E-2</v>
      </c>
      <c r="I162" s="100">
        <f>IF(ISNUMBER(G162), $B172 * H162, "")</f>
        <v>-2227.7227722772277</v>
      </c>
      <c r="J162" s="13">
        <v>789</v>
      </c>
      <c r="K162" s="14">
        <f>IF(ISNUMBER(J162), (J162 - $B162) / $B162, "")</f>
        <v>-2.3514851485148515E-2</v>
      </c>
      <c r="L162" s="16">
        <f>IF(ISNUMBER(J162), $B172 * K162, "")</f>
        <v>-3527.227722772277</v>
      </c>
      <c r="M162" s="29">
        <v>781</v>
      </c>
      <c r="N162" s="14">
        <f>IF(ISNUMBER(M162), (M162 - $B162) / $B162, "")</f>
        <v>-3.3415841584158418E-2</v>
      </c>
      <c r="O162" s="16">
        <f>IF(ISNUMBER(M162), $B172 * N162, "")</f>
        <v>-5012.3762376237628</v>
      </c>
      <c r="Q162" s="240"/>
      <c r="R162" s="241"/>
      <c r="S162" s="242"/>
    </row>
    <row r="163" spans="1:19" ht="17.25" thickBot="1">
      <c r="A163" s="125" t="s">
        <v>248</v>
      </c>
      <c r="B163" s="126">
        <v>783</v>
      </c>
      <c r="C163" s="77">
        <v>2.6212319800000002E-2</v>
      </c>
      <c r="D163" s="15">
        <v>800</v>
      </c>
      <c r="E163" s="32">
        <f t="shared" ref="E163:E166" si="86">IF(ISNUMBER(D163), (D163 - $B163) / $B163, "")</f>
        <v>2.1711366538952746E-2</v>
      </c>
      <c r="F163" s="18">
        <f>IF(ISNUMBER(D163), $B172 * E163, "")</f>
        <v>3256.7049808429119</v>
      </c>
      <c r="G163" s="31">
        <v>817</v>
      </c>
      <c r="H163" s="32">
        <f t="shared" ref="H163:H166" si="87">IF(ISNUMBER(G163), (G163 - $B163) / $B163, "")</f>
        <v>4.3422733077905493E-2</v>
      </c>
      <c r="I163" s="101">
        <f>IF(ISNUMBER(G163), $B172 * H163, "")</f>
        <v>6513.4099616858239</v>
      </c>
      <c r="J163" s="15">
        <v>825</v>
      </c>
      <c r="K163" s="32">
        <f t="shared" ref="K163:K166" si="88">IF(ISNUMBER(J163), (J163 - $B163) / $B163, "")</f>
        <v>5.3639846743295021E-2</v>
      </c>
      <c r="L163" s="18">
        <f>IF(ISNUMBER(J163), $B172 * K163, "")</f>
        <v>8045.977011494253</v>
      </c>
      <c r="M163" s="31">
        <v>811</v>
      </c>
      <c r="N163" s="32">
        <f t="shared" ref="N163:N166" si="89">IF(ISNUMBER(M163), (M163 - $B163) / $B163, "")</f>
        <v>3.5759897828863345E-2</v>
      </c>
      <c r="O163" s="18">
        <f>IF(ISNUMBER(M163), $B172 * N163, "")</f>
        <v>5363.984674329502</v>
      </c>
      <c r="Q163" s="243"/>
      <c r="R163" s="244"/>
      <c r="S163" s="245"/>
    </row>
    <row r="164" spans="1:19" ht="17.25" thickBot="1">
      <c r="A164" s="125" t="s">
        <v>181</v>
      </c>
      <c r="B164" s="126">
        <v>855</v>
      </c>
      <c r="C164" s="77">
        <v>2.5179856099999998E-2</v>
      </c>
      <c r="D164" s="15">
        <v>859</v>
      </c>
      <c r="E164" s="32">
        <f t="shared" si="86"/>
        <v>4.6783625730994153E-3</v>
      </c>
      <c r="F164" s="18">
        <f>IF(ISNUMBER(D164), $B172 * E164, "")</f>
        <v>701.75438596491233</v>
      </c>
      <c r="G164" s="31">
        <v>860</v>
      </c>
      <c r="H164" s="32">
        <f t="shared" si="87"/>
        <v>5.8479532163742687E-3</v>
      </c>
      <c r="I164" s="101">
        <f>IF(ISNUMBER(G164), $B172 * H164, "")</f>
        <v>877.19298245614027</v>
      </c>
      <c r="J164" s="15">
        <v>856</v>
      </c>
      <c r="K164" s="32">
        <f t="shared" si="88"/>
        <v>1.1695906432748538E-3</v>
      </c>
      <c r="L164" s="18">
        <f>IF(ISNUMBER(J164), $B172 * K164, "")</f>
        <v>175.43859649122808</v>
      </c>
      <c r="M164" s="31">
        <v>843</v>
      </c>
      <c r="N164" s="32">
        <f t="shared" si="89"/>
        <v>-1.4035087719298246E-2</v>
      </c>
      <c r="O164" s="18">
        <f>IF(ISNUMBER(M164), $B172 * N164, "")</f>
        <v>-2105.2631578947371</v>
      </c>
      <c r="Q164" s="228"/>
      <c r="R164" s="228"/>
      <c r="S164" s="228"/>
    </row>
    <row r="165" spans="1:19" ht="17.25" thickBot="1">
      <c r="A165" s="125" t="s">
        <v>218</v>
      </c>
      <c r="B165" s="126">
        <v>251</v>
      </c>
      <c r="C165" s="77">
        <v>2.44897959E-2</v>
      </c>
      <c r="D165" s="15">
        <v>249</v>
      </c>
      <c r="E165" s="32">
        <f t="shared" si="86"/>
        <v>-7.9681274900398405E-3</v>
      </c>
      <c r="F165" s="18">
        <f>IF(ISNUMBER(D165), $B172 * E165, "")</f>
        <v>-1195.2191235059761</v>
      </c>
      <c r="G165" s="31">
        <v>247</v>
      </c>
      <c r="H165" s="32">
        <f t="shared" si="87"/>
        <v>-1.5936254980079681E-2</v>
      </c>
      <c r="I165" s="101">
        <f>IF(ISNUMBER(G165), $B172 * H165, "")</f>
        <v>-2390.4382470119522</v>
      </c>
      <c r="J165" s="15">
        <v>245</v>
      </c>
      <c r="K165" s="32">
        <f t="shared" si="88"/>
        <v>-2.3904382470119521E-2</v>
      </c>
      <c r="L165" s="18">
        <f>IF(ISNUMBER(J165), $B172 * K165, "")</f>
        <v>-3585.657370517928</v>
      </c>
      <c r="M165" s="31">
        <v>245</v>
      </c>
      <c r="N165" s="32">
        <f t="shared" si="89"/>
        <v>-2.3904382470119521E-2</v>
      </c>
      <c r="O165" s="18">
        <f>IF(ISNUMBER(M165), $B172 * N165, "")</f>
        <v>-3585.657370517928</v>
      </c>
      <c r="Q165" s="223"/>
      <c r="R165" s="223"/>
      <c r="S165" s="223"/>
    </row>
    <row r="166" spans="1:19" ht="17.25" thickBot="1">
      <c r="A166" s="127" t="s">
        <v>121</v>
      </c>
      <c r="B166" s="128">
        <v>383</v>
      </c>
      <c r="C166" s="78">
        <v>2.40641711E-2</v>
      </c>
      <c r="D166" s="20">
        <v>391</v>
      </c>
      <c r="E166" s="21">
        <f t="shared" si="86"/>
        <v>2.0887728459530026E-2</v>
      </c>
      <c r="F166" s="22">
        <f>IF(ISNUMBER(D166), $B172 * E166, "")</f>
        <v>3133.1592689295039</v>
      </c>
      <c r="G166" s="30">
        <v>391</v>
      </c>
      <c r="H166" s="21">
        <f t="shared" si="87"/>
        <v>2.0887728459530026E-2</v>
      </c>
      <c r="I166" s="105">
        <f>IF(ISNUMBER(G166), $B172 * H166, "")</f>
        <v>3133.1592689295039</v>
      </c>
      <c r="J166" s="20">
        <v>388</v>
      </c>
      <c r="K166" s="21">
        <f t="shared" si="88"/>
        <v>1.3054830287206266E-2</v>
      </c>
      <c r="L166" s="22">
        <f>IF(ISNUMBER(J166), $B172 * K166, "")</f>
        <v>1958.2245430809398</v>
      </c>
      <c r="M166" s="30">
        <v>379</v>
      </c>
      <c r="N166" s="21">
        <f t="shared" si="89"/>
        <v>-1.0443864229765013E-2</v>
      </c>
      <c r="O166" s="22">
        <f>IF(ISNUMBER(M166), $B172 * N166, "")</f>
        <v>-1566.579634464752</v>
      </c>
      <c r="Q166" s="223"/>
      <c r="R166" s="223"/>
      <c r="S166" s="223"/>
    </row>
    <row r="167" spans="1:19" ht="17.25" thickBot="1">
      <c r="A167" s="125" t="s">
        <v>101</v>
      </c>
      <c r="B167" s="129">
        <v>696</v>
      </c>
      <c r="C167" s="80">
        <v>2.35294118E-2</v>
      </c>
      <c r="D167" s="106">
        <v>680</v>
      </c>
      <c r="E167" s="107">
        <f>IF(ISNUMBER(D167), (D167 - $B167) / $B167, "")</f>
        <v>-2.2988505747126436E-2</v>
      </c>
      <c r="F167" s="108">
        <f>IF(ISNUMBER(D167), $B172 * E167, "")</f>
        <v>-3448.2758620689656</v>
      </c>
      <c r="G167" s="109">
        <v>692</v>
      </c>
      <c r="H167" s="107">
        <f>IF(ISNUMBER(G167), (G167 - $B167) / $B167, "")</f>
        <v>-5.7471264367816091E-3</v>
      </c>
      <c r="I167" s="110">
        <f>IF(ISNUMBER(G167), $B172 * H167, "")</f>
        <v>-862.06896551724139</v>
      </c>
      <c r="J167" s="106">
        <v>689</v>
      </c>
      <c r="K167" s="107">
        <f>IF(ISNUMBER(J167), (J167 - $B167) / $B167, "")</f>
        <v>-1.0057471264367816E-2</v>
      </c>
      <c r="L167" s="108">
        <f>IF(ISNUMBER(J167), $B172 * K167, "")</f>
        <v>-1508.6206896551723</v>
      </c>
      <c r="M167" s="109">
        <v>676</v>
      </c>
      <c r="N167" s="107">
        <f>IF(ISNUMBER(M167), (M167 - $B167) / $B167, "")</f>
        <v>-2.8735632183908046E-2</v>
      </c>
      <c r="O167" s="108">
        <f>IF(ISNUMBER(M167), $B172 * N167, "")</f>
        <v>-4310.3448275862065</v>
      </c>
      <c r="Q167" s="228"/>
      <c r="R167" s="228"/>
      <c r="S167" s="228"/>
    </row>
    <row r="168" spans="1:19" ht="17.25" thickBot="1">
      <c r="A168" s="125" t="s">
        <v>161</v>
      </c>
      <c r="B168" s="126">
        <v>475</v>
      </c>
      <c r="C168" s="77">
        <v>2.15053763E-2</v>
      </c>
      <c r="D168" s="15">
        <v>478</v>
      </c>
      <c r="E168" s="32">
        <f t="shared" ref="E168:E171" si="90">IF(ISNUMBER(D168), (D168 - $B168) / $B168, "")</f>
        <v>6.3157894736842104E-3</v>
      </c>
      <c r="F168" s="18">
        <f>IF(ISNUMBER(D168), $B172 * E168, "")</f>
        <v>947.36842105263156</v>
      </c>
      <c r="G168" s="31">
        <v>479</v>
      </c>
      <c r="H168" s="32">
        <f t="shared" ref="H168:H171" si="91">IF(ISNUMBER(G168), (G168 - $B168) / $B168, "")</f>
        <v>8.4210526315789472E-3</v>
      </c>
      <c r="I168" s="101">
        <f>IF(ISNUMBER(G168), $B172 * H168, "")</f>
        <v>1263.1578947368421</v>
      </c>
      <c r="J168" s="15">
        <v>474</v>
      </c>
      <c r="K168" s="32">
        <f t="shared" ref="K168:K171" si="92">IF(ISNUMBER(J168), (J168 - $B168) / $B168, "")</f>
        <v>-2.1052631578947368E-3</v>
      </c>
      <c r="L168" s="18">
        <f>IF(ISNUMBER(J168), $B172 * K168, "")</f>
        <v>-315.78947368421052</v>
      </c>
      <c r="M168" s="31">
        <v>467</v>
      </c>
      <c r="N168" s="32">
        <f t="shared" ref="N168:N171" si="93">IF(ISNUMBER(M168), (M168 - $B168) / $B168, "")</f>
        <v>-1.6842105263157894E-2</v>
      </c>
      <c r="O168" s="18">
        <f>IF(ISNUMBER(M168), $B172 * N168, "")</f>
        <v>-2526.3157894736842</v>
      </c>
      <c r="Q168" s="228"/>
      <c r="R168" s="228"/>
      <c r="S168" s="228"/>
    </row>
    <row r="169" spans="1:19" ht="17.25" thickBot="1">
      <c r="A169" s="125" t="s">
        <v>196</v>
      </c>
      <c r="B169" s="126">
        <v>149</v>
      </c>
      <c r="C169" s="77">
        <v>2.0547945200000001E-2</v>
      </c>
      <c r="D169" s="15">
        <v>147</v>
      </c>
      <c r="E169" s="32">
        <f t="shared" si="90"/>
        <v>-1.3422818791946308E-2</v>
      </c>
      <c r="F169" s="18">
        <f>IF(ISNUMBER(D169), $B172 * E169, "")</f>
        <v>-2013.4228187919462</v>
      </c>
      <c r="G169" s="31">
        <v>148</v>
      </c>
      <c r="H169" s="32">
        <f t="shared" si="91"/>
        <v>-6.7114093959731542E-3</v>
      </c>
      <c r="I169" s="101">
        <f>IF(ISNUMBER(G169), $B172 * H169, "")</f>
        <v>-1006.7114093959731</v>
      </c>
      <c r="J169" s="15">
        <v>149</v>
      </c>
      <c r="K169" s="32">
        <f t="shared" si="92"/>
        <v>0</v>
      </c>
      <c r="L169" s="18">
        <f>IF(ISNUMBER(J169), $B172 * K169, "")</f>
        <v>0</v>
      </c>
      <c r="M169" s="31">
        <v>151</v>
      </c>
      <c r="N169" s="32">
        <f t="shared" si="93"/>
        <v>1.3422818791946308E-2</v>
      </c>
      <c r="O169" s="18">
        <f>IF(ISNUMBER(M169), $B172 * N169, "")</f>
        <v>2013.4228187919462</v>
      </c>
      <c r="Q169" s="228"/>
      <c r="R169" s="228"/>
      <c r="S169" s="228"/>
    </row>
    <row r="170" spans="1:19">
      <c r="A170" s="125" t="s">
        <v>262</v>
      </c>
      <c r="B170" s="126">
        <v>183</v>
      </c>
      <c r="C170" s="77">
        <v>1.6666666699999999E-2</v>
      </c>
      <c r="D170" s="15">
        <v>181</v>
      </c>
      <c r="E170" s="32">
        <f t="shared" si="90"/>
        <v>-1.092896174863388E-2</v>
      </c>
      <c r="F170" s="18">
        <f>IF(ISNUMBER(D170), $B172 * E170, "")</f>
        <v>-1639.344262295082</v>
      </c>
      <c r="G170" s="31">
        <v>182</v>
      </c>
      <c r="H170" s="32">
        <f t="shared" si="91"/>
        <v>-5.4644808743169399E-3</v>
      </c>
      <c r="I170" s="101">
        <f>IF(ISNUMBER(G170), $B172 * H170, "")</f>
        <v>-819.67213114754099</v>
      </c>
      <c r="J170" s="15">
        <v>181</v>
      </c>
      <c r="K170" s="32">
        <f t="shared" si="92"/>
        <v>-1.092896174863388E-2</v>
      </c>
      <c r="L170" s="18">
        <f>IF(ISNUMBER(J170), $B172 * K170, "")</f>
        <v>-1639.344262295082</v>
      </c>
      <c r="M170" s="31">
        <v>179</v>
      </c>
      <c r="N170" s="32">
        <f t="shared" si="93"/>
        <v>-2.185792349726776E-2</v>
      </c>
      <c r="O170" s="18">
        <f>IF(ISNUMBER(M170), $B172 * N170, "")</f>
        <v>-3278.688524590164</v>
      </c>
      <c r="Q170" s="250"/>
      <c r="R170" s="251"/>
      <c r="S170" s="252"/>
    </row>
    <row r="171" spans="1:19" ht="17.25" thickBot="1">
      <c r="A171" s="130" t="s">
        <v>216</v>
      </c>
      <c r="B171" s="131">
        <v>162</v>
      </c>
      <c r="C171" s="79">
        <v>1.2500000000000001E-2</v>
      </c>
      <c r="D171" s="24">
        <v>160</v>
      </c>
      <c r="E171" s="25">
        <f t="shared" si="90"/>
        <v>-1.2345679012345678E-2</v>
      </c>
      <c r="F171" s="104">
        <f>IF(ISNUMBER(D171), $B172 * E171, "")</f>
        <v>-1851.8518518518517</v>
      </c>
      <c r="G171" s="102">
        <v>160</v>
      </c>
      <c r="H171" s="25">
        <f t="shared" si="91"/>
        <v>-1.2345679012345678E-2</v>
      </c>
      <c r="I171" s="103">
        <f>IF(ISNUMBER(G171), $B172 * H171, "")</f>
        <v>-1851.8518518518517</v>
      </c>
      <c r="J171" s="24">
        <v>159</v>
      </c>
      <c r="K171" s="25">
        <f t="shared" si="92"/>
        <v>-1.8518518518518517E-2</v>
      </c>
      <c r="L171" s="104">
        <f>IF(ISNUMBER(J171), $B172 * K171, "")</f>
        <v>-2777.7777777777778</v>
      </c>
      <c r="M171" s="102">
        <v>159</v>
      </c>
      <c r="N171" s="25">
        <f t="shared" si="93"/>
        <v>-1.8518518518518517E-2</v>
      </c>
      <c r="O171" s="104">
        <f>IF(ISNUMBER(M171), $B172 * N171, "")</f>
        <v>-2777.7777777777778</v>
      </c>
      <c r="Q171" s="253"/>
      <c r="R171" s="254"/>
      <c r="S171" s="255"/>
    </row>
    <row r="172" spans="1:19" ht="17.25" thickBot="1">
      <c r="A172" s="132" t="s">
        <v>266</v>
      </c>
      <c r="B172" s="261">
        <f>$B$37</f>
        <v>150000</v>
      </c>
      <c r="C172" s="262"/>
      <c r="D172" s="26" t="s">
        <v>267</v>
      </c>
      <c r="E172" s="27">
        <f>IF(COUNT(E152:E171), SUM(E152:E171) / COUNT(E152:E171), 0)</f>
        <v>7.2943838005453884E-4</v>
      </c>
      <c r="F172" s="28">
        <f>SUM(F152:F171)</f>
        <v>2188.3151401636169</v>
      </c>
      <c r="G172" s="26" t="s">
        <v>267</v>
      </c>
      <c r="H172" s="27">
        <f>IF(COUNT(H152:H171), SUM(H152:H171) / COUNT(H152:H171), 0)</f>
        <v>1.2994124411097058E-3</v>
      </c>
      <c r="I172" s="28">
        <f>SUM(I152:I171)</f>
        <v>3898.237323329115</v>
      </c>
      <c r="J172" s="26" t="s">
        <v>267</v>
      </c>
      <c r="K172" s="27">
        <f>IF(COUNT(K152:K171), SUM(K152:K171) / COUNT(K152:K171), 0)</f>
        <v>-2.8683532818372464E-3</v>
      </c>
      <c r="L172" s="28">
        <f>SUM(L152:L171)</f>
        <v>-8605.0598455117415</v>
      </c>
      <c r="M172" s="26" t="s">
        <v>267</v>
      </c>
      <c r="N172" s="27">
        <f>IF(COUNT(N152:N171), SUM(N152:N171) / COUNT(N152:N171), 0)</f>
        <v>-1.270179289460836E-2</v>
      </c>
      <c r="O172" s="28">
        <f>SUM(O152:O171)</f>
        <v>-38105.378683825089</v>
      </c>
      <c r="Q172" s="256"/>
      <c r="R172" s="257"/>
      <c r="S172" s="258"/>
    </row>
    <row r="174" spans="1:19" ht="17.25" thickBot="1"/>
    <row r="175" spans="1:19" ht="17.25" thickBot="1">
      <c r="A175" s="202" t="s">
        <v>251</v>
      </c>
      <c r="B175" s="203"/>
      <c r="C175" s="203"/>
      <c r="D175" s="203"/>
      <c r="E175" s="203"/>
      <c r="F175" s="203"/>
      <c r="G175" s="203"/>
      <c r="H175" s="203"/>
      <c r="I175" s="203"/>
      <c r="J175" s="203"/>
      <c r="K175" s="203"/>
      <c r="L175" s="203"/>
      <c r="M175" s="203"/>
      <c r="N175" s="203"/>
      <c r="O175" s="204"/>
      <c r="Q175" s="223"/>
      <c r="R175" s="223"/>
      <c r="S175" s="223"/>
    </row>
    <row r="176" spans="1:19" ht="17.25" thickBot="1">
      <c r="A176" s="170" t="s">
        <v>263</v>
      </c>
      <c r="B176" s="202" t="s">
        <v>49</v>
      </c>
      <c r="C176" s="204"/>
      <c r="D176" s="202" t="s">
        <v>57</v>
      </c>
      <c r="E176" s="203"/>
      <c r="F176" s="204"/>
      <c r="G176" s="229">
        <f>_xlfn.IFNA(VLOOKUP(B176, 현재가테이블!$B$2:$D$200, 2, FALSE), "-")</f>
        <v>48446000</v>
      </c>
      <c r="H176" s="230"/>
      <c r="I176" s="231"/>
      <c r="J176" s="202" t="s">
        <v>58</v>
      </c>
      <c r="K176" s="203"/>
      <c r="L176" s="204"/>
      <c r="M176" s="232">
        <f>_xlfn.IFNA(VLOOKUP(B176, 현재가테이블!$B$2:$D$200, 3, FALSE), "-")</f>
        <v>4.5040769699999997E-2</v>
      </c>
      <c r="N176" s="233"/>
      <c r="O176" s="234"/>
      <c r="Q176" s="223"/>
      <c r="R176" s="223"/>
      <c r="S176" s="223"/>
    </row>
    <row r="177" spans="1:19" ht="17.25" thickBot="1">
      <c r="A177" s="263" t="s">
        <v>54</v>
      </c>
      <c r="B177" s="265" t="str">
        <f>TEXT($G$1, "[$-ko-KR]yyyy-mm-dd(ddd) ") &amp; "오전 00:00"</f>
        <v>2022-02-06(일) 오전 00:00</v>
      </c>
      <c r="C177" s="266"/>
      <c r="D177" s="225" t="str">
        <f>TEXT($G$1, "[$-ko-KR]yyyy-mm-dd(ddd) ") &amp; "오후 14:00"</f>
        <v>2022-02-06(일) 오후 14:00</v>
      </c>
      <c r="E177" s="226"/>
      <c r="F177" s="227"/>
      <c r="G177" s="225" t="str">
        <f>TEXT($G$1, "[$-ko-KR]yyyy-mm-dd(ddd) ") &amp; "오후 19:00"</f>
        <v>2022-02-06(일) 오후 19:00</v>
      </c>
      <c r="H177" s="226"/>
      <c r="I177" s="227"/>
      <c r="J177" s="225" t="str">
        <f>TEXT($G$1, "[$-ko-KR]yyyy-mm-dd(ddd) ") &amp; "오후 21:00"</f>
        <v>2022-02-06(일) 오후 21:00</v>
      </c>
      <c r="K177" s="226"/>
      <c r="L177" s="227"/>
      <c r="M177" s="225" t="str">
        <f>TEXT($G$1+1, "[$-ko-KR]yyyy-mm-dd(ddd) ") &amp; "오전 00:00"</f>
        <v>2022-02-07(월) 오전 00:00</v>
      </c>
      <c r="N177" s="226"/>
      <c r="O177" s="227"/>
      <c r="Q177" s="223"/>
      <c r="R177" s="223"/>
      <c r="S177" s="223"/>
    </row>
    <row r="178" spans="1:19" ht="17.25" thickBot="1">
      <c r="A178" s="264"/>
      <c r="B178" s="121" t="s">
        <v>57</v>
      </c>
      <c r="C178" s="122" t="s">
        <v>58</v>
      </c>
      <c r="D178" s="2" t="s">
        <v>57</v>
      </c>
      <c r="E178" s="10" t="s">
        <v>264</v>
      </c>
      <c r="F178" s="11" t="s">
        <v>265</v>
      </c>
      <c r="G178" s="171" t="s">
        <v>57</v>
      </c>
      <c r="H178" s="172" t="s">
        <v>264</v>
      </c>
      <c r="I178" s="173" t="s">
        <v>265</v>
      </c>
      <c r="J178" s="10" t="s">
        <v>57</v>
      </c>
      <c r="K178" s="10" t="s">
        <v>264</v>
      </c>
      <c r="L178" s="115" t="s">
        <v>265</v>
      </c>
      <c r="M178" s="2" t="s">
        <v>57</v>
      </c>
      <c r="N178" s="10" t="s">
        <v>264</v>
      </c>
      <c r="O178" s="66" t="s">
        <v>265</v>
      </c>
      <c r="Q178" s="228"/>
      <c r="R178" s="228"/>
      <c r="S178" s="228"/>
    </row>
    <row r="179" spans="1:19" ht="17.25" thickBot="1">
      <c r="A179" s="123" t="s">
        <v>121</v>
      </c>
      <c r="B179" s="124">
        <v>383</v>
      </c>
      <c r="C179" s="76">
        <v>2.40641711E-2</v>
      </c>
      <c r="D179" s="13">
        <v>391</v>
      </c>
      <c r="E179" s="14">
        <f>IF(ISNUMBER(D179), (D179 - $B179) / $B179, "")</f>
        <v>2.0887728459530026E-2</v>
      </c>
      <c r="F179" s="16">
        <f>IF(ISNUMBER(D179), $B199 * E179, "")</f>
        <v>3133.1592689295039</v>
      </c>
      <c r="G179" s="29">
        <v>391</v>
      </c>
      <c r="H179" s="14">
        <f>IF(ISNUMBER(G179), (G179 - $B179) / $B179, "")</f>
        <v>2.0887728459530026E-2</v>
      </c>
      <c r="I179" s="100">
        <f>IF(ISNUMBER(G179), $B199 * H179, "")</f>
        <v>3133.1592689295039</v>
      </c>
      <c r="J179" s="13">
        <v>388</v>
      </c>
      <c r="K179" s="14">
        <f>IF(ISNUMBER(J179), (J179 - $B179) / $B179, "")</f>
        <v>1.3054830287206266E-2</v>
      </c>
      <c r="L179" s="16">
        <f>IF(ISNUMBER(J179), $B199 * K179, "")</f>
        <v>1958.2245430809398</v>
      </c>
      <c r="M179" s="29">
        <v>379</v>
      </c>
      <c r="N179" s="14">
        <f>IF(ISNUMBER(M179), (M179 - $B179) / $B179, "")</f>
        <v>-1.0443864229765013E-2</v>
      </c>
      <c r="O179" s="16">
        <f>IF(ISNUMBER(M179), $B199 * N179, "")</f>
        <v>-1566.579634464752</v>
      </c>
      <c r="Q179" s="223"/>
      <c r="R179" s="223"/>
      <c r="S179" s="223"/>
    </row>
    <row r="180" spans="1:19" ht="17.25" thickBot="1">
      <c r="A180" s="125" t="s">
        <v>101</v>
      </c>
      <c r="B180" s="126">
        <v>696</v>
      </c>
      <c r="C180" s="77">
        <v>2.35294118E-2</v>
      </c>
      <c r="D180" s="15">
        <v>680</v>
      </c>
      <c r="E180" s="32">
        <f t="shared" ref="E180:E183" si="94">IF(ISNUMBER(D180), (D180 - $B180) / $B180, "")</f>
        <v>-2.2988505747126436E-2</v>
      </c>
      <c r="F180" s="18">
        <f>IF(ISNUMBER(D180), $B199 * E180, "")</f>
        <v>-3448.2758620689656</v>
      </c>
      <c r="G180" s="31">
        <v>692</v>
      </c>
      <c r="H180" s="32">
        <f t="shared" ref="H180:H183" si="95">IF(ISNUMBER(G180), (G180 - $B180) / $B180, "")</f>
        <v>-5.7471264367816091E-3</v>
      </c>
      <c r="I180" s="101">
        <f>IF(ISNUMBER(G180), $B199 * H180, "")</f>
        <v>-862.06896551724139</v>
      </c>
      <c r="J180" s="15">
        <v>689</v>
      </c>
      <c r="K180" s="32">
        <f t="shared" ref="K180:K183" si="96">IF(ISNUMBER(J180), (J180 - $B180) / $B180, "")</f>
        <v>-1.0057471264367816E-2</v>
      </c>
      <c r="L180" s="18">
        <f>IF(ISNUMBER(J180), $B199 * K180, "")</f>
        <v>-1508.6206896551723</v>
      </c>
      <c r="M180" s="31">
        <v>676</v>
      </c>
      <c r="N180" s="32">
        <f t="shared" ref="N180:N183" si="97">IF(ISNUMBER(M180), (M180 - $B180) / $B180, "")</f>
        <v>-2.8735632183908046E-2</v>
      </c>
      <c r="O180" s="18">
        <f>IF(ISNUMBER(M180), $B199 * N180, "")</f>
        <v>-4310.3448275862065</v>
      </c>
      <c r="Q180" s="223"/>
      <c r="R180" s="223"/>
      <c r="S180" s="223"/>
    </row>
    <row r="181" spans="1:19" ht="17.25" thickBot="1">
      <c r="A181" s="125" t="s">
        <v>93</v>
      </c>
      <c r="B181" s="126">
        <v>3734000</v>
      </c>
      <c r="C181" s="77">
        <v>2.30136986E-2</v>
      </c>
      <c r="D181" s="15">
        <v>3700000</v>
      </c>
      <c r="E181" s="32">
        <f t="shared" si="94"/>
        <v>-9.1055168719871449E-3</v>
      </c>
      <c r="F181" s="18">
        <f>IF(ISNUMBER(D181), $B199 * E181, "")</f>
        <v>-1365.8275307980718</v>
      </c>
      <c r="G181" s="31">
        <v>3695000</v>
      </c>
      <c r="H181" s="32">
        <f t="shared" si="95"/>
        <v>-1.0444563470808785E-2</v>
      </c>
      <c r="I181" s="101">
        <f>IF(ISNUMBER(G181), $B199 * H181, "")</f>
        <v>-1566.6845206213177</v>
      </c>
      <c r="J181" s="15">
        <v>3684000</v>
      </c>
      <c r="K181" s="32">
        <f t="shared" si="96"/>
        <v>-1.339046598821639E-2</v>
      </c>
      <c r="L181" s="18">
        <f>IF(ISNUMBER(J181), $B199 * K181, "")</f>
        <v>-2008.5698982324584</v>
      </c>
      <c r="M181" s="31">
        <v>3670000</v>
      </c>
      <c r="N181" s="32">
        <f t="shared" si="97"/>
        <v>-1.7139796464916979E-2</v>
      </c>
      <c r="O181" s="18">
        <f>IF(ISNUMBER(M181), $B199 * N181, "")</f>
        <v>-2570.9694697375467</v>
      </c>
      <c r="Q181" s="228"/>
      <c r="R181" s="228"/>
      <c r="S181" s="228"/>
    </row>
    <row r="182" spans="1:19" ht="17.25" thickBot="1">
      <c r="A182" s="125" t="s">
        <v>71</v>
      </c>
      <c r="B182" s="126">
        <v>22.6</v>
      </c>
      <c r="C182" s="77">
        <v>2.2624434400000001E-2</v>
      </c>
      <c r="D182" s="15">
        <v>22.2</v>
      </c>
      <c r="E182" s="32">
        <f t="shared" si="94"/>
        <v>-1.7699115044247881E-2</v>
      </c>
      <c r="F182" s="18">
        <f>IF(ISNUMBER(D182), $B199 * E182, "")</f>
        <v>-2654.867256637182</v>
      </c>
      <c r="G182" s="31">
        <v>22.3</v>
      </c>
      <c r="H182" s="32">
        <f t="shared" si="95"/>
        <v>-1.3274336283185872E-2</v>
      </c>
      <c r="I182" s="101">
        <f>IF(ISNUMBER(G182), $B199 * H182, "")</f>
        <v>-1991.1504424778807</v>
      </c>
      <c r="J182" s="15">
        <v>22.2</v>
      </c>
      <c r="K182" s="32">
        <f t="shared" si="96"/>
        <v>-1.7699115044247881E-2</v>
      </c>
      <c r="L182" s="18">
        <f>IF(ISNUMBER(J182), $B199 * K182, "")</f>
        <v>-2654.867256637182</v>
      </c>
      <c r="M182" s="31">
        <v>21.8</v>
      </c>
      <c r="N182" s="32">
        <f t="shared" si="97"/>
        <v>-3.5398230088495602E-2</v>
      </c>
      <c r="O182" s="18">
        <f>IF(ISNUMBER(M182), $B199 * N182, "")</f>
        <v>-5309.7345132743403</v>
      </c>
      <c r="Q182" s="228"/>
      <c r="R182" s="228"/>
      <c r="S182" s="228"/>
    </row>
    <row r="183" spans="1:19" ht="17.25" thickBot="1">
      <c r="A183" s="127" t="s">
        <v>161</v>
      </c>
      <c r="B183" s="128">
        <v>475</v>
      </c>
      <c r="C183" s="78">
        <v>2.15053763E-2</v>
      </c>
      <c r="D183" s="20">
        <v>478</v>
      </c>
      <c r="E183" s="21">
        <f t="shared" si="94"/>
        <v>6.3157894736842104E-3</v>
      </c>
      <c r="F183" s="22">
        <f>IF(ISNUMBER(D183), $B199 * E183, "")</f>
        <v>947.36842105263156</v>
      </c>
      <c r="G183" s="30">
        <v>479</v>
      </c>
      <c r="H183" s="21">
        <f t="shared" si="95"/>
        <v>8.4210526315789472E-3</v>
      </c>
      <c r="I183" s="105">
        <f>IF(ISNUMBER(G183), $B199 * H183, "")</f>
        <v>1263.1578947368421</v>
      </c>
      <c r="J183" s="20">
        <v>474</v>
      </c>
      <c r="K183" s="21">
        <f t="shared" si="96"/>
        <v>-2.1052631578947368E-3</v>
      </c>
      <c r="L183" s="22">
        <f>IF(ISNUMBER(J183), $B199 * K183, "")</f>
        <v>-315.78947368421052</v>
      </c>
      <c r="M183" s="30">
        <v>467</v>
      </c>
      <c r="N183" s="21">
        <f t="shared" si="97"/>
        <v>-1.6842105263157894E-2</v>
      </c>
      <c r="O183" s="22">
        <f>IF(ISNUMBER(M183), $B199 * N183, "")</f>
        <v>-2526.3157894736842</v>
      </c>
      <c r="Q183" s="228"/>
      <c r="R183" s="228"/>
      <c r="S183" s="228"/>
    </row>
    <row r="184" spans="1:19" ht="17.25" thickBot="1">
      <c r="A184" s="125" t="s">
        <v>196</v>
      </c>
      <c r="B184" s="129">
        <v>149</v>
      </c>
      <c r="C184" s="80">
        <v>2.0547945200000001E-2</v>
      </c>
      <c r="D184" s="106">
        <v>147</v>
      </c>
      <c r="E184" s="107">
        <f>IF(ISNUMBER(D184), (D184 - $B184) / $B184, "")</f>
        <v>-1.3422818791946308E-2</v>
      </c>
      <c r="F184" s="108">
        <f>IF(ISNUMBER(D184), $B199 * E184, "")</f>
        <v>-2013.4228187919462</v>
      </c>
      <c r="G184" s="109">
        <v>148</v>
      </c>
      <c r="H184" s="107">
        <f>IF(ISNUMBER(G184), (G184 - $B184) / $B184, "")</f>
        <v>-6.7114093959731542E-3</v>
      </c>
      <c r="I184" s="110">
        <f>IF(ISNUMBER(G184), $B199 * H184, "")</f>
        <v>-1006.7114093959731</v>
      </c>
      <c r="J184" s="106">
        <v>149</v>
      </c>
      <c r="K184" s="107">
        <f>IF(ISNUMBER(J184), (J184 - $B184) / $B184, "")</f>
        <v>0</v>
      </c>
      <c r="L184" s="108">
        <f>IF(ISNUMBER(J184), $B199 * K184, "")</f>
        <v>0</v>
      </c>
      <c r="M184" s="109">
        <v>151</v>
      </c>
      <c r="N184" s="107">
        <f>IF(ISNUMBER(M184), (M184 - $B184) / $B184, "")</f>
        <v>1.3422818791946308E-2</v>
      </c>
      <c r="O184" s="108">
        <f>IF(ISNUMBER(M184), $B199 * N184, "")</f>
        <v>2013.4228187919462</v>
      </c>
      <c r="Q184" s="228"/>
      <c r="R184" s="228"/>
      <c r="S184" s="228"/>
    </row>
    <row r="185" spans="1:19" ht="17.25" thickBot="1">
      <c r="A185" s="125" t="s">
        <v>83</v>
      </c>
      <c r="B185" s="126">
        <v>3080</v>
      </c>
      <c r="C185" s="77">
        <v>1.9867549700000001E-2</v>
      </c>
      <c r="D185" s="15">
        <v>3050</v>
      </c>
      <c r="E185" s="32">
        <f t="shared" ref="E185:E188" si="98">IF(ISNUMBER(D185), (D185 - $B185) / $B185, "")</f>
        <v>-9.74025974025974E-3</v>
      </c>
      <c r="F185" s="18">
        <f>IF(ISNUMBER(D185), $B199 * E185, "")</f>
        <v>-1461.0389610389609</v>
      </c>
      <c r="G185" s="31">
        <v>3065</v>
      </c>
      <c r="H185" s="32">
        <f t="shared" ref="H185:H188" si="99">IF(ISNUMBER(G185), (G185 - $B185) / $B185, "")</f>
        <v>-4.87012987012987E-3</v>
      </c>
      <c r="I185" s="101">
        <f>IF(ISNUMBER(G185), $B199 * H185, "")</f>
        <v>-730.51948051948045</v>
      </c>
      <c r="J185" s="15">
        <v>3040</v>
      </c>
      <c r="K185" s="32">
        <f t="shared" ref="K185:K188" si="100">IF(ISNUMBER(J185), (J185 - $B185) / $B185, "")</f>
        <v>-1.2987012987012988E-2</v>
      </c>
      <c r="L185" s="18">
        <f>IF(ISNUMBER(J185), $B199 * K185, "")</f>
        <v>-1948.0519480519481</v>
      </c>
      <c r="M185" s="31">
        <v>3025</v>
      </c>
      <c r="N185" s="32">
        <f t="shared" ref="N185:N188" si="101">IF(ISNUMBER(M185), (M185 - $B185) / $B185, "")</f>
        <v>-1.7857142857142856E-2</v>
      </c>
      <c r="O185" s="18">
        <f>IF(ISNUMBER(M185), $B199 * N185, "")</f>
        <v>-2678.5714285714284</v>
      </c>
      <c r="Q185" s="228"/>
      <c r="R185" s="228"/>
      <c r="S185" s="228"/>
    </row>
    <row r="186" spans="1:19" ht="17.25" thickBot="1">
      <c r="A186" s="125" t="s">
        <v>335</v>
      </c>
      <c r="B186" s="126">
        <v>7580</v>
      </c>
      <c r="C186" s="77">
        <v>1.9502353699999999E-2</v>
      </c>
      <c r="D186" s="15">
        <v>7720</v>
      </c>
      <c r="E186" s="32">
        <f t="shared" si="98"/>
        <v>1.8469656992084433E-2</v>
      </c>
      <c r="F186" s="18">
        <f>IF(ISNUMBER(D186), $B199 * E186, "")</f>
        <v>2770.4485488126647</v>
      </c>
      <c r="G186" s="31">
        <v>7680</v>
      </c>
      <c r="H186" s="32">
        <f t="shared" si="99"/>
        <v>1.3192612137203167E-2</v>
      </c>
      <c r="I186" s="101">
        <f>IF(ISNUMBER(G186), $B199 * H186, "")</f>
        <v>1978.891820580475</v>
      </c>
      <c r="J186" s="15">
        <v>7635</v>
      </c>
      <c r="K186" s="32">
        <f t="shared" si="100"/>
        <v>7.2559366754617414E-3</v>
      </c>
      <c r="L186" s="18">
        <f>IF(ISNUMBER(J186), $B199 * K186, "")</f>
        <v>1088.3905013192611</v>
      </c>
      <c r="M186" s="31">
        <v>7565</v>
      </c>
      <c r="N186" s="32">
        <f t="shared" si="101"/>
        <v>-1.9788918205804751E-3</v>
      </c>
      <c r="O186" s="18">
        <f>IF(ISNUMBER(M186), $B199 * N186, "")</f>
        <v>-296.83377308707128</v>
      </c>
      <c r="Q186" s="228"/>
      <c r="R186" s="228"/>
      <c r="S186" s="228"/>
    </row>
    <row r="187" spans="1:19" ht="17.25" thickBot="1">
      <c r="A187" s="125" t="s">
        <v>123</v>
      </c>
      <c r="B187" s="126">
        <v>150250</v>
      </c>
      <c r="C187" s="77">
        <v>1.6920473799999999E-2</v>
      </c>
      <c r="D187" s="15">
        <v>149550</v>
      </c>
      <c r="E187" s="32">
        <f t="shared" si="98"/>
        <v>-4.6589018302828616E-3</v>
      </c>
      <c r="F187" s="18">
        <f>IF(ISNUMBER(D187), $B199 * E187, "")</f>
        <v>-698.83527454242926</v>
      </c>
      <c r="G187" s="31">
        <v>154650</v>
      </c>
      <c r="H187" s="32">
        <f t="shared" si="99"/>
        <v>2.9284525790349417E-2</v>
      </c>
      <c r="I187" s="101">
        <f>IF(ISNUMBER(G187), $B199 * H187, "")</f>
        <v>4392.6788685524125</v>
      </c>
      <c r="J187" s="15">
        <v>153450</v>
      </c>
      <c r="K187" s="32">
        <f t="shared" si="100"/>
        <v>2.1297836938435941E-2</v>
      </c>
      <c r="L187" s="18">
        <f>IF(ISNUMBER(J187), $B199 * K187, "")</f>
        <v>3194.6755407653909</v>
      </c>
      <c r="M187" s="31">
        <v>150650</v>
      </c>
      <c r="N187" s="32">
        <f t="shared" si="101"/>
        <v>2.6622296173044926E-3</v>
      </c>
      <c r="O187" s="18">
        <f>IF(ISNUMBER(M187), $B199 * N187, "")</f>
        <v>399.33444259567386</v>
      </c>
      <c r="Q187" s="33"/>
      <c r="R187" s="33"/>
    </row>
    <row r="188" spans="1:19" ht="17.25" thickBot="1">
      <c r="A188" s="130" t="s">
        <v>262</v>
      </c>
      <c r="B188" s="131">
        <v>183</v>
      </c>
      <c r="C188" s="79">
        <v>1.6666666699999999E-2</v>
      </c>
      <c r="D188" s="24">
        <v>181</v>
      </c>
      <c r="E188" s="25">
        <f t="shared" si="98"/>
        <v>-1.092896174863388E-2</v>
      </c>
      <c r="F188" s="104">
        <f>IF(ISNUMBER(D188), $B199 * E188, "")</f>
        <v>-1639.344262295082</v>
      </c>
      <c r="G188" s="102">
        <v>182</v>
      </c>
      <c r="H188" s="25">
        <f t="shared" si="99"/>
        <v>-5.4644808743169399E-3</v>
      </c>
      <c r="I188" s="103">
        <f>IF(ISNUMBER(G188), $B199 * H188, "")</f>
        <v>-819.67213114754099</v>
      </c>
      <c r="J188" s="24">
        <v>181</v>
      </c>
      <c r="K188" s="25">
        <f t="shared" si="100"/>
        <v>-1.092896174863388E-2</v>
      </c>
      <c r="L188" s="104">
        <f>IF(ISNUMBER(J188), $B199 * K188, "")</f>
        <v>-1639.344262295082</v>
      </c>
      <c r="M188" s="102">
        <v>179</v>
      </c>
      <c r="N188" s="25">
        <f t="shared" si="101"/>
        <v>-2.185792349726776E-2</v>
      </c>
      <c r="O188" s="104">
        <f>IF(ISNUMBER(M188), $B199 * N188, "")</f>
        <v>-3278.688524590164</v>
      </c>
      <c r="Q188" s="237"/>
      <c r="R188" s="238"/>
      <c r="S188" s="239"/>
    </row>
    <row r="189" spans="1:19">
      <c r="A189" s="123" t="s">
        <v>167</v>
      </c>
      <c r="B189" s="124">
        <v>18910</v>
      </c>
      <c r="C189" s="76">
        <v>1.5574650900000001E-2</v>
      </c>
      <c r="D189" s="13">
        <v>18800</v>
      </c>
      <c r="E189" s="14">
        <f>IF(ISNUMBER(D189), (D189 - $B189) / $B189, "")</f>
        <v>-5.8170280274986779E-3</v>
      </c>
      <c r="F189" s="16">
        <f>IF(ISNUMBER(D189), $B199 * E189, "")</f>
        <v>-872.55420412480169</v>
      </c>
      <c r="G189" s="29">
        <v>18740</v>
      </c>
      <c r="H189" s="14">
        <f>IF(ISNUMBER(G189), (G189 - $B189) / $B189, "")</f>
        <v>-8.9899524061343213E-3</v>
      </c>
      <c r="I189" s="100">
        <f>IF(ISNUMBER(G189), $B199 * H189, "")</f>
        <v>-1348.4928609201481</v>
      </c>
      <c r="J189" s="13">
        <v>18690</v>
      </c>
      <c r="K189" s="14">
        <f>IF(ISNUMBER(J189), (J189 - $B189) / $B189, "")</f>
        <v>-1.1634056054997356E-2</v>
      </c>
      <c r="L189" s="16">
        <f>IF(ISNUMBER(J189), $B199 * K189, "")</f>
        <v>-1745.1084082496034</v>
      </c>
      <c r="M189" s="29">
        <v>18460</v>
      </c>
      <c r="N189" s="14">
        <f>IF(ISNUMBER(M189), (M189 - $B189) / $B189, "")</f>
        <v>-2.3796932839767318E-2</v>
      </c>
      <c r="O189" s="16">
        <f>IF(ISNUMBER(M189), $B199 * N189, "")</f>
        <v>-3569.5399259650976</v>
      </c>
      <c r="Q189" s="240"/>
      <c r="R189" s="241"/>
      <c r="S189" s="242"/>
    </row>
    <row r="190" spans="1:19" ht="17.25" thickBot="1">
      <c r="A190" s="125" t="s">
        <v>62</v>
      </c>
      <c r="B190" s="126">
        <v>27700</v>
      </c>
      <c r="C190" s="77">
        <v>1.3909224E-2</v>
      </c>
      <c r="D190" s="15">
        <v>27200</v>
      </c>
      <c r="E190" s="32">
        <f t="shared" ref="E190:E193" si="102">IF(ISNUMBER(D190), (D190 - $B190) / $B190, "")</f>
        <v>-1.8050541516245487E-2</v>
      </c>
      <c r="F190" s="18">
        <f>IF(ISNUMBER(D190), $B199 * E190, "")</f>
        <v>-2707.5812274368232</v>
      </c>
      <c r="G190" s="31">
        <v>27380</v>
      </c>
      <c r="H190" s="32">
        <f t="shared" ref="H190:H193" si="103">IF(ISNUMBER(G190), (G190 - $B190) / $B190, "")</f>
        <v>-1.1552346570397111E-2</v>
      </c>
      <c r="I190" s="101">
        <f>IF(ISNUMBER(G190), $B199 * H190, "")</f>
        <v>-1732.8519855595666</v>
      </c>
      <c r="J190" s="15">
        <v>27140</v>
      </c>
      <c r="K190" s="32">
        <f t="shared" ref="K190:K193" si="104">IF(ISNUMBER(J190), (J190 - $B190) / $B190, "")</f>
        <v>-2.0216606498194945E-2</v>
      </c>
      <c r="L190" s="18">
        <f>IF(ISNUMBER(J190), $B199 * K190, "")</f>
        <v>-3032.4909747292418</v>
      </c>
      <c r="M190" s="31">
        <v>26840</v>
      </c>
      <c r="N190" s="32">
        <f t="shared" ref="N190:N193" si="105">IF(ISNUMBER(M190), (M190 - $B190) / $B190, "")</f>
        <v>-3.1046931407942239E-2</v>
      </c>
      <c r="O190" s="18">
        <f>IF(ISNUMBER(M190), $B199 * N190, "")</f>
        <v>-4657.0397111913362</v>
      </c>
      <c r="Q190" s="243"/>
      <c r="R190" s="244"/>
      <c r="S190" s="245"/>
    </row>
    <row r="191" spans="1:19" ht="17.25" thickBot="1">
      <c r="A191" s="125" t="s">
        <v>216</v>
      </c>
      <c r="B191" s="126">
        <v>162</v>
      </c>
      <c r="C191" s="77">
        <v>1.2500000000000001E-2</v>
      </c>
      <c r="D191" s="15">
        <v>160</v>
      </c>
      <c r="E191" s="32">
        <f t="shared" si="102"/>
        <v>-1.2345679012345678E-2</v>
      </c>
      <c r="F191" s="18">
        <f>IF(ISNUMBER(D191), $B199 * E191, "")</f>
        <v>-1851.8518518518517</v>
      </c>
      <c r="G191" s="31">
        <v>160</v>
      </c>
      <c r="H191" s="32">
        <f t="shared" si="103"/>
        <v>-1.2345679012345678E-2</v>
      </c>
      <c r="I191" s="101">
        <f>IF(ISNUMBER(G191), $B199 * H191, "")</f>
        <v>-1851.8518518518517</v>
      </c>
      <c r="J191" s="15">
        <v>159</v>
      </c>
      <c r="K191" s="32">
        <f t="shared" si="104"/>
        <v>-1.8518518518518517E-2</v>
      </c>
      <c r="L191" s="18">
        <f>IF(ISNUMBER(J191), $B199 * K191, "")</f>
        <v>-2777.7777777777778</v>
      </c>
      <c r="M191" s="31">
        <v>159</v>
      </c>
      <c r="N191" s="32">
        <f t="shared" si="105"/>
        <v>-1.8518518518518517E-2</v>
      </c>
      <c r="O191" s="18">
        <f>IF(ISNUMBER(M191), $B199 * N191, "")</f>
        <v>-2777.7777777777778</v>
      </c>
      <c r="Q191" s="228"/>
      <c r="R191" s="228"/>
      <c r="S191" s="228"/>
    </row>
    <row r="192" spans="1:19" ht="17.25" thickBot="1">
      <c r="A192" s="125" t="s">
        <v>73</v>
      </c>
      <c r="B192" s="126">
        <v>38280</v>
      </c>
      <c r="C192" s="77">
        <v>1.0826511800000001E-2</v>
      </c>
      <c r="D192" s="15">
        <v>38980</v>
      </c>
      <c r="E192" s="32">
        <f t="shared" si="102"/>
        <v>1.8286311389759665E-2</v>
      </c>
      <c r="F192" s="18">
        <f>IF(ISNUMBER(D192), $B199 * E192, "")</f>
        <v>2742.9467084639496</v>
      </c>
      <c r="G192" s="31">
        <v>38350</v>
      </c>
      <c r="H192" s="32">
        <f t="shared" si="103"/>
        <v>1.8286311389759666E-3</v>
      </c>
      <c r="I192" s="101">
        <f>IF(ISNUMBER(G192), $B199 * H192, "")</f>
        <v>274.29467084639498</v>
      </c>
      <c r="J192" s="15">
        <v>38050</v>
      </c>
      <c r="K192" s="32">
        <f t="shared" si="104"/>
        <v>-6.0083594566353185E-3</v>
      </c>
      <c r="L192" s="18">
        <f>IF(ISNUMBER(J192), $B199 * K192, "")</f>
        <v>-901.25391849529774</v>
      </c>
      <c r="M192" s="31">
        <v>37390</v>
      </c>
      <c r="N192" s="32">
        <f t="shared" si="105"/>
        <v>-2.3249738766980145E-2</v>
      </c>
      <c r="O192" s="18">
        <f>IF(ISNUMBER(M192), $B199 * N192, "")</f>
        <v>-3487.4608150470217</v>
      </c>
      <c r="Q192" s="223"/>
      <c r="R192" s="223"/>
      <c r="S192" s="223"/>
    </row>
    <row r="193" spans="1:19" ht="17.25" thickBot="1">
      <c r="A193" s="127" t="s">
        <v>49</v>
      </c>
      <c r="B193" s="128">
        <v>51074000</v>
      </c>
      <c r="C193" s="78">
        <v>8.7097348000000005E-3</v>
      </c>
      <c r="D193" s="20">
        <v>50930000</v>
      </c>
      <c r="E193" s="21">
        <f t="shared" si="102"/>
        <v>-2.8194384618396837E-3</v>
      </c>
      <c r="F193" s="22">
        <f>IF(ISNUMBER(D193), $B199 * E193, "")</f>
        <v>-422.91576927595258</v>
      </c>
      <c r="G193" s="30">
        <v>51033000</v>
      </c>
      <c r="H193" s="21">
        <f t="shared" si="103"/>
        <v>-8.0275678427379885E-4</v>
      </c>
      <c r="I193" s="105">
        <f>IF(ISNUMBER(G193), $B199 * H193, "")</f>
        <v>-120.41351764106983</v>
      </c>
      <c r="J193" s="20">
        <v>50892000</v>
      </c>
      <c r="K193" s="21">
        <f t="shared" si="104"/>
        <v>-3.5634569448251556E-3</v>
      </c>
      <c r="L193" s="22">
        <f>IF(ISNUMBER(J193), $B199 * K193, "")</f>
        <v>-534.5185417237733</v>
      </c>
      <c r="M193" s="30">
        <v>50930000</v>
      </c>
      <c r="N193" s="21">
        <f t="shared" si="105"/>
        <v>-2.8194384618396837E-3</v>
      </c>
      <c r="O193" s="22">
        <f>IF(ISNUMBER(M193), $B199 * N193, "")</f>
        <v>-422.91576927595258</v>
      </c>
      <c r="Q193" s="223"/>
      <c r="R193" s="223"/>
      <c r="S193" s="223"/>
    </row>
    <row r="194" spans="1:19" ht="17.25" thickBot="1">
      <c r="A194" s="125" t="s">
        <v>173</v>
      </c>
      <c r="B194" s="129">
        <v>1175</v>
      </c>
      <c r="C194" s="80">
        <v>8.5836909999999992E-3</v>
      </c>
      <c r="D194" s="106">
        <v>1165</v>
      </c>
      <c r="E194" s="107">
        <f>IF(ISNUMBER(D194), (D194 - $B194) / $B194, "")</f>
        <v>-8.5106382978723406E-3</v>
      </c>
      <c r="F194" s="108">
        <f>IF(ISNUMBER(D194), $B199 * E194, "")</f>
        <v>-1276.5957446808511</v>
      </c>
      <c r="G194" s="109">
        <v>1160</v>
      </c>
      <c r="H194" s="107">
        <f>IF(ISNUMBER(G194), (G194 - $B194) / $B194, "")</f>
        <v>-1.276595744680851E-2</v>
      </c>
      <c r="I194" s="110">
        <f>IF(ISNUMBER(G194), $B199 * H194, "")</f>
        <v>-1914.8936170212764</v>
      </c>
      <c r="J194" s="106">
        <v>1150</v>
      </c>
      <c r="K194" s="107">
        <f>IF(ISNUMBER(J194), (J194 - $B194) / $B194, "")</f>
        <v>-2.1276595744680851E-2</v>
      </c>
      <c r="L194" s="108">
        <f>IF(ISNUMBER(J194), $B199 * K194, "")</f>
        <v>-3191.4893617021276</v>
      </c>
      <c r="M194" s="109">
        <v>1140</v>
      </c>
      <c r="N194" s="107">
        <f>IF(ISNUMBER(M194), (M194 - $B194) / $B194, "")</f>
        <v>-2.9787234042553193E-2</v>
      </c>
      <c r="O194" s="108">
        <f>IF(ISNUMBER(M194), $B199 * N194, "")</f>
        <v>-4468.0851063829787</v>
      </c>
      <c r="Q194" s="228"/>
      <c r="R194" s="228"/>
      <c r="S194" s="228"/>
    </row>
    <row r="195" spans="1:19" ht="17.25" thickBot="1">
      <c r="A195" s="125" t="s">
        <v>99</v>
      </c>
      <c r="B195" s="126">
        <v>36420</v>
      </c>
      <c r="C195" s="77">
        <v>6.6334992000000002E-3</v>
      </c>
      <c r="D195" s="15">
        <v>36020</v>
      </c>
      <c r="E195" s="32">
        <f t="shared" ref="E195:E198" si="106">IF(ISNUMBER(D195), (D195 - $B195) / $B195, "")</f>
        <v>-1.0982976386600769E-2</v>
      </c>
      <c r="F195" s="18">
        <f>IF(ISNUMBER(D195), $B199 * E195, "")</f>
        <v>-1647.4464579901153</v>
      </c>
      <c r="G195" s="31">
        <v>36490</v>
      </c>
      <c r="H195" s="32">
        <f t="shared" ref="H195:H198" si="107">IF(ISNUMBER(G195), (G195 - $B195) / $B195, "")</f>
        <v>1.9220208676551346E-3</v>
      </c>
      <c r="I195" s="101">
        <f>IF(ISNUMBER(G195), $B199 * H195, "")</f>
        <v>288.30313014827021</v>
      </c>
      <c r="J195" s="15">
        <v>36270</v>
      </c>
      <c r="K195" s="32">
        <f t="shared" ref="K195:K198" si="108">IF(ISNUMBER(J195), (J195 - $B195) / $B195, "")</f>
        <v>-4.1186161449752881E-3</v>
      </c>
      <c r="L195" s="18">
        <f>IF(ISNUMBER(J195), $B199 * K195, "")</f>
        <v>-617.79242174629326</v>
      </c>
      <c r="M195" s="31">
        <v>36080</v>
      </c>
      <c r="N195" s="32">
        <f t="shared" ref="N195:N198" si="109">IF(ISNUMBER(M195), (M195 - $B195) / $B195, "")</f>
        <v>-9.335529928610654E-3</v>
      </c>
      <c r="O195" s="18">
        <f>IF(ISNUMBER(M195), $B199 * N195, "")</f>
        <v>-1400.3294892915981</v>
      </c>
      <c r="Q195" s="228"/>
      <c r="R195" s="228"/>
      <c r="S195" s="228"/>
    </row>
    <row r="196" spans="1:19" ht="17.25" thickBot="1">
      <c r="A196" s="125" t="s">
        <v>95</v>
      </c>
      <c r="B196" s="126">
        <v>4910</v>
      </c>
      <c r="C196" s="77">
        <v>4.0899795999999999E-3</v>
      </c>
      <c r="D196" s="15">
        <v>4800</v>
      </c>
      <c r="E196" s="32">
        <f t="shared" si="106"/>
        <v>-2.2403258655804479E-2</v>
      </c>
      <c r="F196" s="18">
        <f>IF(ISNUMBER(D196), $B199 * E196, "")</f>
        <v>-3360.4887983706717</v>
      </c>
      <c r="G196" s="31">
        <v>4820</v>
      </c>
      <c r="H196" s="32">
        <f t="shared" si="107"/>
        <v>-1.8329938900203666E-2</v>
      </c>
      <c r="I196" s="101">
        <f>IF(ISNUMBER(G196), $B199 * H196, "")</f>
        <v>-2749.49083503055</v>
      </c>
      <c r="J196" s="15">
        <v>4790</v>
      </c>
      <c r="K196" s="32">
        <f t="shared" si="108"/>
        <v>-2.4439918533604887E-2</v>
      </c>
      <c r="L196" s="18">
        <f>IF(ISNUMBER(J196), $B199 * K196, "")</f>
        <v>-3665.987780040733</v>
      </c>
      <c r="M196" s="31">
        <v>4720</v>
      </c>
      <c r="N196" s="32">
        <f t="shared" si="109"/>
        <v>-3.8696537678207736E-2</v>
      </c>
      <c r="O196" s="18">
        <f>IF(ISNUMBER(M196), $B199 * N196, "")</f>
        <v>-5804.4806517311608</v>
      </c>
      <c r="Q196" s="228"/>
      <c r="R196" s="228"/>
      <c r="S196" s="228"/>
    </row>
    <row r="197" spans="1:19">
      <c r="A197" s="125" t="s">
        <v>133</v>
      </c>
      <c r="B197" s="126">
        <v>2550</v>
      </c>
      <c r="C197" s="77">
        <v>1.9646364999999998E-3</v>
      </c>
      <c r="D197" s="15">
        <v>2490</v>
      </c>
      <c r="E197" s="32">
        <f t="shared" si="106"/>
        <v>-2.3529411764705882E-2</v>
      </c>
      <c r="F197" s="18">
        <f>IF(ISNUMBER(D197), $B199 * E197, "")</f>
        <v>-3529.4117647058824</v>
      </c>
      <c r="G197" s="31">
        <v>2475</v>
      </c>
      <c r="H197" s="32">
        <f t="shared" si="107"/>
        <v>-2.9411764705882353E-2</v>
      </c>
      <c r="I197" s="101">
        <f>IF(ISNUMBER(G197), $B199 * H197, "")</f>
        <v>-4411.7647058823532</v>
      </c>
      <c r="J197" s="15">
        <v>2465</v>
      </c>
      <c r="K197" s="32">
        <f t="shared" si="108"/>
        <v>-3.3333333333333333E-2</v>
      </c>
      <c r="L197" s="18">
        <f>IF(ISNUMBER(J197), $B199 * K197, "")</f>
        <v>-5000</v>
      </c>
      <c r="M197" s="31">
        <v>2435</v>
      </c>
      <c r="N197" s="32">
        <f t="shared" si="109"/>
        <v>-4.5098039215686274E-2</v>
      </c>
      <c r="O197" s="18">
        <f>IF(ISNUMBER(M197), $B199 * N197, "")</f>
        <v>-6764.7058823529414</v>
      </c>
      <c r="Q197" s="250"/>
      <c r="R197" s="251"/>
      <c r="S197" s="252"/>
    </row>
    <row r="198" spans="1:19" ht="17.25" thickBot="1">
      <c r="A198" s="130" t="s">
        <v>179</v>
      </c>
      <c r="B198" s="131">
        <v>49200</v>
      </c>
      <c r="C198" s="79">
        <v>1.2210012000000001E-3</v>
      </c>
      <c r="D198" s="24">
        <v>48240</v>
      </c>
      <c r="E198" s="25">
        <f t="shared" si="106"/>
        <v>-1.9512195121951219E-2</v>
      </c>
      <c r="F198" s="104">
        <f>IF(ISNUMBER(D198), $B199 * E198, "")</f>
        <v>-2926.8292682926831</v>
      </c>
      <c r="G198" s="102">
        <v>48010</v>
      </c>
      <c r="H198" s="25">
        <f t="shared" si="107"/>
        <v>-2.4186991869918698E-2</v>
      </c>
      <c r="I198" s="103">
        <f>IF(ISNUMBER(G198), $B199 * H198, "")</f>
        <v>-3628.0487804878048</v>
      </c>
      <c r="J198" s="24">
        <v>47940</v>
      </c>
      <c r="K198" s="25">
        <f t="shared" si="108"/>
        <v>-2.5609756097560974E-2</v>
      </c>
      <c r="L198" s="104">
        <f>IF(ISNUMBER(J198), $B199 * K198, "")</f>
        <v>-3841.4634146341459</v>
      </c>
      <c r="M198" s="102">
        <v>46710</v>
      </c>
      <c r="N198" s="25">
        <f t="shared" si="109"/>
        <v>-5.0609756097560979E-2</v>
      </c>
      <c r="O198" s="104">
        <f>IF(ISNUMBER(M198), $B199 * N198, "")</f>
        <v>-7591.4634146341468</v>
      </c>
      <c r="Q198" s="253"/>
      <c r="R198" s="254"/>
      <c r="S198" s="255"/>
    </row>
    <row r="199" spans="1:19" ht="17.25" thickBot="1">
      <c r="A199" s="132" t="s">
        <v>266</v>
      </c>
      <c r="B199" s="261">
        <f>$B$37</f>
        <v>150000</v>
      </c>
      <c r="C199" s="262"/>
      <c r="D199" s="26" t="s">
        <v>267</v>
      </c>
      <c r="E199" s="27">
        <f>IF(COUNT(E179:E198), SUM(E179:E198) / COUNT(E179:E198), 0)</f>
        <v>-7.4277880352145052E-3</v>
      </c>
      <c r="F199" s="28">
        <f>SUM(F179:F198)</f>
        <v>-22283.364105643523</v>
      </c>
      <c r="G199" s="26" t="s">
        <v>267</v>
      </c>
      <c r="H199" s="27">
        <f>IF(COUNT(H179:H198), SUM(H179:H198) / COUNT(H179:H198), 0)</f>
        <v>-4.4680431500933853E-3</v>
      </c>
      <c r="I199" s="28">
        <f>SUM(I179:I198)</f>
        <v>-13404.129450280156</v>
      </c>
      <c r="J199" s="26" t="s">
        <v>267</v>
      </c>
      <c r="K199" s="27">
        <f>IF(COUNT(K179:K198), SUM(K179:K198) / COUNT(K179:K198), 0)</f>
        <v>-9.713945180829818E-3</v>
      </c>
      <c r="L199" s="28">
        <f>SUM(L179:L198)</f>
        <v>-29141.835542489458</v>
      </c>
      <c r="M199" s="26" t="s">
        <v>267</v>
      </c>
      <c r="N199" s="27">
        <f>IF(COUNT(N179:N198), SUM(N179:N198) / COUNT(N179:N198), 0)</f>
        <v>-2.0356359747682528E-2</v>
      </c>
      <c r="O199" s="28">
        <f>SUM(O179:O198)</f>
        <v>-61069.079243047578</v>
      </c>
      <c r="Q199" s="256"/>
      <c r="R199" s="257"/>
      <c r="S199" s="258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409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09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09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09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08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08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08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08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08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08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083" priority="157">
      <formula>AND($N17 &gt; 0, ISNUMBER($N17))</formula>
    </cfRule>
    <cfRule type="expression" dxfId="4082" priority="158">
      <formula>AND($N17 = 0 * ISNUMBER($N17))</formula>
    </cfRule>
    <cfRule type="expression" dxfId="4081" priority="159">
      <formula>AND($N17 &lt; 0, ISNUMBER($N17))</formula>
    </cfRule>
  </conditionalFormatting>
  <conditionalFormatting sqref="A17:F36">
    <cfRule type="expression" dxfId="4080" priority="166">
      <formula>AND($E17 &gt; 0, ISNUMBER($E17))</formula>
    </cfRule>
    <cfRule type="expression" dxfId="4079" priority="167">
      <formula>AND($E17 = 0 * ISNUMBER($E17))</formula>
    </cfRule>
    <cfRule type="expression" dxfId="4078" priority="168">
      <formula>AND($E17 &lt; 0, ISNUMBER($E17))</formula>
    </cfRule>
  </conditionalFormatting>
  <conditionalFormatting sqref="A17:C36 G17:I36">
    <cfRule type="expression" dxfId="4077" priority="163">
      <formula>AND($H17 &gt; 0, ISNUMBER($H17))</formula>
    </cfRule>
    <cfRule type="expression" dxfId="4076" priority="164">
      <formula>AND($H17 = 0 * ISNUMBER($H17))</formula>
    </cfRule>
    <cfRule type="expression" dxfId="4075" priority="165">
      <formula>AND($H17 &lt; 0, ISNUMBER($H17))</formula>
    </cfRule>
  </conditionalFormatting>
  <conditionalFormatting sqref="A17:C36 J17:L36">
    <cfRule type="expression" dxfId="4074" priority="160">
      <formula>AND($K17 &gt; 0, ISNUMBER($K17))</formula>
    </cfRule>
    <cfRule type="expression" dxfId="4073" priority="161">
      <formula>AND($K17 = 0 * ISNUMBER($K17))</formula>
    </cfRule>
    <cfRule type="expression" dxfId="4072" priority="162">
      <formula>AND($K17 &lt; 0, ISNUMBER($K17))</formula>
    </cfRule>
  </conditionalFormatting>
  <conditionalFormatting sqref="D15:F16 E37:F37">
    <cfRule type="expression" dxfId="4071" priority="154">
      <formula>$E$37 &gt; 0</formula>
    </cfRule>
    <cfRule type="expression" dxfId="4070" priority="155">
      <formula>$E$37 = 0</formula>
    </cfRule>
    <cfRule type="expression" dxfId="4069" priority="156">
      <formula>$E$37 &lt; 0</formula>
    </cfRule>
  </conditionalFormatting>
  <conditionalFormatting sqref="G15:I16 H37:I37">
    <cfRule type="expression" dxfId="4068" priority="151">
      <formula>$H$37 &gt; 0</formula>
    </cfRule>
    <cfRule type="expression" dxfId="4067" priority="152">
      <formula>$H$37 = 0</formula>
    </cfRule>
    <cfRule type="expression" dxfId="4066" priority="153">
      <formula>$H$37 &lt; 0</formula>
    </cfRule>
  </conditionalFormatting>
  <conditionalFormatting sqref="J15:L16 K37:L37">
    <cfRule type="expression" dxfId="4065" priority="148">
      <formula>$K$37 &gt; 0</formula>
    </cfRule>
    <cfRule type="expression" dxfId="4064" priority="149">
      <formula>$K$37 = 0</formula>
    </cfRule>
    <cfRule type="expression" dxfId="4063" priority="150">
      <formula>$K$37 &lt; 0</formula>
    </cfRule>
  </conditionalFormatting>
  <conditionalFormatting sqref="M15:O16 N37:O37">
    <cfRule type="expression" dxfId="4062" priority="145">
      <formula>$N$37 &gt; 0</formula>
    </cfRule>
    <cfRule type="expression" dxfId="4061" priority="146">
      <formula>$N$37 = 0</formula>
    </cfRule>
    <cfRule type="expression" dxfId="4060" priority="147">
      <formula>$N$37 &lt; 0</formula>
    </cfRule>
  </conditionalFormatting>
  <conditionalFormatting sqref="A44:C63 M44:O63">
    <cfRule type="expression" dxfId="4059" priority="133">
      <formula>AND($N44 &gt; 0, ISNUMBER($N44))</formula>
    </cfRule>
    <cfRule type="expression" dxfId="4058" priority="134">
      <formula>AND($N44 = 0 * ISNUMBER($N44))</formula>
    </cfRule>
    <cfRule type="expression" dxfId="4057" priority="135">
      <formula>AND($N44 &lt; 0, ISNUMBER($N44))</formula>
    </cfRule>
  </conditionalFormatting>
  <conditionalFormatting sqref="A44:F63">
    <cfRule type="expression" dxfId="4056" priority="142">
      <formula>AND($E44 &gt; 0, ISNUMBER($E44))</formula>
    </cfRule>
    <cfRule type="expression" dxfId="4055" priority="143">
      <formula>AND($E44 = 0 * ISNUMBER($E44))</formula>
    </cfRule>
    <cfRule type="expression" dxfId="4054" priority="144">
      <formula>AND($E44 &lt; 0, ISNUMBER($E44))</formula>
    </cfRule>
  </conditionalFormatting>
  <conditionalFormatting sqref="A44:C63 G44:I63">
    <cfRule type="expression" dxfId="4053" priority="139">
      <formula>AND($H44 &gt; 0, ISNUMBER($H44))</formula>
    </cfRule>
    <cfRule type="expression" dxfId="4052" priority="140">
      <formula>AND($H44 = 0 * ISNUMBER($H44))</formula>
    </cfRule>
    <cfRule type="expression" dxfId="4051" priority="141">
      <formula>AND($H44 &lt; 0, ISNUMBER($H44))</formula>
    </cfRule>
  </conditionalFormatting>
  <conditionalFormatting sqref="A44:C63 J44:L63">
    <cfRule type="expression" dxfId="4050" priority="136">
      <formula>AND($K44 &gt; 0, ISNUMBER($K44))</formula>
    </cfRule>
    <cfRule type="expression" dxfId="4049" priority="137">
      <formula>AND($K44 = 0 * ISNUMBER($K44))</formula>
    </cfRule>
    <cfRule type="expression" dxfId="4048" priority="138">
      <formula>AND($K44 &lt; 0, ISNUMBER($K44))</formula>
    </cfRule>
  </conditionalFormatting>
  <conditionalFormatting sqref="D42:F43 E64:F64">
    <cfRule type="expression" dxfId="4047" priority="130">
      <formula>$E$64 &gt; 0</formula>
    </cfRule>
    <cfRule type="expression" dxfId="4046" priority="131">
      <formula>$E$64 = 0</formula>
    </cfRule>
    <cfRule type="expression" dxfId="4045" priority="132">
      <formula>$E$64 &lt; 0</formula>
    </cfRule>
  </conditionalFormatting>
  <conditionalFormatting sqref="G42:I43 H64:I64">
    <cfRule type="expression" dxfId="4044" priority="127">
      <formula>$H$64 &gt; 0</formula>
    </cfRule>
    <cfRule type="expression" dxfId="4043" priority="128">
      <formula>$H$64 = 0</formula>
    </cfRule>
    <cfRule type="expression" dxfId="4042" priority="129">
      <formula>$H$64 &lt; 0</formula>
    </cfRule>
  </conditionalFormatting>
  <conditionalFormatting sqref="J42:L43 K64:L64">
    <cfRule type="expression" dxfId="4041" priority="124">
      <formula>$K$64 &gt; 0</formula>
    </cfRule>
    <cfRule type="expression" dxfId="4040" priority="125">
      <formula>$K$64 = 0</formula>
    </cfRule>
    <cfRule type="expression" dxfId="4039" priority="126">
      <formula>$K$64 &lt; 0</formula>
    </cfRule>
  </conditionalFormatting>
  <conditionalFormatting sqref="M42:O43 N64:O64">
    <cfRule type="expression" dxfId="4038" priority="121">
      <formula>$N$64 &gt; 0</formula>
    </cfRule>
    <cfRule type="expression" dxfId="4037" priority="122">
      <formula>$N$64 = 0</formula>
    </cfRule>
    <cfRule type="expression" dxfId="4036" priority="123">
      <formula>$N$64 &lt; 0</formula>
    </cfRule>
  </conditionalFormatting>
  <conditionalFormatting sqref="A71:C90 M71:O90">
    <cfRule type="expression" dxfId="4035" priority="109">
      <formula>AND($N71 &gt; 0, ISNUMBER($N71))</formula>
    </cfRule>
    <cfRule type="expression" dxfId="4034" priority="110">
      <formula>AND($N71 = 0 * ISNUMBER($N71))</formula>
    </cfRule>
    <cfRule type="expression" dxfId="4033" priority="111">
      <formula>AND($N71 &lt; 0, ISNUMBER($N71))</formula>
    </cfRule>
  </conditionalFormatting>
  <conditionalFormatting sqref="A71:F90">
    <cfRule type="expression" dxfId="4032" priority="118">
      <formula>AND($E71 &gt; 0, ISNUMBER($E71))</formula>
    </cfRule>
    <cfRule type="expression" dxfId="4031" priority="119">
      <formula>AND($E71 = 0 * ISNUMBER($E71))</formula>
    </cfRule>
    <cfRule type="expression" dxfId="4030" priority="120">
      <formula>AND($E71 &lt; 0, ISNUMBER($E71))</formula>
    </cfRule>
  </conditionalFormatting>
  <conditionalFormatting sqref="A71:C90 G71:I90">
    <cfRule type="expression" dxfId="4029" priority="115">
      <formula>AND($H71 &gt; 0, ISNUMBER($H71))</formula>
    </cfRule>
    <cfRule type="expression" dxfId="4028" priority="116">
      <formula>AND($H71 = 0 * ISNUMBER($H71))</formula>
    </cfRule>
    <cfRule type="expression" dxfId="4027" priority="117">
      <formula>AND($H71 &lt; 0, ISNUMBER($H71))</formula>
    </cfRule>
  </conditionalFormatting>
  <conditionalFormatting sqref="A71:C90 J71:L90">
    <cfRule type="expression" dxfId="4026" priority="112">
      <formula>AND($K71 &gt; 0, ISNUMBER($K71))</formula>
    </cfRule>
    <cfRule type="expression" dxfId="4025" priority="113">
      <formula>AND($K71 = 0 * ISNUMBER($K71))</formula>
    </cfRule>
    <cfRule type="expression" dxfId="4024" priority="114">
      <formula>AND($K71 &lt; 0, ISNUMBER($K71))</formula>
    </cfRule>
  </conditionalFormatting>
  <conditionalFormatting sqref="D69:F70 E91:F91">
    <cfRule type="expression" dxfId="4023" priority="106">
      <formula>$E$91 &gt; 0</formula>
    </cfRule>
    <cfRule type="expression" dxfId="4022" priority="107">
      <formula>$E$91 = 0</formula>
    </cfRule>
    <cfRule type="expression" dxfId="4021" priority="108">
      <formula>$E$91 &lt; 0</formula>
    </cfRule>
  </conditionalFormatting>
  <conditionalFormatting sqref="G69:I70 H91:I91">
    <cfRule type="expression" dxfId="4020" priority="103">
      <formula>$H$91 &gt; 0</formula>
    </cfRule>
    <cfRule type="expression" dxfId="4019" priority="104">
      <formula>$H$91 = 0</formula>
    </cfRule>
    <cfRule type="expression" dxfId="4018" priority="105">
      <formula>$H$91 &lt; 0</formula>
    </cfRule>
  </conditionalFormatting>
  <conditionalFormatting sqref="J69:L70 K91:L91">
    <cfRule type="expression" dxfId="4017" priority="100">
      <formula>$K$91 &gt; 0</formula>
    </cfRule>
    <cfRule type="expression" dxfId="4016" priority="101">
      <formula>$K$91 = 0</formula>
    </cfRule>
    <cfRule type="expression" dxfId="4015" priority="102">
      <formula>$K$91 &lt; 0</formula>
    </cfRule>
  </conditionalFormatting>
  <conditionalFormatting sqref="M69:O70 N91:O91">
    <cfRule type="expression" dxfId="4014" priority="97">
      <formula>$N$91 &gt; 0</formula>
    </cfRule>
    <cfRule type="expression" dxfId="4013" priority="98">
      <formula>$N$91 = 0</formula>
    </cfRule>
    <cfRule type="expression" dxfId="4012" priority="99">
      <formula>$N$91 &lt; 0</formula>
    </cfRule>
  </conditionalFormatting>
  <conditionalFormatting sqref="A98:C117 M98:O117">
    <cfRule type="expression" dxfId="4011" priority="85">
      <formula>AND($N98 &gt; 0, ISNUMBER($N98))</formula>
    </cfRule>
    <cfRule type="expression" dxfId="4010" priority="86">
      <formula>AND($N98 = 0 * ISNUMBER($N98))</formula>
    </cfRule>
    <cfRule type="expression" dxfId="4009" priority="87">
      <formula>AND($N98 &lt; 0, ISNUMBER($N98))</formula>
    </cfRule>
  </conditionalFormatting>
  <conditionalFormatting sqref="A98:F117">
    <cfRule type="expression" dxfId="4008" priority="94">
      <formula>AND($E98 &gt; 0, ISNUMBER($E98))</formula>
    </cfRule>
    <cfRule type="expression" dxfId="4007" priority="95">
      <formula>AND($E98 = 0 * ISNUMBER($E98))</formula>
    </cfRule>
    <cfRule type="expression" dxfId="4006" priority="96">
      <formula>AND($E98 &lt; 0, ISNUMBER($E98))</formula>
    </cfRule>
  </conditionalFormatting>
  <conditionalFormatting sqref="A98:C117 G98:I117">
    <cfRule type="expression" dxfId="4005" priority="91">
      <formula>AND($H98 &gt; 0, ISNUMBER($H98))</formula>
    </cfRule>
    <cfRule type="expression" dxfId="4004" priority="92">
      <formula>AND($H98 = 0 * ISNUMBER($H98))</formula>
    </cfRule>
    <cfRule type="expression" dxfId="4003" priority="93">
      <formula>AND($H98 &lt; 0, ISNUMBER($H98))</formula>
    </cfRule>
  </conditionalFormatting>
  <conditionalFormatting sqref="A98:C117 J98:L117">
    <cfRule type="expression" dxfId="4002" priority="88">
      <formula>AND($K98 &gt; 0, ISNUMBER($K98))</formula>
    </cfRule>
    <cfRule type="expression" dxfId="4001" priority="89">
      <formula>AND($K98 = 0 * ISNUMBER($K98))</formula>
    </cfRule>
    <cfRule type="expression" dxfId="4000" priority="90">
      <formula>AND($K98 &lt; 0, ISNUMBER($K98))</formula>
    </cfRule>
  </conditionalFormatting>
  <conditionalFormatting sqref="D96:F97 E118:F118">
    <cfRule type="expression" dxfId="3999" priority="82">
      <formula>$E$118 &gt; 0</formula>
    </cfRule>
    <cfRule type="expression" dxfId="3998" priority="83">
      <formula>$E$118 = 0</formula>
    </cfRule>
    <cfRule type="expression" dxfId="3997" priority="84">
      <formula>$E$118 &lt; 0</formula>
    </cfRule>
  </conditionalFormatting>
  <conditionalFormatting sqref="G96:I97 H118:I118">
    <cfRule type="expression" dxfId="3996" priority="79">
      <formula>$H$118 &gt; 0</formula>
    </cfRule>
    <cfRule type="expression" dxfId="3995" priority="80">
      <formula>$H$118 = 0</formula>
    </cfRule>
    <cfRule type="expression" dxfId="3994" priority="81">
      <formula>$H$118 &lt; 0</formula>
    </cfRule>
  </conditionalFormatting>
  <conditionalFormatting sqref="J96:L97 K118:L118">
    <cfRule type="expression" dxfId="3993" priority="76">
      <formula>$K$118 &gt; 0</formula>
    </cfRule>
    <cfRule type="expression" dxfId="3992" priority="77">
      <formula>$K$118 = 0</formula>
    </cfRule>
    <cfRule type="expression" dxfId="3991" priority="78">
      <formula>$K$118 &lt; 0</formula>
    </cfRule>
  </conditionalFormatting>
  <conditionalFormatting sqref="M96:O97 N118:O118">
    <cfRule type="expression" dxfId="3990" priority="73">
      <formula>$N$118 &gt; 0</formula>
    </cfRule>
    <cfRule type="expression" dxfId="3989" priority="74">
      <formula>$N$118 = 0</formula>
    </cfRule>
    <cfRule type="expression" dxfId="3988" priority="75">
      <formula>$N$118 &lt; 0</formula>
    </cfRule>
  </conditionalFormatting>
  <conditionalFormatting sqref="A125:C144 M125:O144">
    <cfRule type="expression" dxfId="3987" priority="61">
      <formula>AND($N125 &gt; 0, ISNUMBER($N125))</formula>
    </cfRule>
    <cfRule type="expression" dxfId="3986" priority="62">
      <formula>AND($N125 = 0 * ISNUMBER($N125))</formula>
    </cfRule>
    <cfRule type="expression" dxfId="3985" priority="63">
      <formula>AND($N125 &lt; 0, ISNUMBER($N125))</formula>
    </cfRule>
  </conditionalFormatting>
  <conditionalFormatting sqref="A125:F144">
    <cfRule type="expression" dxfId="3984" priority="70">
      <formula>AND($E125 &gt; 0, ISNUMBER($E125))</formula>
    </cfRule>
    <cfRule type="expression" dxfId="3983" priority="71">
      <formula>AND($E125 = 0 * ISNUMBER($E125))</formula>
    </cfRule>
    <cfRule type="expression" dxfId="3982" priority="72">
      <formula>AND($E125 &lt; 0, ISNUMBER($E125))</formula>
    </cfRule>
  </conditionalFormatting>
  <conditionalFormatting sqref="A125:C144 G125:I144">
    <cfRule type="expression" dxfId="3981" priority="67">
      <formula>AND($H125 &gt; 0, ISNUMBER($H125))</formula>
    </cfRule>
    <cfRule type="expression" dxfId="3980" priority="68">
      <formula>AND($H125 = 0 * ISNUMBER($H125))</formula>
    </cfRule>
    <cfRule type="expression" dxfId="3979" priority="69">
      <formula>AND($H125 &lt; 0, ISNUMBER($H125))</formula>
    </cfRule>
  </conditionalFormatting>
  <conditionalFormatting sqref="A125:C144 J125:L144">
    <cfRule type="expression" dxfId="3978" priority="64">
      <formula>AND($K125 &gt; 0, ISNUMBER($K125))</formula>
    </cfRule>
    <cfRule type="expression" dxfId="3977" priority="65">
      <formula>AND($K125 = 0 * ISNUMBER($K125))</formula>
    </cfRule>
    <cfRule type="expression" dxfId="3976" priority="66">
      <formula>AND($K125 &lt; 0, ISNUMBER($K125))</formula>
    </cfRule>
  </conditionalFormatting>
  <conditionalFormatting sqref="D123:F124 E145:F145">
    <cfRule type="expression" dxfId="3975" priority="58">
      <formula>$E$145 &gt; 0</formula>
    </cfRule>
    <cfRule type="expression" dxfId="3974" priority="59">
      <formula>$E$145 = 0</formula>
    </cfRule>
    <cfRule type="expression" dxfId="3973" priority="60">
      <formula>$E$145 &lt; 0</formula>
    </cfRule>
  </conditionalFormatting>
  <conditionalFormatting sqref="G123:I124 H145:I145">
    <cfRule type="expression" dxfId="3972" priority="55">
      <formula>$H$145 &gt; 0</formula>
    </cfRule>
    <cfRule type="expression" dxfId="3971" priority="56">
      <formula>$H$145 = 0</formula>
    </cfRule>
    <cfRule type="expression" dxfId="3970" priority="57">
      <formula>$H$145 &lt; 0</formula>
    </cfRule>
  </conditionalFormatting>
  <conditionalFormatting sqref="J123:L124 K145:L145">
    <cfRule type="expression" dxfId="3969" priority="52">
      <formula>$K$145 &gt; 0</formula>
    </cfRule>
    <cfRule type="expression" dxfId="3968" priority="53">
      <formula>$K$145 = 0</formula>
    </cfRule>
    <cfRule type="expression" dxfId="3967" priority="54">
      <formula>$K$145 &lt; 0</formula>
    </cfRule>
  </conditionalFormatting>
  <conditionalFormatting sqref="M123:O124 N145:O145">
    <cfRule type="expression" dxfId="3966" priority="49">
      <formula>$N$145 &gt; 0</formula>
    </cfRule>
    <cfRule type="expression" dxfId="3965" priority="50">
      <formula>$N$145 = 0</formula>
    </cfRule>
    <cfRule type="expression" dxfId="3964" priority="51">
      <formula>$N$145 &lt; 0</formula>
    </cfRule>
  </conditionalFormatting>
  <conditionalFormatting sqref="A152:C171 M152:O171">
    <cfRule type="expression" dxfId="3963" priority="37">
      <formula>AND($N152 &gt; 0, ISNUMBER($N152))</formula>
    </cfRule>
    <cfRule type="expression" dxfId="3962" priority="38">
      <formula>AND($N152 = 0 * ISNUMBER($N152))</formula>
    </cfRule>
    <cfRule type="expression" dxfId="3961" priority="39">
      <formula>AND($N152 &lt; 0, ISNUMBER($N152))</formula>
    </cfRule>
  </conditionalFormatting>
  <conditionalFormatting sqref="A152:F171">
    <cfRule type="expression" dxfId="3960" priority="46">
      <formula>AND($E152 &gt; 0, ISNUMBER($E152))</formula>
    </cfRule>
    <cfRule type="expression" dxfId="3959" priority="47">
      <formula>AND($E152 = 0 * ISNUMBER($E152))</formula>
    </cfRule>
    <cfRule type="expression" dxfId="3958" priority="48">
      <formula>AND($E152 &lt; 0, ISNUMBER($E152))</formula>
    </cfRule>
  </conditionalFormatting>
  <conditionalFormatting sqref="A152:C171 G152:I171">
    <cfRule type="expression" dxfId="3957" priority="43">
      <formula>AND($H152 &gt; 0, ISNUMBER($H152))</formula>
    </cfRule>
    <cfRule type="expression" dxfId="3956" priority="44">
      <formula>AND($H152 = 0 * ISNUMBER($H152))</formula>
    </cfRule>
    <cfRule type="expression" dxfId="3955" priority="45">
      <formula>AND($H152 &lt; 0, ISNUMBER($H152))</formula>
    </cfRule>
  </conditionalFormatting>
  <conditionalFormatting sqref="A152:C171 J152:L171">
    <cfRule type="expression" dxfId="3954" priority="40">
      <formula>AND($K152 &gt; 0, ISNUMBER($K152))</formula>
    </cfRule>
    <cfRule type="expression" dxfId="3953" priority="41">
      <formula>AND($K152 = 0 * ISNUMBER($K152))</formula>
    </cfRule>
    <cfRule type="expression" dxfId="3952" priority="42">
      <formula>AND($K152 &lt; 0, ISNUMBER($K152))</formula>
    </cfRule>
  </conditionalFormatting>
  <conditionalFormatting sqref="D150:F151 E172:F172">
    <cfRule type="expression" dxfId="3951" priority="34">
      <formula>$E$172 &gt; 0</formula>
    </cfRule>
    <cfRule type="expression" dxfId="3950" priority="35">
      <formula>$E$172 = 0</formula>
    </cfRule>
    <cfRule type="expression" dxfId="3949" priority="36">
      <formula>$E$172 &lt; 0</formula>
    </cfRule>
  </conditionalFormatting>
  <conditionalFormatting sqref="G150:I151 H172:I172">
    <cfRule type="expression" dxfId="3948" priority="31">
      <formula>$H$172 &gt; 0</formula>
    </cfRule>
    <cfRule type="expression" dxfId="3947" priority="32">
      <formula>$H$172 = 0</formula>
    </cfRule>
    <cfRule type="expression" dxfId="3946" priority="33">
      <formula>$H$172 &lt; 0</formula>
    </cfRule>
  </conditionalFormatting>
  <conditionalFormatting sqref="J150:L151 K172:L172">
    <cfRule type="expression" dxfId="3945" priority="28">
      <formula>$K$172 &gt; 0</formula>
    </cfRule>
    <cfRule type="expression" dxfId="3944" priority="29">
      <formula>$K$172 = 0</formula>
    </cfRule>
    <cfRule type="expression" dxfId="3943" priority="30">
      <formula>$K$172 &lt; 0</formula>
    </cfRule>
  </conditionalFormatting>
  <conditionalFormatting sqref="M150:O151 N172:O172">
    <cfRule type="expression" dxfId="3942" priority="25">
      <formula>$N$172 &gt; 0</formula>
    </cfRule>
    <cfRule type="expression" dxfId="3941" priority="26">
      <formula>$N$172 = 0</formula>
    </cfRule>
    <cfRule type="expression" dxfId="3940" priority="27">
      <formula>$N$172 &lt; 0</formula>
    </cfRule>
  </conditionalFormatting>
  <conditionalFormatting sqref="A179:C198 M179:O198">
    <cfRule type="expression" dxfId="3939" priority="13">
      <formula>AND($N179 &gt; 0, ISNUMBER($N179))</formula>
    </cfRule>
    <cfRule type="expression" dxfId="3938" priority="14">
      <formula>AND($N179 = 0 * ISNUMBER($N179))</formula>
    </cfRule>
    <cfRule type="expression" dxfId="3937" priority="15">
      <formula>AND($N179 &lt; 0, ISNUMBER($N179))</formula>
    </cfRule>
  </conditionalFormatting>
  <conditionalFormatting sqref="A179:F198">
    <cfRule type="expression" dxfId="3936" priority="22">
      <formula>AND($E179 &gt; 0, ISNUMBER($E179))</formula>
    </cfRule>
    <cfRule type="expression" dxfId="3935" priority="23">
      <formula>AND($E179 = 0 * ISNUMBER($E179))</formula>
    </cfRule>
    <cfRule type="expression" dxfId="3934" priority="24">
      <formula>AND($E179 &lt; 0, ISNUMBER($E179))</formula>
    </cfRule>
  </conditionalFormatting>
  <conditionalFormatting sqref="A179:C198 G179:I198">
    <cfRule type="expression" dxfId="3933" priority="19">
      <formula>AND($H179 &gt; 0, ISNUMBER($H179))</formula>
    </cfRule>
    <cfRule type="expression" dxfId="3932" priority="20">
      <formula>AND($H179 = 0 * ISNUMBER($H179))</formula>
    </cfRule>
    <cfRule type="expression" dxfId="3931" priority="21">
      <formula>AND($H179 &lt; 0, ISNUMBER($H179))</formula>
    </cfRule>
  </conditionalFormatting>
  <conditionalFormatting sqref="A179:C198 J179:L198">
    <cfRule type="expression" dxfId="3930" priority="16">
      <formula>AND($K179 &gt; 0, ISNUMBER($K179))</formula>
    </cfRule>
    <cfRule type="expression" dxfId="3929" priority="17">
      <formula>AND($K179 = 0 * ISNUMBER($K179))</formula>
    </cfRule>
    <cfRule type="expression" dxfId="3928" priority="18">
      <formula>AND($K179 &lt; 0, ISNUMBER($K179))</formula>
    </cfRule>
  </conditionalFormatting>
  <conditionalFormatting sqref="D177:F178 E199:F199">
    <cfRule type="expression" dxfId="3927" priority="10">
      <formula>$E$199 &gt; 0</formula>
    </cfRule>
    <cfRule type="expression" dxfId="3926" priority="11">
      <formula>$E$199 = 0</formula>
    </cfRule>
    <cfRule type="expression" dxfId="3925" priority="12">
      <formula>$E$199 &lt; 0</formula>
    </cfRule>
  </conditionalFormatting>
  <conditionalFormatting sqref="G177:I178 H199:I199">
    <cfRule type="expression" dxfId="3924" priority="7">
      <formula>$H$199 &gt; 0</formula>
    </cfRule>
    <cfRule type="expression" dxfId="3923" priority="8">
      <formula>$H$199 = 0</formula>
    </cfRule>
    <cfRule type="expression" dxfId="3922" priority="9">
      <formula>$H$199 &lt; 0</formula>
    </cfRule>
  </conditionalFormatting>
  <conditionalFormatting sqref="J177:L178 K199:L199">
    <cfRule type="expression" dxfId="3921" priority="4">
      <formula>$K$199 &gt; 0</formula>
    </cfRule>
    <cfRule type="expression" dxfId="3920" priority="5">
      <formula>$K$199 = 0</formula>
    </cfRule>
    <cfRule type="expression" dxfId="3919" priority="6">
      <formula>$K$199 &lt; 0</formula>
    </cfRule>
  </conditionalFormatting>
  <conditionalFormatting sqref="M177:O178 N199:O199">
    <cfRule type="expression" dxfId="3918" priority="1">
      <formula>$N$199 &gt; 0</formula>
    </cfRule>
    <cfRule type="expression" dxfId="3917" priority="2">
      <formula>$N$199 = 0</formula>
    </cfRule>
    <cfRule type="expression" dxfId="391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358D30-B36C-48C5-9E1C-8E8529B2B0BA}">
  <sheetPr codeName="Sheet9"/>
  <dimension ref="A1:S199"/>
  <sheetViews>
    <sheetView topLeftCell="A45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2" t="s">
        <v>0</v>
      </c>
      <c r="B1" s="203"/>
      <c r="C1" s="203"/>
      <c r="D1" s="203"/>
      <c r="E1" s="203"/>
      <c r="F1" s="204"/>
      <c r="G1" s="205">
        <v>44599</v>
      </c>
      <c r="H1" s="206"/>
      <c r="I1" s="207"/>
      <c r="J1" s="202" t="s">
        <v>1</v>
      </c>
      <c r="K1" s="203"/>
      <c r="L1" s="203"/>
      <c r="M1" s="203"/>
      <c r="N1" s="203"/>
      <c r="O1" s="204"/>
      <c r="Q1" s="202" t="s">
        <v>2</v>
      </c>
      <c r="R1" s="204"/>
    </row>
    <row r="2" spans="1:19" ht="17.25" customHeight="1">
      <c r="A2" s="117" t="s">
        <v>3</v>
      </c>
      <c r="B2" s="208" t="s">
        <v>8</v>
      </c>
      <c r="C2" s="209"/>
      <c r="D2" s="209"/>
      <c r="E2" s="209"/>
      <c r="F2" s="210"/>
      <c r="G2" s="211" t="s">
        <v>46</v>
      </c>
      <c r="H2" s="212"/>
      <c r="I2" s="213"/>
      <c r="J2" s="1" t="s">
        <v>3</v>
      </c>
      <c r="K2" s="208" t="s">
        <v>316</v>
      </c>
      <c r="L2" s="209"/>
      <c r="M2" s="209"/>
      <c r="N2" s="209"/>
      <c r="O2" s="210"/>
      <c r="Q2" s="2" t="s">
        <v>6</v>
      </c>
      <c r="R2" s="3">
        <v>0.375</v>
      </c>
    </row>
    <row r="3" spans="1:19" ht="17.25" customHeight="1" thickBot="1">
      <c r="A3" s="118" t="s">
        <v>7</v>
      </c>
      <c r="B3" s="214" t="s">
        <v>324</v>
      </c>
      <c r="C3" s="215"/>
      <c r="D3" s="215"/>
      <c r="E3" s="215"/>
      <c r="F3" s="216"/>
      <c r="G3" s="21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114,445 KRW (3.81%)</v>
      </c>
      <c r="H3" s="218"/>
      <c r="I3" s="219"/>
      <c r="J3" s="4" t="s">
        <v>7</v>
      </c>
      <c r="K3" s="214" t="s">
        <v>317</v>
      </c>
      <c r="L3" s="215"/>
      <c r="M3" s="215"/>
      <c r="N3" s="215"/>
      <c r="O3" s="21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14" t="s">
        <v>16</v>
      </c>
      <c r="C4" s="215"/>
      <c r="D4" s="215"/>
      <c r="E4" s="215"/>
      <c r="F4" s="216"/>
      <c r="G4" s="211" t="s">
        <v>44</v>
      </c>
      <c r="H4" s="212"/>
      <c r="I4" s="213"/>
      <c r="J4" s="4" t="s">
        <v>11</v>
      </c>
      <c r="K4" s="214" t="s">
        <v>318</v>
      </c>
      <c r="L4" s="215"/>
      <c r="M4" s="215"/>
      <c r="N4" s="215"/>
      <c r="O4" s="21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14" t="s">
        <v>315</v>
      </c>
      <c r="C5" s="215"/>
      <c r="D5" s="215"/>
      <c r="E5" s="215"/>
      <c r="F5" s="216"/>
      <c r="G5" s="21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194,514 KRW (6.48%)</v>
      </c>
      <c r="H5" s="218"/>
      <c r="I5" s="219"/>
      <c r="J5" s="4" t="s">
        <v>15</v>
      </c>
      <c r="K5" s="214" t="s">
        <v>319</v>
      </c>
      <c r="L5" s="215"/>
      <c r="M5" s="215"/>
      <c r="N5" s="215"/>
      <c r="O5" s="216"/>
    </row>
    <row r="6" spans="1:19">
      <c r="A6" s="118" t="s">
        <v>18</v>
      </c>
      <c r="B6" s="214"/>
      <c r="C6" s="215"/>
      <c r="D6" s="215"/>
      <c r="E6" s="215"/>
      <c r="F6" s="216"/>
      <c r="G6" s="211" t="s">
        <v>45</v>
      </c>
      <c r="H6" s="212"/>
      <c r="I6" s="213"/>
      <c r="J6" s="4" t="s">
        <v>18</v>
      </c>
      <c r="K6" s="214" t="s">
        <v>320</v>
      </c>
      <c r="L6" s="215"/>
      <c r="M6" s="215"/>
      <c r="N6" s="215"/>
      <c r="O6" s="216"/>
    </row>
    <row r="7" spans="1:19" ht="17.25" thickBot="1">
      <c r="A7" s="118" t="s">
        <v>21</v>
      </c>
      <c r="B7" s="214"/>
      <c r="C7" s="215"/>
      <c r="D7" s="215"/>
      <c r="E7" s="215"/>
      <c r="F7" s="216"/>
      <c r="G7" s="21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194,076 KRW (6.47%)</v>
      </c>
      <c r="H7" s="218"/>
      <c r="I7" s="219"/>
      <c r="J7" s="4" t="s">
        <v>21</v>
      </c>
      <c r="K7" s="214" t="s">
        <v>321</v>
      </c>
      <c r="L7" s="215"/>
      <c r="M7" s="215"/>
      <c r="N7" s="215"/>
      <c r="O7" s="216"/>
    </row>
    <row r="8" spans="1:19" ht="17.25" thickBot="1">
      <c r="A8" s="118" t="s">
        <v>24</v>
      </c>
      <c r="B8" s="214"/>
      <c r="C8" s="215"/>
      <c r="D8" s="215"/>
      <c r="E8" s="215"/>
      <c r="F8" s="216"/>
      <c r="G8" s="211" t="s">
        <v>251</v>
      </c>
      <c r="H8" s="212"/>
      <c r="I8" s="213"/>
      <c r="J8" s="4" t="s">
        <v>24</v>
      </c>
      <c r="K8" s="214"/>
      <c r="L8" s="215"/>
      <c r="M8" s="215"/>
      <c r="N8" s="215"/>
      <c r="O8" s="216"/>
      <c r="Q8" s="202" t="s">
        <v>27</v>
      </c>
      <c r="R8" s="204"/>
    </row>
    <row r="9" spans="1:19" ht="17.25" thickBot="1">
      <c r="A9" s="118" t="s">
        <v>28</v>
      </c>
      <c r="B9" s="214"/>
      <c r="C9" s="215"/>
      <c r="D9" s="215"/>
      <c r="E9" s="215"/>
      <c r="F9" s="216"/>
      <c r="G9" s="21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134,620 KRW (4.49%)</v>
      </c>
      <c r="H9" s="218"/>
      <c r="I9" s="219"/>
      <c r="J9" s="4" t="s">
        <v>28</v>
      </c>
      <c r="K9" s="214"/>
      <c r="L9" s="215"/>
      <c r="M9" s="215"/>
      <c r="N9" s="215"/>
      <c r="O9" s="216"/>
      <c r="Q9" s="2" t="s">
        <v>29</v>
      </c>
      <c r="R9" s="6">
        <v>10</v>
      </c>
    </row>
    <row r="10" spans="1:19">
      <c r="A10" s="118" t="s">
        <v>30</v>
      </c>
      <c r="B10" s="214"/>
      <c r="C10" s="215"/>
      <c r="D10" s="215"/>
      <c r="E10" s="215"/>
      <c r="F10" s="216"/>
      <c r="G10" s="211" t="s">
        <v>47</v>
      </c>
      <c r="H10" s="212"/>
      <c r="I10" s="213"/>
      <c r="J10" s="4" t="s">
        <v>30</v>
      </c>
      <c r="K10" s="214" t="s">
        <v>322</v>
      </c>
      <c r="L10" s="215"/>
      <c r="M10" s="215"/>
      <c r="N10" s="215"/>
      <c r="O10" s="216"/>
      <c r="Q10" s="2" t="s">
        <v>31</v>
      </c>
      <c r="R10" s="6">
        <v>100</v>
      </c>
    </row>
    <row r="11" spans="1:19" ht="17.25" thickBot="1">
      <c r="A11" s="119" t="s">
        <v>32</v>
      </c>
      <c r="B11" s="220" t="s">
        <v>323</v>
      </c>
      <c r="C11" s="221"/>
      <c r="D11" s="221"/>
      <c r="E11" s="221"/>
      <c r="F11" s="222"/>
      <c r="G11" s="21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8"/>
      <c r="I11" s="219"/>
      <c r="J11" s="7" t="s">
        <v>32</v>
      </c>
      <c r="K11" s="220" t="s">
        <v>314</v>
      </c>
      <c r="L11" s="221"/>
      <c r="M11" s="221"/>
      <c r="N11" s="221"/>
      <c r="O11" s="222"/>
      <c r="Q11" s="65" t="s">
        <v>33</v>
      </c>
      <c r="R11" s="8">
        <v>1000</v>
      </c>
    </row>
    <row r="12" spans="1:19" ht="17.25" thickBot="1"/>
    <row r="13" spans="1:19" ht="17.25" customHeight="1" thickBot="1">
      <c r="A13" s="202" t="s">
        <v>34</v>
      </c>
      <c r="B13" s="203"/>
      <c r="C13" s="203"/>
      <c r="D13" s="203"/>
      <c r="E13" s="203"/>
      <c r="F13" s="203"/>
      <c r="G13" s="203"/>
      <c r="H13" s="203"/>
      <c r="I13" s="203"/>
      <c r="J13" s="203"/>
      <c r="K13" s="203"/>
      <c r="L13" s="203"/>
      <c r="M13" s="203"/>
      <c r="N13" s="203"/>
      <c r="O13" s="204"/>
      <c r="Q13" s="223"/>
      <c r="R13" s="223"/>
      <c r="S13" s="223"/>
    </row>
    <row r="14" spans="1:19" ht="17.25" customHeight="1" thickBot="1">
      <c r="A14" s="174" t="s">
        <v>35</v>
      </c>
      <c r="B14" s="202" t="s">
        <v>36</v>
      </c>
      <c r="C14" s="204"/>
      <c r="D14" s="202" t="s">
        <v>37</v>
      </c>
      <c r="E14" s="203"/>
      <c r="F14" s="204"/>
      <c r="G14" s="229">
        <f>_xlfn.IFNA(VLOOKUP(B14, 현재가테이블!$B$2:$D$200, 2, FALSE), "-")</f>
        <v>48446000</v>
      </c>
      <c r="H14" s="230"/>
      <c r="I14" s="231"/>
      <c r="J14" s="202" t="s">
        <v>38</v>
      </c>
      <c r="K14" s="203"/>
      <c r="L14" s="204"/>
      <c r="M14" s="232">
        <f>_xlfn.IFNA(VLOOKUP(B14, 현재가테이블!$B$2:$D$200, 3, FALSE), "-")</f>
        <v>4.5040769699999997E-2</v>
      </c>
      <c r="N14" s="233"/>
      <c r="O14" s="234"/>
      <c r="Q14" s="223"/>
      <c r="R14" s="223"/>
      <c r="S14" s="223"/>
    </row>
    <row r="15" spans="1:19" ht="17.25" customHeight="1" thickBot="1">
      <c r="A15" s="267" t="s">
        <v>39</v>
      </c>
      <c r="B15" s="268" t="str">
        <f>TEXT($G$1, "[$-ko-KR]yyyy-mm-dd(ddd) ") &amp; "오전 00:00"</f>
        <v>2022-02-07(월) 오전 00:00</v>
      </c>
      <c r="C15" s="269"/>
      <c r="D15" s="225" t="str">
        <f>TEXT($G$1, "[$-ko-KR]yyyy-mm-dd(ddd) ") &amp; "오후 14:00"</f>
        <v>2022-02-07(월) 오후 14:00</v>
      </c>
      <c r="E15" s="226"/>
      <c r="F15" s="227"/>
      <c r="G15" s="225" t="str">
        <f>TEXT($G$1, "[$-ko-KR]yyyy-mm-dd(ddd) ") &amp; "오후 19:00"</f>
        <v>2022-02-07(월) 오후 19:00</v>
      </c>
      <c r="H15" s="226"/>
      <c r="I15" s="227"/>
      <c r="J15" s="225" t="str">
        <f>TEXT($G$1, "[$-ko-KR]yyyy-mm-dd(ddd) ") &amp; "오후 21:00"</f>
        <v>2022-02-07(월) 오후 21:00</v>
      </c>
      <c r="K15" s="226"/>
      <c r="L15" s="227"/>
      <c r="M15" s="225" t="str">
        <f>TEXT($G$1+1, "[$-ko-KR]yyyy-mm-dd(ddd) ") &amp; "오전 00:00"</f>
        <v>2022-02-08(화) 오전 00:00</v>
      </c>
      <c r="N15" s="226"/>
      <c r="O15" s="227"/>
      <c r="Q15" s="223"/>
      <c r="R15" s="223"/>
      <c r="S15" s="223"/>
    </row>
    <row r="16" spans="1:19" ht="17.25" customHeight="1" thickBot="1">
      <c r="A16" s="26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5" t="s">
        <v>37</v>
      </c>
      <c r="H16" s="176" t="s">
        <v>40</v>
      </c>
      <c r="I16" s="17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8"/>
      <c r="R16" s="228"/>
      <c r="S16" s="22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3"/>
      <c r="R17" s="223"/>
      <c r="S17" s="223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3"/>
      <c r="R18" s="223"/>
      <c r="S18" s="223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8"/>
      <c r="R19" s="228"/>
      <c r="S19" s="22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8"/>
      <c r="R20" s="228"/>
      <c r="S20" s="22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8"/>
      <c r="R21" s="228"/>
      <c r="S21" s="22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8"/>
      <c r="R22" s="228"/>
      <c r="S22" s="22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8"/>
      <c r="R23" s="228"/>
      <c r="S23" s="22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8"/>
      <c r="R24" s="228"/>
      <c r="S24" s="22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7"/>
      <c r="R26" s="238"/>
      <c r="S26" s="23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0"/>
      <c r="R27" s="241"/>
      <c r="S27" s="24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3"/>
      <c r="R28" s="244"/>
      <c r="S28" s="24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8"/>
      <c r="R29" s="228"/>
      <c r="S29" s="22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3"/>
      <c r="R30" s="223"/>
      <c r="S30" s="223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3"/>
      <c r="R31" s="223"/>
      <c r="S31" s="223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8"/>
      <c r="R32" s="228"/>
      <c r="S32" s="22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8"/>
      <c r="R33" s="228"/>
      <c r="S33" s="22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8"/>
      <c r="R34" s="228"/>
      <c r="S34" s="22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0"/>
      <c r="R35" s="251"/>
      <c r="S35" s="25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3"/>
      <c r="R36" s="254"/>
      <c r="S36" s="255"/>
    </row>
    <row r="37" spans="1:19" ht="17.25" customHeight="1" thickBot="1">
      <c r="A37" s="132" t="s">
        <v>42</v>
      </c>
      <c r="B37" s="261">
        <v>150000</v>
      </c>
      <c r="C37" s="26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6"/>
      <c r="R37" s="257"/>
      <c r="S37" s="258"/>
    </row>
    <row r="38" spans="1:19" ht="17.25" customHeight="1"/>
    <row r="39" spans="1:19" ht="17.25" customHeight="1" thickBot="1"/>
    <row r="40" spans="1:19" ht="17.25" customHeight="1" thickBot="1">
      <c r="A40" s="202" t="s">
        <v>44</v>
      </c>
      <c r="B40" s="203"/>
      <c r="C40" s="203"/>
      <c r="D40" s="203"/>
      <c r="E40" s="203"/>
      <c r="F40" s="203"/>
      <c r="G40" s="203"/>
      <c r="H40" s="203"/>
      <c r="I40" s="203"/>
      <c r="J40" s="203"/>
      <c r="K40" s="203"/>
      <c r="L40" s="203"/>
      <c r="M40" s="203"/>
      <c r="N40" s="203"/>
      <c r="O40" s="204"/>
      <c r="Q40" s="223"/>
      <c r="R40" s="223"/>
      <c r="S40" s="223"/>
    </row>
    <row r="41" spans="1:19" ht="17.25" customHeight="1" thickBot="1">
      <c r="A41" s="174" t="s">
        <v>263</v>
      </c>
      <c r="B41" s="202" t="s">
        <v>49</v>
      </c>
      <c r="C41" s="204"/>
      <c r="D41" s="202" t="s">
        <v>57</v>
      </c>
      <c r="E41" s="203"/>
      <c r="F41" s="204"/>
      <c r="G41" s="229">
        <f>_xlfn.IFNA(VLOOKUP(B41, 현재가테이블!$B$2:$D$200, 2, FALSE), "-")</f>
        <v>48446000</v>
      </c>
      <c r="H41" s="230"/>
      <c r="I41" s="231"/>
      <c r="J41" s="202" t="s">
        <v>58</v>
      </c>
      <c r="K41" s="203"/>
      <c r="L41" s="204"/>
      <c r="M41" s="232">
        <f>_xlfn.IFNA(VLOOKUP(B41, 현재가테이블!$B$2:$D$200, 3, FALSE), "-")</f>
        <v>4.5040769699999997E-2</v>
      </c>
      <c r="N41" s="233"/>
      <c r="O41" s="234"/>
      <c r="Q41" s="223"/>
      <c r="R41" s="223"/>
      <c r="S41" s="223"/>
    </row>
    <row r="42" spans="1:19" ht="17.25" customHeight="1" thickBot="1">
      <c r="A42" s="263" t="s">
        <v>54</v>
      </c>
      <c r="B42" s="265" t="str">
        <f>TEXT($G$1, "[$-ko-KR]yyyy-mm-dd(ddd) ") &amp; "오전 00:00"</f>
        <v>2022-02-07(월) 오전 00:00</v>
      </c>
      <c r="C42" s="266"/>
      <c r="D42" s="225" t="str">
        <f>TEXT($G$1, "[$-ko-KR]yyyy-mm-dd(ddd) ") &amp; "오후 14:00"</f>
        <v>2022-02-07(월) 오후 14:00</v>
      </c>
      <c r="E42" s="226"/>
      <c r="F42" s="227"/>
      <c r="G42" s="225" t="str">
        <f>TEXT($G$1, "[$-ko-KR]yyyy-mm-dd(ddd) ") &amp; "오후 19:00"</f>
        <v>2022-02-07(월) 오후 19:00</v>
      </c>
      <c r="H42" s="226"/>
      <c r="I42" s="227"/>
      <c r="J42" s="225" t="str">
        <f>TEXT($G$1, "[$-ko-KR]yyyy-mm-dd(ddd) ") &amp; "오후 21:00"</f>
        <v>2022-02-07(월) 오후 21:00</v>
      </c>
      <c r="K42" s="226"/>
      <c r="L42" s="227"/>
      <c r="M42" s="225" t="str">
        <f>TEXT($G$1+1, "[$-ko-KR]yyyy-mm-dd(ddd) ") &amp; "오전 00:00"</f>
        <v>2022-02-08(화) 오전 00:00</v>
      </c>
      <c r="N42" s="226"/>
      <c r="O42" s="227"/>
      <c r="Q42" s="223"/>
      <c r="R42" s="223"/>
      <c r="S42" s="223"/>
    </row>
    <row r="43" spans="1:19" ht="17.25" customHeight="1" thickBot="1">
      <c r="A43" s="264"/>
      <c r="B43" s="121" t="s">
        <v>57</v>
      </c>
      <c r="C43" s="122" t="s">
        <v>58</v>
      </c>
      <c r="D43" s="2" t="s">
        <v>57</v>
      </c>
      <c r="E43" s="10" t="s">
        <v>264</v>
      </c>
      <c r="F43" s="11" t="s">
        <v>265</v>
      </c>
      <c r="G43" s="175" t="s">
        <v>57</v>
      </c>
      <c r="H43" s="176" t="s">
        <v>264</v>
      </c>
      <c r="I43" s="177" t="s">
        <v>265</v>
      </c>
      <c r="J43" s="10" t="s">
        <v>57</v>
      </c>
      <c r="K43" s="10" t="s">
        <v>264</v>
      </c>
      <c r="L43" s="115" t="s">
        <v>265</v>
      </c>
      <c r="M43" s="2" t="s">
        <v>57</v>
      </c>
      <c r="N43" s="10" t="s">
        <v>264</v>
      </c>
      <c r="O43" s="66" t="s">
        <v>265</v>
      </c>
      <c r="Q43" s="228"/>
      <c r="R43" s="228"/>
      <c r="S43" s="228"/>
    </row>
    <row r="44" spans="1:19" ht="17.25" customHeight="1" thickBot="1">
      <c r="A44" s="123" t="s">
        <v>246</v>
      </c>
      <c r="B44" s="124">
        <v>77.099999999999994</v>
      </c>
      <c r="C44" s="76">
        <v>1.04849279E-2</v>
      </c>
      <c r="D44" s="13">
        <v>75.3</v>
      </c>
      <c r="E44" s="14">
        <f>IF(ISNUMBER(D44), (D44 - $B44) / $B44, "")</f>
        <v>-2.3346303501945491E-2</v>
      </c>
      <c r="F44" s="16">
        <f>IF(ISNUMBER(D44), $B64 * E44, "")</f>
        <v>-3501.9455252918237</v>
      </c>
      <c r="G44" s="29">
        <v>73.8</v>
      </c>
      <c r="H44" s="14">
        <f>IF(ISNUMBER(G44), (G44 - $B44) / $B44, "")</f>
        <v>-4.2801556420233429E-2</v>
      </c>
      <c r="I44" s="100">
        <f>IF(ISNUMBER(G44), $B64 * H44, "")</f>
        <v>-6420.2334630350142</v>
      </c>
      <c r="J44" s="13">
        <v>74.099999999999994</v>
      </c>
      <c r="K44" s="14">
        <f>IF(ISNUMBER(J44), (J44 - $B44) / $B44, "")</f>
        <v>-3.8910505836575876E-2</v>
      </c>
      <c r="L44" s="16">
        <f>IF(ISNUMBER(J44), $B64 * K44, "")</f>
        <v>-5836.5758754863818</v>
      </c>
      <c r="M44" s="29">
        <v>71.900000000000006</v>
      </c>
      <c r="N44" s="14">
        <f>IF(ISNUMBER(M44), (M44 - $B44) / $B44, "")</f>
        <v>-6.7444876783398042E-2</v>
      </c>
      <c r="O44" s="16">
        <f>IF(ISNUMBER(M44), $B64 * N44, "")</f>
        <v>-10116.731517509706</v>
      </c>
      <c r="Q44" s="223"/>
      <c r="R44" s="223"/>
      <c r="S44" s="223"/>
    </row>
    <row r="45" spans="1:19" ht="17.25" customHeight="1" thickBot="1">
      <c r="A45" s="125" t="s">
        <v>149</v>
      </c>
      <c r="B45" s="126">
        <v>79.599999999999994</v>
      </c>
      <c r="C45" s="77">
        <v>5.0505050999999999E-3</v>
      </c>
      <c r="D45" s="15">
        <v>81.900000000000006</v>
      </c>
      <c r="E45" s="32">
        <f t="shared" ref="E45:E48" si="14">IF(ISNUMBER(D45), (D45 - $B45) / $B45, "")</f>
        <v>2.8894472361809191E-2</v>
      </c>
      <c r="F45" s="18">
        <f>IF(ISNUMBER(D45), $B64 * E45, "")</f>
        <v>4334.1708542713786</v>
      </c>
      <c r="G45" s="31">
        <v>82.4</v>
      </c>
      <c r="H45" s="32">
        <f t="shared" ref="H45:H48" si="15">IF(ISNUMBER(G45), (G45 - $B45) / $B45, "")</f>
        <v>3.517587939698507E-2</v>
      </c>
      <c r="I45" s="101">
        <f>IF(ISNUMBER(G45), $B64 * H45, "")</f>
        <v>5276.3819095477602</v>
      </c>
      <c r="J45" s="15">
        <v>82.9</v>
      </c>
      <c r="K45" s="32">
        <f t="shared" ref="K45:K48" si="16">IF(ISNUMBER(J45), (J45 - $B45) / $B45, "")</f>
        <v>4.1457286432160949E-2</v>
      </c>
      <c r="L45" s="18">
        <f>IF(ISNUMBER(J45), $B64 * K45, "")</f>
        <v>6218.5929648241427</v>
      </c>
      <c r="M45" s="31">
        <v>85</v>
      </c>
      <c r="N45" s="32">
        <f t="shared" ref="N45:N48" si="17">IF(ISNUMBER(M45), (M45 - $B45) / $B45, "")</f>
        <v>6.7839195979899569E-2</v>
      </c>
      <c r="O45" s="18">
        <f>IF(ISNUMBER(M45), $B64 * N45, "")</f>
        <v>10175.879396984936</v>
      </c>
      <c r="Q45" s="223"/>
      <c r="R45" s="223"/>
      <c r="S45" s="223"/>
    </row>
    <row r="46" spans="1:19" ht="17.25" customHeight="1" thickBot="1">
      <c r="A46" s="125" t="s">
        <v>230</v>
      </c>
      <c r="B46" s="126">
        <v>60.9</v>
      </c>
      <c r="C46" s="77">
        <v>1.6447368E-3</v>
      </c>
      <c r="D46" s="15">
        <v>62.2</v>
      </c>
      <c r="E46" s="32">
        <f t="shared" si="14"/>
        <v>2.1346469622331762E-2</v>
      </c>
      <c r="F46" s="18">
        <f>IF(ISNUMBER(D46), $B64 * E46, "")</f>
        <v>3201.9704433497645</v>
      </c>
      <c r="G46" s="31">
        <v>61.7</v>
      </c>
      <c r="H46" s="32">
        <f t="shared" si="15"/>
        <v>1.3136288998358035E-2</v>
      </c>
      <c r="I46" s="101">
        <f>IF(ISNUMBER(G46), $B64 * H46, "")</f>
        <v>1970.4433497537052</v>
      </c>
      <c r="J46" s="15">
        <v>61.9</v>
      </c>
      <c r="K46" s="32">
        <f t="shared" si="16"/>
        <v>1.6420361247947456E-2</v>
      </c>
      <c r="L46" s="18">
        <f>IF(ISNUMBER(J46), $B64 * K46, "")</f>
        <v>2463.0541871921182</v>
      </c>
      <c r="M46" s="31">
        <v>64.5</v>
      </c>
      <c r="N46" s="32">
        <f t="shared" si="17"/>
        <v>5.9113300492610862E-2</v>
      </c>
      <c r="O46" s="18">
        <f>IF(ISNUMBER(M46), $B64 * N46, "")</f>
        <v>8866.9950738916286</v>
      </c>
      <c r="Q46" s="228"/>
      <c r="R46" s="228"/>
      <c r="S46" s="228"/>
    </row>
    <row r="47" spans="1:19" ht="17.25" customHeight="1" thickBot="1">
      <c r="A47" s="125" t="s">
        <v>97</v>
      </c>
      <c r="B47" s="126">
        <v>2.8E-3</v>
      </c>
      <c r="C47" s="77">
        <v>0</v>
      </c>
      <c r="D47" s="15">
        <v>2.8E-3</v>
      </c>
      <c r="E47" s="32">
        <f t="shared" si="14"/>
        <v>0</v>
      </c>
      <c r="F47" s="18">
        <f>IF(ISNUMBER(D47), $B64 * E47, "")</f>
        <v>0</v>
      </c>
      <c r="G47" s="31">
        <v>2.8E-3</v>
      </c>
      <c r="H47" s="32">
        <f t="shared" si="15"/>
        <v>0</v>
      </c>
      <c r="I47" s="101">
        <f>IF(ISNUMBER(G47), $B64 * H47, "")</f>
        <v>0</v>
      </c>
      <c r="J47" s="15">
        <v>2.8999999999999998E-3</v>
      </c>
      <c r="K47" s="32">
        <f t="shared" si="16"/>
        <v>3.5714285714285657E-2</v>
      </c>
      <c r="L47" s="18">
        <f>IF(ISNUMBER(J47), $B64 * K47, "")</f>
        <v>5357.1428571428487</v>
      </c>
      <c r="M47" s="31">
        <v>2.8999999999999998E-3</v>
      </c>
      <c r="N47" s="32">
        <f t="shared" si="17"/>
        <v>3.5714285714285657E-2</v>
      </c>
      <c r="O47" s="18">
        <f>IF(ISNUMBER(M47), $B64 * N47, "")</f>
        <v>5357.1428571428487</v>
      </c>
      <c r="Q47" s="228"/>
      <c r="R47" s="228"/>
      <c r="S47" s="228"/>
    </row>
    <row r="48" spans="1:19" ht="17.25" customHeight="1" thickBot="1">
      <c r="A48" s="127" t="s">
        <v>331</v>
      </c>
      <c r="B48" s="128">
        <v>0.10299999999999999</v>
      </c>
      <c r="C48" s="78">
        <v>0</v>
      </c>
      <c r="D48" s="20">
        <v>0.108</v>
      </c>
      <c r="E48" s="21">
        <f t="shared" si="14"/>
        <v>4.8543689320388397E-2</v>
      </c>
      <c r="F48" s="22">
        <f>IF(ISNUMBER(D48), $B64 * E48, "")</f>
        <v>7281.5533980582595</v>
      </c>
      <c r="G48" s="30">
        <v>0.108</v>
      </c>
      <c r="H48" s="21">
        <f t="shared" si="15"/>
        <v>4.8543689320388397E-2</v>
      </c>
      <c r="I48" s="105">
        <f>IF(ISNUMBER(G48), $B64 * H48, "")</f>
        <v>7281.5533980582595</v>
      </c>
      <c r="J48" s="20">
        <v>0.108</v>
      </c>
      <c r="K48" s="21">
        <f t="shared" si="16"/>
        <v>4.8543689320388397E-2</v>
      </c>
      <c r="L48" s="22">
        <f>IF(ISNUMBER(J48), $B64 * K48, "")</f>
        <v>7281.5533980582595</v>
      </c>
      <c r="M48" s="30">
        <v>0.121</v>
      </c>
      <c r="N48" s="21">
        <f t="shared" si="17"/>
        <v>0.17475728155339809</v>
      </c>
      <c r="O48" s="22">
        <f>IF(ISNUMBER(M48), $B64 * N48, "")</f>
        <v>26213.592233009713</v>
      </c>
      <c r="Q48" s="228"/>
      <c r="R48" s="228"/>
      <c r="S48" s="228"/>
    </row>
    <row r="49" spans="1:19" ht="17.25" customHeight="1" thickBot="1">
      <c r="A49" s="125" t="s">
        <v>129</v>
      </c>
      <c r="B49" s="129">
        <v>62.9</v>
      </c>
      <c r="C49" s="80">
        <v>-1.5873015999999999E-3</v>
      </c>
      <c r="D49" s="106">
        <v>70</v>
      </c>
      <c r="E49" s="107">
        <f>IF(ISNUMBER(D49), (D49 - $B49) / $B49, "")</f>
        <v>0.11287758346581879</v>
      </c>
      <c r="F49" s="108">
        <f>IF(ISNUMBER(D49), $B64 * E49, "")</f>
        <v>16931.63751987282</v>
      </c>
      <c r="G49" s="109">
        <v>69.400000000000006</v>
      </c>
      <c r="H49" s="107">
        <f>IF(ISNUMBER(G49), (G49 - $B49) / $B49, "")</f>
        <v>0.10333863275039758</v>
      </c>
      <c r="I49" s="110">
        <f>IF(ISNUMBER(G49), $B64 * H49, "")</f>
        <v>15500.794912559637</v>
      </c>
      <c r="J49" s="106">
        <v>68.7</v>
      </c>
      <c r="K49" s="107">
        <f>IF(ISNUMBER(J49), (J49 - $B49) / $B49, "")</f>
        <v>9.2209856915739338E-2</v>
      </c>
      <c r="L49" s="108">
        <f>IF(ISNUMBER(J49), $B64 * K49, "")</f>
        <v>13831.478537360901</v>
      </c>
      <c r="M49" s="109">
        <v>69.5</v>
      </c>
      <c r="N49" s="107">
        <f>IF(ISNUMBER(M49), (M49 - $B49) / $B49, "")</f>
        <v>0.10492845786963437</v>
      </c>
      <c r="O49" s="108">
        <f>IF(ISNUMBER(M49), $B64 * N49, "")</f>
        <v>15739.268680445155</v>
      </c>
      <c r="Q49" s="228"/>
      <c r="R49" s="228"/>
      <c r="S49" s="228"/>
    </row>
    <row r="50" spans="1:19" ht="17.25" customHeight="1" thickBot="1">
      <c r="A50" s="125" t="s">
        <v>206</v>
      </c>
      <c r="B50" s="126">
        <v>13.1</v>
      </c>
      <c r="C50" s="77">
        <v>-7.5757576E-3</v>
      </c>
      <c r="D50" s="15">
        <v>13.4</v>
      </c>
      <c r="E50" s="32">
        <f t="shared" ref="E50:E53" si="18">IF(ISNUMBER(D50), (D50 - $B50) / $B50, "")</f>
        <v>2.2900763358778681E-2</v>
      </c>
      <c r="F50" s="18">
        <f>IF(ISNUMBER(D50), $B64 * E50, "")</f>
        <v>3435.1145038168024</v>
      </c>
      <c r="G50" s="31">
        <v>13.1</v>
      </c>
      <c r="H50" s="32">
        <f t="shared" ref="H50:H53" si="19">IF(ISNUMBER(G50), (G50 - $B50) / $B50, "")</f>
        <v>0</v>
      </c>
      <c r="I50" s="101">
        <f>IF(ISNUMBER(G50), $B64 * H50, "")</f>
        <v>0</v>
      </c>
      <c r="J50" s="15">
        <v>13.3</v>
      </c>
      <c r="K50" s="32">
        <f t="shared" ref="K50:K53" si="20">IF(ISNUMBER(J50), (J50 - $B50) / $B50, "")</f>
        <v>1.5267175572519165E-2</v>
      </c>
      <c r="L50" s="18">
        <f>IF(ISNUMBER(J50), $B64 * K50, "")</f>
        <v>2290.076335877875</v>
      </c>
      <c r="M50" s="31">
        <v>13.5</v>
      </c>
      <c r="N50" s="32">
        <f t="shared" ref="N50:N53" si="21">IF(ISNUMBER(M50), (M50 - $B50) / $B50, "")</f>
        <v>3.0534351145038195E-2</v>
      </c>
      <c r="O50" s="18">
        <f>IF(ISNUMBER(M50), $B64 * N50, "")</f>
        <v>4580.152671755729</v>
      </c>
      <c r="Q50" s="228"/>
      <c r="R50" s="228"/>
      <c r="S50" s="228"/>
    </row>
    <row r="51" spans="1:19" ht="17.25" customHeight="1" thickBot="1">
      <c r="A51" s="125" t="s">
        <v>64</v>
      </c>
      <c r="B51" s="126">
        <v>34.5</v>
      </c>
      <c r="C51" s="77">
        <v>-8.6206896999999998E-3</v>
      </c>
      <c r="D51" s="15">
        <v>35.5</v>
      </c>
      <c r="E51" s="32">
        <f t="shared" si="18"/>
        <v>2.8985507246376812E-2</v>
      </c>
      <c r="F51" s="18">
        <f>IF(ISNUMBER(D51), $B64 * E51, "")</f>
        <v>4347.826086956522</v>
      </c>
      <c r="G51" s="31">
        <v>35.9</v>
      </c>
      <c r="H51" s="32">
        <f t="shared" si="19"/>
        <v>4.0579710144927492E-2</v>
      </c>
      <c r="I51" s="101">
        <f>IF(ISNUMBER(G51), $B64 * H51, "")</f>
        <v>6086.9565217391237</v>
      </c>
      <c r="J51" s="15">
        <v>36</v>
      </c>
      <c r="K51" s="32">
        <f t="shared" si="20"/>
        <v>4.3478260869565216E-2</v>
      </c>
      <c r="L51" s="18">
        <f>IF(ISNUMBER(J51), $B64 * K51, "")</f>
        <v>6521.7391304347821</v>
      </c>
      <c r="M51" s="31">
        <v>36.9</v>
      </c>
      <c r="N51" s="32">
        <f t="shared" si="21"/>
        <v>6.9565217391304307E-2</v>
      </c>
      <c r="O51" s="18">
        <f>IF(ISNUMBER(M51), $B64 * N51, "")</f>
        <v>10434.782608695647</v>
      </c>
      <c r="Q51" s="228"/>
      <c r="R51" s="228"/>
      <c r="S51" s="228"/>
    </row>
    <row r="52" spans="1:19" ht="17.25" customHeight="1" thickBot="1">
      <c r="A52" s="125" t="s">
        <v>125</v>
      </c>
      <c r="B52" s="126">
        <v>71.8</v>
      </c>
      <c r="C52" s="77">
        <v>-1.23796424E-2</v>
      </c>
      <c r="D52" s="15">
        <v>78.2</v>
      </c>
      <c r="E52" s="32">
        <f t="shared" si="18"/>
        <v>8.9136490250696462E-2</v>
      </c>
      <c r="F52" s="18">
        <f>IF(ISNUMBER(D52), $B64 * E52, "")</f>
        <v>13370.47353760447</v>
      </c>
      <c r="G52" s="31">
        <v>77.7</v>
      </c>
      <c r="H52" s="32">
        <f t="shared" si="19"/>
        <v>8.2172701949860802E-2</v>
      </c>
      <c r="I52" s="101">
        <f>IF(ISNUMBER(G52), $B64 * H52, "")</f>
        <v>12325.905292479119</v>
      </c>
      <c r="J52" s="15">
        <v>77.7</v>
      </c>
      <c r="K52" s="32">
        <f t="shared" si="20"/>
        <v>8.2172701949860802E-2</v>
      </c>
      <c r="L52" s="18">
        <f>IF(ISNUMBER(J52), $B64 * K52, "")</f>
        <v>12325.905292479119</v>
      </c>
      <c r="M52" s="31">
        <v>82.9</v>
      </c>
      <c r="N52" s="32">
        <f t="shared" si="21"/>
        <v>0.15459610027855167</v>
      </c>
      <c r="O52" s="18">
        <f>IF(ISNUMBER(M52), $B64 * N52, "")</f>
        <v>23189.415041782751</v>
      </c>
      <c r="Q52" s="33"/>
      <c r="R52" s="33"/>
    </row>
    <row r="53" spans="1:19" ht="17.25" customHeight="1" thickBot="1">
      <c r="A53" s="130" t="s">
        <v>186</v>
      </c>
      <c r="B53" s="131">
        <v>11.8</v>
      </c>
      <c r="C53" s="79">
        <v>-1.6666666699999999E-2</v>
      </c>
      <c r="D53" s="24">
        <v>12</v>
      </c>
      <c r="E53" s="25">
        <f t="shared" si="18"/>
        <v>1.6949152542372819E-2</v>
      </c>
      <c r="F53" s="104">
        <f>IF(ISNUMBER(D53), $B64 * E53, "")</f>
        <v>2542.3728813559228</v>
      </c>
      <c r="G53" s="102">
        <v>12</v>
      </c>
      <c r="H53" s="25">
        <f t="shared" si="19"/>
        <v>1.6949152542372819E-2</v>
      </c>
      <c r="I53" s="103">
        <f>IF(ISNUMBER(G53), $B64 * H53, "")</f>
        <v>2542.3728813559228</v>
      </c>
      <c r="J53" s="24">
        <v>12.1</v>
      </c>
      <c r="K53" s="25">
        <f t="shared" si="20"/>
        <v>2.542372881355923E-2</v>
      </c>
      <c r="L53" s="104">
        <f>IF(ISNUMBER(J53), $B64 * K53, "")</f>
        <v>3813.5593220338847</v>
      </c>
      <c r="M53" s="102">
        <v>12.2</v>
      </c>
      <c r="N53" s="25">
        <f t="shared" si="21"/>
        <v>3.3898305084745638E-2</v>
      </c>
      <c r="O53" s="104">
        <f>IF(ISNUMBER(M53), $B64 * N53, "")</f>
        <v>5084.7457627118456</v>
      </c>
      <c r="Q53" s="237"/>
      <c r="R53" s="238"/>
      <c r="S53" s="239"/>
    </row>
    <row r="54" spans="1:19" ht="17.25" customHeight="1">
      <c r="A54" s="123" t="s">
        <v>190</v>
      </c>
      <c r="B54" s="124">
        <v>99.6</v>
      </c>
      <c r="C54" s="76">
        <v>-2.35294118E-2</v>
      </c>
      <c r="D54" s="13">
        <v>102</v>
      </c>
      <c r="E54" s="14">
        <f>IF(ISNUMBER(D54), (D54 - $B54) / $B54, "")</f>
        <v>2.4096385542168731E-2</v>
      </c>
      <c r="F54" s="16">
        <f>IF(ISNUMBER(D54), $B64 * E54, "")</f>
        <v>3614.4578313253096</v>
      </c>
      <c r="G54" s="29">
        <v>102</v>
      </c>
      <c r="H54" s="14">
        <f>IF(ISNUMBER(G54), (G54 - $B54) / $B54, "")</f>
        <v>2.4096385542168731E-2</v>
      </c>
      <c r="I54" s="100">
        <f>IF(ISNUMBER(G54), $B64 * H54, "")</f>
        <v>3614.4578313253096</v>
      </c>
      <c r="J54" s="13">
        <v>101</v>
      </c>
      <c r="K54" s="14">
        <f>IF(ISNUMBER(J54), (J54 - $B54) / $B54, "")</f>
        <v>1.4056224899598452E-2</v>
      </c>
      <c r="L54" s="16">
        <f>IF(ISNUMBER(J54), $B64 * K54, "")</f>
        <v>2108.4337349397679</v>
      </c>
      <c r="M54" s="29">
        <v>103</v>
      </c>
      <c r="N54" s="14">
        <f>IF(ISNUMBER(M54), (M54 - $B54) / $B54, "")</f>
        <v>3.4136546184739013E-2</v>
      </c>
      <c r="O54" s="16">
        <f>IF(ISNUMBER(M54), $B64 * N54, "")</f>
        <v>5120.4819277108518</v>
      </c>
      <c r="Q54" s="240"/>
      <c r="R54" s="241"/>
      <c r="S54" s="242"/>
    </row>
    <row r="55" spans="1:19" ht="17.25" customHeight="1" thickBot="1">
      <c r="A55" s="125" t="s">
        <v>175</v>
      </c>
      <c r="B55" s="126">
        <v>12.3</v>
      </c>
      <c r="C55" s="77">
        <v>-2.3809523799999999E-2</v>
      </c>
      <c r="D55" s="15">
        <v>12.4</v>
      </c>
      <c r="E55" s="32">
        <f t="shared" ref="E55:E58" si="22">IF(ISNUMBER(D55), (D55 - $B55) / $B55, "")</f>
        <v>8.1300813008129795E-3</v>
      </c>
      <c r="F55" s="18">
        <f>IF(ISNUMBER(D55), $B64 * E55, "")</f>
        <v>1219.5121951219469</v>
      </c>
      <c r="G55" s="31">
        <v>12.5</v>
      </c>
      <c r="H55" s="32">
        <f t="shared" ref="H55:H58" si="23">IF(ISNUMBER(G55), (G55 - $B55) / $B55, "")</f>
        <v>1.6260162601625959E-2</v>
      </c>
      <c r="I55" s="101">
        <f>IF(ISNUMBER(G55), $B64 * H55, "")</f>
        <v>2439.0243902438938</v>
      </c>
      <c r="J55" s="15">
        <v>12.5</v>
      </c>
      <c r="K55" s="32">
        <f t="shared" ref="K55:K58" si="24">IF(ISNUMBER(J55), (J55 - $B55) / $B55, "")</f>
        <v>1.6260162601625959E-2</v>
      </c>
      <c r="L55" s="18">
        <f>IF(ISNUMBER(J55), $B64 * K55, "")</f>
        <v>2439.0243902438938</v>
      </c>
      <c r="M55" s="31">
        <v>12.6</v>
      </c>
      <c r="N55" s="32">
        <f t="shared" ref="N55:N58" si="25">IF(ISNUMBER(M55), (M55 - $B55) / $B55, "")</f>
        <v>2.4390243902438935E-2</v>
      </c>
      <c r="O55" s="18">
        <f>IF(ISNUMBER(M55), $B64 * N55, "")</f>
        <v>3658.5365853658404</v>
      </c>
      <c r="Q55" s="243"/>
      <c r="R55" s="244"/>
      <c r="S55" s="245"/>
    </row>
    <row r="56" spans="1:19" ht="17.25" customHeight="1" thickBot="1">
      <c r="A56" s="125" t="s">
        <v>159</v>
      </c>
      <c r="B56" s="126">
        <v>66.8</v>
      </c>
      <c r="C56" s="77">
        <v>-2.6239067099999999E-2</v>
      </c>
      <c r="D56" s="15">
        <v>71.8</v>
      </c>
      <c r="E56" s="32">
        <f t="shared" si="22"/>
        <v>7.4850299401197612E-2</v>
      </c>
      <c r="F56" s="18">
        <f>IF(ISNUMBER(D56), $B64 * E56, "")</f>
        <v>11227.544910179642</v>
      </c>
      <c r="G56" s="31">
        <v>78.7</v>
      </c>
      <c r="H56" s="32">
        <f t="shared" si="23"/>
        <v>0.1781437125748504</v>
      </c>
      <c r="I56" s="101">
        <f>IF(ISNUMBER(G56), $B64 * H56, "")</f>
        <v>26721.556886227561</v>
      </c>
      <c r="J56" s="15">
        <v>78.8</v>
      </c>
      <c r="K56" s="32">
        <f t="shared" si="24"/>
        <v>0.17964071856287425</v>
      </c>
      <c r="L56" s="18">
        <f>IF(ISNUMBER(J56), $B64 * K56, "")</f>
        <v>26946.107784431137</v>
      </c>
      <c r="M56" s="31">
        <v>81.3</v>
      </c>
      <c r="N56" s="32">
        <f t="shared" si="25"/>
        <v>0.21706586826347307</v>
      </c>
      <c r="O56" s="18">
        <f>IF(ISNUMBER(M56), $B64 * N56, "")</f>
        <v>32559.88023952096</v>
      </c>
      <c r="Q56" s="228"/>
      <c r="R56" s="228"/>
      <c r="S56" s="228"/>
    </row>
    <row r="57" spans="1:19" ht="17.25" customHeight="1" thickBot="1">
      <c r="A57" s="125" t="s">
        <v>342</v>
      </c>
      <c r="B57" s="126">
        <v>11.1</v>
      </c>
      <c r="C57" s="77">
        <v>-2.6315789499999999E-2</v>
      </c>
      <c r="D57" s="15">
        <v>11.3</v>
      </c>
      <c r="E57" s="32">
        <f t="shared" si="22"/>
        <v>1.8018018018018115E-2</v>
      </c>
      <c r="F57" s="18">
        <f>IF(ISNUMBER(D57), $B64 * E57, "")</f>
        <v>2702.702702702717</v>
      </c>
      <c r="G57" s="31">
        <v>11.2</v>
      </c>
      <c r="H57" s="32">
        <f t="shared" si="23"/>
        <v>9.0090090090089777E-3</v>
      </c>
      <c r="I57" s="101">
        <f>IF(ISNUMBER(G57), $B64 * H57, "")</f>
        <v>1351.3513513513467</v>
      </c>
      <c r="J57" s="15">
        <v>11.2</v>
      </c>
      <c r="K57" s="32">
        <f t="shared" si="24"/>
        <v>9.0090090090089777E-3</v>
      </c>
      <c r="L57" s="18">
        <f>IF(ISNUMBER(J57), $B64 * K57, "")</f>
        <v>1351.3513513513467</v>
      </c>
      <c r="M57" s="31">
        <v>11.4</v>
      </c>
      <c r="N57" s="32">
        <f t="shared" si="25"/>
        <v>2.7027027027027091E-2</v>
      </c>
      <c r="O57" s="18">
        <f>IF(ISNUMBER(M57), $B64 * N57, "")</f>
        <v>4054.0540540540637</v>
      </c>
      <c r="Q57" s="223"/>
      <c r="R57" s="223"/>
      <c r="S57" s="223"/>
    </row>
    <row r="58" spans="1:19" ht="17.25" customHeight="1" thickBot="1">
      <c r="A58" s="127" t="s">
        <v>127</v>
      </c>
      <c r="B58" s="128">
        <v>90.8</v>
      </c>
      <c r="C58" s="78">
        <v>-2.6795283999999999E-2</v>
      </c>
      <c r="D58" s="20">
        <v>92.5</v>
      </c>
      <c r="E58" s="21">
        <f t="shared" si="22"/>
        <v>1.8722466960352454E-2</v>
      </c>
      <c r="F58" s="22">
        <f>IF(ISNUMBER(D58), $B64 * E58, "")</f>
        <v>2808.3700440528683</v>
      </c>
      <c r="G58" s="30">
        <v>91.8</v>
      </c>
      <c r="H58" s="21">
        <f t="shared" si="23"/>
        <v>1.1013215859030838E-2</v>
      </c>
      <c r="I58" s="105">
        <f>IF(ISNUMBER(G58), $B64 * H58, "")</f>
        <v>1651.9823788546257</v>
      </c>
      <c r="J58" s="20">
        <v>92.3</v>
      </c>
      <c r="K58" s="21">
        <f t="shared" si="24"/>
        <v>1.6519823788546256E-2</v>
      </c>
      <c r="L58" s="22">
        <f>IF(ISNUMBER(J58), $B64 * K58, "")</f>
        <v>2477.9735682819382</v>
      </c>
      <c r="M58" s="30">
        <v>95.5</v>
      </c>
      <c r="N58" s="21">
        <f t="shared" si="25"/>
        <v>5.1762114537444968E-2</v>
      </c>
      <c r="O58" s="22">
        <f>IF(ISNUMBER(M58), $B64 * N58, "")</f>
        <v>7764.3171806167456</v>
      </c>
      <c r="Q58" s="223"/>
      <c r="R58" s="223"/>
      <c r="S58" s="223"/>
    </row>
    <row r="59" spans="1:19" ht="17.25" customHeight="1" thickBot="1">
      <c r="A59" s="125" t="s">
        <v>147</v>
      </c>
      <c r="B59" s="129">
        <v>9.57</v>
      </c>
      <c r="C59" s="80">
        <v>-2.7439024400000001E-2</v>
      </c>
      <c r="D59" s="106">
        <v>9.73</v>
      </c>
      <c r="E59" s="107">
        <f>IF(ISNUMBER(D59), (D59 - $B59) / $B59, "")</f>
        <v>1.6718913270637424E-2</v>
      </c>
      <c r="F59" s="108">
        <f>IF(ISNUMBER(D59), $B64 * E59, "")</f>
        <v>2507.8369905956138</v>
      </c>
      <c r="G59" s="109">
        <v>9.74</v>
      </c>
      <c r="H59" s="107">
        <f>IF(ISNUMBER(G59), (G59 - $B59) / $B59, "")</f>
        <v>1.7763845350052238E-2</v>
      </c>
      <c r="I59" s="110">
        <f>IF(ISNUMBER(G59), $B64 * H59, "")</f>
        <v>2664.5768025078355</v>
      </c>
      <c r="J59" s="106">
        <v>9.67</v>
      </c>
      <c r="K59" s="107">
        <f>IF(ISNUMBER(J59), (J59 - $B59) / $B59, "")</f>
        <v>1.0449320794148342E-2</v>
      </c>
      <c r="L59" s="108">
        <f>IF(ISNUMBER(J59), $B64 * K59, "")</f>
        <v>1567.3981191222513</v>
      </c>
      <c r="M59" s="109">
        <v>9.9499999999999993</v>
      </c>
      <c r="N59" s="107">
        <f>IF(ISNUMBER(M59), (M59 - $B59) / $B59, "")</f>
        <v>3.9707419017763743E-2</v>
      </c>
      <c r="O59" s="108">
        <f>IF(ISNUMBER(M59), $B64 * N59, "")</f>
        <v>5956.1128526645616</v>
      </c>
      <c r="Q59" s="228"/>
      <c r="R59" s="228"/>
      <c r="S59" s="228"/>
    </row>
    <row r="60" spans="1:19" ht="17.25" customHeight="1" thickBot="1">
      <c r="A60" s="125" t="s">
        <v>145</v>
      </c>
      <c r="B60" s="126">
        <v>13.8</v>
      </c>
      <c r="C60" s="77">
        <v>-2.8169014100000001E-2</v>
      </c>
      <c r="D60" s="15">
        <v>14.3</v>
      </c>
      <c r="E60" s="32">
        <f t="shared" ref="E60:E63" si="26">IF(ISNUMBER(D60), (D60 - $B60) / $B60, "")</f>
        <v>3.6231884057971016E-2</v>
      </c>
      <c r="F60" s="18">
        <f>IF(ISNUMBER(D60), $B64 * E60, "")</f>
        <v>5434.782608695652</v>
      </c>
      <c r="G60" s="31">
        <v>14.4</v>
      </c>
      <c r="H60" s="32">
        <f t="shared" ref="H60:H63" si="27">IF(ISNUMBER(G60), (G60 - $B60) / $B60, "")</f>
        <v>4.3478260869565188E-2</v>
      </c>
      <c r="I60" s="101">
        <f>IF(ISNUMBER(G60), $B64 * H60, "")</f>
        <v>6521.7391304347784</v>
      </c>
      <c r="J60" s="15">
        <v>14.5</v>
      </c>
      <c r="K60" s="32">
        <f t="shared" ref="K60:K63" si="28">IF(ISNUMBER(J60), (J60 - $B60) / $B60, "")</f>
        <v>5.0724637681159368E-2</v>
      </c>
      <c r="L60" s="18">
        <f>IF(ISNUMBER(J60), $B64 * K60, "")</f>
        <v>7608.6956521739048</v>
      </c>
      <c r="M60" s="31">
        <v>14.8</v>
      </c>
      <c r="N60" s="32">
        <f t="shared" ref="N60:N63" si="29">IF(ISNUMBER(M60), (M60 - $B60) / $B60, "")</f>
        <v>7.2463768115942032E-2</v>
      </c>
      <c r="O60" s="18">
        <f>IF(ISNUMBER(M60), $B64 * N60, "")</f>
        <v>10869.565217391304</v>
      </c>
      <c r="Q60" s="228"/>
      <c r="R60" s="228"/>
      <c r="S60" s="228"/>
    </row>
    <row r="61" spans="1:19" ht="17.25" customHeight="1" thickBot="1">
      <c r="A61" s="125" t="s">
        <v>119</v>
      </c>
      <c r="B61" s="126">
        <v>20.3</v>
      </c>
      <c r="C61" s="77">
        <v>-2.8708134E-2</v>
      </c>
      <c r="D61" s="15">
        <v>21.1</v>
      </c>
      <c r="E61" s="32">
        <f t="shared" si="26"/>
        <v>3.9408866995073927E-2</v>
      </c>
      <c r="F61" s="18">
        <f>IF(ISNUMBER(D61), $B64 * E61, "")</f>
        <v>5911.3300492610888</v>
      </c>
      <c r="G61" s="31">
        <v>21.1</v>
      </c>
      <c r="H61" s="32">
        <f t="shared" si="27"/>
        <v>3.9408866995073927E-2</v>
      </c>
      <c r="I61" s="101">
        <f>IF(ISNUMBER(G61), $B64 * H61, "")</f>
        <v>5911.3300492610888</v>
      </c>
      <c r="J61" s="15">
        <v>21.1</v>
      </c>
      <c r="K61" s="32">
        <f t="shared" si="28"/>
        <v>3.9408866995073927E-2</v>
      </c>
      <c r="L61" s="18">
        <f>IF(ISNUMBER(J61), $B64 * K61, "")</f>
        <v>5911.3300492610888</v>
      </c>
      <c r="M61" s="31">
        <v>21.9</v>
      </c>
      <c r="N61" s="32">
        <f t="shared" si="29"/>
        <v>7.8817733990147673E-2</v>
      </c>
      <c r="O61" s="18">
        <f>IF(ISNUMBER(M61), $B64 * N61, "")</f>
        <v>11822.66009852215</v>
      </c>
      <c r="Q61" s="228"/>
      <c r="R61" s="228"/>
      <c r="S61" s="228"/>
    </row>
    <row r="62" spans="1:19" ht="17.25" customHeight="1">
      <c r="A62" s="125" t="s">
        <v>200</v>
      </c>
      <c r="B62" s="126">
        <v>13.3</v>
      </c>
      <c r="C62" s="77">
        <v>-2.9197080300000001E-2</v>
      </c>
      <c r="D62" s="15">
        <v>13.7</v>
      </c>
      <c r="E62" s="32">
        <f t="shared" si="26"/>
        <v>3.0075187969924703E-2</v>
      </c>
      <c r="F62" s="18">
        <f>IF(ISNUMBER(D62), $B64 * E62, "")</f>
        <v>4511.278195488705</v>
      </c>
      <c r="G62" s="31">
        <v>13.5</v>
      </c>
      <c r="H62" s="32">
        <f t="shared" si="27"/>
        <v>1.5037593984962351E-2</v>
      </c>
      <c r="I62" s="101">
        <f>IF(ISNUMBER(G62), $B64 * H62, "")</f>
        <v>2255.6390977443525</v>
      </c>
      <c r="J62" s="15">
        <v>13.7</v>
      </c>
      <c r="K62" s="32">
        <f t="shared" si="28"/>
        <v>3.0075187969924703E-2</v>
      </c>
      <c r="L62" s="18">
        <f>IF(ISNUMBER(J62), $B64 * K62, "")</f>
        <v>4511.278195488705</v>
      </c>
      <c r="M62" s="31">
        <v>13.7</v>
      </c>
      <c r="N62" s="32">
        <f t="shared" si="29"/>
        <v>3.0075187969924703E-2</v>
      </c>
      <c r="O62" s="18">
        <f>IF(ISNUMBER(M62), $B64 * N62, "")</f>
        <v>4511.278195488705</v>
      </c>
      <c r="Q62" s="250"/>
      <c r="R62" s="251"/>
      <c r="S62" s="252"/>
    </row>
    <row r="63" spans="1:19" ht="17.25" customHeight="1" thickBot="1">
      <c r="A63" s="130" t="s">
        <v>212</v>
      </c>
      <c r="B63" s="131">
        <v>8.1300000000000008</v>
      </c>
      <c r="C63" s="79">
        <v>-2.9832935599999999E-2</v>
      </c>
      <c r="D63" s="24">
        <v>8.4700000000000006</v>
      </c>
      <c r="E63" s="25">
        <f t="shared" si="26"/>
        <v>4.1820418204182024E-2</v>
      </c>
      <c r="F63" s="104">
        <f>IF(ISNUMBER(D63), $B64 * E63, "")</f>
        <v>6273.0627306273036</v>
      </c>
      <c r="G63" s="102">
        <v>8.4</v>
      </c>
      <c r="H63" s="25">
        <f t="shared" si="27"/>
        <v>3.3210332103320979E-2</v>
      </c>
      <c r="I63" s="103">
        <f>IF(ISNUMBER(G63), $B64 * H63, "")</f>
        <v>4981.5498154981469</v>
      </c>
      <c r="J63" s="24">
        <v>8.42</v>
      </c>
      <c r="K63" s="25">
        <f t="shared" si="28"/>
        <v>3.5670356703566927E-2</v>
      </c>
      <c r="L63" s="104">
        <f>IF(ISNUMBER(J63), $B64 * K63, "")</f>
        <v>5350.5535055350392</v>
      </c>
      <c r="M63" s="102">
        <v>8.6</v>
      </c>
      <c r="N63" s="25">
        <f t="shared" si="29"/>
        <v>5.7810578105780913E-2</v>
      </c>
      <c r="O63" s="104">
        <f>IF(ISNUMBER(M63), $B64 * N63, "")</f>
        <v>8671.5867158671372</v>
      </c>
      <c r="Q63" s="253"/>
      <c r="R63" s="254"/>
      <c r="S63" s="255"/>
    </row>
    <row r="64" spans="1:19" ht="17.25" customHeight="1" thickBot="1">
      <c r="A64" s="132" t="s">
        <v>266</v>
      </c>
      <c r="B64" s="261">
        <f>$B$37</f>
        <v>150000</v>
      </c>
      <c r="C64" s="262"/>
      <c r="D64" s="26" t="s">
        <v>267</v>
      </c>
      <c r="E64" s="27">
        <f>IF(COUNT(E44:E63), SUM(E44:E63) / COUNT(E44:E63), 0)</f>
        <v>3.2718017319348328E-2</v>
      </c>
      <c r="F64" s="28">
        <f>SUM(F44:F63)</f>
        <v>98154.051958044962</v>
      </c>
      <c r="G64" s="26" t="s">
        <v>267</v>
      </c>
      <c r="H64" s="27">
        <f>IF(COUNT(H44:H63), SUM(H44:H63) / COUNT(H44:H63), 0)</f>
        <v>3.4225794178635825E-2</v>
      </c>
      <c r="I64" s="28">
        <f>SUM(I44:I63)</f>
        <v>102677.38253590744</v>
      </c>
      <c r="J64" s="26" t="s">
        <v>267</v>
      </c>
      <c r="K64" s="27">
        <f>IF(COUNT(K44:K63), SUM(K44:K63) / COUNT(K44:K63), 0)</f>
        <v>3.817955750024888E-2</v>
      </c>
      <c r="L64" s="28">
        <f>SUM(L44:L63)</f>
        <v>114538.67250074663</v>
      </c>
      <c r="M64" s="26" t="s">
        <v>267</v>
      </c>
      <c r="N64" s="27">
        <f>IF(COUNT(N44:N63), SUM(N44:N63) / COUNT(N44:N63), 0)</f>
        <v>6.4837905292037631E-2</v>
      </c>
      <c r="O64" s="28">
        <f>SUM(O44:O63)</f>
        <v>194513.71587611281</v>
      </c>
      <c r="Q64" s="256"/>
      <c r="R64" s="257"/>
      <c r="S64" s="258"/>
    </row>
    <row r="65" spans="1:19" ht="17.25" customHeight="1"/>
    <row r="66" spans="1:19" ht="17.25" customHeight="1" thickBot="1"/>
    <row r="67" spans="1:19" ht="17.25" thickBot="1">
      <c r="A67" s="202" t="s">
        <v>45</v>
      </c>
      <c r="B67" s="203"/>
      <c r="C67" s="203"/>
      <c r="D67" s="203"/>
      <c r="E67" s="203"/>
      <c r="F67" s="203"/>
      <c r="G67" s="203"/>
      <c r="H67" s="203"/>
      <c r="I67" s="203"/>
      <c r="J67" s="203"/>
      <c r="K67" s="203"/>
      <c r="L67" s="203"/>
      <c r="M67" s="203"/>
      <c r="N67" s="203"/>
      <c r="O67" s="204"/>
      <c r="Q67" s="223"/>
      <c r="R67" s="223"/>
      <c r="S67" s="223"/>
    </row>
    <row r="68" spans="1:19" ht="17.25" thickBot="1">
      <c r="A68" s="174" t="s">
        <v>263</v>
      </c>
      <c r="B68" s="202" t="s">
        <v>49</v>
      </c>
      <c r="C68" s="204"/>
      <c r="D68" s="202" t="s">
        <v>57</v>
      </c>
      <c r="E68" s="203"/>
      <c r="F68" s="204"/>
      <c r="G68" s="229">
        <f>_xlfn.IFNA(VLOOKUP(B68, 현재가테이블!$B$2:$D$200, 2, FALSE), "-")</f>
        <v>48446000</v>
      </c>
      <c r="H68" s="230"/>
      <c r="I68" s="231"/>
      <c r="J68" s="202" t="s">
        <v>58</v>
      </c>
      <c r="K68" s="203"/>
      <c r="L68" s="204"/>
      <c r="M68" s="232">
        <f>_xlfn.IFNA(VLOOKUP(B68, 현재가테이블!$B$2:$D$200, 3, FALSE), "-")</f>
        <v>4.5040769699999997E-2</v>
      </c>
      <c r="N68" s="233"/>
      <c r="O68" s="234"/>
      <c r="Q68" s="223"/>
      <c r="R68" s="223"/>
      <c r="S68" s="223"/>
    </row>
    <row r="69" spans="1:19" ht="17.25" thickBot="1">
      <c r="A69" s="263" t="s">
        <v>54</v>
      </c>
      <c r="B69" s="265" t="str">
        <f>TEXT($G$1, "[$-ko-KR]yyyy-mm-dd(ddd) ") &amp; "오전 00:00"</f>
        <v>2022-02-07(월) 오전 00:00</v>
      </c>
      <c r="C69" s="266"/>
      <c r="D69" s="225" t="str">
        <f>TEXT($G$1, "[$-ko-KR]yyyy-mm-dd(ddd) ") &amp; "오후 14:00"</f>
        <v>2022-02-07(월) 오후 14:00</v>
      </c>
      <c r="E69" s="226"/>
      <c r="F69" s="227"/>
      <c r="G69" s="225" t="str">
        <f>TEXT($G$1, "[$-ko-KR]yyyy-mm-dd(ddd) ") &amp; "오후 19:00"</f>
        <v>2022-02-07(월) 오후 19:00</v>
      </c>
      <c r="H69" s="226"/>
      <c r="I69" s="227"/>
      <c r="J69" s="225" t="str">
        <f>TEXT($G$1, "[$-ko-KR]yyyy-mm-dd(ddd) ") &amp; "오후 21:00"</f>
        <v>2022-02-07(월) 오후 21:00</v>
      </c>
      <c r="K69" s="226"/>
      <c r="L69" s="227"/>
      <c r="M69" s="225" t="str">
        <f>TEXT($G$1+1, "[$-ko-KR]yyyy-mm-dd(ddd) ") &amp; "오전 00:00"</f>
        <v>2022-02-08(화) 오전 00:00</v>
      </c>
      <c r="N69" s="226"/>
      <c r="O69" s="227"/>
      <c r="Q69" s="223"/>
      <c r="R69" s="223"/>
      <c r="S69" s="223"/>
    </row>
    <row r="70" spans="1:19" ht="17.25" thickBot="1">
      <c r="A70" s="264"/>
      <c r="B70" s="121" t="s">
        <v>57</v>
      </c>
      <c r="C70" s="122" t="s">
        <v>58</v>
      </c>
      <c r="D70" s="2" t="s">
        <v>57</v>
      </c>
      <c r="E70" s="10" t="s">
        <v>264</v>
      </c>
      <c r="F70" s="11" t="s">
        <v>265</v>
      </c>
      <c r="G70" s="175" t="s">
        <v>57</v>
      </c>
      <c r="H70" s="176" t="s">
        <v>264</v>
      </c>
      <c r="I70" s="177" t="s">
        <v>265</v>
      </c>
      <c r="J70" s="10" t="s">
        <v>57</v>
      </c>
      <c r="K70" s="10" t="s">
        <v>264</v>
      </c>
      <c r="L70" s="115" t="s">
        <v>265</v>
      </c>
      <c r="M70" s="2" t="s">
        <v>57</v>
      </c>
      <c r="N70" s="10" t="s">
        <v>264</v>
      </c>
      <c r="O70" s="66" t="s">
        <v>265</v>
      </c>
      <c r="Q70" s="228"/>
      <c r="R70" s="228"/>
      <c r="S70" s="228"/>
    </row>
    <row r="71" spans="1:19" ht="17.25" thickBot="1">
      <c r="A71" s="123" t="s">
        <v>135</v>
      </c>
      <c r="B71" s="124">
        <v>269</v>
      </c>
      <c r="C71" s="76">
        <v>9.7959183699999994E-2</v>
      </c>
      <c r="D71" s="13">
        <v>274</v>
      </c>
      <c r="E71" s="14">
        <f>IF(ISNUMBER(D71), (D71 - $B71) / $B71, "")</f>
        <v>1.858736059479554E-2</v>
      </c>
      <c r="F71" s="16">
        <f>IF(ISNUMBER(D71), $B91 * E71, "")</f>
        <v>2788.1040892193309</v>
      </c>
      <c r="G71" s="29">
        <v>270</v>
      </c>
      <c r="H71" s="14">
        <f>IF(ISNUMBER(G71), (G71 - $B71) / $B71, "")</f>
        <v>3.7174721189591076E-3</v>
      </c>
      <c r="I71" s="100">
        <f>IF(ISNUMBER(G71), $B91 * H71, "")</f>
        <v>557.62081784386612</v>
      </c>
      <c r="J71" s="13">
        <v>270</v>
      </c>
      <c r="K71" s="14">
        <f>IF(ISNUMBER(J71), (J71 - $B71) / $B71, "")</f>
        <v>3.7174721189591076E-3</v>
      </c>
      <c r="L71" s="16">
        <f>IF(ISNUMBER(J71), $B91 * K71, "")</f>
        <v>557.62081784386612</v>
      </c>
      <c r="M71" s="29">
        <v>262</v>
      </c>
      <c r="N71" s="14">
        <f>IF(ISNUMBER(M71), (M71 - $B71) / $B71, "")</f>
        <v>-2.6022304832713755E-2</v>
      </c>
      <c r="O71" s="16">
        <f>IF(ISNUMBER(M71), $B91 * N71, "")</f>
        <v>-3903.3457249070634</v>
      </c>
      <c r="Q71" s="223"/>
      <c r="R71" s="223"/>
      <c r="S71" s="223"/>
    </row>
    <row r="72" spans="1:19" ht="17.25" thickBot="1">
      <c r="A72" s="125" t="s">
        <v>85</v>
      </c>
      <c r="B72" s="126">
        <v>268</v>
      </c>
      <c r="C72" s="77">
        <v>4.6875E-2</v>
      </c>
      <c r="D72" s="15">
        <v>282</v>
      </c>
      <c r="E72" s="32">
        <f t="shared" ref="E72:E75" si="30">IF(ISNUMBER(D72), (D72 - $B72) / $B72, "")</f>
        <v>5.2238805970149252E-2</v>
      </c>
      <c r="F72" s="18">
        <f>IF(ISNUMBER(D72), $B91 * E72, "")</f>
        <v>7835.8208955223881</v>
      </c>
      <c r="G72" s="31">
        <v>281</v>
      </c>
      <c r="H72" s="32">
        <f t="shared" ref="H72:H75" si="31">IF(ISNUMBER(G72), (G72 - $B72) / $B72, "")</f>
        <v>4.8507462686567165E-2</v>
      </c>
      <c r="I72" s="101">
        <f>IF(ISNUMBER(G72), $B91 * H72, "")</f>
        <v>7276.1194029850749</v>
      </c>
      <c r="J72" s="15">
        <v>282</v>
      </c>
      <c r="K72" s="32">
        <f t="shared" ref="K72:K75" si="32">IF(ISNUMBER(J72), (J72 - $B72) / $B72, "")</f>
        <v>5.2238805970149252E-2</v>
      </c>
      <c r="L72" s="18">
        <f>IF(ISNUMBER(J72), $B91 * K72, "")</f>
        <v>7835.8208955223881</v>
      </c>
      <c r="M72" s="31">
        <v>283</v>
      </c>
      <c r="N72" s="32">
        <f t="shared" ref="N72:N75" si="33">IF(ISNUMBER(M72), (M72 - $B72) / $B72, "")</f>
        <v>5.5970149253731345E-2</v>
      </c>
      <c r="O72" s="18">
        <f>IF(ISNUMBER(M72), $B91 * N72, "")</f>
        <v>8395.5223880597023</v>
      </c>
      <c r="Q72" s="223"/>
      <c r="R72" s="223"/>
      <c r="S72" s="223"/>
    </row>
    <row r="73" spans="1:19" ht="17.25" thickBot="1">
      <c r="A73" s="125" t="s">
        <v>250</v>
      </c>
      <c r="B73" s="126">
        <v>280</v>
      </c>
      <c r="C73" s="77">
        <v>2.5641025599999999E-2</v>
      </c>
      <c r="D73" s="15">
        <v>279</v>
      </c>
      <c r="E73" s="32">
        <f t="shared" si="30"/>
        <v>-3.5714285714285713E-3</v>
      </c>
      <c r="F73" s="18">
        <f>IF(ISNUMBER(D73), $B91 * E73, "")</f>
        <v>-535.71428571428567</v>
      </c>
      <c r="G73" s="31">
        <v>277</v>
      </c>
      <c r="H73" s="32">
        <f t="shared" si="31"/>
        <v>-1.0714285714285714E-2</v>
      </c>
      <c r="I73" s="101">
        <f>IF(ISNUMBER(G73), $B91 * H73, "")</f>
        <v>-1607.1428571428571</v>
      </c>
      <c r="J73" s="15">
        <v>277</v>
      </c>
      <c r="K73" s="32">
        <f t="shared" si="32"/>
        <v>-1.0714285714285714E-2</v>
      </c>
      <c r="L73" s="18">
        <f>IF(ISNUMBER(J73), $B91 * K73, "")</f>
        <v>-1607.1428571428571</v>
      </c>
      <c r="M73" s="31">
        <v>281</v>
      </c>
      <c r="N73" s="32">
        <f t="shared" si="33"/>
        <v>3.5714285714285713E-3</v>
      </c>
      <c r="O73" s="18">
        <f>IF(ISNUMBER(M73), $B91 * N73, "")</f>
        <v>535.71428571428567</v>
      </c>
      <c r="Q73" s="228"/>
      <c r="R73" s="228"/>
      <c r="S73" s="228"/>
    </row>
    <row r="74" spans="1:19" ht="17.25" thickBot="1">
      <c r="A74" s="125" t="s">
        <v>141</v>
      </c>
      <c r="B74" s="126">
        <v>105</v>
      </c>
      <c r="C74" s="77">
        <v>1.9417475699999999E-2</v>
      </c>
      <c r="D74" s="15">
        <v>108</v>
      </c>
      <c r="E74" s="32">
        <f t="shared" si="30"/>
        <v>2.8571428571428571E-2</v>
      </c>
      <c r="F74" s="18">
        <f>IF(ISNUMBER(D74), $B91 * E74, "")</f>
        <v>4285.7142857142853</v>
      </c>
      <c r="G74" s="31">
        <v>107</v>
      </c>
      <c r="H74" s="32">
        <f t="shared" si="31"/>
        <v>1.9047619047619049E-2</v>
      </c>
      <c r="I74" s="101">
        <f>IF(ISNUMBER(G74), $B91 * H74, "")</f>
        <v>2857.1428571428573</v>
      </c>
      <c r="J74" s="15">
        <v>106</v>
      </c>
      <c r="K74" s="32">
        <f t="shared" si="32"/>
        <v>9.5238095238095247E-3</v>
      </c>
      <c r="L74" s="18">
        <f>IF(ISNUMBER(J74), $B91 * K74, "")</f>
        <v>1428.5714285714287</v>
      </c>
      <c r="M74" s="31">
        <v>107</v>
      </c>
      <c r="N74" s="32">
        <f t="shared" si="33"/>
        <v>1.9047619047619049E-2</v>
      </c>
      <c r="O74" s="18">
        <f>IF(ISNUMBER(M74), $B91 * N74, "")</f>
        <v>2857.1428571428573</v>
      </c>
      <c r="Q74" s="228"/>
      <c r="R74" s="228"/>
      <c r="S74" s="228"/>
    </row>
    <row r="75" spans="1:19" ht="17.25" thickBot="1">
      <c r="A75" s="127" t="s">
        <v>248</v>
      </c>
      <c r="B75" s="128">
        <v>811</v>
      </c>
      <c r="C75" s="78">
        <v>1.375E-2</v>
      </c>
      <c r="D75" s="20">
        <v>811</v>
      </c>
      <c r="E75" s="21">
        <f t="shared" si="30"/>
        <v>0</v>
      </c>
      <c r="F75" s="22">
        <f>IF(ISNUMBER(D75), $B91 * E75, "")</f>
        <v>0</v>
      </c>
      <c r="G75" s="30">
        <v>812</v>
      </c>
      <c r="H75" s="21">
        <f t="shared" si="31"/>
        <v>1.2330456226880395E-3</v>
      </c>
      <c r="I75" s="105">
        <f>IF(ISNUMBER(G75), $B91 * H75, "")</f>
        <v>184.95684340320591</v>
      </c>
      <c r="J75" s="20">
        <v>812</v>
      </c>
      <c r="K75" s="21">
        <f t="shared" si="32"/>
        <v>1.2330456226880395E-3</v>
      </c>
      <c r="L75" s="22">
        <f>IF(ISNUMBER(J75), $B91 * K75, "")</f>
        <v>184.95684340320591</v>
      </c>
      <c r="M75" s="30">
        <v>811</v>
      </c>
      <c r="N75" s="21">
        <f t="shared" si="33"/>
        <v>0</v>
      </c>
      <c r="O75" s="22">
        <f>IF(ISNUMBER(M75), $B91 * N75, "")</f>
        <v>0</v>
      </c>
      <c r="Q75" s="228"/>
      <c r="R75" s="228"/>
      <c r="S75" s="228"/>
    </row>
    <row r="76" spans="1:19" ht="17.25" thickBot="1">
      <c r="A76" s="125" t="s">
        <v>51</v>
      </c>
      <c r="B76" s="129">
        <v>264</v>
      </c>
      <c r="C76" s="80">
        <v>1.14942529E-2</v>
      </c>
      <c r="D76" s="106">
        <v>284</v>
      </c>
      <c r="E76" s="107">
        <f>IF(ISNUMBER(D76), (D76 - $B76) / $B76, "")</f>
        <v>7.575757575757576E-2</v>
      </c>
      <c r="F76" s="108">
        <f>IF(ISNUMBER(D76), $B91 * E76, "")</f>
        <v>11363.636363636364</v>
      </c>
      <c r="G76" s="109">
        <v>286</v>
      </c>
      <c r="H76" s="107">
        <f>IF(ISNUMBER(G76), (G76 - $B76) / $B76, "")</f>
        <v>8.3333333333333329E-2</v>
      </c>
      <c r="I76" s="110">
        <f>IF(ISNUMBER(G76), $B91 * H76, "")</f>
        <v>12500</v>
      </c>
      <c r="J76" s="106">
        <v>288</v>
      </c>
      <c r="K76" s="107">
        <f>IF(ISNUMBER(J76), (J76 - $B76) / $B76, "")</f>
        <v>9.0909090909090912E-2</v>
      </c>
      <c r="L76" s="108">
        <f>IF(ISNUMBER(J76), $B91 * K76, "")</f>
        <v>13636.363636363636</v>
      </c>
      <c r="M76" s="109">
        <v>309</v>
      </c>
      <c r="N76" s="107">
        <f>IF(ISNUMBER(M76), (M76 - $B76) / $B76, "")</f>
        <v>0.17045454545454544</v>
      </c>
      <c r="O76" s="108">
        <f>IF(ISNUMBER(M76), $B91 * N76, "")</f>
        <v>25568.181818181816</v>
      </c>
      <c r="Q76" s="228"/>
      <c r="R76" s="228"/>
      <c r="S76" s="228"/>
    </row>
    <row r="77" spans="1:19" ht="17.25" thickBot="1">
      <c r="A77" s="125" t="s">
        <v>196</v>
      </c>
      <c r="B77" s="126">
        <v>151</v>
      </c>
      <c r="C77" s="77">
        <v>6.6666666999999997E-3</v>
      </c>
      <c r="D77" s="15">
        <v>150</v>
      </c>
      <c r="E77" s="32">
        <f t="shared" ref="E77:E80" si="34">IF(ISNUMBER(D77), (D77 - $B77) / $B77, "")</f>
        <v>-6.6225165562913907E-3</v>
      </c>
      <c r="F77" s="18">
        <f>IF(ISNUMBER(D77), $B91 * E77, "")</f>
        <v>-993.37748344370857</v>
      </c>
      <c r="G77" s="31">
        <v>150</v>
      </c>
      <c r="H77" s="32">
        <f t="shared" ref="H77:H80" si="35">IF(ISNUMBER(G77), (G77 - $B77) / $B77, "")</f>
        <v>-6.6225165562913907E-3</v>
      </c>
      <c r="I77" s="101">
        <f>IF(ISNUMBER(G77), $B91 * H77, "")</f>
        <v>-993.37748344370857</v>
      </c>
      <c r="J77" s="15">
        <v>151</v>
      </c>
      <c r="K77" s="32">
        <f t="shared" ref="K77:K80" si="36">IF(ISNUMBER(J77), (J77 - $B77) / $B77, "")</f>
        <v>0</v>
      </c>
      <c r="L77" s="18">
        <f>IF(ISNUMBER(J77), $B91 * K77, "")</f>
        <v>0</v>
      </c>
      <c r="M77" s="31">
        <v>155</v>
      </c>
      <c r="N77" s="32">
        <f t="shared" ref="N77:N80" si="37">IF(ISNUMBER(M77), (M77 - $B77) / $B77, "")</f>
        <v>2.6490066225165563E-2</v>
      </c>
      <c r="O77" s="18">
        <f>IF(ISNUMBER(M77), $B91 * N77, "")</f>
        <v>3973.5099337748343</v>
      </c>
      <c r="Q77" s="228"/>
      <c r="R77" s="228"/>
      <c r="S77" s="228"/>
    </row>
    <row r="78" spans="1:19" ht="17.25" thickBot="1">
      <c r="A78" s="125" t="s">
        <v>89</v>
      </c>
      <c r="B78" s="126">
        <v>819</v>
      </c>
      <c r="C78" s="77">
        <v>2.4479803999999999E-3</v>
      </c>
      <c r="D78" s="15">
        <v>911</v>
      </c>
      <c r="E78" s="32">
        <f t="shared" si="34"/>
        <v>0.11233211233211234</v>
      </c>
      <c r="F78" s="18">
        <f>IF(ISNUMBER(D78), $B91 * E78, "")</f>
        <v>16849.816849816849</v>
      </c>
      <c r="G78" s="31">
        <v>934</v>
      </c>
      <c r="H78" s="32">
        <f t="shared" si="35"/>
        <v>0.14041514041514042</v>
      </c>
      <c r="I78" s="101">
        <f>IF(ISNUMBER(G78), $B91 * H78, "")</f>
        <v>21062.271062271062</v>
      </c>
      <c r="J78" s="15">
        <v>943</v>
      </c>
      <c r="K78" s="32">
        <f t="shared" si="36"/>
        <v>0.15140415140415139</v>
      </c>
      <c r="L78" s="18">
        <f>IF(ISNUMBER(J78), $B91 * K78, "")</f>
        <v>22710.622710622709</v>
      </c>
      <c r="M78" s="31">
        <v>1065</v>
      </c>
      <c r="N78" s="32">
        <f t="shared" si="37"/>
        <v>0.30036630036630035</v>
      </c>
      <c r="O78" s="18">
        <f>IF(ISNUMBER(M78), $B91 * N78, "")</f>
        <v>45054.945054945056</v>
      </c>
      <c r="Q78" s="228"/>
      <c r="R78" s="228"/>
      <c r="S78" s="228"/>
    </row>
    <row r="79" spans="1:19" ht="17.25" thickBot="1">
      <c r="A79" s="125" t="s">
        <v>115</v>
      </c>
      <c r="B79" s="126">
        <v>551</v>
      </c>
      <c r="C79" s="77">
        <v>-1.8115942E-3</v>
      </c>
      <c r="D79" s="15">
        <v>585</v>
      </c>
      <c r="E79" s="32">
        <f t="shared" si="34"/>
        <v>6.1705989110707807E-2</v>
      </c>
      <c r="F79" s="18">
        <f>IF(ISNUMBER(D79), $B91 * E79, "")</f>
        <v>9255.8983666061704</v>
      </c>
      <c r="G79" s="31">
        <v>582</v>
      </c>
      <c r="H79" s="32">
        <f t="shared" si="35"/>
        <v>5.6261343012704176E-2</v>
      </c>
      <c r="I79" s="101">
        <f>IF(ISNUMBER(G79), $B91 * H79, "")</f>
        <v>8439.2014519056265</v>
      </c>
      <c r="J79" s="15">
        <v>579</v>
      </c>
      <c r="K79" s="32">
        <f t="shared" si="36"/>
        <v>5.0816696914700546E-2</v>
      </c>
      <c r="L79" s="18">
        <f>IF(ISNUMBER(J79), $B91 * K79, "")</f>
        <v>7622.5045372050818</v>
      </c>
      <c r="M79" s="31">
        <v>613</v>
      </c>
      <c r="N79" s="32">
        <f t="shared" si="37"/>
        <v>0.11252268602540835</v>
      </c>
      <c r="O79" s="18">
        <f>IF(ISNUMBER(M79), $B91 * N79, "")</f>
        <v>16878.402903811253</v>
      </c>
      <c r="Q79" s="33"/>
      <c r="R79" s="33"/>
    </row>
    <row r="80" spans="1:19" ht="17.25" thickBot="1">
      <c r="A80" s="130" t="s">
        <v>226</v>
      </c>
      <c r="B80" s="131">
        <v>454</v>
      </c>
      <c r="C80" s="79">
        <v>-2.1978022000000001E-3</v>
      </c>
      <c r="D80" s="24">
        <v>468</v>
      </c>
      <c r="E80" s="25">
        <f t="shared" si="34"/>
        <v>3.0837004405286344E-2</v>
      </c>
      <c r="F80" s="104">
        <f>IF(ISNUMBER(D80), $B91 * E80, "")</f>
        <v>4625.5506607929519</v>
      </c>
      <c r="G80" s="102">
        <v>465</v>
      </c>
      <c r="H80" s="25">
        <f t="shared" si="35"/>
        <v>2.4229074889867842E-2</v>
      </c>
      <c r="I80" s="103">
        <f>IF(ISNUMBER(G80), $B91 * H80, "")</f>
        <v>3634.3612334801765</v>
      </c>
      <c r="J80" s="24">
        <v>465</v>
      </c>
      <c r="K80" s="25">
        <f t="shared" si="36"/>
        <v>2.4229074889867842E-2</v>
      </c>
      <c r="L80" s="104">
        <f>IF(ISNUMBER(J80), $B91 * K80, "")</f>
        <v>3634.3612334801765</v>
      </c>
      <c r="M80" s="102">
        <v>467</v>
      </c>
      <c r="N80" s="25">
        <f t="shared" si="37"/>
        <v>2.8634361233480177E-2</v>
      </c>
      <c r="O80" s="104">
        <f>IF(ISNUMBER(M80), $B91 * N80, "")</f>
        <v>4295.1541850220265</v>
      </c>
      <c r="Q80" s="237"/>
      <c r="R80" s="238"/>
      <c r="S80" s="239"/>
    </row>
    <row r="81" spans="1:19">
      <c r="A81" s="123" t="s">
        <v>262</v>
      </c>
      <c r="B81" s="124">
        <v>179</v>
      </c>
      <c r="C81" s="76">
        <v>-5.5555556000000004E-3</v>
      </c>
      <c r="D81" s="13">
        <v>192</v>
      </c>
      <c r="E81" s="14">
        <f>IF(ISNUMBER(D81), (D81 - $B81) / $B81, "")</f>
        <v>7.2625698324022353E-2</v>
      </c>
      <c r="F81" s="16">
        <f>IF(ISNUMBER(D81), $B91 * E81, "")</f>
        <v>10893.854748603353</v>
      </c>
      <c r="G81" s="29">
        <v>191</v>
      </c>
      <c r="H81" s="14">
        <f>IF(ISNUMBER(G81), (G81 - $B81) / $B81, "")</f>
        <v>6.7039106145251395E-2</v>
      </c>
      <c r="I81" s="100">
        <f>IF(ISNUMBER(G81), $B91 * H81, "")</f>
        <v>10055.865921787708</v>
      </c>
      <c r="J81" s="13">
        <v>192</v>
      </c>
      <c r="K81" s="14">
        <f>IF(ISNUMBER(J81), (J81 - $B81) / $B81, "")</f>
        <v>7.2625698324022353E-2</v>
      </c>
      <c r="L81" s="16">
        <f>IF(ISNUMBER(J81), $B91 * K81, "")</f>
        <v>10893.854748603353</v>
      </c>
      <c r="M81" s="29">
        <v>204</v>
      </c>
      <c r="N81" s="14">
        <f>IF(ISNUMBER(M81), (M81 - $B81) / $B81, "")</f>
        <v>0.13966480446927373</v>
      </c>
      <c r="O81" s="16">
        <f>IF(ISNUMBER(M81), $B91 * N81, "")</f>
        <v>20949.72067039106</v>
      </c>
      <c r="Q81" s="240"/>
      <c r="R81" s="241"/>
      <c r="S81" s="242"/>
    </row>
    <row r="82" spans="1:19" ht="17.25" thickBot="1">
      <c r="A82" s="125" t="s">
        <v>101</v>
      </c>
      <c r="B82" s="126">
        <v>676</v>
      </c>
      <c r="C82" s="77">
        <v>-1.1695906400000001E-2</v>
      </c>
      <c r="D82" s="15">
        <v>710</v>
      </c>
      <c r="E82" s="32">
        <f t="shared" ref="E82:E85" si="38">IF(ISNUMBER(D82), (D82 - $B82) / $B82, "")</f>
        <v>5.0295857988165681E-2</v>
      </c>
      <c r="F82" s="18">
        <f>IF(ISNUMBER(D82), $B91 * E82, "")</f>
        <v>7544.3786982248521</v>
      </c>
      <c r="G82" s="31">
        <v>712</v>
      </c>
      <c r="H82" s="32">
        <f t="shared" ref="H82:H85" si="39">IF(ISNUMBER(G82), (G82 - $B82) / $B82, "")</f>
        <v>5.3254437869822487E-2</v>
      </c>
      <c r="I82" s="101">
        <f>IF(ISNUMBER(G82), $B91 * H82, "")</f>
        <v>7988.165680473373</v>
      </c>
      <c r="J82" s="15">
        <v>715</v>
      </c>
      <c r="K82" s="32">
        <f t="shared" ref="K82:K85" si="40">IF(ISNUMBER(J82), (J82 - $B82) / $B82, "")</f>
        <v>5.7692307692307696E-2</v>
      </c>
      <c r="L82" s="18">
        <f>IF(ISNUMBER(J82), $B91 * K82, "")</f>
        <v>8653.8461538461543</v>
      </c>
      <c r="M82" s="31">
        <v>711</v>
      </c>
      <c r="N82" s="32">
        <f t="shared" ref="N82:N85" si="41">IF(ISNUMBER(M82), (M82 - $B82) / $B82, "")</f>
        <v>5.1775147928994084E-2</v>
      </c>
      <c r="O82" s="18">
        <f>IF(ISNUMBER(M82), $B91 * N82, "")</f>
        <v>7766.2721893491125</v>
      </c>
      <c r="Q82" s="243"/>
      <c r="R82" s="244"/>
      <c r="S82" s="245"/>
    </row>
    <row r="83" spans="1:19" ht="17.25" thickBot="1">
      <c r="A83" s="125" t="s">
        <v>327</v>
      </c>
      <c r="B83" s="126">
        <v>660</v>
      </c>
      <c r="C83" s="77">
        <v>-1.49253731E-2</v>
      </c>
      <c r="D83" s="15">
        <v>681</v>
      </c>
      <c r="E83" s="32">
        <f t="shared" si="38"/>
        <v>3.1818181818181815E-2</v>
      </c>
      <c r="F83" s="18">
        <f>IF(ISNUMBER(D83), $B91 * E83, "")</f>
        <v>4772.7272727272721</v>
      </c>
      <c r="G83" s="31">
        <v>678</v>
      </c>
      <c r="H83" s="32">
        <f t="shared" si="39"/>
        <v>2.7272727272727271E-2</v>
      </c>
      <c r="I83" s="101">
        <f>IF(ISNUMBER(G83), $B91 * H83, "")</f>
        <v>4090.9090909090905</v>
      </c>
      <c r="J83" s="15">
        <v>678</v>
      </c>
      <c r="K83" s="32">
        <f t="shared" si="40"/>
        <v>2.7272727272727271E-2</v>
      </c>
      <c r="L83" s="18">
        <f>IF(ISNUMBER(J83), $B91 * K83, "")</f>
        <v>4090.9090909090905</v>
      </c>
      <c r="M83" s="31">
        <v>702</v>
      </c>
      <c r="N83" s="32">
        <f t="shared" si="41"/>
        <v>6.363636363636363E-2</v>
      </c>
      <c r="O83" s="18">
        <f>IF(ISNUMBER(M83), $B91 * N83, "")</f>
        <v>9545.4545454545441</v>
      </c>
      <c r="Q83" s="228"/>
      <c r="R83" s="228"/>
      <c r="S83" s="228"/>
    </row>
    <row r="84" spans="1:19" ht="17.25" thickBot="1">
      <c r="A84" s="125" t="s">
        <v>236</v>
      </c>
      <c r="B84" s="126">
        <v>121</v>
      </c>
      <c r="C84" s="77">
        <v>-1.6260162599999999E-2</v>
      </c>
      <c r="D84" s="15">
        <v>126</v>
      </c>
      <c r="E84" s="32">
        <f t="shared" si="38"/>
        <v>4.1322314049586778E-2</v>
      </c>
      <c r="F84" s="18">
        <f>IF(ISNUMBER(D84), $B91 * E84, "")</f>
        <v>6198.3471074380168</v>
      </c>
      <c r="G84" s="31">
        <v>128</v>
      </c>
      <c r="H84" s="32">
        <f t="shared" si="39"/>
        <v>5.7851239669421489E-2</v>
      </c>
      <c r="I84" s="101">
        <f>IF(ISNUMBER(G84), $B91 * H84, "")</f>
        <v>8677.6859504132226</v>
      </c>
      <c r="J84" s="15">
        <v>126</v>
      </c>
      <c r="K84" s="32">
        <f t="shared" si="40"/>
        <v>4.1322314049586778E-2</v>
      </c>
      <c r="L84" s="18">
        <f>IF(ISNUMBER(J84), $B91 * K84, "")</f>
        <v>6198.3471074380168</v>
      </c>
      <c r="M84" s="31">
        <v>131</v>
      </c>
      <c r="N84" s="32">
        <f t="shared" si="41"/>
        <v>8.2644628099173556E-2</v>
      </c>
      <c r="O84" s="18">
        <f>IF(ISNUMBER(M84), $B91 * N84, "")</f>
        <v>12396.694214876034</v>
      </c>
      <c r="Q84" s="223"/>
      <c r="R84" s="223"/>
      <c r="S84" s="223"/>
    </row>
    <row r="85" spans="1:19" ht="17.25" thickBot="1">
      <c r="A85" s="127" t="s">
        <v>325</v>
      </c>
      <c r="B85" s="128">
        <v>309</v>
      </c>
      <c r="C85" s="78">
        <v>-1.9047618999999998E-2</v>
      </c>
      <c r="D85" s="20">
        <v>319</v>
      </c>
      <c r="E85" s="21">
        <f t="shared" si="38"/>
        <v>3.2362459546925564E-2</v>
      </c>
      <c r="F85" s="22">
        <f>IF(ISNUMBER(D85), $B91 * E85, "")</f>
        <v>4854.3689320388348</v>
      </c>
      <c r="G85" s="30">
        <v>323</v>
      </c>
      <c r="H85" s="21">
        <f t="shared" si="39"/>
        <v>4.5307443365695796E-2</v>
      </c>
      <c r="I85" s="105">
        <f>IF(ISNUMBER(G85), $B91 * H85, "")</f>
        <v>6796.1165048543689</v>
      </c>
      <c r="J85" s="20">
        <v>325</v>
      </c>
      <c r="K85" s="21">
        <f t="shared" si="40"/>
        <v>5.1779935275080909E-2</v>
      </c>
      <c r="L85" s="22">
        <f>IF(ISNUMBER(J85), $B91 * K85, "")</f>
        <v>7766.9902912621365</v>
      </c>
      <c r="M85" s="30">
        <v>317</v>
      </c>
      <c r="N85" s="21">
        <f t="shared" si="41"/>
        <v>2.5889967637540454E-2</v>
      </c>
      <c r="O85" s="22">
        <f>IF(ISNUMBER(M85), $B91 * N85, "")</f>
        <v>3883.4951456310682</v>
      </c>
      <c r="Q85" s="223"/>
      <c r="R85" s="223"/>
      <c r="S85" s="223"/>
    </row>
    <row r="86" spans="1:19" ht="17.25" thickBot="1">
      <c r="A86" s="125" t="s">
        <v>218</v>
      </c>
      <c r="B86" s="129">
        <v>245</v>
      </c>
      <c r="C86" s="80">
        <v>-0.02</v>
      </c>
      <c r="D86" s="106">
        <v>248</v>
      </c>
      <c r="E86" s="107">
        <f>IF(ISNUMBER(D86), (D86 - $B86) / $B86, "")</f>
        <v>1.2244897959183673E-2</v>
      </c>
      <c r="F86" s="108">
        <f>IF(ISNUMBER(D86), $B91 * E86, "")</f>
        <v>1836.7346938775509</v>
      </c>
      <c r="G86" s="109">
        <v>247</v>
      </c>
      <c r="H86" s="107">
        <f>IF(ISNUMBER(G86), (G86 - $B86) / $B86, "")</f>
        <v>8.1632653061224497E-3</v>
      </c>
      <c r="I86" s="110">
        <f>IF(ISNUMBER(G86), $B91 * H86, "")</f>
        <v>1224.4897959183675</v>
      </c>
      <c r="J86" s="106">
        <v>247</v>
      </c>
      <c r="K86" s="107">
        <f>IF(ISNUMBER(J86), (J86 - $B86) / $B86, "")</f>
        <v>8.1632653061224497E-3</v>
      </c>
      <c r="L86" s="108">
        <f>IF(ISNUMBER(J86), $B91 * K86, "")</f>
        <v>1224.4897959183675</v>
      </c>
      <c r="M86" s="109">
        <v>256</v>
      </c>
      <c r="N86" s="107">
        <f>IF(ISNUMBER(M86), (M86 - $B86) / $B86, "")</f>
        <v>4.4897959183673466E-2</v>
      </c>
      <c r="O86" s="108">
        <f>IF(ISNUMBER(M86), $B91 * N86, "")</f>
        <v>6734.6938775510198</v>
      </c>
      <c r="Q86" s="228"/>
      <c r="R86" s="228"/>
      <c r="S86" s="228"/>
    </row>
    <row r="87" spans="1:19" ht="17.25" thickBot="1">
      <c r="A87" s="125" t="s">
        <v>56</v>
      </c>
      <c r="B87" s="126">
        <v>135</v>
      </c>
      <c r="C87" s="77">
        <v>-2.1739130400000001E-2</v>
      </c>
      <c r="D87" s="15">
        <v>138</v>
      </c>
      <c r="E87" s="32">
        <f t="shared" ref="E87:E90" si="42">IF(ISNUMBER(D87), (D87 - $B87) / $B87, "")</f>
        <v>2.2222222222222223E-2</v>
      </c>
      <c r="F87" s="18">
        <f>IF(ISNUMBER(D87), $B91 * E87, "")</f>
        <v>3333.3333333333335</v>
      </c>
      <c r="G87" s="31">
        <v>141</v>
      </c>
      <c r="H87" s="32">
        <f t="shared" ref="H87:H90" si="43">IF(ISNUMBER(G87), (G87 - $B87) / $B87, "")</f>
        <v>4.4444444444444446E-2</v>
      </c>
      <c r="I87" s="101">
        <f>IF(ISNUMBER(G87), $B91 * H87, "")</f>
        <v>6666.666666666667</v>
      </c>
      <c r="J87" s="15">
        <v>141</v>
      </c>
      <c r="K87" s="32">
        <f t="shared" ref="K87:K90" si="44">IF(ISNUMBER(J87), (J87 - $B87) / $B87, "")</f>
        <v>4.4444444444444446E-2</v>
      </c>
      <c r="L87" s="18">
        <f>IF(ISNUMBER(J87), $B91 * K87, "")</f>
        <v>6666.666666666667</v>
      </c>
      <c r="M87" s="31">
        <v>147</v>
      </c>
      <c r="N87" s="32">
        <f t="shared" ref="N87:N90" si="45">IF(ISNUMBER(M87), (M87 - $B87) / $B87, "")</f>
        <v>8.8888888888888892E-2</v>
      </c>
      <c r="O87" s="18">
        <f>IF(ISNUMBER(M87), $B91 * N87, "")</f>
        <v>13333.333333333334</v>
      </c>
      <c r="Q87" s="228"/>
      <c r="R87" s="228"/>
      <c r="S87" s="228"/>
    </row>
    <row r="88" spans="1:19" ht="17.25" thickBot="1">
      <c r="A88" s="125" t="s">
        <v>202</v>
      </c>
      <c r="B88" s="126">
        <v>601</v>
      </c>
      <c r="C88" s="77">
        <v>-2.2764227599999999E-2</v>
      </c>
      <c r="D88" s="15">
        <v>606</v>
      </c>
      <c r="E88" s="32">
        <f t="shared" si="42"/>
        <v>8.3194675540765387E-3</v>
      </c>
      <c r="F88" s="18">
        <f>IF(ISNUMBER(D88), $B91 * E88, "")</f>
        <v>1247.9201331114807</v>
      </c>
      <c r="G88" s="31">
        <v>603</v>
      </c>
      <c r="H88" s="32">
        <f t="shared" si="43"/>
        <v>3.3277870216306157E-3</v>
      </c>
      <c r="I88" s="101">
        <f>IF(ISNUMBER(G88), $B91 * H88, "")</f>
        <v>499.16805324459239</v>
      </c>
      <c r="J88" s="15">
        <v>603</v>
      </c>
      <c r="K88" s="32">
        <f t="shared" si="44"/>
        <v>3.3277870216306157E-3</v>
      </c>
      <c r="L88" s="18">
        <f>IF(ISNUMBER(J88), $B91 * K88, "")</f>
        <v>499.16805324459239</v>
      </c>
      <c r="M88" s="31">
        <v>604</v>
      </c>
      <c r="N88" s="32">
        <f t="shared" si="45"/>
        <v>4.9916805324459234E-3</v>
      </c>
      <c r="O88" s="18">
        <f>IF(ISNUMBER(M88), $B91 * N88, "")</f>
        <v>748.75207986688849</v>
      </c>
      <c r="Q88" s="228"/>
      <c r="R88" s="228"/>
      <c r="S88" s="228"/>
    </row>
    <row r="89" spans="1:19">
      <c r="A89" s="125" t="s">
        <v>121</v>
      </c>
      <c r="B89" s="126">
        <v>379</v>
      </c>
      <c r="C89" s="77">
        <v>-2.3195876300000001E-2</v>
      </c>
      <c r="D89" s="15">
        <v>391</v>
      </c>
      <c r="E89" s="32">
        <f t="shared" si="42"/>
        <v>3.1662269129287601E-2</v>
      </c>
      <c r="F89" s="18">
        <f>IF(ISNUMBER(D89), $B91 * E89, "")</f>
        <v>4749.3403693931405</v>
      </c>
      <c r="G89" s="31">
        <v>387</v>
      </c>
      <c r="H89" s="32">
        <f t="shared" si="43"/>
        <v>2.1108179419525065E-2</v>
      </c>
      <c r="I89" s="101">
        <f>IF(ISNUMBER(G89), $B91 * H89, "")</f>
        <v>3166.2269129287597</v>
      </c>
      <c r="J89" s="15">
        <v>388</v>
      </c>
      <c r="K89" s="32">
        <f t="shared" si="44"/>
        <v>2.3746701846965697E-2</v>
      </c>
      <c r="L89" s="18">
        <f>IF(ISNUMBER(J89), $B91 * K89, "")</f>
        <v>3562.0052770448547</v>
      </c>
      <c r="M89" s="31">
        <v>392</v>
      </c>
      <c r="N89" s="32">
        <f t="shared" si="45"/>
        <v>3.430079155672823E-2</v>
      </c>
      <c r="O89" s="18">
        <f>IF(ISNUMBER(M89), $B91 * N89, "")</f>
        <v>5145.1187335092345</v>
      </c>
      <c r="Q89" s="250"/>
      <c r="R89" s="251"/>
      <c r="S89" s="252"/>
    </row>
    <row r="90" spans="1:19" ht="17.25" thickBot="1">
      <c r="A90" s="130" t="s">
        <v>107</v>
      </c>
      <c r="B90" s="131">
        <v>121</v>
      </c>
      <c r="C90" s="79">
        <v>-2.4193548400000001E-2</v>
      </c>
      <c r="D90" s="24">
        <v>124</v>
      </c>
      <c r="E90" s="25">
        <f t="shared" si="42"/>
        <v>2.4793388429752067E-2</v>
      </c>
      <c r="F90" s="104">
        <f>IF(ISNUMBER(D90), $B91 * E90, "")</f>
        <v>3719.0082644628101</v>
      </c>
      <c r="G90" s="102">
        <v>123</v>
      </c>
      <c r="H90" s="25">
        <f t="shared" si="43"/>
        <v>1.6528925619834711E-2</v>
      </c>
      <c r="I90" s="103">
        <f>IF(ISNUMBER(G90), $B91 * H90, "")</f>
        <v>2479.3388429752067</v>
      </c>
      <c r="J90" s="24">
        <v>124</v>
      </c>
      <c r="K90" s="25">
        <f t="shared" si="44"/>
        <v>2.4793388429752067E-2</v>
      </c>
      <c r="L90" s="104">
        <f>IF(ISNUMBER(J90), $B91 * K90, "")</f>
        <v>3719.0082644628101</v>
      </c>
      <c r="M90" s="102">
        <v>129</v>
      </c>
      <c r="N90" s="25">
        <f t="shared" si="45"/>
        <v>6.6115702479338845E-2</v>
      </c>
      <c r="O90" s="104">
        <f>IF(ISNUMBER(M90), $B91 * N90, "")</f>
        <v>9917.3553719008269</v>
      </c>
      <c r="Q90" s="253"/>
      <c r="R90" s="254"/>
      <c r="S90" s="255"/>
    </row>
    <row r="91" spans="1:19" ht="17.25" thickBot="1">
      <c r="A91" s="132" t="s">
        <v>266</v>
      </c>
      <c r="B91" s="261">
        <f>$B$37</f>
        <v>150000</v>
      </c>
      <c r="C91" s="262"/>
      <c r="D91" s="26" t="s">
        <v>267</v>
      </c>
      <c r="E91" s="27">
        <f>IF(COUNT(E71:E90), SUM(E71:E90) / COUNT(E71:E90), 0)</f>
        <v>3.4875154431787E-2</v>
      </c>
      <c r="F91" s="28">
        <f>SUM(F71:F90)</f>
        <v>104625.46329536098</v>
      </c>
      <c r="G91" s="26" t="s">
        <v>267</v>
      </c>
      <c r="H91" s="27">
        <f>IF(COUNT(H71:H90), SUM(H71:H90) / COUNT(H71:H90), 0)</f>
        <v>3.5185262249538884E-2</v>
      </c>
      <c r="I91" s="28">
        <f>SUM(I71:I90)</f>
        <v>105555.78674861665</v>
      </c>
      <c r="J91" s="26" t="s">
        <v>267</v>
      </c>
      <c r="K91" s="27">
        <f>IF(COUNT(K71:K90), SUM(K71:K90) / COUNT(K71:K90), 0)</f>
        <v>3.6426321565088557E-2</v>
      </c>
      <c r="L91" s="28">
        <f>SUM(L71:L90)</f>
        <v>109278.96469526568</v>
      </c>
      <c r="M91" s="26" t="s">
        <v>267</v>
      </c>
      <c r="N91" s="27">
        <f>IF(COUNT(N71:N90), SUM(N71:N90) / COUNT(N71:N90), 0)</f>
        <v>6.4692039287869291E-2</v>
      </c>
      <c r="O91" s="28">
        <f>SUM(O71:O90)</f>
        <v>194076.11786360794</v>
      </c>
      <c r="Q91" s="256"/>
      <c r="R91" s="257"/>
      <c r="S91" s="258"/>
    </row>
    <row r="93" spans="1:19" ht="17.25" thickBot="1"/>
    <row r="94" spans="1:19" ht="17.25" thickBot="1">
      <c r="A94" s="202" t="s">
        <v>46</v>
      </c>
      <c r="B94" s="203"/>
      <c r="C94" s="203"/>
      <c r="D94" s="203"/>
      <c r="E94" s="203"/>
      <c r="F94" s="203"/>
      <c r="G94" s="203"/>
      <c r="H94" s="203"/>
      <c r="I94" s="203"/>
      <c r="J94" s="203"/>
      <c r="K94" s="203"/>
      <c r="L94" s="203"/>
      <c r="M94" s="203"/>
      <c r="N94" s="203"/>
      <c r="O94" s="204"/>
      <c r="Q94" s="223"/>
      <c r="R94" s="223"/>
      <c r="S94" s="223"/>
    </row>
    <row r="95" spans="1:19" ht="17.25" thickBot="1">
      <c r="A95" s="174" t="s">
        <v>263</v>
      </c>
      <c r="B95" s="202" t="s">
        <v>49</v>
      </c>
      <c r="C95" s="204"/>
      <c r="D95" s="202" t="s">
        <v>57</v>
      </c>
      <c r="E95" s="203"/>
      <c r="F95" s="204"/>
      <c r="G95" s="229">
        <f>_xlfn.IFNA(VLOOKUP(B95, 현재가테이블!$B$2:$D$200, 2, FALSE), "-")</f>
        <v>48446000</v>
      </c>
      <c r="H95" s="230"/>
      <c r="I95" s="231"/>
      <c r="J95" s="202" t="s">
        <v>58</v>
      </c>
      <c r="K95" s="203"/>
      <c r="L95" s="204"/>
      <c r="M95" s="232">
        <f>_xlfn.IFNA(VLOOKUP(B95, 현재가테이블!$B$2:$D$200, 3, FALSE), "-")</f>
        <v>4.5040769699999997E-2</v>
      </c>
      <c r="N95" s="233"/>
      <c r="O95" s="234"/>
      <c r="Q95" s="223"/>
      <c r="R95" s="223"/>
      <c r="S95" s="223"/>
    </row>
    <row r="96" spans="1:19" ht="17.25" thickBot="1">
      <c r="A96" s="263" t="s">
        <v>54</v>
      </c>
      <c r="B96" s="265" t="str">
        <f>TEXT($G$1, "[$-ko-KR]yyyy-mm-dd(ddd) ") &amp; "오전 00:00"</f>
        <v>2022-02-07(월) 오전 00:00</v>
      </c>
      <c r="C96" s="266"/>
      <c r="D96" s="225" t="str">
        <f>TEXT($G$1, "[$-ko-KR]yyyy-mm-dd(ddd) ") &amp; "오후 14:00"</f>
        <v>2022-02-07(월) 오후 14:00</v>
      </c>
      <c r="E96" s="226"/>
      <c r="F96" s="227"/>
      <c r="G96" s="225" t="str">
        <f>TEXT($G$1, "[$-ko-KR]yyyy-mm-dd(ddd) ") &amp; "오후 19:00"</f>
        <v>2022-02-07(월) 오후 19:00</v>
      </c>
      <c r="H96" s="226"/>
      <c r="I96" s="227"/>
      <c r="J96" s="225" t="str">
        <f>TEXT($G$1, "[$-ko-KR]yyyy-mm-dd(ddd) ") &amp; "오후 21:00"</f>
        <v>2022-02-07(월) 오후 21:00</v>
      </c>
      <c r="K96" s="226"/>
      <c r="L96" s="227"/>
      <c r="M96" s="225" t="str">
        <f>TEXT($G$1+1, "[$-ko-KR]yyyy-mm-dd(ddd) ") &amp; "오전 00:00"</f>
        <v>2022-02-08(화) 오전 00:00</v>
      </c>
      <c r="N96" s="226"/>
      <c r="O96" s="227"/>
      <c r="Q96" s="223"/>
      <c r="R96" s="223"/>
      <c r="S96" s="223"/>
    </row>
    <row r="97" spans="1:19" ht="17.25" thickBot="1">
      <c r="A97" s="264"/>
      <c r="B97" s="121" t="s">
        <v>57</v>
      </c>
      <c r="C97" s="122" t="s">
        <v>58</v>
      </c>
      <c r="D97" s="2" t="s">
        <v>57</v>
      </c>
      <c r="E97" s="10" t="s">
        <v>264</v>
      </c>
      <c r="F97" s="11" t="s">
        <v>265</v>
      </c>
      <c r="G97" s="175" t="s">
        <v>57</v>
      </c>
      <c r="H97" s="176" t="s">
        <v>264</v>
      </c>
      <c r="I97" s="177" t="s">
        <v>265</v>
      </c>
      <c r="J97" s="10" t="s">
        <v>57</v>
      </c>
      <c r="K97" s="10" t="s">
        <v>264</v>
      </c>
      <c r="L97" s="115" t="s">
        <v>265</v>
      </c>
      <c r="M97" s="2" t="s">
        <v>57</v>
      </c>
      <c r="N97" s="10" t="s">
        <v>264</v>
      </c>
      <c r="O97" s="66" t="s">
        <v>265</v>
      </c>
      <c r="Q97" s="228"/>
      <c r="R97" s="228"/>
      <c r="S97" s="228"/>
    </row>
    <row r="98" spans="1:19" ht="17.25" thickBot="1">
      <c r="A98" s="123" t="s">
        <v>151</v>
      </c>
      <c r="B98" s="124">
        <v>78920</v>
      </c>
      <c r="C98" s="76">
        <v>0.1317940628</v>
      </c>
      <c r="D98" s="13">
        <v>85240</v>
      </c>
      <c r="E98" s="14">
        <f>IF(ISNUMBER(D98), (D98 - $B98) / $B98, "")</f>
        <v>8.0081094779523562E-2</v>
      </c>
      <c r="F98" s="16">
        <f>IF(ISNUMBER(D98), $B118 * E98, "")</f>
        <v>12012.164216928535</v>
      </c>
      <c r="G98" s="29">
        <v>84290</v>
      </c>
      <c r="H98" s="14">
        <f>IF(ISNUMBER(G98), (G98 - $B98) / $B98, "")</f>
        <v>6.8043588443993913E-2</v>
      </c>
      <c r="I98" s="100">
        <f>IF(ISNUMBER(G98), $B118 * H98, "")</f>
        <v>10206.538266599087</v>
      </c>
      <c r="J98" s="13">
        <v>83510</v>
      </c>
      <c r="K98" s="14">
        <f>IF(ISNUMBER(J98), (J98 - $B98) / $B98, "")</f>
        <v>5.816016218955905E-2</v>
      </c>
      <c r="L98" s="16">
        <f>IF(ISNUMBER(J98), $B118 * K98, "")</f>
        <v>8724.0243284338576</v>
      </c>
      <c r="M98" s="29">
        <v>81970</v>
      </c>
      <c r="N98" s="14">
        <f>IF(ISNUMBER(M98), (M98 - $B98) / $B98, "")</f>
        <v>3.8646730866700459E-2</v>
      </c>
      <c r="O98" s="16">
        <f>IF(ISNUMBER(M98), $B118 * N98, "")</f>
        <v>5797.0096300050691</v>
      </c>
      <c r="Q98" s="223"/>
      <c r="R98" s="223"/>
      <c r="S98" s="223"/>
    </row>
    <row r="99" spans="1:19" ht="17.25" thickBot="1">
      <c r="A99" s="125" t="s">
        <v>194</v>
      </c>
      <c r="B99" s="126">
        <v>8910</v>
      </c>
      <c r="C99" s="77">
        <v>0.1068322981</v>
      </c>
      <c r="D99" s="15">
        <v>9195</v>
      </c>
      <c r="E99" s="32">
        <f t="shared" ref="E99:E102" si="46">IF(ISNUMBER(D99), (D99 - $B99) / $B99, "")</f>
        <v>3.1986531986531987E-2</v>
      </c>
      <c r="F99" s="18">
        <f>IF(ISNUMBER(D99), $B118 * E99, "")</f>
        <v>4797.9797979797977</v>
      </c>
      <c r="G99" s="31">
        <v>9205</v>
      </c>
      <c r="H99" s="32">
        <f t="shared" ref="H99:H102" si="47">IF(ISNUMBER(G99), (G99 - $B99) / $B99, "")</f>
        <v>3.3108866442199777E-2</v>
      </c>
      <c r="I99" s="101">
        <f>IF(ISNUMBER(G99), $B118 * H99, "")</f>
        <v>4966.3299663299667</v>
      </c>
      <c r="J99" s="15">
        <v>9055</v>
      </c>
      <c r="K99" s="32">
        <f t="shared" ref="K99:K102" si="48">IF(ISNUMBER(J99), (J99 - $B99) / $B99, "")</f>
        <v>1.6273849607182939E-2</v>
      </c>
      <c r="L99" s="18">
        <f>IF(ISNUMBER(J99), $B118 * K99, "")</f>
        <v>2441.0774410774411</v>
      </c>
      <c r="M99" s="31">
        <v>9280</v>
      </c>
      <c r="N99" s="32">
        <f t="shared" ref="N99:N102" si="49">IF(ISNUMBER(M99), (M99 - $B99) / $B99, "")</f>
        <v>4.1526374859708191E-2</v>
      </c>
      <c r="O99" s="18">
        <f>IF(ISNUMBER(M99), $B118 * N99, "")</f>
        <v>6228.9562289562291</v>
      </c>
      <c r="Q99" s="223"/>
      <c r="R99" s="223"/>
      <c r="S99" s="223"/>
    </row>
    <row r="100" spans="1:19" ht="17.25" thickBot="1">
      <c r="A100" s="125" t="s">
        <v>135</v>
      </c>
      <c r="B100" s="126">
        <v>269</v>
      </c>
      <c r="C100" s="77">
        <v>9.7959183699999994E-2</v>
      </c>
      <c r="D100" s="15">
        <v>274</v>
      </c>
      <c r="E100" s="32">
        <f t="shared" si="46"/>
        <v>1.858736059479554E-2</v>
      </c>
      <c r="F100" s="18">
        <f>IF(ISNUMBER(D100), $B118 * E100, "")</f>
        <v>2788.1040892193309</v>
      </c>
      <c r="G100" s="31">
        <v>270</v>
      </c>
      <c r="H100" s="32">
        <f t="shared" si="47"/>
        <v>3.7174721189591076E-3</v>
      </c>
      <c r="I100" s="101">
        <f>IF(ISNUMBER(G100), $B118 * H100, "")</f>
        <v>557.62081784386612</v>
      </c>
      <c r="J100" s="15">
        <v>270</v>
      </c>
      <c r="K100" s="32">
        <f t="shared" si="48"/>
        <v>3.7174721189591076E-3</v>
      </c>
      <c r="L100" s="18">
        <f>IF(ISNUMBER(J100), $B118 * K100, "")</f>
        <v>557.62081784386612</v>
      </c>
      <c r="M100" s="31">
        <v>262</v>
      </c>
      <c r="N100" s="32">
        <f t="shared" si="49"/>
        <v>-2.6022304832713755E-2</v>
      </c>
      <c r="O100" s="18">
        <f>IF(ISNUMBER(M100), $B118 * N100, "")</f>
        <v>-3903.3457249070634</v>
      </c>
      <c r="Q100" s="228"/>
      <c r="R100" s="228"/>
      <c r="S100" s="228"/>
    </row>
    <row r="101" spans="1:19" ht="17.25" thickBot="1">
      <c r="A101" s="125" t="s">
        <v>109</v>
      </c>
      <c r="B101" s="126">
        <v>4290</v>
      </c>
      <c r="C101" s="77">
        <v>6.8493150700000005E-2</v>
      </c>
      <c r="D101" s="15">
        <v>4305</v>
      </c>
      <c r="E101" s="32">
        <f t="shared" si="46"/>
        <v>3.4965034965034965E-3</v>
      </c>
      <c r="F101" s="18">
        <f>IF(ISNUMBER(D101), $B118 * E101, "")</f>
        <v>524.47552447552448</v>
      </c>
      <c r="G101" s="31">
        <v>4240</v>
      </c>
      <c r="H101" s="32">
        <f t="shared" si="47"/>
        <v>-1.1655011655011656E-2</v>
      </c>
      <c r="I101" s="101">
        <f>IF(ISNUMBER(G101), $B118 * H101, "")</f>
        <v>-1748.2517482517483</v>
      </c>
      <c r="J101" s="15">
        <v>4255</v>
      </c>
      <c r="K101" s="32">
        <f t="shared" si="48"/>
        <v>-8.1585081585081581E-3</v>
      </c>
      <c r="L101" s="18">
        <f>IF(ISNUMBER(J101), $B118 * K101, "")</f>
        <v>-1223.7762237762238</v>
      </c>
      <c r="M101" s="31">
        <v>4320</v>
      </c>
      <c r="N101" s="32">
        <f t="shared" si="49"/>
        <v>6.993006993006993E-3</v>
      </c>
      <c r="O101" s="18">
        <f>IF(ISNUMBER(M101), $B118 * N101, "")</f>
        <v>1048.951048951049</v>
      </c>
      <c r="Q101" s="228"/>
      <c r="R101" s="228"/>
      <c r="S101" s="228"/>
    </row>
    <row r="102" spans="1:19" ht="17.25" thickBot="1">
      <c r="A102" s="127" t="s">
        <v>60</v>
      </c>
      <c r="B102" s="128">
        <v>3940</v>
      </c>
      <c r="C102" s="78">
        <v>6.7750677499999995E-2</v>
      </c>
      <c r="D102" s="20">
        <v>4030</v>
      </c>
      <c r="E102" s="21">
        <f t="shared" si="46"/>
        <v>2.2842639593908629E-2</v>
      </c>
      <c r="F102" s="22">
        <f>IF(ISNUMBER(D102), $B118 * E102, "")</f>
        <v>3426.3959390862942</v>
      </c>
      <c r="G102" s="30">
        <v>4035</v>
      </c>
      <c r="H102" s="21">
        <f t="shared" si="47"/>
        <v>2.4111675126903553E-2</v>
      </c>
      <c r="I102" s="105">
        <f>IF(ISNUMBER(G102), $B118 * H102, "")</f>
        <v>3616.7512690355329</v>
      </c>
      <c r="J102" s="20">
        <v>4005</v>
      </c>
      <c r="K102" s="21">
        <f t="shared" si="48"/>
        <v>1.6497461928934011E-2</v>
      </c>
      <c r="L102" s="22">
        <f>IF(ISNUMBER(J102), $B118 * K102, "")</f>
        <v>2474.6192893401017</v>
      </c>
      <c r="M102" s="30">
        <v>4010</v>
      </c>
      <c r="N102" s="21">
        <f t="shared" si="49"/>
        <v>1.7766497461928935E-2</v>
      </c>
      <c r="O102" s="22">
        <f>IF(ISNUMBER(M102), $B118 * N102, "")</f>
        <v>2664.9746192893404</v>
      </c>
      <c r="Q102" s="228"/>
      <c r="R102" s="228"/>
      <c r="S102" s="228"/>
    </row>
    <row r="103" spans="1:19" ht="17.25" thickBot="1">
      <c r="A103" s="125" t="s">
        <v>85</v>
      </c>
      <c r="B103" s="129">
        <v>268</v>
      </c>
      <c r="C103" s="80">
        <v>4.6875E-2</v>
      </c>
      <c r="D103" s="106">
        <v>282</v>
      </c>
      <c r="E103" s="107">
        <f>IF(ISNUMBER(D103), (D103 - $B103) / $B103, "")</f>
        <v>5.2238805970149252E-2</v>
      </c>
      <c r="F103" s="108">
        <f>IF(ISNUMBER(D103), $B118 * E103, "")</f>
        <v>7835.8208955223881</v>
      </c>
      <c r="G103" s="109">
        <v>281</v>
      </c>
      <c r="H103" s="107">
        <f>IF(ISNUMBER(G103), (G103 - $B103) / $B103, "")</f>
        <v>4.8507462686567165E-2</v>
      </c>
      <c r="I103" s="110">
        <f>IF(ISNUMBER(G103), $B118 * H103, "")</f>
        <v>7276.1194029850749</v>
      </c>
      <c r="J103" s="106">
        <v>282</v>
      </c>
      <c r="K103" s="107">
        <f>IF(ISNUMBER(J103), (J103 - $B103) / $B103, "")</f>
        <v>5.2238805970149252E-2</v>
      </c>
      <c r="L103" s="108">
        <f>IF(ISNUMBER(J103), $B118 * K103, "")</f>
        <v>7835.8208955223881</v>
      </c>
      <c r="M103" s="109">
        <v>283</v>
      </c>
      <c r="N103" s="107">
        <f>IF(ISNUMBER(M103), (M103 - $B103) / $B103, "")</f>
        <v>5.5970149253731345E-2</v>
      </c>
      <c r="O103" s="108">
        <f>IF(ISNUMBER(M103), $B118 * N103, "")</f>
        <v>8395.5223880597023</v>
      </c>
      <c r="Q103" s="228"/>
      <c r="R103" s="228"/>
      <c r="S103" s="228"/>
    </row>
    <row r="104" spans="1:19" ht="17.25" thickBot="1">
      <c r="A104" s="125" t="s">
        <v>192</v>
      </c>
      <c r="B104" s="126">
        <v>2625</v>
      </c>
      <c r="C104" s="77">
        <v>4.3737574600000002E-2</v>
      </c>
      <c r="D104" s="15">
        <v>2665</v>
      </c>
      <c r="E104" s="32">
        <f t="shared" ref="E104:E107" si="50">IF(ISNUMBER(D104), (D104 - $B104) / $B104, "")</f>
        <v>1.5238095238095238E-2</v>
      </c>
      <c r="F104" s="18">
        <f>IF(ISNUMBER(D104), $B118 * E104, "")</f>
        <v>2285.7142857142858</v>
      </c>
      <c r="G104" s="31">
        <v>2640</v>
      </c>
      <c r="H104" s="32">
        <f t="shared" ref="H104:H107" si="51">IF(ISNUMBER(G104), (G104 - $B104) / $B104, "")</f>
        <v>5.7142857142857143E-3</v>
      </c>
      <c r="I104" s="101">
        <f>IF(ISNUMBER(G104), $B118 * H104, "")</f>
        <v>857.14285714285711</v>
      </c>
      <c r="J104" s="15">
        <v>2660</v>
      </c>
      <c r="K104" s="32">
        <f t="shared" ref="K104:K107" si="52">IF(ISNUMBER(J104), (J104 - $B104) / $B104, "")</f>
        <v>1.3333333333333334E-2</v>
      </c>
      <c r="L104" s="18">
        <f>IF(ISNUMBER(J104), $B118 * K104, "")</f>
        <v>2000.0000000000002</v>
      </c>
      <c r="M104" s="31">
        <v>2685</v>
      </c>
      <c r="N104" s="32">
        <f t="shared" ref="N104:N107" si="53">IF(ISNUMBER(M104), (M104 - $B104) / $B104, "")</f>
        <v>2.2857142857142857E-2</v>
      </c>
      <c r="O104" s="18">
        <f>IF(ISNUMBER(M104), $B118 * N104, "")</f>
        <v>3428.5714285714284</v>
      </c>
      <c r="Q104" s="228"/>
      <c r="R104" s="228"/>
      <c r="S104" s="228"/>
    </row>
    <row r="105" spans="1:19" ht="17.25" thickBot="1">
      <c r="A105" s="125" t="s">
        <v>111</v>
      </c>
      <c r="B105" s="126">
        <v>5545</v>
      </c>
      <c r="C105" s="77">
        <v>4.1314554000000003E-2</v>
      </c>
      <c r="D105" s="15">
        <v>5700</v>
      </c>
      <c r="E105" s="32">
        <f t="shared" si="50"/>
        <v>2.7953110910730387E-2</v>
      </c>
      <c r="F105" s="18">
        <f>IF(ISNUMBER(D105), $B118 * E105, "")</f>
        <v>4192.966636609558</v>
      </c>
      <c r="G105" s="31">
        <v>5635</v>
      </c>
      <c r="H105" s="32">
        <f t="shared" si="51"/>
        <v>1.6230838593327322E-2</v>
      </c>
      <c r="I105" s="101">
        <f>IF(ISNUMBER(G105), $B118 * H105, "")</f>
        <v>2434.6257889990984</v>
      </c>
      <c r="J105" s="15">
        <v>5605</v>
      </c>
      <c r="K105" s="32">
        <f t="shared" si="52"/>
        <v>1.0820559062218215E-2</v>
      </c>
      <c r="L105" s="18">
        <f>IF(ISNUMBER(J105), $B118 * K105, "")</f>
        <v>1623.0838593327323</v>
      </c>
      <c r="M105" s="31">
        <v>5660</v>
      </c>
      <c r="N105" s="32">
        <f t="shared" si="53"/>
        <v>2.0739404869251576E-2</v>
      </c>
      <c r="O105" s="18">
        <f>IF(ISNUMBER(M105), $B118 * N105, "")</f>
        <v>3110.9107303877363</v>
      </c>
      <c r="Q105" s="228"/>
      <c r="R105" s="228"/>
      <c r="S105" s="228"/>
    </row>
    <row r="106" spans="1:19" ht="17.25" thickBot="1">
      <c r="A106" s="125" t="s">
        <v>153</v>
      </c>
      <c r="B106" s="126">
        <v>2445</v>
      </c>
      <c r="C106" s="77">
        <v>3.8216560500000003E-2</v>
      </c>
      <c r="D106" s="15">
        <v>2555</v>
      </c>
      <c r="E106" s="32">
        <f t="shared" si="50"/>
        <v>4.4989775051124746E-2</v>
      </c>
      <c r="F106" s="18">
        <f>IF(ISNUMBER(D106), $B118 * E106, "")</f>
        <v>6748.4662576687115</v>
      </c>
      <c r="G106" s="31">
        <v>2530</v>
      </c>
      <c r="H106" s="32">
        <f t="shared" si="51"/>
        <v>3.4764826175869123E-2</v>
      </c>
      <c r="I106" s="101">
        <f>IF(ISNUMBER(G106), $B118 * H106, "")</f>
        <v>5214.7239263803685</v>
      </c>
      <c r="J106" s="15">
        <v>2515</v>
      </c>
      <c r="K106" s="32">
        <f t="shared" si="52"/>
        <v>2.8629856850715747E-2</v>
      </c>
      <c r="L106" s="18">
        <f>IF(ISNUMBER(J106), $B118 * K106, "")</f>
        <v>4294.4785276073617</v>
      </c>
      <c r="M106" s="31">
        <v>2590</v>
      </c>
      <c r="N106" s="32">
        <f t="shared" si="53"/>
        <v>5.9304703476482618E-2</v>
      </c>
      <c r="O106" s="18">
        <f>IF(ISNUMBER(M106), $B118 * N106, "")</f>
        <v>8895.7055214723932</v>
      </c>
      <c r="Q106" s="33"/>
      <c r="R106" s="33"/>
    </row>
    <row r="107" spans="1:19" ht="17.25" thickBot="1">
      <c r="A107" s="130" t="s">
        <v>155</v>
      </c>
      <c r="B107" s="131">
        <v>12670</v>
      </c>
      <c r="C107" s="79">
        <v>2.9244516700000001E-2</v>
      </c>
      <c r="D107" s="24">
        <v>13200</v>
      </c>
      <c r="E107" s="25">
        <f t="shared" si="50"/>
        <v>4.1831097079715863E-2</v>
      </c>
      <c r="F107" s="104">
        <f>IF(ISNUMBER(D107), $B118 * E107, "")</f>
        <v>6274.6645619573792</v>
      </c>
      <c r="G107" s="102">
        <v>13600</v>
      </c>
      <c r="H107" s="25">
        <f t="shared" si="51"/>
        <v>7.34017363851618E-2</v>
      </c>
      <c r="I107" s="103">
        <f>IF(ISNUMBER(G107), $B118 * H107, "")</f>
        <v>11010.26045777427</v>
      </c>
      <c r="J107" s="24">
        <v>13710</v>
      </c>
      <c r="K107" s="25">
        <f t="shared" si="52"/>
        <v>8.2083662194159426E-2</v>
      </c>
      <c r="L107" s="104">
        <f>IF(ISNUMBER(J107), $B118 * K107, "")</f>
        <v>12312.549329123915</v>
      </c>
      <c r="M107" s="102">
        <v>13360</v>
      </c>
      <c r="N107" s="25">
        <f t="shared" si="53"/>
        <v>5.4459352801894241E-2</v>
      </c>
      <c r="O107" s="104">
        <f>IF(ISNUMBER(M107), $B118 * N107, "")</f>
        <v>8168.9029202841366</v>
      </c>
      <c r="Q107" s="237"/>
      <c r="R107" s="238"/>
      <c r="S107" s="239"/>
    </row>
    <row r="108" spans="1:19">
      <c r="A108" s="123" t="s">
        <v>344</v>
      </c>
      <c r="B108" s="124">
        <v>16180</v>
      </c>
      <c r="C108" s="76">
        <v>2.6649746200000001E-2</v>
      </c>
      <c r="D108" s="13">
        <v>16740</v>
      </c>
      <c r="E108" s="14">
        <f>IF(ISNUMBER(D108), (D108 - $B108) / $B108, "")</f>
        <v>3.4610630407911E-2</v>
      </c>
      <c r="F108" s="16">
        <f>IF(ISNUMBER(D108), $B118 * E108, "")</f>
        <v>5191.59456118665</v>
      </c>
      <c r="G108" s="29">
        <v>16490</v>
      </c>
      <c r="H108" s="14">
        <f>IF(ISNUMBER(G108), (G108 - $B108) / $B108, "")</f>
        <v>1.9159456118665017E-2</v>
      </c>
      <c r="I108" s="100">
        <f>IF(ISNUMBER(G108), $B118 * H108, "")</f>
        <v>2873.9184177997527</v>
      </c>
      <c r="J108" s="13">
        <v>16530</v>
      </c>
      <c r="K108" s="14">
        <f>IF(ISNUMBER(J108), (J108 - $B108) / $B108, "")</f>
        <v>2.1631644004944377E-2</v>
      </c>
      <c r="L108" s="16">
        <f>IF(ISNUMBER(J108), $B118 * K108, "")</f>
        <v>3244.7466007416565</v>
      </c>
      <c r="M108" s="29">
        <v>16430</v>
      </c>
      <c r="N108" s="14">
        <f>IF(ISNUMBER(M108), (M108 - $B108) / $B108, "")</f>
        <v>1.5451174289245983E-2</v>
      </c>
      <c r="O108" s="16">
        <f>IF(ISNUMBER(M108), $B118 * N108, "")</f>
        <v>2317.6761433868974</v>
      </c>
      <c r="Q108" s="240"/>
      <c r="R108" s="241"/>
      <c r="S108" s="242"/>
    </row>
    <row r="109" spans="1:19" ht="17.25" thickBot="1">
      <c r="A109" s="125" t="s">
        <v>250</v>
      </c>
      <c r="B109" s="126">
        <v>280</v>
      </c>
      <c r="C109" s="77">
        <v>2.5641025599999999E-2</v>
      </c>
      <c r="D109" s="15">
        <v>279</v>
      </c>
      <c r="E109" s="32">
        <f t="shared" ref="E109:E112" si="54">IF(ISNUMBER(D109), (D109 - $B109) / $B109, "")</f>
        <v>-3.5714285714285713E-3</v>
      </c>
      <c r="F109" s="18">
        <f>IF(ISNUMBER(D109), $B118 * E109, "")</f>
        <v>-535.71428571428567</v>
      </c>
      <c r="G109" s="31">
        <v>277</v>
      </c>
      <c r="H109" s="32">
        <f t="shared" ref="H109:H112" si="55">IF(ISNUMBER(G109), (G109 - $B109) / $B109, "")</f>
        <v>-1.0714285714285714E-2</v>
      </c>
      <c r="I109" s="101">
        <f>IF(ISNUMBER(G109), $B118 * H109, "")</f>
        <v>-1607.1428571428571</v>
      </c>
      <c r="J109" s="15">
        <v>277</v>
      </c>
      <c r="K109" s="32">
        <f t="shared" ref="K109:K112" si="56">IF(ISNUMBER(J109), (J109 - $B109) / $B109, "")</f>
        <v>-1.0714285714285714E-2</v>
      </c>
      <c r="L109" s="18">
        <f>IF(ISNUMBER(J109), $B118 * K109, "")</f>
        <v>-1607.1428571428571</v>
      </c>
      <c r="M109" s="31">
        <v>281</v>
      </c>
      <c r="N109" s="32">
        <f t="shared" ref="N109:N112" si="57">IF(ISNUMBER(M109), (M109 - $B109) / $B109, "")</f>
        <v>3.5714285714285713E-3</v>
      </c>
      <c r="O109" s="18">
        <f>IF(ISNUMBER(M109), $B118 * N109, "")</f>
        <v>535.71428571428567</v>
      </c>
      <c r="Q109" s="243"/>
      <c r="R109" s="244"/>
      <c r="S109" s="245"/>
    </row>
    <row r="110" spans="1:19" ht="17.25" thickBot="1">
      <c r="A110" s="125" t="s">
        <v>165</v>
      </c>
      <c r="B110" s="126">
        <v>2000</v>
      </c>
      <c r="C110" s="77">
        <v>2.5641025599999999E-2</v>
      </c>
      <c r="D110" s="15">
        <v>2065</v>
      </c>
      <c r="E110" s="32">
        <f t="shared" si="54"/>
        <v>3.2500000000000001E-2</v>
      </c>
      <c r="F110" s="18">
        <f>IF(ISNUMBER(D110), $B118 * E110, "")</f>
        <v>4875</v>
      </c>
      <c r="G110" s="31">
        <v>2050</v>
      </c>
      <c r="H110" s="32">
        <f t="shared" si="55"/>
        <v>2.5000000000000001E-2</v>
      </c>
      <c r="I110" s="101">
        <f>IF(ISNUMBER(G110), $B118 * H110, "")</f>
        <v>3750</v>
      </c>
      <c r="J110" s="15">
        <v>2055</v>
      </c>
      <c r="K110" s="32">
        <f t="shared" si="56"/>
        <v>2.75E-2</v>
      </c>
      <c r="L110" s="18">
        <f>IF(ISNUMBER(J110), $B118 * K110, "")</f>
        <v>4125</v>
      </c>
      <c r="M110" s="31">
        <v>2095</v>
      </c>
      <c r="N110" s="32">
        <f t="shared" si="57"/>
        <v>4.7500000000000001E-2</v>
      </c>
      <c r="O110" s="18">
        <f>IF(ISNUMBER(M110), $B118 * N110, "")</f>
        <v>7125</v>
      </c>
      <c r="Q110" s="228"/>
      <c r="R110" s="228"/>
      <c r="S110" s="228"/>
    </row>
    <row r="111" spans="1:19" ht="17.25" thickBot="1">
      <c r="A111" s="125" t="s">
        <v>333</v>
      </c>
      <c r="B111" s="126">
        <v>208900</v>
      </c>
      <c r="C111" s="77">
        <v>2.4521824399999999E-2</v>
      </c>
      <c r="D111" s="15">
        <v>220050</v>
      </c>
      <c r="E111" s="32">
        <f t="shared" si="54"/>
        <v>5.3374820488271899E-2</v>
      </c>
      <c r="F111" s="18">
        <f>IF(ISNUMBER(D111), $B118 * E111, "")</f>
        <v>8006.2230732407852</v>
      </c>
      <c r="G111" s="31">
        <v>217900</v>
      </c>
      <c r="H111" s="32">
        <f t="shared" si="55"/>
        <v>4.3082814743896601E-2</v>
      </c>
      <c r="I111" s="101">
        <f>IF(ISNUMBER(G111), $B118 * H111, "")</f>
        <v>6462.4222115844905</v>
      </c>
      <c r="J111" s="15">
        <v>217800</v>
      </c>
      <c r="K111" s="32">
        <f t="shared" si="56"/>
        <v>4.2604116802297753E-2</v>
      </c>
      <c r="L111" s="18">
        <f>IF(ISNUMBER(J111), $B118 * K111, "")</f>
        <v>6390.6175203446628</v>
      </c>
      <c r="M111" s="31">
        <v>230000</v>
      </c>
      <c r="N111" s="32">
        <f t="shared" si="57"/>
        <v>0.10100526567735758</v>
      </c>
      <c r="O111" s="18">
        <f>IF(ISNUMBER(M111), $B118 * N111, "")</f>
        <v>15150.789851603637</v>
      </c>
      <c r="Q111" s="223"/>
      <c r="R111" s="223"/>
      <c r="S111" s="223"/>
    </row>
    <row r="112" spans="1:19" ht="17.25" thickBot="1">
      <c r="A112" s="127" t="s">
        <v>141</v>
      </c>
      <c r="B112" s="128">
        <v>105</v>
      </c>
      <c r="C112" s="78">
        <v>1.9417475699999999E-2</v>
      </c>
      <c r="D112" s="20">
        <v>108</v>
      </c>
      <c r="E112" s="21">
        <f t="shared" si="54"/>
        <v>2.8571428571428571E-2</v>
      </c>
      <c r="F112" s="22">
        <f>IF(ISNUMBER(D112), $B118 * E112, "")</f>
        <v>4285.7142857142853</v>
      </c>
      <c r="G112" s="30">
        <v>107</v>
      </c>
      <c r="H112" s="21">
        <f t="shared" si="55"/>
        <v>1.9047619047619049E-2</v>
      </c>
      <c r="I112" s="105">
        <f>IF(ISNUMBER(G112), $B118 * H112, "")</f>
        <v>2857.1428571428573</v>
      </c>
      <c r="J112" s="20">
        <v>106</v>
      </c>
      <c r="K112" s="21">
        <f t="shared" si="56"/>
        <v>9.5238095238095247E-3</v>
      </c>
      <c r="L112" s="22">
        <f>IF(ISNUMBER(J112), $B118 * K112, "")</f>
        <v>1428.5714285714287</v>
      </c>
      <c r="M112" s="30">
        <v>107</v>
      </c>
      <c r="N112" s="21">
        <f t="shared" si="57"/>
        <v>1.9047619047619049E-2</v>
      </c>
      <c r="O112" s="22">
        <f>IF(ISNUMBER(M112), $B118 * N112, "")</f>
        <v>2857.1428571428573</v>
      </c>
      <c r="Q112" s="223"/>
      <c r="R112" s="223"/>
      <c r="S112" s="223"/>
    </row>
    <row r="113" spans="1:19" ht="17.25" thickBot="1">
      <c r="A113" s="125" t="s">
        <v>163</v>
      </c>
      <c r="B113" s="129">
        <v>1545</v>
      </c>
      <c r="C113" s="80">
        <v>1.6447368399999999E-2</v>
      </c>
      <c r="D113" s="106">
        <v>1590</v>
      </c>
      <c r="E113" s="107">
        <f>IF(ISNUMBER(D113), (D113 - $B113) / $B113, "")</f>
        <v>2.9126213592233011E-2</v>
      </c>
      <c r="F113" s="108">
        <f>IF(ISNUMBER(D113), $B118 * E113, "")</f>
        <v>4368.9320388349515</v>
      </c>
      <c r="G113" s="109">
        <v>1565</v>
      </c>
      <c r="H113" s="107">
        <f>IF(ISNUMBER(G113), (G113 - $B113) / $B113, "")</f>
        <v>1.2944983818770227E-2</v>
      </c>
      <c r="I113" s="110">
        <f>IF(ISNUMBER(G113), $B118 * H113, "")</f>
        <v>1941.7475728155341</v>
      </c>
      <c r="J113" s="106">
        <v>1565</v>
      </c>
      <c r="K113" s="107">
        <f>IF(ISNUMBER(J113), (J113 - $B113) / $B113, "")</f>
        <v>1.2944983818770227E-2</v>
      </c>
      <c r="L113" s="108">
        <f>IF(ISNUMBER(J113), $B118 * K113, "")</f>
        <v>1941.7475728155341</v>
      </c>
      <c r="M113" s="109">
        <v>1735</v>
      </c>
      <c r="N113" s="107">
        <f>IF(ISNUMBER(M113), (M113 - $B113) / $B113, "")</f>
        <v>0.12297734627831715</v>
      </c>
      <c r="O113" s="108">
        <f>IF(ISNUMBER(M113), $B118 * N113, "")</f>
        <v>18446.601941747573</v>
      </c>
      <c r="Q113" s="228"/>
      <c r="R113" s="228"/>
      <c r="S113" s="228"/>
    </row>
    <row r="114" spans="1:19" ht="17.25" thickBot="1">
      <c r="A114" s="125" t="s">
        <v>248</v>
      </c>
      <c r="B114" s="126">
        <v>811</v>
      </c>
      <c r="C114" s="77">
        <v>1.375E-2</v>
      </c>
      <c r="D114" s="15">
        <v>811</v>
      </c>
      <c r="E114" s="32">
        <f t="shared" ref="E114:E117" si="58">IF(ISNUMBER(D114), (D114 - $B114) / $B114, "")</f>
        <v>0</v>
      </c>
      <c r="F114" s="18">
        <f>IF(ISNUMBER(D114), $B118 * E114, "")</f>
        <v>0</v>
      </c>
      <c r="G114" s="31">
        <v>812</v>
      </c>
      <c r="H114" s="32">
        <f t="shared" ref="H114:H117" si="59">IF(ISNUMBER(G114), (G114 - $B114) / $B114, "")</f>
        <v>1.2330456226880395E-3</v>
      </c>
      <c r="I114" s="101">
        <f>IF(ISNUMBER(G114), $B118 * H114, "")</f>
        <v>184.95684340320591</v>
      </c>
      <c r="J114" s="15">
        <v>812</v>
      </c>
      <c r="K114" s="32">
        <f t="shared" ref="K114:K117" si="60">IF(ISNUMBER(J114), (J114 - $B114) / $B114, "")</f>
        <v>1.2330456226880395E-3</v>
      </c>
      <c r="L114" s="18">
        <f>IF(ISNUMBER(J114), $B118 * K114, "")</f>
        <v>184.95684340320591</v>
      </c>
      <c r="M114" s="31">
        <v>811</v>
      </c>
      <c r="N114" s="32">
        <f t="shared" ref="N114:N117" si="61">IF(ISNUMBER(M114), (M114 - $B114) / $B114, "")</f>
        <v>0</v>
      </c>
      <c r="O114" s="18">
        <f>IF(ISNUMBER(M114), $B118 * N114, "")</f>
        <v>0</v>
      </c>
      <c r="Q114" s="228"/>
      <c r="R114" s="228"/>
      <c r="S114" s="228"/>
    </row>
    <row r="115" spans="1:19" ht="17.25" thickBot="1">
      <c r="A115" s="125" t="s">
        <v>51</v>
      </c>
      <c r="B115" s="126">
        <v>264</v>
      </c>
      <c r="C115" s="77">
        <v>1.14942529E-2</v>
      </c>
      <c r="D115" s="15">
        <v>284</v>
      </c>
      <c r="E115" s="32">
        <f t="shared" si="58"/>
        <v>7.575757575757576E-2</v>
      </c>
      <c r="F115" s="18">
        <f>IF(ISNUMBER(D115), $B118 * E115, "")</f>
        <v>11363.636363636364</v>
      </c>
      <c r="G115" s="31">
        <v>286</v>
      </c>
      <c r="H115" s="32">
        <f t="shared" si="59"/>
        <v>8.3333333333333329E-2</v>
      </c>
      <c r="I115" s="101">
        <f>IF(ISNUMBER(G115), $B118 * H115, "")</f>
        <v>12500</v>
      </c>
      <c r="J115" s="15">
        <v>288</v>
      </c>
      <c r="K115" s="32">
        <f t="shared" si="60"/>
        <v>9.0909090909090912E-2</v>
      </c>
      <c r="L115" s="18">
        <f>IF(ISNUMBER(J115), $B118 * K115, "")</f>
        <v>13636.363636363636</v>
      </c>
      <c r="M115" s="31">
        <v>309</v>
      </c>
      <c r="N115" s="32">
        <f t="shared" si="61"/>
        <v>0.17045454545454544</v>
      </c>
      <c r="O115" s="18">
        <f>IF(ISNUMBER(M115), $B118 * N115, "")</f>
        <v>25568.181818181816</v>
      </c>
      <c r="Q115" s="228"/>
      <c r="R115" s="228"/>
      <c r="S115" s="228"/>
    </row>
    <row r="116" spans="1:19">
      <c r="A116" s="125" t="s">
        <v>246</v>
      </c>
      <c r="B116" s="126">
        <v>77.099999999999994</v>
      </c>
      <c r="C116" s="77">
        <v>1.04849279E-2</v>
      </c>
      <c r="D116" s="15">
        <v>75.3</v>
      </c>
      <c r="E116" s="32">
        <f t="shared" si="58"/>
        <v>-2.3346303501945491E-2</v>
      </c>
      <c r="F116" s="18">
        <f>IF(ISNUMBER(D116), $B118 * E116, "")</f>
        <v>-3501.9455252918237</v>
      </c>
      <c r="G116" s="31">
        <v>73.8</v>
      </c>
      <c r="H116" s="32">
        <f t="shared" si="59"/>
        <v>-4.2801556420233429E-2</v>
      </c>
      <c r="I116" s="101">
        <f>IF(ISNUMBER(G116), $B118 * H116, "")</f>
        <v>-6420.2334630350142</v>
      </c>
      <c r="J116" s="15">
        <v>74.099999999999994</v>
      </c>
      <c r="K116" s="32">
        <f t="shared" si="60"/>
        <v>-3.8910505836575876E-2</v>
      </c>
      <c r="L116" s="18">
        <f>IF(ISNUMBER(J116), $B118 * K116, "")</f>
        <v>-5836.5758754863818</v>
      </c>
      <c r="M116" s="31">
        <v>71.900000000000006</v>
      </c>
      <c r="N116" s="32">
        <f t="shared" si="61"/>
        <v>-6.7444876783398042E-2</v>
      </c>
      <c r="O116" s="18">
        <f>IF(ISNUMBER(M116), $B118 * N116, "")</f>
        <v>-10116.731517509706</v>
      </c>
      <c r="Q116" s="250"/>
      <c r="R116" s="251"/>
      <c r="S116" s="252"/>
    </row>
    <row r="117" spans="1:19" ht="17.25" thickBot="1">
      <c r="A117" s="130" t="s">
        <v>335</v>
      </c>
      <c r="B117" s="131">
        <v>7565</v>
      </c>
      <c r="C117" s="79">
        <v>8.6666667000000006E-3</v>
      </c>
      <c r="D117" s="24">
        <v>7640</v>
      </c>
      <c r="E117" s="25">
        <f t="shared" si="58"/>
        <v>9.9140779907468599E-3</v>
      </c>
      <c r="F117" s="104">
        <f>IF(ISNUMBER(D117), $B118 * E117, "")</f>
        <v>1487.1116986120289</v>
      </c>
      <c r="G117" s="102">
        <v>7570</v>
      </c>
      <c r="H117" s="25">
        <f t="shared" si="59"/>
        <v>6.6093853271645734E-4</v>
      </c>
      <c r="I117" s="103">
        <f>IF(ISNUMBER(G117), $B118 * H117, "")</f>
        <v>99.140779907468598</v>
      </c>
      <c r="J117" s="24">
        <v>7545</v>
      </c>
      <c r="K117" s="25">
        <f t="shared" si="60"/>
        <v>-2.6437541308658294E-3</v>
      </c>
      <c r="L117" s="104">
        <f>IF(ISNUMBER(J117), $B118 * K117, "")</f>
        <v>-396.56311962987439</v>
      </c>
      <c r="M117" s="102">
        <v>8005</v>
      </c>
      <c r="N117" s="25">
        <f t="shared" si="61"/>
        <v>5.8162590879048251E-2</v>
      </c>
      <c r="O117" s="104">
        <f>IF(ISNUMBER(M117), $B118 * N117, "")</f>
        <v>8724.3886318572368</v>
      </c>
      <c r="Q117" s="253"/>
      <c r="R117" s="254"/>
      <c r="S117" s="255"/>
    </row>
    <row r="118" spans="1:19" ht="17.25" thickBot="1">
      <c r="A118" s="132" t="s">
        <v>266</v>
      </c>
      <c r="B118" s="261">
        <f>$B$37</f>
        <v>150000</v>
      </c>
      <c r="C118" s="262"/>
      <c r="D118" s="26" t="s">
        <v>267</v>
      </c>
      <c r="E118" s="27">
        <f>IF(COUNT(E98:E117), SUM(E98:E117) / COUNT(E98:E117), 0)</f>
        <v>2.880910147179359E-2</v>
      </c>
      <c r="F118" s="28">
        <f>SUM(F98:F117)</f>
        <v>86427.304415380771</v>
      </c>
      <c r="G118" s="26" t="s">
        <v>267</v>
      </c>
      <c r="H118" s="27">
        <f>IF(COUNT(H98:H117), SUM(H98:H117) / COUNT(H98:H117), 0)</f>
        <v>2.2344604455771275E-2</v>
      </c>
      <c r="I118" s="28">
        <f>SUM(I98:I117)</f>
        <v>67033.813367313807</v>
      </c>
      <c r="J118" s="26" t="s">
        <v>267</v>
      </c>
      <c r="K118" s="27">
        <f>IF(COUNT(K98:K117), SUM(K98:K117) / COUNT(K98:K117), 0)</f>
        <v>2.1383740004828823E-2</v>
      </c>
      <c r="L118" s="28">
        <f>SUM(L98:L117)</f>
        <v>64151.220014486455</v>
      </c>
      <c r="M118" s="26" t="s">
        <v>267</v>
      </c>
      <c r="N118" s="27">
        <f>IF(COUNT(N98:N117), SUM(N98:N117) / COUNT(N98:N117), 0)</f>
        <v>3.8148307601064871E-2</v>
      </c>
      <c r="O118" s="28">
        <f>SUM(O98:O117)</f>
        <v>114444.92280319461</v>
      </c>
      <c r="Q118" s="256"/>
      <c r="R118" s="257"/>
      <c r="S118" s="258"/>
    </row>
    <row r="120" spans="1:19" ht="17.25" thickBot="1"/>
    <row r="121" spans="1:19" ht="17.25" thickBot="1">
      <c r="A121" s="202" t="s">
        <v>254</v>
      </c>
      <c r="B121" s="203"/>
      <c r="C121" s="203"/>
      <c r="D121" s="203"/>
      <c r="E121" s="203"/>
      <c r="F121" s="203"/>
      <c r="G121" s="203"/>
      <c r="H121" s="203"/>
      <c r="I121" s="203"/>
      <c r="J121" s="203"/>
      <c r="K121" s="203"/>
      <c r="L121" s="203"/>
      <c r="M121" s="203"/>
      <c r="N121" s="203"/>
      <c r="O121" s="204"/>
      <c r="Q121" s="223"/>
      <c r="R121" s="223"/>
      <c r="S121" s="223"/>
    </row>
    <row r="122" spans="1:19" ht="17.25" thickBot="1">
      <c r="A122" s="174" t="s">
        <v>263</v>
      </c>
      <c r="B122" s="202" t="s">
        <v>49</v>
      </c>
      <c r="C122" s="204"/>
      <c r="D122" s="202" t="s">
        <v>57</v>
      </c>
      <c r="E122" s="203"/>
      <c r="F122" s="204"/>
      <c r="G122" s="229">
        <f>_xlfn.IFNA(VLOOKUP(B122, 현재가테이블!$B$2:$D$200, 2, FALSE), "-")</f>
        <v>48446000</v>
      </c>
      <c r="H122" s="230"/>
      <c r="I122" s="231"/>
      <c r="J122" s="202" t="s">
        <v>58</v>
      </c>
      <c r="K122" s="203"/>
      <c r="L122" s="204"/>
      <c r="M122" s="232">
        <f>_xlfn.IFNA(VLOOKUP(B122, 현재가테이블!$B$2:$D$200, 3, FALSE), "-")</f>
        <v>4.5040769699999997E-2</v>
      </c>
      <c r="N122" s="233"/>
      <c r="O122" s="234"/>
      <c r="Q122" s="223"/>
      <c r="R122" s="223"/>
      <c r="S122" s="223"/>
    </row>
    <row r="123" spans="1:19" ht="17.25" thickBot="1">
      <c r="A123" s="263" t="s">
        <v>54</v>
      </c>
      <c r="B123" s="265" t="str">
        <f>TEXT($G$1, "[$-ko-KR]yyyy-mm-dd(ddd) ") &amp; "오전 00:00"</f>
        <v>2022-02-07(월) 오전 00:00</v>
      </c>
      <c r="C123" s="266"/>
      <c r="D123" s="225" t="str">
        <f>TEXT($G$1, "[$-ko-KR]yyyy-mm-dd(ddd) ") &amp; "오후 14:00"</f>
        <v>2022-02-07(월) 오후 14:00</v>
      </c>
      <c r="E123" s="226"/>
      <c r="F123" s="227"/>
      <c r="G123" s="225" t="str">
        <f>TEXT($G$1, "[$-ko-KR]yyyy-mm-dd(ddd) ") &amp; "오후 19:00"</f>
        <v>2022-02-07(월) 오후 19:00</v>
      </c>
      <c r="H123" s="226"/>
      <c r="I123" s="227"/>
      <c r="J123" s="225" t="str">
        <f>TEXT($G$1, "[$-ko-KR]yyyy-mm-dd(ddd) ") &amp; "오후 21:00"</f>
        <v>2022-02-07(월) 오후 21:00</v>
      </c>
      <c r="K123" s="226"/>
      <c r="L123" s="227"/>
      <c r="M123" s="225" t="str">
        <f>TEXT($G$1+1, "[$-ko-KR]yyyy-mm-dd(ddd) ") &amp; "오전 00:00"</f>
        <v>2022-02-08(화) 오전 00:00</v>
      </c>
      <c r="N123" s="226"/>
      <c r="O123" s="227"/>
      <c r="Q123" s="223"/>
      <c r="R123" s="223"/>
      <c r="S123" s="223"/>
    </row>
    <row r="124" spans="1:19" ht="17.25" thickBot="1">
      <c r="A124" s="264"/>
      <c r="B124" s="121" t="s">
        <v>57</v>
      </c>
      <c r="C124" s="122" t="s">
        <v>58</v>
      </c>
      <c r="D124" s="2" t="s">
        <v>57</v>
      </c>
      <c r="E124" s="10" t="s">
        <v>264</v>
      </c>
      <c r="F124" s="11" t="s">
        <v>265</v>
      </c>
      <c r="G124" s="175" t="s">
        <v>57</v>
      </c>
      <c r="H124" s="176" t="s">
        <v>264</v>
      </c>
      <c r="I124" s="177" t="s">
        <v>265</v>
      </c>
      <c r="J124" s="10" t="s">
        <v>57</v>
      </c>
      <c r="K124" s="10" t="s">
        <v>264</v>
      </c>
      <c r="L124" s="115" t="s">
        <v>265</v>
      </c>
      <c r="M124" s="2" t="s">
        <v>57</v>
      </c>
      <c r="N124" s="10" t="s">
        <v>264</v>
      </c>
      <c r="O124" s="66" t="s">
        <v>265</v>
      </c>
      <c r="Q124" s="228"/>
      <c r="R124" s="228"/>
      <c r="S124" s="228"/>
    </row>
    <row r="125" spans="1:19" ht="17.25" thickBot="1">
      <c r="A125" s="123" t="s">
        <v>331</v>
      </c>
      <c r="B125" s="124">
        <v>0.10299999999999999</v>
      </c>
      <c r="C125" s="76">
        <v>0</v>
      </c>
      <c r="D125" s="13">
        <v>0.108</v>
      </c>
      <c r="E125" s="14">
        <f>IF(ISNUMBER(D125), (D125 - $B125) / $B125, "")</f>
        <v>4.8543689320388397E-2</v>
      </c>
      <c r="F125" s="16">
        <f>IF(ISNUMBER(D125), $B145 * E125, "")</f>
        <v>7281.5533980582595</v>
      </c>
      <c r="G125" s="29">
        <v>0.108</v>
      </c>
      <c r="H125" s="14">
        <f>IF(ISNUMBER(G125), (G125 - $B125) / $B125, "")</f>
        <v>4.8543689320388397E-2</v>
      </c>
      <c r="I125" s="100">
        <f>IF(ISNUMBER(G125), $B145 * H125, "")</f>
        <v>7281.5533980582595</v>
      </c>
      <c r="J125" s="13">
        <v>0.108</v>
      </c>
      <c r="K125" s="14">
        <f>IF(ISNUMBER(J125), (J125 - $B125) / $B125, "")</f>
        <v>4.8543689320388397E-2</v>
      </c>
      <c r="L125" s="16">
        <f>IF(ISNUMBER(J125), $B145 * K125, "")</f>
        <v>7281.5533980582595</v>
      </c>
      <c r="M125" s="29">
        <v>0.121</v>
      </c>
      <c r="N125" s="14">
        <f>IF(ISNUMBER(M125), (M125 - $B125) / $B125, "")</f>
        <v>0.17475728155339809</v>
      </c>
      <c r="O125" s="16">
        <f>IF(ISNUMBER(M125), $B145 * N125, "")</f>
        <v>26213.592233009713</v>
      </c>
      <c r="Q125" s="223"/>
      <c r="R125" s="223"/>
      <c r="S125" s="223"/>
    </row>
    <row r="126" spans="1:19" ht="17.25" thickBot="1">
      <c r="A126" s="125" t="s">
        <v>129</v>
      </c>
      <c r="B126" s="126">
        <v>62.9</v>
      </c>
      <c r="C126" s="77">
        <v>-1.5873015999999999E-3</v>
      </c>
      <c r="D126" s="15">
        <v>70</v>
      </c>
      <c r="E126" s="32">
        <f t="shared" ref="E126:E129" si="62">IF(ISNUMBER(D126), (D126 - $B126) / $B126, "")</f>
        <v>0.11287758346581879</v>
      </c>
      <c r="F126" s="18">
        <f>IF(ISNUMBER(D126), $B145 * E126, "")</f>
        <v>16931.63751987282</v>
      </c>
      <c r="G126" s="31">
        <v>69.400000000000006</v>
      </c>
      <c r="H126" s="32">
        <f t="shared" ref="H126:H129" si="63">IF(ISNUMBER(G126), (G126 - $B126) / $B126, "")</f>
        <v>0.10333863275039758</v>
      </c>
      <c r="I126" s="101">
        <f>IF(ISNUMBER(G126), $B145 * H126, "")</f>
        <v>15500.794912559637</v>
      </c>
      <c r="J126" s="15">
        <v>68.7</v>
      </c>
      <c r="K126" s="32">
        <f t="shared" ref="K126:K129" si="64">IF(ISNUMBER(J126), (J126 - $B126) / $B126, "")</f>
        <v>9.2209856915739338E-2</v>
      </c>
      <c r="L126" s="18">
        <f>IF(ISNUMBER(J126), $B145 * K126, "")</f>
        <v>13831.478537360901</v>
      </c>
      <c r="M126" s="31">
        <v>69.5</v>
      </c>
      <c r="N126" s="32">
        <f t="shared" ref="N126:N129" si="65">IF(ISNUMBER(M126), (M126 - $B126) / $B126, "")</f>
        <v>0.10492845786963437</v>
      </c>
      <c r="O126" s="18">
        <f>IF(ISNUMBER(M126), $B145 * N126, "")</f>
        <v>15739.268680445155</v>
      </c>
      <c r="Q126" s="223"/>
      <c r="R126" s="223"/>
      <c r="S126" s="223"/>
    </row>
    <row r="127" spans="1:19" ht="17.25" thickBot="1">
      <c r="A127" s="125" t="s">
        <v>206</v>
      </c>
      <c r="B127" s="126">
        <v>13.1</v>
      </c>
      <c r="C127" s="77">
        <v>-7.5757576E-3</v>
      </c>
      <c r="D127" s="15">
        <v>13.4</v>
      </c>
      <c r="E127" s="32">
        <f t="shared" si="62"/>
        <v>2.2900763358778681E-2</v>
      </c>
      <c r="F127" s="18">
        <f>IF(ISNUMBER(D127), $B145 * E127, "")</f>
        <v>3435.1145038168024</v>
      </c>
      <c r="G127" s="31">
        <v>13.1</v>
      </c>
      <c r="H127" s="32">
        <f t="shared" si="63"/>
        <v>0</v>
      </c>
      <c r="I127" s="101">
        <f>IF(ISNUMBER(G127), $B145 * H127, "")</f>
        <v>0</v>
      </c>
      <c r="J127" s="15">
        <v>13.3</v>
      </c>
      <c r="K127" s="32">
        <f t="shared" si="64"/>
        <v>1.5267175572519165E-2</v>
      </c>
      <c r="L127" s="18">
        <f>IF(ISNUMBER(J127), $B145 * K127, "")</f>
        <v>2290.076335877875</v>
      </c>
      <c r="M127" s="31">
        <v>13.5</v>
      </c>
      <c r="N127" s="32">
        <f t="shared" si="65"/>
        <v>3.0534351145038195E-2</v>
      </c>
      <c r="O127" s="18">
        <f>IF(ISNUMBER(M127), $B145 * N127, "")</f>
        <v>4580.152671755729</v>
      </c>
      <c r="Q127" s="228"/>
      <c r="R127" s="228"/>
      <c r="S127" s="228"/>
    </row>
    <row r="128" spans="1:19" ht="17.25" thickBot="1">
      <c r="A128" s="125" t="s">
        <v>64</v>
      </c>
      <c r="B128" s="126">
        <v>34.5</v>
      </c>
      <c r="C128" s="77">
        <v>-8.6206896999999998E-3</v>
      </c>
      <c r="D128" s="15">
        <v>35.5</v>
      </c>
      <c r="E128" s="32">
        <f t="shared" si="62"/>
        <v>2.8985507246376812E-2</v>
      </c>
      <c r="F128" s="18">
        <f>IF(ISNUMBER(D128), $B145 * E128, "")</f>
        <v>4347.826086956522</v>
      </c>
      <c r="G128" s="31">
        <v>35.9</v>
      </c>
      <c r="H128" s="32">
        <f t="shared" si="63"/>
        <v>4.0579710144927492E-2</v>
      </c>
      <c r="I128" s="101">
        <f>IF(ISNUMBER(G128), $B145 * H128, "")</f>
        <v>6086.9565217391237</v>
      </c>
      <c r="J128" s="15">
        <v>36</v>
      </c>
      <c r="K128" s="32">
        <f t="shared" si="64"/>
        <v>4.3478260869565216E-2</v>
      </c>
      <c r="L128" s="18">
        <f>IF(ISNUMBER(J128), $B145 * K128, "")</f>
        <v>6521.7391304347821</v>
      </c>
      <c r="M128" s="31">
        <v>36.9</v>
      </c>
      <c r="N128" s="32">
        <f t="shared" si="65"/>
        <v>6.9565217391304307E-2</v>
      </c>
      <c r="O128" s="18">
        <f>IF(ISNUMBER(M128), $B145 * N128, "")</f>
        <v>10434.782608695647</v>
      </c>
      <c r="Q128" s="228"/>
      <c r="R128" s="228"/>
      <c r="S128" s="228"/>
    </row>
    <row r="129" spans="1:19" ht="17.25" thickBot="1">
      <c r="A129" s="127" t="s">
        <v>125</v>
      </c>
      <c r="B129" s="128">
        <v>71.8</v>
      </c>
      <c r="C129" s="78">
        <v>-1.23796424E-2</v>
      </c>
      <c r="D129" s="20">
        <v>78.2</v>
      </c>
      <c r="E129" s="21">
        <f t="shared" si="62"/>
        <v>8.9136490250696462E-2</v>
      </c>
      <c r="F129" s="22">
        <f>IF(ISNUMBER(D129), $B145 * E129, "")</f>
        <v>13370.47353760447</v>
      </c>
      <c r="G129" s="30">
        <v>77.7</v>
      </c>
      <c r="H129" s="21">
        <f t="shared" si="63"/>
        <v>8.2172701949860802E-2</v>
      </c>
      <c r="I129" s="105">
        <f>IF(ISNUMBER(G129), $B145 * H129, "")</f>
        <v>12325.905292479119</v>
      </c>
      <c r="J129" s="20">
        <v>77.7</v>
      </c>
      <c r="K129" s="21">
        <f t="shared" si="64"/>
        <v>8.2172701949860802E-2</v>
      </c>
      <c r="L129" s="22">
        <f>IF(ISNUMBER(J129), $B145 * K129, "")</f>
        <v>12325.905292479119</v>
      </c>
      <c r="M129" s="30">
        <v>82.9</v>
      </c>
      <c r="N129" s="21">
        <f t="shared" si="65"/>
        <v>0.15459610027855167</v>
      </c>
      <c r="O129" s="22">
        <f>IF(ISNUMBER(M129), $B145 * N129, "")</f>
        <v>23189.415041782751</v>
      </c>
      <c r="Q129" s="228"/>
      <c r="R129" s="228"/>
      <c r="S129" s="228"/>
    </row>
    <row r="130" spans="1:19" ht="17.25" thickBot="1">
      <c r="A130" s="125" t="s">
        <v>186</v>
      </c>
      <c r="B130" s="129">
        <v>11.8</v>
      </c>
      <c r="C130" s="80">
        <v>-1.6666666699999999E-2</v>
      </c>
      <c r="D130" s="106">
        <v>12</v>
      </c>
      <c r="E130" s="107">
        <f>IF(ISNUMBER(D130), (D130 - $B130) / $B130, "")</f>
        <v>1.6949152542372819E-2</v>
      </c>
      <c r="F130" s="108">
        <f>IF(ISNUMBER(D130), $B145 * E130, "")</f>
        <v>2542.3728813559228</v>
      </c>
      <c r="G130" s="109">
        <v>12</v>
      </c>
      <c r="H130" s="107">
        <f>IF(ISNUMBER(G130), (G130 - $B130) / $B130, "")</f>
        <v>1.6949152542372819E-2</v>
      </c>
      <c r="I130" s="110">
        <f>IF(ISNUMBER(G130), $B145 * H130, "")</f>
        <v>2542.3728813559228</v>
      </c>
      <c r="J130" s="106">
        <v>12.1</v>
      </c>
      <c r="K130" s="107">
        <f>IF(ISNUMBER(J130), (J130 - $B130) / $B130, "")</f>
        <v>2.542372881355923E-2</v>
      </c>
      <c r="L130" s="108">
        <f>IF(ISNUMBER(J130), $B145 * K130, "")</f>
        <v>3813.5593220338847</v>
      </c>
      <c r="M130" s="109">
        <v>12.2</v>
      </c>
      <c r="N130" s="107">
        <f>IF(ISNUMBER(M130), (M130 - $B130) / $B130, "")</f>
        <v>3.3898305084745638E-2</v>
      </c>
      <c r="O130" s="108">
        <f>IF(ISNUMBER(M130), $B145 * N130, "")</f>
        <v>5084.7457627118456</v>
      </c>
      <c r="Q130" s="228"/>
      <c r="R130" s="228"/>
      <c r="S130" s="228"/>
    </row>
    <row r="131" spans="1:19" ht="17.25" thickBot="1">
      <c r="A131" s="125" t="s">
        <v>190</v>
      </c>
      <c r="B131" s="126">
        <v>99.6</v>
      </c>
      <c r="C131" s="77">
        <v>-2.35294118E-2</v>
      </c>
      <c r="D131" s="15">
        <v>102</v>
      </c>
      <c r="E131" s="32">
        <f t="shared" ref="E131:E134" si="66">IF(ISNUMBER(D131), (D131 - $B131) / $B131, "")</f>
        <v>2.4096385542168731E-2</v>
      </c>
      <c r="F131" s="18">
        <f>IF(ISNUMBER(D131), $B145 * E131, "")</f>
        <v>3614.4578313253096</v>
      </c>
      <c r="G131" s="31">
        <v>102</v>
      </c>
      <c r="H131" s="32">
        <f t="shared" ref="H131:H134" si="67">IF(ISNUMBER(G131), (G131 - $B131) / $B131, "")</f>
        <v>2.4096385542168731E-2</v>
      </c>
      <c r="I131" s="101">
        <f>IF(ISNUMBER(G131), $B145 * H131, "")</f>
        <v>3614.4578313253096</v>
      </c>
      <c r="J131" s="15">
        <v>101</v>
      </c>
      <c r="K131" s="32">
        <f t="shared" ref="K131:K134" si="68">IF(ISNUMBER(J131), (J131 - $B131) / $B131, "")</f>
        <v>1.4056224899598452E-2</v>
      </c>
      <c r="L131" s="18">
        <f>IF(ISNUMBER(J131), $B145 * K131, "")</f>
        <v>2108.4337349397679</v>
      </c>
      <c r="M131" s="31">
        <v>103</v>
      </c>
      <c r="N131" s="32">
        <f t="shared" ref="N131:N134" si="69">IF(ISNUMBER(M131), (M131 - $B131) / $B131, "")</f>
        <v>3.4136546184739013E-2</v>
      </c>
      <c r="O131" s="18">
        <f>IF(ISNUMBER(M131), $B145 * N131, "")</f>
        <v>5120.4819277108518</v>
      </c>
      <c r="Q131" s="228"/>
      <c r="R131" s="228"/>
      <c r="S131" s="228"/>
    </row>
    <row r="132" spans="1:19" ht="17.25" thickBot="1">
      <c r="A132" s="125" t="s">
        <v>175</v>
      </c>
      <c r="B132" s="126">
        <v>12.3</v>
      </c>
      <c r="C132" s="77">
        <v>-2.3809523799999999E-2</v>
      </c>
      <c r="D132" s="15">
        <v>12.4</v>
      </c>
      <c r="E132" s="32">
        <f t="shared" si="66"/>
        <v>8.1300813008129795E-3</v>
      </c>
      <c r="F132" s="18">
        <f>IF(ISNUMBER(D132), $B145 * E132, "")</f>
        <v>1219.5121951219469</v>
      </c>
      <c r="G132" s="31">
        <v>12.5</v>
      </c>
      <c r="H132" s="32">
        <f t="shared" si="67"/>
        <v>1.6260162601625959E-2</v>
      </c>
      <c r="I132" s="101">
        <f>IF(ISNUMBER(G132), $B145 * H132, "")</f>
        <v>2439.0243902438938</v>
      </c>
      <c r="J132" s="15">
        <v>12.5</v>
      </c>
      <c r="K132" s="32">
        <f t="shared" si="68"/>
        <v>1.6260162601625959E-2</v>
      </c>
      <c r="L132" s="18">
        <f>IF(ISNUMBER(J132), $B145 * K132, "")</f>
        <v>2439.0243902438938</v>
      </c>
      <c r="M132" s="31">
        <v>12.6</v>
      </c>
      <c r="N132" s="32">
        <f t="shared" si="69"/>
        <v>2.4390243902438935E-2</v>
      </c>
      <c r="O132" s="18">
        <f>IF(ISNUMBER(M132), $B145 * N132, "")</f>
        <v>3658.5365853658404</v>
      </c>
      <c r="Q132" s="228"/>
      <c r="R132" s="228"/>
      <c r="S132" s="228"/>
    </row>
    <row r="133" spans="1:19" ht="17.25" thickBot="1">
      <c r="A133" s="125" t="s">
        <v>159</v>
      </c>
      <c r="B133" s="126">
        <v>66.8</v>
      </c>
      <c r="C133" s="77">
        <v>-2.6239067099999999E-2</v>
      </c>
      <c r="D133" s="15">
        <v>71.8</v>
      </c>
      <c r="E133" s="32">
        <f t="shared" si="66"/>
        <v>7.4850299401197612E-2</v>
      </c>
      <c r="F133" s="18">
        <f>IF(ISNUMBER(D133), $B145 * E133, "")</f>
        <v>11227.544910179642</v>
      </c>
      <c r="G133" s="31">
        <v>78.7</v>
      </c>
      <c r="H133" s="32">
        <f t="shared" si="67"/>
        <v>0.1781437125748504</v>
      </c>
      <c r="I133" s="101">
        <f>IF(ISNUMBER(G133), $B145 * H133, "")</f>
        <v>26721.556886227561</v>
      </c>
      <c r="J133" s="15">
        <v>78.8</v>
      </c>
      <c r="K133" s="32">
        <f t="shared" si="68"/>
        <v>0.17964071856287425</v>
      </c>
      <c r="L133" s="18">
        <f>IF(ISNUMBER(J133), $B145 * K133, "")</f>
        <v>26946.107784431137</v>
      </c>
      <c r="M133" s="31">
        <v>81.3</v>
      </c>
      <c r="N133" s="32">
        <f t="shared" si="69"/>
        <v>0.21706586826347307</v>
      </c>
      <c r="O133" s="18">
        <f>IF(ISNUMBER(M133), $B145 * N133, "")</f>
        <v>32559.88023952096</v>
      </c>
      <c r="Q133" s="33"/>
      <c r="R133" s="33"/>
    </row>
    <row r="134" spans="1:19" ht="17.25" thickBot="1">
      <c r="A134" s="130" t="s">
        <v>342</v>
      </c>
      <c r="B134" s="131">
        <v>11.1</v>
      </c>
      <c r="C134" s="79">
        <v>-2.6315789499999999E-2</v>
      </c>
      <c r="D134" s="24">
        <v>11.3</v>
      </c>
      <c r="E134" s="25">
        <f t="shared" si="66"/>
        <v>1.8018018018018115E-2</v>
      </c>
      <c r="F134" s="104">
        <f>IF(ISNUMBER(D134), $B145 * E134, "")</f>
        <v>2702.702702702717</v>
      </c>
      <c r="G134" s="102">
        <v>11.2</v>
      </c>
      <c r="H134" s="25">
        <f t="shared" si="67"/>
        <v>9.0090090090089777E-3</v>
      </c>
      <c r="I134" s="103">
        <f>IF(ISNUMBER(G134), $B145 * H134, "")</f>
        <v>1351.3513513513467</v>
      </c>
      <c r="J134" s="24">
        <v>11.2</v>
      </c>
      <c r="K134" s="25">
        <f t="shared" si="68"/>
        <v>9.0090090090089777E-3</v>
      </c>
      <c r="L134" s="104">
        <f>IF(ISNUMBER(J134), $B145 * K134, "")</f>
        <v>1351.3513513513467</v>
      </c>
      <c r="M134" s="102">
        <v>11.4</v>
      </c>
      <c r="N134" s="25">
        <f t="shared" si="69"/>
        <v>2.7027027027027091E-2</v>
      </c>
      <c r="O134" s="104">
        <f>IF(ISNUMBER(M134), $B145 * N134, "")</f>
        <v>4054.0540540540637</v>
      </c>
      <c r="Q134" s="237"/>
      <c r="R134" s="238"/>
      <c r="S134" s="239"/>
    </row>
    <row r="135" spans="1:19">
      <c r="A135" s="123" t="s">
        <v>127</v>
      </c>
      <c r="B135" s="124">
        <v>90.8</v>
      </c>
      <c r="C135" s="76">
        <v>-2.6795283999999999E-2</v>
      </c>
      <c r="D135" s="13">
        <v>92.5</v>
      </c>
      <c r="E135" s="14">
        <f>IF(ISNUMBER(D135), (D135 - $B135) / $B135, "")</f>
        <v>1.8722466960352454E-2</v>
      </c>
      <c r="F135" s="16">
        <f>IF(ISNUMBER(D135), $B145 * E135, "")</f>
        <v>2808.3700440528683</v>
      </c>
      <c r="G135" s="29">
        <v>91.8</v>
      </c>
      <c r="H135" s="14">
        <f>IF(ISNUMBER(G135), (G135 - $B135) / $B135, "")</f>
        <v>1.1013215859030838E-2</v>
      </c>
      <c r="I135" s="100">
        <f>IF(ISNUMBER(G135), $B145 * H135, "")</f>
        <v>1651.9823788546257</v>
      </c>
      <c r="J135" s="13">
        <v>92.3</v>
      </c>
      <c r="K135" s="14">
        <f>IF(ISNUMBER(J135), (J135 - $B135) / $B135, "")</f>
        <v>1.6519823788546256E-2</v>
      </c>
      <c r="L135" s="16">
        <f>IF(ISNUMBER(J135), $B145 * K135, "")</f>
        <v>2477.9735682819382</v>
      </c>
      <c r="M135" s="29">
        <v>95.5</v>
      </c>
      <c r="N135" s="14">
        <f>IF(ISNUMBER(M135), (M135 - $B135) / $B135, "")</f>
        <v>5.1762114537444968E-2</v>
      </c>
      <c r="O135" s="16">
        <f>IF(ISNUMBER(M135), $B145 * N135, "")</f>
        <v>7764.3171806167456</v>
      </c>
      <c r="Q135" s="240"/>
      <c r="R135" s="241"/>
      <c r="S135" s="242"/>
    </row>
    <row r="136" spans="1:19" ht="17.25" thickBot="1">
      <c r="A136" s="125" t="s">
        <v>147</v>
      </c>
      <c r="B136" s="126">
        <v>9.57</v>
      </c>
      <c r="C136" s="77">
        <v>-2.7439024400000001E-2</v>
      </c>
      <c r="D136" s="15">
        <v>9.73</v>
      </c>
      <c r="E136" s="32">
        <f t="shared" ref="E136:E139" si="70">IF(ISNUMBER(D136), (D136 - $B136) / $B136, "")</f>
        <v>1.6718913270637424E-2</v>
      </c>
      <c r="F136" s="18">
        <f>IF(ISNUMBER(D136), $B145 * E136, "")</f>
        <v>2507.8369905956138</v>
      </c>
      <c r="G136" s="31">
        <v>9.74</v>
      </c>
      <c r="H136" s="32">
        <f t="shared" ref="H136:H139" si="71">IF(ISNUMBER(G136), (G136 - $B136) / $B136, "")</f>
        <v>1.7763845350052238E-2</v>
      </c>
      <c r="I136" s="101">
        <f>IF(ISNUMBER(G136), $B145 * H136, "")</f>
        <v>2664.5768025078355</v>
      </c>
      <c r="J136" s="15">
        <v>9.67</v>
      </c>
      <c r="K136" s="32">
        <f t="shared" ref="K136:K139" si="72">IF(ISNUMBER(J136), (J136 - $B136) / $B136, "")</f>
        <v>1.0449320794148342E-2</v>
      </c>
      <c r="L136" s="18">
        <f>IF(ISNUMBER(J136), $B145 * K136, "")</f>
        <v>1567.3981191222513</v>
      </c>
      <c r="M136" s="31">
        <v>9.9499999999999993</v>
      </c>
      <c r="N136" s="32">
        <f t="shared" ref="N136:N139" si="73">IF(ISNUMBER(M136), (M136 - $B136) / $B136, "")</f>
        <v>3.9707419017763743E-2</v>
      </c>
      <c r="O136" s="18">
        <f>IF(ISNUMBER(M136), $B145 * N136, "")</f>
        <v>5956.1128526645616</v>
      </c>
      <c r="Q136" s="243"/>
      <c r="R136" s="244"/>
      <c r="S136" s="245"/>
    </row>
    <row r="137" spans="1:19" ht="17.25" thickBot="1">
      <c r="A137" s="125" t="s">
        <v>145</v>
      </c>
      <c r="B137" s="126">
        <v>13.8</v>
      </c>
      <c r="C137" s="77">
        <v>-2.8169014100000001E-2</v>
      </c>
      <c r="D137" s="15">
        <v>14.3</v>
      </c>
      <c r="E137" s="32">
        <f t="shared" si="70"/>
        <v>3.6231884057971016E-2</v>
      </c>
      <c r="F137" s="18">
        <f>IF(ISNUMBER(D137), $B145 * E137, "")</f>
        <v>5434.782608695652</v>
      </c>
      <c r="G137" s="31">
        <v>14.4</v>
      </c>
      <c r="H137" s="32">
        <f t="shared" si="71"/>
        <v>4.3478260869565188E-2</v>
      </c>
      <c r="I137" s="101">
        <f>IF(ISNUMBER(G137), $B145 * H137, "")</f>
        <v>6521.7391304347784</v>
      </c>
      <c r="J137" s="15">
        <v>14.5</v>
      </c>
      <c r="K137" s="32">
        <f t="shared" si="72"/>
        <v>5.0724637681159368E-2</v>
      </c>
      <c r="L137" s="18">
        <f>IF(ISNUMBER(J137), $B145 * K137, "")</f>
        <v>7608.6956521739048</v>
      </c>
      <c r="M137" s="31">
        <v>14.8</v>
      </c>
      <c r="N137" s="32">
        <f t="shared" si="73"/>
        <v>7.2463768115942032E-2</v>
      </c>
      <c r="O137" s="18">
        <f>IF(ISNUMBER(M137), $B145 * N137, "")</f>
        <v>10869.565217391304</v>
      </c>
      <c r="Q137" s="228"/>
      <c r="R137" s="228"/>
      <c r="S137" s="228"/>
    </row>
    <row r="138" spans="1:19" ht="17.25" thickBot="1">
      <c r="A138" s="125" t="s">
        <v>119</v>
      </c>
      <c r="B138" s="126">
        <v>20.3</v>
      </c>
      <c r="C138" s="77">
        <v>-2.8708134E-2</v>
      </c>
      <c r="D138" s="15">
        <v>21.1</v>
      </c>
      <c r="E138" s="32">
        <f t="shared" si="70"/>
        <v>3.9408866995073927E-2</v>
      </c>
      <c r="F138" s="18">
        <f>IF(ISNUMBER(D138), $B145 * E138, "")</f>
        <v>5911.3300492610888</v>
      </c>
      <c r="G138" s="31">
        <v>21.1</v>
      </c>
      <c r="H138" s="32">
        <f t="shared" si="71"/>
        <v>3.9408866995073927E-2</v>
      </c>
      <c r="I138" s="101">
        <f>IF(ISNUMBER(G138), $B145 * H138, "")</f>
        <v>5911.3300492610888</v>
      </c>
      <c r="J138" s="15">
        <v>21.1</v>
      </c>
      <c r="K138" s="32">
        <f t="shared" si="72"/>
        <v>3.9408866995073927E-2</v>
      </c>
      <c r="L138" s="18">
        <f>IF(ISNUMBER(J138), $B145 * K138, "")</f>
        <v>5911.3300492610888</v>
      </c>
      <c r="M138" s="31">
        <v>21.9</v>
      </c>
      <c r="N138" s="32">
        <f t="shared" si="73"/>
        <v>7.8817733990147673E-2</v>
      </c>
      <c r="O138" s="18">
        <f>IF(ISNUMBER(M138), $B145 * N138, "")</f>
        <v>11822.66009852215</v>
      </c>
      <c r="Q138" s="223"/>
      <c r="R138" s="223"/>
      <c r="S138" s="223"/>
    </row>
    <row r="139" spans="1:19" ht="17.25" thickBot="1">
      <c r="A139" s="127" t="s">
        <v>200</v>
      </c>
      <c r="B139" s="128">
        <v>13.3</v>
      </c>
      <c r="C139" s="78">
        <v>-2.9197080300000001E-2</v>
      </c>
      <c r="D139" s="20">
        <v>13.7</v>
      </c>
      <c r="E139" s="21">
        <f t="shared" si="70"/>
        <v>3.0075187969924703E-2</v>
      </c>
      <c r="F139" s="22">
        <f>IF(ISNUMBER(D139), $B145 * E139, "")</f>
        <v>4511.278195488705</v>
      </c>
      <c r="G139" s="30">
        <v>13.5</v>
      </c>
      <c r="H139" s="21">
        <f t="shared" si="71"/>
        <v>1.5037593984962351E-2</v>
      </c>
      <c r="I139" s="105">
        <f>IF(ISNUMBER(G139), $B145 * H139, "")</f>
        <v>2255.6390977443525</v>
      </c>
      <c r="J139" s="20">
        <v>13.7</v>
      </c>
      <c r="K139" s="21">
        <f t="shared" si="72"/>
        <v>3.0075187969924703E-2</v>
      </c>
      <c r="L139" s="22">
        <f>IF(ISNUMBER(J139), $B145 * K139, "")</f>
        <v>4511.278195488705</v>
      </c>
      <c r="M139" s="30">
        <v>13.7</v>
      </c>
      <c r="N139" s="21">
        <f t="shared" si="73"/>
        <v>3.0075187969924703E-2</v>
      </c>
      <c r="O139" s="22">
        <f>IF(ISNUMBER(M139), $B145 * N139, "")</f>
        <v>4511.278195488705</v>
      </c>
      <c r="Q139" s="223"/>
      <c r="R139" s="223"/>
      <c r="S139" s="223"/>
    </row>
    <row r="140" spans="1:19" ht="17.25" thickBot="1">
      <c r="A140" s="125" t="s">
        <v>212</v>
      </c>
      <c r="B140" s="129">
        <v>8.1300000000000008</v>
      </c>
      <c r="C140" s="80">
        <v>-2.9832935599999999E-2</v>
      </c>
      <c r="D140" s="106">
        <v>8.4700000000000006</v>
      </c>
      <c r="E140" s="107">
        <f>IF(ISNUMBER(D140), (D140 - $B140) / $B140, "")</f>
        <v>4.1820418204182024E-2</v>
      </c>
      <c r="F140" s="108">
        <f>IF(ISNUMBER(D140), $B145 * E140, "")</f>
        <v>6273.0627306273036</v>
      </c>
      <c r="G140" s="109">
        <v>8.4</v>
      </c>
      <c r="H140" s="107">
        <f>IF(ISNUMBER(G140), (G140 - $B140) / $B140, "")</f>
        <v>3.3210332103320979E-2</v>
      </c>
      <c r="I140" s="110">
        <f>IF(ISNUMBER(G140), $B145 * H140, "")</f>
        <v>4981.5498154981469</v>
      </c>
      <c r="J140" s="106">
        <v>8.42</v>
      </c>
      <c r="K140" s="107">
        <f>IF(ISNUMBER(J140), (J140 - $B140) / $B140, "")</f>
        <v>3.5670356703566927E-2</v>
      </c>
      <c r="L140" s="108">
        <f>IF(ISNUMBER(J140), $B145 * K140, "")</f>
        <v>5350.5535055350392</v>
      </c>
      <c r="M140" s="109">
        <v>8.6</v>
      </c>
      <c r="N140" s="107">
        <f>IF(ISNUMBER(M140), (M140 - $B140) / $B140, "")</f>
        <v>5.7810578105780913E-2</v>
      </c>
      <c r="O140" s="108">
        <f>IF(ISNUMBER(M140), $B145 * N140, "")</f>
        <v>8671.5867158671372</v>
      </c>
      <c r="Q140" s="228"/>
      <c r="R140" s="228"/>
      <c r="S140" s="228"/>
    </row>
    <row r="141" spans="1:19" ht="17.25" thickBot="1">
      <c r="A141" s="125" t="s">
        <v>198</v>
      </c>
      <c r="B141" s="126">
        <v>53.2</v>
      </c>
      <c r="C141" s="77">
        <v>-3.0965391599999999E-2</v>
      </c>
      <c r="D141" s="15">
        <v>55.2</v>
      </c>
      <c r="E141" s="32">
        <f t="shared" ref="E141:E144" si="74">IF(ISNUMBER(D141), (D141 - $B141) / $B141, "")</f>
        <v>3.7593984962406013E-2</v>
      </c>
      <c r="F141" s="18">
        <f>IF(ISNUMBER(D141), $B145 * E141, "")</f>
        <v>5639.0977443609017</v>
      </c>
      <c r="G141" s="31">
        <v>55.2</v>
      </c>
      <c r="H141" s="32">
        <f t="shared" ref="H141:H144" si="75">IF(ISNUMBER(G141), (G141 - $B141) / $B141, "")</f>
        <v>3.7593984962406013E-2</v>
      </c>
      <c r="I141" s="101">
        <f>IF(ISNUMBER(G141), $B145 * H141, "")</f>
        <v>5639.0977443609017</v>
      </c>
      <c r="J141" s="15">
        <v>55.2</v>
      </c>
      <c r="K141" s="32">
        <f t="shared" ref="K141:K144" si="76">IF(ISNUMBER(J141), (J141 - $B141) / $B141, "")</f>
        <v>3.7593984962406013E-2</v>
      </c>
      <c r="L141" s="18">
        <f>IF(ISNUMBER(J141), $B145 * K141, "")</f>
        <v>5639.0977443609017</v>
      </c>
      <c r="M141" s="31">
        <v>57.8</v>
      </c>
      <c r="N141" s="32">
        <f t="shared" ref="N141:N144" si="77">IF(ISNUMBER(M141), (M141 - $B141) / $B141, "")</f>
        <v>8.6466165413533719E-2</v>
      </c>
      <c r="O141" s="18">
        <f>IF(ISNUMBER(M141), $B145 * N141, "")</f>
        <v>12969.924812030058</v>
      </c>
      <c r="Q141" s="228"/>
      <c r="R141" s="228"/>
      <c r="S141" s="228"/>
    </row>
    <row r="142" spans="1:19" ht="17.25" thickBot="1">
      <c r="A142" s="125" t="s">
        <v>234</v>
      </c>
      <c r="B142" s="126">
        <v>92.3</v>
      </c>
      <c r="C142" s="77">
        <v>-3.4518828500000001E-2</v>
      </c>
      <c r="D142" s="15">
        <v>93.6</v>
      </c>
      <c r="E142" s="32">
        <f t="shared" si="74"/>
        <v>1.408450704225349E-2</v>
      </c>
      <c r="F142" s="18">
        <f>IF(ISNUMBER(D142), $B145 * E142, "")</f>
        <v>2112.6760563380235</v>
      </c>
      <c r="G142" s="31">
        <v>93.2</v>
      </c>
      <c r="H142" s="32">
        <f t="shared" si="75"/>
        <v>9.7508125677140383E-3</v>
      </c>
      <c r="I142" s="101">
        <f>IF(ISNUMBER(G142), $B145 * H142, "")</f>
        <v>1462.6218851571057</v>
      </c>
      <c r="J142" s="15">
        <v>93.2</v>
      </c>
      <c r="K142" s="32">
        <f t="shared" si="76"/>
        <v>9.7508125677140383E-3</v>
      </c>
      <c r="L142" s="18">
        <f>IF(ISNUMBER(J142), $B145 * K142, "")</f>
        <v>1462.6218851571057</v>
      </c>
      <c r="M142" s="31">
        <v>104</v>
      </c>
      <c r="N142" s="32">
        <f t="shared" si="77"/>
        <v>0.12676056338028172</v>
      </c>
      <c r="O142" s="18">
        <f>IF(ISNUMBER(M142), $B145 * N142, "")</f>
        <v>19014.084507042258</v>
      </c>
      <c r="Q142" s="228"/>
      <c r="R142" s="228"/>
      <c r="S142" s="228"/>
    </row>
    <row r="143" spans="1:19">
      <c r="A143" s="125" t="s">
        <v>204</v>
      </c>
      <c r="B143" s="126">
        <v>8.77</v>
      </c>
      <c r="C143" s="77">
        <v>-3.52035204E-2</v>
      </c>
      <c r="D143" s="15">
        <v>8.9600000000000009</v>
      </c>
      <c r="E143" s="32">
        <f t="shared" si="74"/>
        <v>2.1664766248574833E-2</v>
      </c>
      <c r="F143" s="18">
        <f>IF(ISNUMBER(D143), $B145 * E143, "")</f>
        <v>3249.714937286225</v>
      </c>
      <c r="G143" s="31">
        <v>8.91</v>
      </c>
      <c r="H143" s="32">
        <f t="shared" si="75"/>
        <v>1.5963511972634046E-2</v>
      </c>
      <c r="I143" s="101">
        <f>IF(ISNUMBER(G143), $B145 * H143, "")</f>
        <v>2394.5267958951067</v>
      </c>
      <c r="J143" s="15">
        <v>8.89</v>
      </c>
      <c r="K143" s="32">
        <f t="shared" si="76"/>
        <v>1.3683010262257812E-2</v>
      </c>
      <c r="L143" s="18">
        <f>IF(ISNUMBER(J143), $B145 * K143, "")</f>
        <v>2052.4515393386719</v>
      </c>
      <c r="M143" s="31">
        <v>9.3000000000000007</v>
      </c>
      <c r="N143" s="32">
        <f t="shared" si="77"/>
        <v>6.0433295324971624E-2</v>
      </c>
      <c r="O143" s="18">
        <f>IF(ISNUMBER(M143), $B145 * N143, "")</f>
        <v>9064.9942987457434</v>
      </c>
      <c r="Q143" s="250"/>
      <c r="R143" s="251"/>
      <c r="S143" s="252"/>
    </row>
    <row r="144" spans="1:19" ht="17.25" thickBot="1">
      <c r="A144" s="130" t="s">
        <v>71</v>
      </c>
      <c r="B144" s="131">
        <v>21.8</v>
      </c>
      <c r="C144" s="79">
        <v>-3.5398230099999997E-2</v>
      </c>
      <c r="D144" s="24">
        <v>22.5</v>
      </c>
      <c r="E144" s="25">
        <f t="shared" si="74"/>
        <v>3.2110091743119233E-2</v>
      </c>
      <c r="F144" s="104">
        <f>IF(ISNUMBER(D144), $B145 * E144, "")</f>
        <v>4816.5137614678852</v>
      </c>
      <c r="G144" s="102">
        <v>22.2</v>
      </c>
      <c r="H144" s="25">
        <f t="shared" si="75"/>
        <v>1.8348623853210944E-2</v>
      </c>
      <c r="I144" s="103">
        <f>IF(ISNUMBER(G144), $B145 * H144, "")</f>
        <v>2752.2935779816416</v>
      </c>
      <c r="J144" s="24">
        <v>22.2</v>
      </c>
      <c r="K144" s="25">
        <f t="shared" si="76"/>
        <v>1.8348623853210944E-2</v>
      </c>
      <c r="L144" s="104">
        <f>IF(ISNUMBER(J144), $B145 * K144, "")</f>
        <v>2752.2935779816416</v>
      </c>
      <c r="M144" s="102">
        <v>22.5</v>
      </c>
      <c r="N144" s="25">
        <f t="shared" si="77"/>
        <v>3.2110091743119233E-2</v>
      </c>
      <c r="O144" s="104">
        <f>IF(ISNUMBER(M144), $B145 * N144, "")</f>
        <v>4816.5137614678852</v>
      </c>
      <c r="Q144" s="253"/>
      <c r="R144" s="254"/>
      <c r="S144" s="255"/>
    </row>
    <row r="145" spans="1:19" ht="17.25" thickBot="1">
      <c r="A145" s="132" t="s">
        <v>266</v>
      </c>
      <c r="B145" s="261">
        <f>$B$37</f>
        <v>150000</v>
      </c>
      <c r="C145" s="262"/>
      <c r="D145" s="26" t="s">
        <v>267</v>
      </c>
      <c r="E145" s="27">
        <f>IF(COUNT(E125:E144), SUM(E125:E144) / COUNT(E125:E144), 0)</f>
        <v>3.6645952895056226E-2</v>
      </c>
      <c r="F145" s="28">
        <f>SUM(F125:F144)</f>
        <v>109937.85868516867</v>
      </c>
      <c r="G145" s="26" t="s">
        <v>267</v>
      </c>
      <c r="H145" s="27">
        <f>IF(COUNT(H125:H144), SUM(H125:H144) / COUNT(H125:H144), 0)</f>
        <v>3.8033110247678595E-2</v>
      </c>
      <c r="I145" s="28">
        <f>SUM(I125:I144)</f>
        <v>114099.33074303574</v>
      </c>
      <c r="J145" s="26" t="s">
        <v>267</v>
      </c>
      <c r="K145" s="27">
        <f>IF(COUNT(K125:K144), SUM(K125:K144) / COUNT(K125:K144), 0)</f>
        <v>3.94143077046374E-2</v>
      </c>
      <c r="L145" s="28">
        <f>SUM(L125:L144)</f>
        <v>118242.92311391221</v>
      </c>
      <c r="M145" s="26" t="s">
        <v>267</v>
      </c>
      <c r="N145" s="27">
        <f>IF(COUNT(N125:N144), SUM(N125:N144) / COUNT(N125:N144), 0)</f>
        <v>7.5365315814963044E-2</v>
      </c>
      <c r="O145" s="28">
        <f>SUM(O125:O144)</f>
        <v>226095.94744488905</v>
      </c>
      <c r="Q145" s="256"/>
      <c r="R145" s="257"/>
      <c r="S145" s="258"/>
    </row>
    <row r="147" spans="1:19" ht="17.25" thickBot="1"/>
    <row r="148" spans="1:19" ht="17.25" thickBot="1">
      <c r="A148" s="202" t="s">
        <v>255</v>
      </c>
      <c r="B148" s="203"/>
      <c r="C148" s="203"/>
      <c r="D148" s="203"/>
      <c r="E148" s="203"/>
      <c r="F148" s="203"/>
      <c r="G148" s="203"/>
      <c r="H148" s="203"/>
      <c r="I148" s="203"/>
      <c r="J148" s="203"/>
      <c r="K148" s="203"/>
      <c r="L148" s="203"/>
      <c r="M148" s="203"/>
      <c r="N148" s="203"/>
      <c r="O148" s="204"/>
      <c r="Q148" s="223"/>
      <c r="R148" s="223"/>
      <c r="S148" s="223"/>
    </row>
    <row r="149" spans="1:19" ht="17.25" thickBot="1">
      <c r="A149" s="174" t="s">
        <v>263</v>
      </c>
      <c r="B149" s="202" t="s">
        <v>49</v>
      </c>
      <c r="C149" s="204"/>
      <c r="D149" s="202" t="s">
        <v>57</v>
      </c>
      <c r="E149" s="203"/>
      <c r="F149" s="204"/>
      <c r="G149" s="229">
        <f>_xlfn.IFNA(VLOOKUP(B149, 현재가테이블!$B$2:$D$200, 2, FALSE), "-")</f>
        <v>48446000</v>
      </c>
      <c r="H149" s="230"/>
      <c r="I149" s="231"/>
      <c r="J149" s="202" t="s">
        <v>58</v>
      </c>
      <c r="K149" s="203"/>
      <c r="L149" s="204"/>
      <c r="M149" s="232">
        <f>_xlfn.IFNA(VLOOKUP(B149, 현재가테이블!$B$2:$D$200, 3, FALSE), "-")</f>
        <v>4.5040769699999997E-2</v>
      </c>
      <c r="N149" s="233"/>
      <c r="O149" s="234"/>
      <c r="Q149" s="223"/>
      <c r="R149" s="223"/>
      <c r="S149" s="223"/>
    </row>
    <row r="150" spans="1:19" ht="17.25" thickBot="1">
      <c r="A150" s="263" t="s">
        <v>54</v>
      </c>
      <c r="B150" s="265" t="str">
        <f>TEXT($G$1, "[$-ko-KR]yyyy-mm-dd(ddd) ") &amp; "오전 00:00"</f>
        <v>2022-02-07(월) 오전 00:00</v>
      </c>
      <c r="C150" s="266"/>
      <c r="D150" s="225" t="str">
        <f>TEXT($G$1, "[$-ko-KR]yyyy-mm-dd(ddd) ") &amp; "오후 14:00"</f>
        <v>2022-02-07(월) 오후 14:00</v>
      </c>
      <c r="E150" s="226"/>
      <c r="F150" s="227"/>
      <c r="G150" s="225" t="str">
        <f>TEXT($G$1, "[$-ko-KR]yyyy-mm-dd(ddd) ") &amp; "오후 19:00"</f>
        <v>2022-02-07(월) 오후 19:00</v>
      </c>
      <c r="H150" s="226"/>
      <c r="I150" s="227"/>
      <c r="J150" s="225" t="str">
        <f>TEXT($G$1, "[$-ko-KR]yyyy-mm-dd(ddd) ") &amp; "오후 21:00"</f>
        <v>2022-02-07(월) 오후 21:00</v>
      </c>
      <c r="K150" s="226"/>
      <c r="L150" s="227"/>
      <c r="M150" s="225" t="str">
        <f>TEXT($G$1+1, "[$-ko-KR]yyyy-mm-dd(ddd) ") &amp; "오전 00:00"</f>
        <v>2022-02-08(화) 오전 00:00</v>
      </c>
      <c r="N150" s="226"/>
      <c r="O150" s="227"/>
      <c r="Q150" s="223"/>
      <c r="R150" s="223"/>
      <c r="S150" s="223"/>
    </row>
    <row r="151" spans="1:19" ht="17.25" thickBot="1">
      <c r="A151" s="264"/>
      <c r="B151" s="121" t="s">
        <v>57</v>
      </c>
      <c r="C151" s="122" t="s">
        <v>58</v>
      </c>
      <c r="D151" s="2" t="s">
        <v>57</v>
      </c>
      <c r="E151" s="10" t="s">
        <v>264</v>
      </c>
      <c r="F151" s="11" t="s">
        <v>265</v>
      </c>
      <c r="G151" s="175" t="s">
        <v>57</v>
      </c>
      <c r="H151" s="176" t="s">
        <v>264</v>
      </c>
      <c r="I151" s="177" t="s">
        <v>265</v>
      </c>
      <c r="J151" s="10" t="s">
        <v>57</v>
      </c>
      <c r="K151" s="10" t="s">
        <v>264</v>
      </c>
      <c r="L151" s="115" t="s">
        <v>265</v>
      </c>
      <c r="M151" s="2" t="s">
        <v>57</v>
      </c>
      <c r="N151" s="10" t="s">
        <v>264</v>
      </c>
      <c r="O151" s="66" t="s">
        <v>265</v>
      </c>
      <c r="Q151" s="228"/>
      <c r="R151" s="228"/>
      <c r="S151" s="228"/>
    </row>
    <row r="152" spans="1:19" ht="17.25" thickBot="1">
      <c r="A152" s="123" t="s">
        <v>262</v>
      </c>
      <c r="B152" s="124">
        <v>179</v>
      </c>
      <c r="C152" s="76">
        <v>-5.5555556000000004E-3</v>
      </c>
      <c r="D152" s="13">
        <v>192</v>
      </c>
      <c r="E152" s="14">
        <f>IF(ISNUMBER(D152), (D152 - $B152) / $B152, "")</f>
        <v>7.2625698324022353E-2</v>
      </c>
      <c r="F152" s="16">
        <f>IF(ISNUMBER(D152), $B172 * E152, "")</f>
        <v>10893.854748603353</v>
      </c>
      <c r="G152" s="29">
        <v>191</v>
      </c>
      <c r="H152" s="14">
        <f>IF(ISNUMBER(G152), (G152 - $B152) / $B152, "")</f>
        <v>6.7039106145251395E-2</v>
      </c>
      <c r="I152" s="100">
        <f>IF(ISNUMBER(G152), $B172 * H152, "")</f>
        <v>10055.865921787708</v>
      </c>
      <c r="J152" s="13">
        <v>192</v>
      </c>
      <c r="K152" s="14">
        <f>IF(ISNUMBER(J152), (J152 - $B152) / $B152, "")</f>
        <v>7.2625698324022353E-2</v>
      </c>
      <c r="L152" s="16">
        <f>IF(ISNUMBER(J152), $B172 * K152, "")</f>
        <v>10893.854748603353</v>
      </c>
      <c r="M152" s="29">
        <v>204</v>
      </c>
      <c r="N152" s="14">
        <f>IF(ISNUMBER(M152), (M152 - $B152) / $B152, "")</f>
        <v>0.13966480446927373</v>
      </c>
      <c r="O152" s="16">
        <f>IF(ISNUMBER(M152), $B172 * N152, "")</f>
        <v>20949.72067039106</v>
      </c>
      <c r="Q152" s="223"/>
      <c r="R152" s="223"/>
      <c r="S152" s="223"/>
    </row>
    <row r="153" spans="1:19" ht="17.25" thickBot="1">
      <c r="A153" s="125" t="s">
        <v>101</v>
      </c>
      <c r="B153" s="126">
        <v>676</v>
      </c>
      <c r="C153" s="77">
        <v>-1.1695906400000001E-2</v>
      </c>
      <c r="D153" s="15">
        <v>710</v>
      </c>
      <c r="E153" s="32">
        <f t="shared" ref="E153:E156" si="78">IF(ISNUMBER(D153), (D153 - $B153) / $B153, "")</f>
        <v>5.0295857988165681E-2</v>
      </c>
      <c r="F153" s="18">
        <f>IF(ISNUMBER(D153), $B172 * E153, "")</f>
        <v>7544.3786982248521</v>
      </c>
      <c r="G153" s="31">
        <v>712</v>
      </c>
      <c r="H153" s="32">
        <f t="shared" ref="H153:H156" si="79">IF(ISNUMBER(G153), (G153 - $B153) / $B153, "")</f>
        <v>5.3254437869822487E-2</v>
      </c>
      <c r="I153" s="101">
        <f>IF(ISNUMBER(G153), $B172 * H153, "")</f>
        <v>7988.165680473373</v>
      </c>
      <c r="J153" s="15">
        <v>715</v>
      </c>
      <c r="K153" s="32">
        <f t="shared" ref="K153:K156" si="80">IF(ISNUMBER(J153), (J153 - $B153) / $B153, "")</f>
        <v>5.7692307692307696E-2</v>
      </c>
      <c r="L153" s="18">
        <f>IF(ISNUMBER(J153), $B172 * K153, "")</f>
        <v>8653.8461538461543</v>
      </c>
      <c r="M153" s="31">
        <v>711</v>
      </c>
      <c r="N153" s="32">
        <f t="shared" ref="N153:N156" si="81">IF(ISNUMBER(M153), (M153 - $B153) / $B153, "")</f>
        <v>5.1775147928994084E-2</v>
      </c>
      <c r="O153" s="18">
        <f>IF(ISNUMBER(M153), $B172 * N153, "")</f>
        <v>7766.2721893491125</v>
      </c>
      <c r="Q153" s="223"/>
      <c r="R153" s="223"/>
      <c r="S153" s="223"/>
    </row>
    <row r="154" spans="1:19" ht="17.25" thickBot="1">
      <c r="A154" s="125" t="s">
        <v>327</v>
      </c>
      <c r="B154" s="126">
        <v>660</v>
      </c>
      <c r="C154" s="77">
        <v>-1.49253731E-2</v>
      </c>
      <c r="D154" s="15">
        <v>681</v>
      </c>
      <c r="E154" s="32">
        <f t="shared" si="78"/>
        <v>3.1818181818181815E-2</v>
      </c>
      <c r="F154" s="18">
        <f>IF(ISNUMBER(D154), $B172 * E154, "")</f>
        <v>4772.7272727272721</v>
      </c>
      <c r="G154" s="31">
        <v>678</v>
      </c>
      <c r="H154" s="32">
        <f t="shared" si="79"/>
        <v>2.7272727272727271E-2</v>
      </c>
      <c r="I154" s="101">
        <f>IF(ISNUMBER(G154), $B172 * H154, "")</f>
        <v>4090.9090909090905</v>
      </c>
      <c r="J154" s="15">
        <v>678</v>
      </c>
      <c r="K154" s="32">
        <f t="shared" si="80"/>
        <v>2.7272727272727271E-2</v>
      </c>
      <c r="L154" s="18">
        <f>IF(ISNUMBER(J154), $B172 * K154, "")</f>
        <v>4090.9090909090905</v>
      </c>
      <c r="M154" s="31">
        <v>702</v>
      </c>
      <c r="N154" s="32">
        <f t="shared" si="81"/>
        <v>6.363636363636363E-2</v>
      </c>
      <c r="O154" s="18">
        <f>IF(ISNUMBER(M154), $B172 * N154, "")</f>
        <v>9545.4545454545441</v>
      </c>
      <c r="Q154" s="228"/>
      <c r="R154" s="228"/>
      <c r="S154" s="228"/>
    </row>
    <row r="155" spans="1:19" ht="17.25" thickBot="1">
      <c r="A155" s="125" t="s">
        <v>236</v>
      </c>
      <c r="B155" s="126">
        <v>121</v>
      </c>
      <c r="C155" s="77">
        <v>-1.6260162599999999E-2</v>
      </c>
      <c r="D155" s="15">
        <v>126</v>
      </c>
      <c r="E155" s="32">
        <f t="shared" si="78"/>
        <v>4.1322314049586778E-2</v>
      </c>
      <c r="F155" s="18">
        <f>IF(ISNUMBER(D155), $B172 * E155, "")</f>
        <v>6198.3471074380168</v>
      </c>
      <c r="G155" s="31">
        <v>128</v>
      </c>
      <c r="H155" s="32">
        <f t="shared" si="79"/>
        <v>5.7851239669421489E-2</v>
      </c>
      <c r="I155" s="101">
        <f>IF(ISNUMBER(G155), $B172 * H155, "")</f>
        <v>8677.6859504132226</v>
      </c>
      <c r="J155" s="15">
        <v>126</v>
      </c>
      <c r="K155" s="32">
        <f t="shared" si="80"/>
        <v>4.1322314049586778E-2</v>
      </c>
      <c r="L155" s="18">
        <f>IF(ISNUMBER(J155), $B172 * K155, "")</f>
        <v>6198.3471074380168</v>
      </c>
      <c r="M155" s="31">
        <v>131</v>
      </c>
      <c r="N155" s="32">
        <f t="shared" si="81"/>
        <v>8.2644628099173556E-2</v>
      </c>
      <c r="O155" s="18">
        <f>IF(ISNUMBER(M155), $B172 * N155, "")</f>
        <v>12396.694214876034</v>
      </c>
      <c r="Q155" s="228"/>
      <c r="R155" s="228"/>
      <c r="S155" s="228"/>
    </row>
    <row r="156" spans="1:19" ht="17.25" thickBot="1">
      <c r="A156" s="127" t="s">
        <v>325</v>
      </c>
      <c r="B156" s="128">
        <v>309</v>
      </c>
      <c r="C156" s="78">
        <v>-1.9047618999999998E-2</v>
      </c>
      <c r="D156" s="20">
        <v>319</v>
      </c>
      <c r="E156" s="21">
        <f t="shared" si="78"/>
        <v>3.2362459546925564E-2</v>
      </c>
      <c r="F156" s="22">
        <f>IF(ISNUMBER(D156), $B172 * E156, "")</f>
        <v>4854.3689320388348</v>
      </c>
      <c r="G156" s="30">
        <v>323</v>
      </c>
      <c r="H156" s="21">
        <f t="shared" si="79"/>
        <v>4.5307443365695796E-2</v>
      </c>
      <c r="I156" s="105">
        <f>IF(ISNUMBER(G156), $B172 * H156, "")</f>
        <v>6796.1165048543689</v>
      </c>
      <c r="J156" s="20">
        <v>325</v>
      </c>
      <c r="K156" s="21">
        <f t="shared" si="80"/>
        <v>5.1779935275080909E-2</v>
      </c>
      <c r="L156" s="22">
        <f>IF(ISNUMBER(J156), $B172 * K156, "")</f>
        <v>7766.9902912621365</v>
      </c>
      <c r="M156" s="30">
        <v>317</v>
      </c>
      <c r="N156" s="21">
        <f t="shared" si="81"/>
        <v>2.5889967637540454E-2</v>
      </c>
      <c r="O156" s="22">
        <f>IF(ISNUMBER(M156), $B172 * N156, "")</f>
        <v>3883.4951456310682</v>
      </c>
      <c r="Q156" s="228"/>
      <c r="R156" s="228"/>
      <c r="S156" s="228"/>
    </row>
    <row r="157" spans="1:19" ht="17.25" thickBot="1">
      <c r="A157" s="125" t="s">
        <v>218</v>
      </c>
      <c r="B157" s="129">
        <v>245</v>
      </c>
      <c r="C157" s="80">
        <v>-0.02</v>
      </c>
      <c r="D157" s="106">
        <v>248</v>
      </c>
      <c r="E157" s="107">
        <f>IF(ISNUMBER(D157), (D157 - $B157) / $B157, "")</f>
        <v>1.2244897959183673E-2</v>
      </c>
      <c r="F157" s="108">
        <f>IF(ISNUMBER(D157), $B172 * E157, "")</f>
        <v>1836.7346938775509</v>
      </c>
      <c r="G157" s="109">
        <v>247</v>
      </c>
      <c r="H157" s="107">
        <f>IF(ISNUMBER(G157), (G157 - $B157) / $B157, "")</f>
        <v>8.1632653061224497E-3</v>
      </c>
      <c r="I157" s="110">
        <f>IF(ISNUMBER(G157), $B172 * H157, "")</f>
        <v>1224.4897959183675</v>
      </c>
      <c r="J157" s="106">
        <v>247</v>
      </c>
      <c r="K157" s="107">
        <f>IF(ISNUMBER(J157), (J157 - $B157) / $B157, "")</f>
        <v>8.1632653061224497E-3</v>
      </c>
      <c r="L157" s="108">
        <f>IF(ISNUMBER(J157), $B172 * K157, "")</f>
        <v>1224.4897959183675</v>
      </c>
      <c r="M157" s="109">
        <v>256</v>
      </c>
      <c r="N157" s="107">
        <f>IF(ISNUMBER(M157), (M157 - $B157) / $B157, "")</f>
        <v>4.4897959183673466E-2</v>
      </c>
      <c r="O157" s="108">
        <f>IF(ISNUMBER(M157), $B172 * N157, "")</f>
        <v>6734.6938775510198</v>
      </c>
      <c r="Q157" s="228"/>
      <c r="R157" s="228"/>
      <c r="S157" s="228"/>
    </row>
    <row r="158" spans="1:19" ht="17.25" thickBot="1">
      <c r="A158" s="125" t="s">
        <v>56</v>
      </c>
      <c r="B158" s="126">
        <v>135</v>
      </c>
      <c r="C158" s="77">
        <v>-2.1739130400000001E-2</v>
      </c>
      <c r="D158" s="15">
        <v>138</v>
      </c>
      <c r="E158" s="32">
        <f t="shared" ref="E158:E161" si="82">IF(ISNUMBER(D158), (D158 - $B158) / $B158, "")</f>
        <v>2.2222222222222223E-2</v>
      </c>
      <c r="F158" s="18">
        <f>IF(ISNUMBER(D158), $B172 * E158, "")</f>
        <v>3333.3333333333335</v>
      </c>
      <c r="G158" s="31">
        <v>141</v>
      </c>
      <c r="H158" s="32">
        <f t="shared" ref="H158:H161" si="83">IF(ISNUMBER(G158), (G158 - $B158) / $B158, "")</f>
        <v>4.4444444444444446E-2</v>
      </c>
      <c r="I158" s="101">
        <f>IF(ISNUMBER(G158), $B172 * H158, "")</f>
        <v>6666.666666666667</v>
      </c>
      <c r="J158" s="15">
        <v>141</v>
      </c>
      <c r="K158" s="32">
        <f t="shared" ref="K158:K161" si="84">IF(ISNUMBER(J158), (J158 - $B158) / $B158, "")</f>
        <v>4.4444444444444446E-2</v>
      </c>
      <c r="L158" s="18">
        <f>IF(ISNUMBER(J158), $B172 * K158, "")</f>
        <v>6666.666666666667</v>
      </c>
      <c r="M158" s="31">
        <v>147</v>
      </c>
      <c r="N158" s="32">
        <f t="shared" ref="N158:N161" si="85">IF(ISNUMBER(M158), (M158 - $B158) / $B158, "")</f>
        <v>8.8888888888888892E-2</v>
      </c>
      <c r="O158" s="18">
        <f>IF(ISNUMBER(M158), $B172 * N158, "")</f>
        <v>13333.333333333334</v>
      </c>
      <c r="Q158" s="228"/>
      <c r="R158" s="228"/>
      <c r="S158" s="228"/>
    </row>
    <row r="159" spans="1:19" ht="17.25" thickBot="1">
      <c r="A159" s="125" t="s">
        <v>202</v>
      </c>
      <c r="B159" s="126">
        <v>601</v>
      </c>
      <c r="C159" s="77">
        <v>-2.2764227599999999E-2</v>
      </c>
      <c r="D159" s="15">
        <v>606</v>
      </c>
      <c r="E159" s="32">
        <f t="shared" si="82"/>
        <v>8.3194675540765387E-3</v>
      </c>
      <c r="F159" s="18">
        <f>IF(ISNUMBER(D159), $B172 * E159, "")</f>
        <v>1247.9201331114807</v>
      </c>
      <c r="G159" s="31">
        <v>603</v>
      </c>
      <c r="H159" s="32">
        <f t="shared" si="83"/>
        <v>3.3277870216306157E-3</v>
      </c>
      <c r="I159" s="101">
        <f>IF(ISNUMBER(G159), $B172 * H159, "")</f>
        <v>499.16805324459239</v>
      </c>
      <c r="J159" s="15">
        <v>603</v>
      </c>
      <c r="K159" s="32">
        <f t="shared" si="84"/>
        <v>3.3277870216306157E-3</v>
      </c>
      <c r="L159" s="18">
        <f>IF(ISNUMBER(J159), $B172 * K159, "")</f>
        <v>499.16805324459239</v>
      </c>
      <c r="M159" s="31">
        <v>604</v>
      </c>
      <c r="N159" s="32">
        <f t="shared" si="85"/>
        <v>4.9916805324459234E-3</v>
      </c>
      <c r="O159" s="18">
        <f>IF(ISNUMBER(M159), $B172 * N159, "")</f>
        <v>748.75207986688849</v>
      </c>
      <c r="Q159" s="228"/>
      <c r="R159" s="228"/>
      <c r="S159" s="228"/>
    </row>
    <row r="160" spans="1:19" ht="17.25" thickBot="1">
      <c r="A160" s="125" t="s">
        <v>121</v>
      </c>
      <c r="B160" s="126">
        <v>379</v>
      </c>
      <c r="C160" s="77">
        <v>-2.3195876300000001E-2</v>
      </c>
      <c r="D160" s="15">
        <v>391</v>
      </c>
      <c r="E160" s="32">
        <f t="shared" si="82"/>
        <v>3.1662269129287601E-2</v>
      </c>
      <c r="F160" s="18">
        <f>IF(ISNUMBER(D160), $B172 * E160, "")</f>
        <v>4749.3403693931405</v>
      </c>
      <c r="G160" s="31">
        <v>387</v>
      </c>
      <c r="H160" s="32">
        <f t="shared" si="83"/>
        <v>2.1108179419525065E-2</v>
      </c>
      <c r="I160" s="101">
        <f>IF(ISNUMBER(G160), $B172 * H160, "")</f>
        <v>3166.2269129287597</v>
      </c>
      <c r="J160" s="15">
        <v>388</v>
      </c>
      <c r="K160" s="32">
        <f t="shared" si="84"/>
        <v>2.3746701846965697E-2</v>
      </c>
      <c r="L160" s="18">
        <f>IF(ISNUMBER(J160), $B172 * K160, "")</f>
        <v>3562.0052770448547</v>
      </c>
      <c r="M160" s="31">
        <v>392</v>
      </c>
      <c r="N160" s="32">
        <f t="shared" si="85"/>
        <v>3.430079155672823E-2</v>
      </c>
      <c r="O160" s="18">
        <f>IF(ISNUMBER(M160), $B172 * N160, "")</f>
        <v>5145.1187335092345</v>
      </c>
      <c r="Q160" s="33"/>
      <c r="R160" s="33"/>
    </row>
    <row r="161" spans="1:19" ht="17.25" thickBot="1">
      <c r="A161" s="130" t="s">
        <v>107</v>
      </c>
      <c r="B161" s="131">
        <v>121</v>
      </c>
      <c r="C161" s="79">
        <v>-2.4193548400000001E-2</v>
      </c>
      <c r="D161" s="24">
        <v>124</v>
      </c>
      <c r="E161" s="25">
        <f t="shared" si="82"/>
        <v>2.4793388429752067E-2</v>
      </c>
      <c r="F161" s="104">
        <f>IF(ISNUMBER(D161), $B172 * E161, "")</f>
        <v>3719.0082644628101</v>
      </c>
      <c r="G161" s="102">
        <v>123</v>
      </c>
      <c r="H161" s="25">
        <f t="shared" si="83"/>
        <v>1.6528925619834711E-2</v>
      </c>
      <c r="I161" s="103">
        <f>IF(ISNUMBER(G161), $B172 * H161, "")</f>
        <v>2479.3388429752067</v>
      </c>
      <c r="J161" s="24">
        <v>124</v>
      </c>
      <c r="K161" s="25">
        <f t="shared" si="84"/>
        <v>2.4793388429752067E-2</v>
      </c>
      <c r="L161" s="104">
        <f>IF(ISNUMBER(J161), $B172 * K161, "")</f>
        <v>3719.0082644628101</v>
      </c>
      <c r="M161" s="102">
        <v>129</v>
      </c>
      <c r="N161" s="25">
        <f t="shared" si="85"/>
        <v>6.6115702479338845E-2</v>
      </c>
      <c r="O161" s="104">
        <f>IF(ISNUMBER(M161), $B172 * N161, "")</f>
        <v>9917.3553719008269</v>
      </c>
      <c r="Q161" s="237"/>
      <c r="R161" s="238"/>
      <c r="S161" s="239"/>
    </row>
    <row r="162" spans="1:19">
      <c r="A162" s="123" t="s">
        <v>216</v>
      </c>
      <c r="B162" s="124">
        <v>159</v>
      </c>
      <c r="C162" s="76">
        <v>-2.4539877299999999E-2</v>
      </c>
      <c r="D162" s="13">
        <v>163</v>
      </c>
      <c r="E162" s="14">
        <f>IF(ISNUMBER(D162), (D162 - $B162) / $B162, "")</f>
        <v>2.5157232704402517E-2</v>
      </c>
      <c r="F162" s="16">
        <f>IF(ISNUMBER(D162), $B172 * E162, "")</f>
        <v>3773.5849056603774</v>
      </c>
      <c r="G162" s="29">
        <v>161</v>
      </c>
      <c r="H162" s="14">
        <f>IF(ISNUMBER(G162), (G162 - $B162) / $B162, "")</f>
        <v>1.2578616352201259E-2</v>
      </c>
      <c r="I162" s="100">
        <f>IF(ISNUMBER(G162), $B172 * H162, "")</f>
        <v>1886.7924528301887</v>
      </c>
      <c r="J162" s="13">
        <v>163</v>
      </c>
      <c r="K162" s="14">
        <f>IF(ISNUMBER(J162), (J162 - $B162) / $B162, "")</f>
        <v>2.5157232704402517E-2</v>
      </c>
      <c r="L162" s="16">
        <f>IF(ISNUMBER(J162), $B172 * K162, "")</f>
        <v>3773.5849056603774</v>
      </c>
      <c r="M162" s="29">
        <v>164</v>
      </c>
      <c r="N162" s="14">
        <f>IF(ISNUMBER(M162), (M162 - $B162) / $B162, "")</f>
        <v>3.1446540880503145E-2</v>
      </c>
      <c r="O162" s="16">
        <f>IF(ISNUMBER(M162), $B172 * N162, "")</f>
        <v>4716.9811320754716</v>
      </c>
      <c r="Q162" s="240"/>
      <c r="R162" s="241"/>
      <c r="S162" s="242"/>
    </row>
    <row r="163" spans="1:19" ht="17.25" thickBot="1">
      <c r="A163" s="125" t="s">
        <v>224</v>
      </c>
      <c r="B163" s="126">
        <v>932</v>
      </c>
      <c r="C163" s="77">
        <v>-2.51046025E-2</v>
      </c>
      <c r="D163" s="15">
        <v>951</v>
      </c>
      <c r="E163" s="32">
        <f t="shared" ref="E163:E166" si="86">IF(ISNUMBER(D163), (D163 - $B163) / $B163, "")</f>
        <v>2.03862660944206E-2</v>
      </c>
      <c r="F163" s="18">
        <f>IF(ISNUMBER(D163), $B172 * E163, "")</f>
        <v>3057.9399141630902</v>
      </c>
      <c r="G163" s="31">
        <v>943</v>
      </c>
      <c r="H163" s="32">
        <f t="shared" ref="H163:H166" si="87">IF(ISNUMBER(G163), (G163 - $B163) / $B163, "")</f>
        <v>1.1802575107296138E-2</v>
      </c>
      <c r="I163" s="101">
        <f>IF(ISNUMBER(G163), $B172 * H163, "")</f>
        <v>1770.3862660944208</v>
      </c>
      <c r="J163" s="15">
        <v>946</v>
      </c>
      <c r="K163" s="32">
        <f t="shared" ref="K163:K166" si="88">IF(ISNUMBER(J163), (J163 - $B163) / $B163, "")</f>
        <v>1.5021459227467811E-2</v>
      </c>
      <c r="L163" s="18">
        <f>IF(ISNUMBER(J163), $B172 * K163, "")</f>
        <v>2253.2188841201719</v>
      </c>
      <c r="M163" s="31">
        <v>941</v>
      </c>
      <c r="N163" s="32">
        <f t="shared" ref="N163:N166" si="89">IF(ISNUMBER(M163), (M163 - $B163) / $B163, "")</f>
        <v>9.6566523605150223E-3</v>
      </c>
      <c r="O163" s="18">
        <f>IF(ISNUMBER(M163), $B172 * N163, "")</f>
        <v>1448.4978540772534</v>
      </c>
      <c r="Q163" s="243"/>
      <c r="R163" s="244"/>
      <c r="S163" s="245"/>
    </row>
    <row r="164" spans="1:19" ht="17.25" thickBot="1">
      <c r="A164" s="125" t="s">
        <v>103</v>
      </c>
      <c r="B164" s="126">
        <v>781</v>
      </c>
      <c r="C164" s="77">
        <v>-2.6184538699999999E-2</v>
      </c>
      <c r="D164" s="15">
        <v>809</v>
      </c>
      <c r="E164" s="32">
        <f t="shared" si="86"/>
        <v>3.5851472471190783E-2</v>
      </c>
      <c r="F164" s="18">
        <f>IF(ISNUMBER(D164), $B172 * E164, "")</f>
        <v>5377.7208706786178</v>
      </c>
      <c r="G164" s="31">
        <v>810</v>
      </c>
      <c r="H164" s="32">
        <f t="shared" si="87"/>
        <v>3.713188220230474E-2</v>
      </c>
      <c r="I164" s="101">
        <f>IF(ISNUMBER(G164), $B172 * H164, "")</f>
        <v>5569.7823303457108</v>
      </c>
      <c r="J164" s="15">
        <v>818</v>
      </c>
      <c r="K164" s="32">
        <f t="shared" si="88"/>
        <v>4.7375160051216392E-2</v>
      </c>
      <c r="L164" s="18">
        <f>IF(ISNUMBER(J164), $B172 * K164, "")</f>
        <v>7106.2740076824584</v>
      </c>
      <c r="M164" s="31">
        <v>840</v>
      </c>
      <c r="N164" s="32">
        <f t="shared" si="89"/>
        <v>7.5544174135723438E-2</v>
      </c>
      <c r="O164" s="18">
        <f>IF(ISNUMBER(M164), $B172 * N164, "")</f>
        <v>11331.626120358516</v>
      </c>
      <c r="Q164" s="228"/>
      <c r="R164" s="228"/>
      <c r="S164" s="228"/>
    </row>
    <row r="165" spans="1:19" ht="17.25" thickBot="1">
      <c r="A165" s="125" t="s">
        <v>214</v>
      </c>
      <c r="B165" s="126">
        <v>320</v>
      </c>
      <c r="C165" s="77">
        <v>-2.73556231E-2</v>
      </c>
      <c r="D165" s="15">
        <v>329</v>
      </c>
      <c r="E165" s="32">
        <f t="shared" si="86"/>
        <v>2.8125000000000001E-2</v>
      </c>
      <c r="F165" s="18">
        <f>IF(ISNUMBER(D165), $B172 * E165, "")</f>
        <v>4218.75</v>
      </c>
      <c r="G165" s="31">
        <v>325</v>
      </c>
      <c r="H165" s="32">
        <f t="shared" si="87"/>
        <v>1.5625E-2</v>
      </c>
      <c r="I165" s="101">
        <f>IF(ISNUMBER(G165), $B172 * H165, "")</f>
        <v>2343.75</v>
      </c>
      <c r="J165" s="15">
        <v>327</v>
      </c>
      <c r="K165" s="32">
        <f t="shared" si="88"/>
        <v>2.1874999999999999E-2</v>
      </c>
      <c r="L165" s="18">
        <f>IF(ISNUMBER(J165), $B172 * K165, "")</f>
        <v>3281.25</v>
      </c>
      <c r="M165" s="31">
        <v>349</v>
      </c>
      <c r="N165" s="32">
        <f t="shared" si="89"/>
        <v>9.0624999999999997E-2</v>
      </c>
      <c r="O165" s="18">
        <f>IF(ISNUMBER(M165), $B172 * N165, "")</f>
        <v>13593.75</v>
      </c>
      <c r="Q165" s="223"/>
      <c r="R165" s="223"/>
      <c r="S165" s="223"/>
    </row>
    <row r="166" spans="1:19" ht="17.25" thickBot="1">
      <c r="A166" s="127" t="s">
        <v>188</v>
      </c>
      <c r="B166" s="128">
        <v>262</v>
      </c>
      <c r="C166" s="78">
        <v>-2.9629629599999999E-2</v>
      </c>
      <c r="D166" s="20">
        <v>270</v>
      </c>
      <c r="E166" s="21">
        <f t="shared" si="86"/>
        <v>3.0534351145038167E-2</v>
      </c>
      <c r="F166" s="22">
        <f>IF(ISNUMBER(D166), $B172 * E166, "")</f>
        <v>4580.1526717557254</v>
      </c>
      <c r="G166" s="30">
        <v>271</v>
      </c>
      <c r="H166" s="21">
        <f t="shared" si="87"/>
        <v>3.4351145038167941E-2</v>
      </c>
      <c r="I166" s="105">
        <f>IF(ISNUMBER(G166), $B172 * H166, "")</f>
        <v>5152.6717557251914</v>
      </c>
      <c r="J166" s="20">
        <v>270</v>
      </c>
      <c r="K166" s="21">
        <f t="shared" si="88"/>
        <v>3.0534351145038167E-2</v>
      </c>
      <c r="L166" s="22">
        <f>IF(ISNUMBER(J166), $B172 * K166, "")</f>
        <v>4580.1526717557254</v>
      </c>
      <c r="M166" s="30">
        <v>277</v>
      </c>
      <c r="N166" s="21">
        <f t="shared" si="89"/>
        <v>5.7251908396946563E-2</v>
      </c>
      <c r="O166" s="22">
        <f>IF(ISNUMBER(M166), $B172 * N166, "")</f>
        <v>8587.7862595419847</v>
      </c>
      <c r="Q166" s="223"/>
      <c r="R166" s="223"/>
      <c r="S166" s="223"/>
    </row>
    <row r="167" spans="1:19" ht="17.25" thickBot="1">
      <c r="A167" s="125" t="s">
        <v>238</v>
      </c>
      <c r="B167" s="129">
        <v>472</v>
      </c>
      <c r="C167" s="80">
        <v>-3.6734693899999997E-2</v>
      </c>
      <c r="D167" s="106">
        <v>501</v>
      </c>
      <c r="E167" s="107">
        <f>IF(ISNUMBER(D167), (D167 - $B167) / $B167, "")</f>
        <v>6.1440677966101698E-2</v>
      </c>
      <c r="F167" s="108">
        <f>IF(ISNUMBER(D167), $B172 * E167, "")</f>
        <v>9216.1016949152545</v>
      </c>
      <c r="G167" s="109">
        <v>500</v>
      </c>
      <c r="H167" s="107">
        <f>IF(ISNUMBER(G167), (G167 - $B167) / $B167, "")</f>
        <v>5.9322033898305086E-2</v>
      </c>
      <c r="I167" s="110">
        <f>IF(ISNUMBER(G167), $B172 * H167, "")</f>
        <v>8898.3050847457635</v>
      </c>
      <c r="J167" s="106">
        <v>498</v>
      </c>
      <c r="K167" s="107">
        <f>IF(ISNUMBER(J167), (J167 - $B167) / $B167, "")</f>
        <v>5.5084745762711863E-2</v>
      </c>
      <c r="L167" s="108">
        <f>IF(ISNUMBER(J167), $B172 * K167, "")</f>
        <v>8262.7118644067796</v>
      </c>
      <c r="M167" s="109">
        <v>493</v>
      </c>
      <c r="N167" s="107">
        <f>IF(ISNUMBER(M167), (M167 - $B167) / $B167, "")</f>
        <v>4.4491525423728813E-2</v>
      </c>
      <c r="O167" s="108">
        <f>IF(ISNUMBER(M167), $B172 * N167, "")</f>
        <v>6673.7288135593217</v>
      </c>
      <c r="Q167" s="228"/>
      <c r="R167" s="228"/>
      <c r="S167" s="228"/>
    </row>
    <row r="168" spans="1:19" ht="17.25" thickBot="1">
      <c r="A168" s="125" t="s">
        <v>171</v>
      </c>
      <c r="B168" s="126">
        <v>730</v>
      </c>
      <c r="C168" s="77">
        <v>-3.6939314000000001E-2</v>
      </c>
      <c r="D168" s="15">
        <v>744</v>
      </c>
      <c r="E168" s="32">
        <f t="shared" ref="E168:E171" si="90">IF(ISNUMBER(D168), (D168 - $B168) / $B168, "")</f>
        <v>1.9178082191780823E-2</v>
      </c>
      <c r="F168" s="18">
        <f>IF(ISNUMBER(D168), $B172 * E168, "")</f>
        <v>2876.7123287671234</v>
      </c>
      <c r="G168" s="31">
        <v>739</v>
      </c>
      <c r="H168" s="32">
        <f t="shared" ref="H168:H171" si="91">IF(ISNUMBER(G168), (G168 - $B168) / $B168, "")</f>
        <v>1.2328767123287671E-2</v>
      </c>
      <c r="I168" s="101">
        <f>IF(ISNUMBER(G168), $B172 * H168, "")</f>
        <v>1849.3150684931506</v>
      </c>
      <c r="J168" s="15">
        <v>739</v>
      </c>
      <c r="K168" s="32">
        <f t="shared" ref="K168:K171" si="92">IF(ISNUMBER(J168), (J168 - $B168) / $B168, "")</f>
        <v>1.2328767123287671E-2</v>
      </c>
      <c r="L168" s="18">
        <f>IF(ISNUMBER(J168), $B172 * K168, "")</f>
        <v>1849.3150684931506</v>
      </c>
      <c r="M168" s="31">
        <v>753</v>
      </c>
      <c r="N168" s="32">
        <f t="shared" ref="N168:N171" si="93">IF(ISNUMBER(M168), (M168 - $B168) / $B168, "")</f>
        <v>3.1506849315068496E-2</v>
      </c>
      <c r="O168" s="18">
        <f>IF(ISNUMBER(M168), $B172 * N168, "")</f>
        <v>4726.0273972602745</v>
      </c>
      <c r="Q168" s="228"/>
      <c r="R168" s="228"/>
      <c r="S168" s="228"/>
    </row>
    <row r="169" spans="1:19" ht="17.25" thickBot="1">
      <c r="A169" s="125" t="s">
        <v>181</v>
      </c>
      <c r="B169" s="126">
        <v>843</v>
      </c>
      <c r="C169" s="77">
        <v>-3.7671232899999997E-2</v>
      </c>
      <c r="D169" s="15">
        <v>861</v>
      </c>
      <c r="E169" s="32">
        <f t="shared" si="90"/>
        <v>2.1352313167259787E-2</v>
      </c>
      <c r="F169" s="18">
        <f>IF(ISNUMBER(D169), $B172 * E169, "")</f>
        <v>3202.8469750889681</v>
      </c>
      <c r="G169" s="31">
        <v>861</v>
      </c>
      <c r="H169" s="32">
        <f t="shared" si="91"/>
        <v>2.1352313167259787E-2</v>
      </c>
      <c r="I169" s="101">
        <f>IF(ISNUMBER(G169), $B172 * H169, "")</f>
        <v>3202.8469750889681</v>
      </c>
      <c r="J169" s="15">
        <v>862</v>
      </c>
      <c r="K169" s="32">
        <f t="shared" si="92"/>
        <v>2.2538552787663108E-2</v>
      </c>
      <c r="L169" s="18">
        <f>IF(ISNUMBER(J169), $B172 * K169, "")</f>
        <v>3380.7829181494662</v>
      </c>
      <c r="M169" s="31">
        <v>878</v>
      </c>
      <c r="N169" s="32">
        <f t="shared" si="93"/>
        <v>4.151838671411625E-2</v>
      </c>
      <c r="O169" s="18">
        <f>IF(ISNUMBER(M169), $B172 * N169, "")</f>
        <v>6227.758007117437</v>
      </c>
      <c r="Q169" s="228"/>
      <c r="R169" s="228"/>
      <c r="S169" s="228"/>
    </row>
    <row r="170" spans="1:19">
      <c r="A170" s="125" t="s">
        <v>161</v>
      </c>
      <c r="B170" s="126">
        <v>467</v>
      </c>
      <c r="C170" s="77">
        <v>-3.9094650199999997E-2</v>
      </c>
      <c r="D170" s="15">
        <v>484</v>
      </c>
      <c r="E170" s="32">
        <f t="shared" si="90"/>
        <v>3.6402569593147749E-2</v>
      </c>
      <c r="F170" s="18">
        <f>IF(ISNUMBER(D170), $B172 * E170, "")</f>
        <v>5460.3854389721628</v>
      </c>
      <c r="G170" s="31">
        <v>480</v>
      </c>
      <c r="H170" s="32">
        <f t="shared" si="91"/>
        <v>2.7837259100642397E-2</v>
      </c>
      <c r="I170" s="101">
        <f>IF(ISNUMBER(G170), $B172 * H170, "")</f>
        <v>4175.5888650963598</v>
      </c>
      <c r="J170" s="15">
        <v>485</v>
      </c>
      <c r="K170" s="32">
        <f t="shared" si="92"/>
        <v>3.8543897216274089E-2</v>
      </c>
      <c r="L170" s="18">
        <f>IF(ISNUMBER(J170), $B172 * K170, "")</f>
        <v>5781.5845824411135</v>
      </c>
      <c r="M170" s="31">
        <v>481</v>
      </c>
      <c r="N170" s="32">
        <f t="shared" si="93"/>
        <v>2.9978586723768737E-2</v>
      </c>
      <c r="O170" s="18">
        <f>IF(ISNUMBER(M170), $B172 * N170, "")</f>
        <v>4496.7880085653105</v>
      </c>
      <c r="Q170" s="250"/>
      <c r="R170" s="251"/>
      <c r="S170" s="252"/>
    </row>
    <row r="171" spans="1:19" ht="17.25" thickBot="1">
      <c r="A171" s="130" t="s">
        <v>232</v>
      </c>
      <c r="B171" s="131">
        <v>442</v>
      </c>
      <c r="C171" s="79">
        <v>-4.1214750500000001E-2</v>
      </c>
      <c r="D171" s="24">
        <v>453</v>
      </c>
      <c r="E171" s="25">
        <f t="shared" si="90"/>
        <v>2.4886877828054297E-2</v>
      </c>
      <c r="F171" s="104">
        <f>IF(ISNUMBER(D171), $B172 * E171, "")</f>
        <v>3733.0316742081445</v>
      </c>
      <c r="G171" s="102">
        <v>453</v>
      </c>
      <c r="H171" s="25">
        <f t="shared" si="91"/>
        <v>2.4886877828054297E-2</v>
      </c>
      <c r="I171" s="103">
        <f>IF(ISNUMBER(G171), $B172 * H171, "")</f>
        <v>3733.0316742081445</v>
      </c>
      <c r="J171" s="24">
        <v>457</v>
      </c>
      <c r="K171" s="25">
        <f t="shared" si="92"/>
        <v>3.3936651583710405E-2</v>
      </c>
      <c r="L171" s="104">
        <f>IF(ISNUMBER(J171), $B172 * K171, "")</f>
        <v>5090.4977375565604</v>
      </c>
      <c r="M171" s="102">
        <v>459</v>
      </c>
      <c r="N171" s="25">
        <f t="shared" si="93"/>
        <v>3.8461538461538464E-2</v>
      </c>
      <c r="O171" s="104">
        <f>IF(ISNUMBER(M171), $B172 * N171, "")</f>
        <v>5769.2307692307695</v>
      </c>
      <c r="Q171" s="253"/>
      <c r="R171" s="254"/>
      <c r="S171" s="255"/>
    </row>
    <row r="172" spans="1:19" ht="17.25" thickBot="1">
      <c r="A172" s="132" t="s">
        <v>266</v>
      </c>
      <c r="B172" s="261">
        <f>$B$37</f>
        <v>150000</v>
      </c>
      <c r="C172" s="262"/>
      <c r="D172" s="26" t="s">
        <v>267</v>
      </c>
      <c r="E172" s="27">
        <f>IF(COUNT(E152:E171), SUM(E152:E171) / COUNT(E152:E171), 0)</f>
        <v>3.1549080009140036E-2</v>
      </c>
      <c r="F172" s="28">
        <f>SUM(F152:F171)</f>
        <v>94647.240027420121</v>
      </c>
      <c r="G172" s="26" t="s">
        <v>267</v>
      </c>
      <c r="H172" s="27">
        <f>IF(COUNT(H152:H171), SUM(H152:H171) / COUNT(H152:H171), 0)</f>
        <v>3.0075701297599754E-2</v>
      </c>
      <c r="I172" s="28">
        <f>SUM(I152:I171)</f>
        <v>90227.103892799249</v>
      </c>
      <c r="J172" s="26" t="s">
        <v>267</v>
      </c>
      <c r="K172" s="27">
        <f>IF(COUNT(K152:K171), SUM(K152:K171) / COUNT(K152:K171), 0)</f>
        <v>3.287821936322062E-2</v>
      </c>
      <c r="L172" s="28">
        <f>SUM(L152:L171)</f>
        <v>98634.658089661825</v>
      </c>
      <c r="M172" s="26" t="s">
        <v>267</v>
      </c>
      <c r="N172" s="27">
        <f>IF(COUNT(N152:N171), SUM(N152:N171) / COUNT(N152:N171), 0)</f>
        <v>5.2664354841216496E-2</v>
      </c>
      <c r="O172" s="28">
        <f>SUM(O152:O171)</f>
        <v>157993.06452364946</v>
      </c>
      <c r="Q172" s="256"/>
      <c r="R172" s="257"/>
      <c r="S172" s="258"/>
    </row>
    <row r="174" spans="1:19" ht="17.25" thickBot="1"/>
    <row r="175" spans="1:19" ht="17.25" thickBot="1">
      <c r="A175" s="202" t="s">
        <v>251</v>
      </c>
      <c r="B175" s="203"/>
      <c r="C175" s="203"/>
      <c r="D175" s="203"/>
      <c r="E175" s="203"/>
      <c r="F175" s="203"/>
      <c r="G175" s="203"/>
      <c r="H175" s="203"/>
      <c r="I175" s="203"/>
      <c r="J175" s="203"/>
      <c r="K175" s="203"/>
      <c r="L175" s="203"/>
      <c r="M175" s="203"/>
      <c r="N175" s="203"/>
      <c r="O175" s="204"/>
      <c r="Q175" s="223"/>
      <c r="R175" s="223"/>
      <c r="S175" s="223"/>
    </row>
    <row r="176" spans="1:19" ht="17.25" thickBot="1">
      <c r="A176" s="174" t="s">
        <v>263</v>
      </c>
      <c r="B176" s="202" t="s">
        <v>49</v>
      </c>
      <c r="C176" s="204"/>
      <c r="D176" s="202" t="s">
        <v>57</v>
      </c>
      <c r="E176" s="203"/>
      <c r="F176" s="204"/>
      <c r="G176" s="229">
        <f>_xlfn.IFNA(VLOOKUP(B176, 현재가테이블!$B$2:$D$200, 2, FALSE), "-")</f>
        <v>48446000</v>
      </c>
      <c r="H176" s="230"/>
      <c r="I176" s="231"/>
      <c r="J176" s="202" t="s">
        <v>58</v>
      </c>
      <c r="K176" s="203"/>
      <c r="L176" s="204"/>
      <c r="M176" s="232">
        <f>_xlfn.IFNA(VLOOKUP(B176, 현재가테이블!$B$2:$D$200, 3, FALSE), "-")</f>
        <v>4.5040769699999997E-2</v>
      </c>
      <c r="N176" s="233"/>
      <c r="O176" s="234"/>
      <c r="Q176" s="223"/>
      <c r="R176" s="223"/>
      <c r="S176" s="223"/>
    </row>
    <row r="177" spans="1:19" ht="17.25" thickBot="1">
      <c r="A177" s="263" t="s">
        <v>54</v>
      </c>
      <c r="B177" s="265" t="str">
        <f>TEXT($G$1, "[$-ko-KR]yyyy-mm-dd(ddd) ") &amp; "오전 00:00"</f>
        <v>2022-02-07(월) 오전 00:00</v>
      </c>
      <c r="C177" s="266"/>
      <c r="D177" s="225" t="str">
        <f>TEXT($G$1, "[$-ko-KR]yyyy-mm-dd(ddd) ") &amp; "오후 14:00"</f>
        <v>2022-02-07(월) 오후 14:00</v>
      </c>
      <c r="E177" s="226"/>
      <c r="F177" s="227"/>
      <c r="G177" s="225" t="str">
        <f>TEXT($G$1, "[$-ko-KR]yyyy-mm-dd(ddd) ") &amp; "오후 19:00"</f>
        <v>2022-02-07(월) 오후 19:00</v>
      </c>
      <c r="H177" s="226"/>
      <c r="I177" s="227"/>
      <c r="J177" s="225" t="str">
        <f>TEXT($G$1, "[$-ko-KR]yyyy-mm-dd(ddd) ") &amp; "오후 21:00"</f>
        <v>2022-02-07(월) 오후 21:00</v>
      </c>
      <c r="K177" s="226"/>
      <c r="L177" s="227"/>
      <c r="M177" s="225" t="str">
        <f>TEXT($G$1+1, "[$-ko-KR]yyyy-mm-dd(ddd) ") &amp; "오전 00:00"</f>
        <v>2022-02-08(화) 오전 00:00</v>
      </c>
      <c r="N177" s="226"/>
      <c r="O177" s="227"/>
      <c r="Q177" s="223"/>
      <c r="R177" s="223"/>
      <c r="S177" s="223"/>
    </row>
    <row r="178" spans="1:19" ht="17.25" thickBot="1">
      <c r="A178" s="264"/>
      <c r="B178" s="121" t="s">
        <v>57</v>
      </c>
      <c r="C178" s="122" t="s">
        <v>58</v>
      </c>
      <c r="D178" s="2" t="s">
        <v>57</v>
      </c>
      <c r="E178" s="10" t="s">
        <v>264</v>
      </c>
      <c r="F178" s="11" t="s">
        <v>265</v>
      </c>
      <c r="G178" s="175" t="s">
        <v>57</v>
      </c>
      <c r="H178" s="176" t="s">
        <v>264</v>
      </c>
      <c r="I178" s="177" t="s">
        <v>265</v>
      </c>
      <c r="J178" s="10" t="s">
        <v>57</v>
      </c>
      <c r="K178" s="10" t="s">
        <v>264</v>
      </c>
      <c r="L178" s="115" t="s">
        <v>265</v>
      </c>
      <c r="M178" s="2" t="s">
        <v>57</v>
      </c>
      <c r="N178" s="10" t="s">
        <v>264</v>
      </c>
      <c r="O178" s="66" t="s">
        <v>265</v>
      </c>
      <c r="Q178" s="228"/>
      <c r="R178" s="228"/>
      <c r="S178" s="228"/>
    </row>
    <row r="179" spans="1:19" ht="17.25" thickBot="1">
      <c r="A179" s="123" t="s">
        <v>212</v>
      </c>
      <c r="B179" s="124">
        <v>8.1300000000000008</v>
      </c>
      <c r="C179" s="76">
        <v>-2.9832935599999999E-2</v>
      </c>
      <c r="D179" s="13">
        <v>8.4700000000000006</v>
      </c>
      <c r="E179" s="14">
        <f>IF(ISNUMBER(D179), (D179 - $B179) / $B179, "")</f>
        <v>4.1820418204182024E-2</v>
      </c>
      <c r="F179" s="16">
        <f>IF(ISNUMBER(D179), $B199 * E179, "")</f>
        <v>6273.0627306273036</v>
      </c>
      <c r="G179" s="29">
        <v>8.4</v>
      </c>
      <c r="H179" s="14">
        <f>IF(ISNUMBER(G179), (G179 - $B179) / $B179, "")</f>
        <v>3.3210332103320979E-2</v>
      </c>
      <c r="I179" s="100">
        <f>IF(ISNUMBER(G179), $B199 * H179, "")</f>
        <v>4981.5498154981469</v>
      </c>
      <c r="J179" s="13">
        <v>8.42</v>
      </c>
      <c r="K179" s="14">
        <f>IF(ISNUMBER(J179), (J179 - $B179) / $B179, "")</f>
        <v>3.5670356703566927E-2</v>
      </c>
      <c r="L179" s="16">
        <f>IF(ISNUMBER(J179), $B199 * K179, "")</f>
        <v>5350.5535055350392</v>
      </c>
      <c r="M179" s="29">
        <v>8.6</v>
      </c>
      <c r="N179" s="14">
        <f>IF(ISNUMBER(M179), (M179 - $B179) / $B179, "")</f>
        <v>5.7810578105780913E-2</v>
      </c>
      <c r="O179" s="16">
        <f>IF(ISNUMBER(M179), $B199 * N179, "")</f>
        <v>8671.5867158671372</v>
      </c>
      <c r="Q179" s="223"/>
      <c r="R179" s="223"/>
      <c r="S179" s="223"/>
    </row>
    <row r="180" spans="1:19" ht="17.25" thickBot="1">
      <c r="A180" s="125" t="s">
        <v>117</v>
      </c>
      <c r="B180" s="126">
        <v>3535</v>
      </c>
      <c r="C180" s="77">
        <v>-3.0178326500000002E-2</v>
      </c>
      <c r="D180" s="15">
        <v>4025</v>
      </c>
      <c r="E180" s="32">
        <f t="shared" ref="E180:E183" si="94">IF(ISNUMBER(D180), (D180 - $B180) / $B180, "")</f>
        <v>0.13861386138613863</v>
      </c>
      <c r="F180" s="18">
        <f>IF(ISNUMBER(D180), $B199 * E180, "")</f>
        <v>20792.079207920793</v>
      </c>
      <c r="G180" s="31">
        <v>3935</v>
      </c>
      <c r="H180" s="32">
        <f t="shared" ref="H180:H183" si="95">IF(ISNUMBER(G180), (G180 - $B180) / $B180, "")</f>
        <v>0.11315417256011315</v>
      </c>
      <c r="I180" s="101">
        <f>IF(ISNUMBER(G180), $B199 * H180, "")</f>
        <v>16973.125884016972</v>
      </c>
      <c r="J180" s="15">
        <v>3950</v>
      </c>
      <c r="K180" s="32">
        <f t="shared" ref="K180:K183" si="96">IF(ISNUMBER(J180), (J180 - $B180) / $B180, "")</f>
        <v>0.1173974540311174</v>
      </c>
      <c r="L180" s="18">
        <f>IF(ISNUMBER(J180), $B199 * K180, "")</f>
        <v>17609.61810466761</v>
      </c>
      <c r="M180" s="31">
        <v>3845</v>
      </c>
      <c r="N180" s="32">
        <f t="shared" ref="N180:N183" si="97">IF(ISNUMBER(M180), (M180 - $B180) / $B180, "")</f>
        <v>8.7694483734087697E-2</v>
      </c>
      <c r="O180" s="18">
        <f>IF(ISNUMBER(M180), $B199 * N180, "")</f>
        <v>13154.172560113155</v>
      </c>
      <c r="Q180" s="223"/>
      <c r="R180" s="223"/>
      <c r="S180" s="223"/>
    </row>
    <row r="181" spans="1:19" ht="17.25" thickBot="1">
      <c r="A181" s="125" t="s">
        <v>198</v>
      </c>
      <c r="B181" s="126">
        <v>53.2</v>
      </c>
      <c r="C181" s="77">
        <v>-3.0965391599999999E-2</v>
      </c>
      <c r="D181" s="15">
        <v>55.2</v>
      </c>
      <c r="E181" s="32">
        <f t="shared" si="94"/>
        <v>3.7593984962406013E-2</v>
      </c>
      <c r="F181" s="18">
        <f>IF(ISNUMBER(D181), $B199 * E181, "")</f>
        <v>5639.0977443609017</v>
      </c>
      <c r="G181" s="31">
        <v>55.2</v>
      </c>
      <c r="H181" s="32">
        <f t="shared" si="95"/>
        <v>3.7593984962406013E-2</v>
      </c>
      <c r="I181" s="101">
        <f>IF(ISNUMBER(G181), $B199 * H181, "")</f>
        <v>5639.0977443609017</v>
      </c>
      <c r="J181" s="15">
        <v>55.2</v>
      </c>
      <c r="K181" s="32">
        <f t="shared" si="96"/>
        <v>3.7593984962406013E-2</v>
      </c>
      <c r="L181" s="18">
        <f>IF(ISNUMBER(J181), $B199 * K181, "")</f>
        <v>5639.0977443609017</v>
      </c>
      <c r="M181" s="31">
        <v>57.8</v>
      </c>
      <c r="N181" s="32">
        <f t="shared" si="97"/>
        <v>8.6466165413533719E-2</v>
      </c>
      <c r="O181" s="18">
        <f>IF(ISNUMBER(M181), $B199 * N181, "")</f>
        <v>12969.924812030058</v>
      </c>
      <c r="Q181" s="228"/>
      <c r="R181" s="228"/>
      <c r="S181" s="228"/>
    </row>
    <row r="182" spans="1:19" ht="17.25" thickBot="1">
      <c r="A182" s="125" t="s">
        <v>143</v>
      </c>
      <c r="B182" s="126">
        <v>1820</v>
      </c>
      <c r="C182" s="77">
        <v>-3.1914893600000001E-2</v>
      </c>
      <c r="D182" s="15">
        <v>1880</v>
      </c>
      <c r="E182" s="32">
        <f t="shared" si="94"/>
        <v>3.2967032967032968E-2</v>
      </c>
      <c r="F182" s="18">
        <f>IF(ISNUMBER(D182), $B199 * E182, "")</f>
        <v>4945.0549450549452</v>
      </c>
      <c r="G182" s="31">
        <v>1870</v>
      </c>
      <c r="H182" s="32">
        <f t="shared" si="95"/>
        <v>2.7472527472527472E-2</v>
      </c>
      <c r="I182" s="101">
        <f>IF(ISNUMBER(G182), $B199 * H182, "")</f>
        <v>4120.8791208791208</v>
      </c>
      <c r="J182" s="15">
        <v>1875</v>
      </c>
      <c r="K182" s="32">
        <f t="shared" si="96"/>
        <v>3.021978021978022E-2</v>
      </c>
      <c r="L182" s="18">
        <f>IF(ISNUMBER(J182), $B199 * K182, "")</f>
        <v>4532.9670329670334</v>
      </c>
      <c r="M182" s="31">
        <v>1915</v>
      </c>
      <c r="N182" s="32">
        <f t="shared" si="97"/>
        <v>5.21978021978022E-2</v>
      </c>
      <c r="O182" s="18">
        <f>IF(ISNUMBER(M182), $B199 * N182, "")</f>
        <v>7829.6703296703299</v>
      </c>
      <c r="Q182" s="228"/>
      <c r="R182" s="228"/>
      <c r="S182" s="228"/>
    </row>
    <row r="183" spans="1:19" ht="17.25" thickBot="1">
      <c r="A183" s="127" t="s">
        <v>167</v>
      </c>
      <c r="B183" s="128">
        <v>18460</v>
      </c>
      <c r="C183" s="78">
        <v>-3.2494758899999997E-2</v>
      </c>
      <c r="D183" s="20">
        <v>18980</v>
      </c>
      <c r="E183" s="21">
        <f t="shared" si="94"/>
        <v>2.8169014084507043E-2</v>
      </c>
      <c r="F183" s="22">
        <f>IF(ISNUMBER(D183), $B199 * E183, "")</f>
        <v>4225.3521126760561</v>
      </c>
      <c r="G183" s="30">
        <v>18800</v>
      </c>
      <c r="H183" s="21">
        <f t="shared" si="95"/>
        <v>1.8418201516793065E-2</v>
      </c>
      <c r="I183" s="105">
        <f>IF(ISNUMBER(G183), $B199 * H183, "")</f>
        <v>2762.73022751896</v>
      </c>
      <c r="J183" s="20">
        <v>18900</v>
      </c>
      <c r="K183" s="21">
        <f t="shared" si="96"/>
        <v>2.3835319609967497E-2</v>
      </c>
      <c r="L183" s="22">
        <f>IF(ISNUMBER(J183), $B199 * K183, "")</f>
        <v>3575.2979414951246</v>
      </c>
      <c r="M183" s="30">
        <v>18980</v>
      </c>
      <c r="N183" s="21">
        <f t="shared" si="97"/>
        <v>2.8169014084507043E-2</v>
      </c>
      <c r="O183" s="22">
        <f>IF(ISNUMBER(M183), $B199 * N183, "")</f>
        <v>4225.3521126760561</v>
      </c>
      <c r="Q183" s="228"/>
      <c r="R183" s="228"/>
      <c r="S183" s="228"/>
    </row>
    <row r="184" spans="1:19" ht="17.25" thickBot="1">
      <c r="A184" s="125" t="s">
        <v>234</v>
      </c>
      <c r="B184" s="129">
        <v>92.3</v>
      </c>
      <c r="C184" s="80">
        <v>-3.4518828500000001E-2</v>
      </c>
      <c r="D184" s="106">
        <v>93.6</v>
      </c>
      <c r="E184" s="107">
        <f>IF(ISNUMBER(D184), (D184 - $B184) / $B184, "")</f>
        <v>1.408450704225349E-2</v>
      </c>
      <c r="F184" s="108">
        <f>IF(ISNUMBER(D184), $B199 * E184, "")</f>
        <v>2112.6760563380235</v>
      </c>
      <c r="G184" s="109">
        <v>93.2</v>
      </c>
      <c r="H184" s="107">
        <f>IF(ISNUMBER(G184), (G184 - $B184) / $B184, "")</f>
        <v>9.7508125677140383E-3</v>
      </c>
      <c r="I184" s="110">
        <f>IF(ISNUMBER(G184), $B199 * H184, "")</f>
        <v>1462.6218851571057</v>
      </c>
      <c r="J184" s="106">
        <v>93.2</v>
      </c>
      <c r="K184" s="107">
        <f>IF(ISNUMBER(J184), (J184 - $B184) / $B184, "")</f>
        <v>9.7508125677140383E-3</v>
      </c>
      <c r="L184" s="108">
        <f>IF(ISNUMBER(J184), $B199 * K184, "")</f>
        <v>1462.6218851571057</v>
      </c>
      <c r="M184" s="109">
        <v>104</v>
      </c>
      <c r="N184" s="107">
        <f>IF(ISNUMBER(M184), (M184 - $B184) / $B184, "")</f>
        <v>0.12676056338028172</v>
      </c>
      <c r="O184" s="108">
        <f>IF(ISNUMBER(M184), $B199 * N184, "")</f>
        <v>19014.084507042258</v>
      </c>
      <c r="Q184" s="228"/>
      <c r="R184" s="228"/>
      <c r="S184" s="228"/>
    </row>
    <row r="185" spans="1:19" ht="17.25" thickBot="1">
      <c r="A185" s="125" t="s">
        <v>169</v>
      </c>
      <c r="B185" s="126">
        <v>2085</v>
      </c>
      <c r="C185" s="77">
        <v>-3.47222222E-2</v>
      </c>
      <c r="D185" s="15">
        <v>2175</v>
      </c>
      <c r="E185" s="32">
        <f t="shared" ref="E185:E188" si="98">IF(ISNUMBER(D185), (D185 - $B185) / $B185, "")</f>
        <v>4.3165467625899283E-2</v>
      </c>
      <c r="F185" s="18">
        <f>IF(ISNUMBER(D185), $B199 * E185, "")</f>
        <v>6474.8201438848928</v>
      </c>
      <c r="G185" s="31">
        <v>2370</v>
      </c>
      <c r="H185" s="32">
        <f t="shared" ref="H185:H188" si="99">IF(ISNUMBER(G185), (G185 - $B185) / $B185, "")</f>
        <v>0.1366906474820144</v>
      </c>
      <c r="I185" s="101">
        <f>IF(ISNUMBER(G185), $B199 * H185, "")</f>
        <v>20503.597122302159</v>
      </c>
      <c r="J185" s="15">
        <v>2300</v>
      </c>
      <c r="K185" s="32">
        <f t="shared" ref="K185:K188" si="100">IF(ISNUMBER(J185), (J185 - $B185) / $B185, "")</f>
        <v>0.10311750599520383</v>
      </c>
      <c r="L185" s="18">
        <f>IF(ISNUMBER(J185), $B199 * K185, "")</f>
        <v>15467.625899280574</v>
      </c>
      <c r="M185" s="31">
        <v>2235</v>
      </c>
      <c r="N185" s="32">
        <f t="shared" ref="N185:N188" si="101">IF(ISNUMBER(M185), (M185 - $B185) / $B185, "")</f>
        <v>7.1942446043165464E-2</v>
      </c>
      <c r="O185" s="18">
        <f>IF(ISNUMBER(M185), $B199 * N185, "")</f>
        <v>10791.366906474819</v>
      </c>
      <c r="Q185" s="228"/>
      <c r="R185" s="228"/>
      <c r="S185" s="228"/>
    </row>
    <row r="186" spans="1:19" ht="17.25" thickBot="1">
      <c r="A186" s="125" t="s">
        <v>183</v>
      </c>
      <c r="B186" s="126">
        <v>5245</v>
      </c>
      <c r="C186" s="77">
        <v>-3.4958601700000001E-2</v>
      </c>
      <c r="D186" s="15">
        <v>5565</v>
      </c>
      <c r="E186" s="32">
        <f t="shared" si="98"/>
        <v>6.1010486177311724E-2</v>
      </c>
      <c r="F186" s="18">
        <f>IF(ISNUMBER(D186), $B199 * E186, "")</f>
        <v>9151.5729265967584</v>
      </c>
      <c r="G186" s="31">
        <v>5515</v>
      </c>
      <c r="H186" s="32">
        <f t="shared" si="99"/>
        <v>5.1477597712106769E-2</v>
      </c>
      <c r="I186" s="101">
        <f>IF(ISNUMBER(G186), $B199 * H186, "")</f>
        <v>7721.6396568160153</v>
      </c>
      <c r="J186" s="15">
        <v>5535</v>
      </c>
      <c r="K186" s="32">
        <f t="shared" si="100"/>
        <v>5.5290753098188754E-2</v>
      </c>
      <c r="L186" s="18">
        <f>IF(ISNUMBER(J186), $B199 * K186, "")</f>
        <v>8293.6129647283124</v>
      </c>
      <c r="M186" s="31">
        <v>5540</v>
      </c>
      <c r="N186" s="32">
        <f t="shared" si="101"/>
        <v>5.624404194470925E-2</v>
      </c>
      <c r="O186" s="18">
        <f>IF(ISNUMBER(M186), $B199 * N186, "")</f>
        <v>8436.6062917063882</v>
      </c>
      <c r="Q186" s="228"/>
      <c r="R186" s="228"/>
      <c r="S186" s="228"/>
    </row>
    <row r="187" spans="1:19" ht="17.25" thickBot="1">
      <c r="A187" s="125" t="s">
        <v>204</v>
      </c>
      <c r="B187" s="126">
        <v>8.77</v>
      </c>
      <c r="C187" s="77">
        <v>-3.52035204E-2</v>
      </c>
      <c r="D187" s="15">
        <v>8.9600000000000009</v>
      </c>
      <c r="E187" s="32">
        <f t="shared" si="98"/>
        <v>2.1664766248574833E-2</v>
      </c>
      <c r="F187" s="18">
        <f>IF(ISNUMBER(D187), $B199 * E187, "")</f>
        <v>3249.714937286225</v>
      </c>
      <c r="G187" s="31">
        <v>8.91</v>
      </c>
      <c r="H187" s="32">
        <f t="shared" si="99"/>
        <v>1.5963511972634046E-2</v>
      </c>
      <c r="I187" s="101">
        <f>IF(ISNUMBER(G187), $B199 * H187, "")</f>
        <v>2394.5267958951067</v>
      </c>
      <c r="J187" s="15">
        <v>8.89</v>
      </c>
      <c r="K187" s="32">
        <f t="shared" si="100"/>
        <v>1.3683010262257812E-2</v>
      </c>
      <c r="L187" s="18">
        <f>IF(ISNUMBER(J187), $B199 * K187, "")</f>
        <v>2052.4515393386719</v>
      </c>
      <c r="M187" s="31">
        <v>9.3000000000000007</v>
      </c>
      <c r="N187" s="32">
        <f t="shared" si="101"/>
        <v>6.0433295324971624E-2</v>
      </c>
      <c r="O187" s="18">
        <f>IF(ISNUMBER(M187), $B199 * N187, "")</f>
        <v>9064.9942987457434</v>
      </c>
      <c r="Q187" s="33"/>
      <c r="R187" s="33"/>
    </row>
    <row r="188" spans="1:19" ht="17.25" thickBot="1">
      <c r="A188" s="130" t="s">
        <v>71</v>
      </c>
      <c r="B188" s="131">
        <v>21.8</v>
      </c>
      <c r="C188" s="79">
        <v>-3.5398230099999997E-2</v>
      </c>
      <c r="D188" s="24">
        <v>22.5</v>
      </c>
      <c r="E188" s="25">
        <f t="shared" si="98"/>
        <v>3.2110091743119233E-2</v>
      </c>
      <c r="F188" s="104">
        <f>IF(ISNUMBER(D188), $B199 * E188, "")</f>
        <v>4816.5137614678852</v>
      </c>
      <c r="G188" s="102">
        <v>22.2</v>
      </c>
      <c r="H188" s="25">
        <f t="shared" si="99"/>
        <v>1.8348623853210944E-2</v>
      </c>
      <c r="I188" s="103">
        <f>IF(ISNUMBER(G188), $B199 * H188, "")</f>
        <v>2752.2935779816416</v>
      </c>
      <c r="J188" s="24">
        <v>22.2</v>
      </c>
      <c r="K188" s="25">
        <f t="shared" si="100"/>
        <v>1.8348623853210944E-2</v>
      </c>
      <c r="L188" s="104">
        <f>IF(ISNUMBER(J188), $B199 * K188, "")</f>
        <v>2752.2935779816416</v>
      </c>
      <c r="M188" s="102">
        <v>22.5</v>
      </c>
      <c r="N188" s="25">
        <f t="shared" si="101"/>
        <v>3.2110091743119233E-2</v>
      </c>
      <c r="O188" s="104">
        <f>IF(ISNUMBER(M188), $B199 * N188, "")</f>
        <v>4816.5137614678852</v>
      </c>
      <c r="Q188" s="237"/>
      <c r="R188" s="238"/>
      <c r="S188" s="239"/>
    </row>
    <row r="189" spans="1:19">
      <c r="A189" s="123" t="s">
        <v>133</v>
      </c>
      <c r="B189" s="124">
        <v>2435</v>
      </c>
      <c r="C189" s="76">
        <v>-3.5643564400000001E-2</v>
      </c>
      <c r="D189" s="13">
        <v>2445</v>
      </c>
      <c r="E189" s="14">
        <f>IF(ISNUMBER(D189), (D189 - $B189) / $B189, "")</f>
        <v>4.1067761806981521E-3</v>
      </c>
      <c r="F189" s="16">
        <f>IF(ISNUMBER(D189), $B199 * E189, "")</f>
        <v>616.01642710472277</v>
      </c>
      <c r="G189" s="29">
        <v>2415</v>
      </c>
      <c r="H189" s="14">
        <f>IF(ISNUMBER(G189), (G189 - $B189) / $B189, "")</f>
        <v>-8.2135523613963042E-3</v>
      </c>
      <c r="I189" s="100">
        <f>IF(ISNUMBER(G189), $B199 * H189, "")</f>
        <v>-1232.0328542094455</v>
      </c>
      <c r="J189" s="13">
        <v>2410</v>
      </c>
      <c r="K189" s="14">
        <f>IF(ISNUMBER(J189), (J189 - $B189) / $B189, "")</f>
        <v>-1.0266940451745379E-2</v>
      </c>
      <c r="L189" s="16">
        <f>IF(ISNUMBER(J189), $B199 * K189, "")</f>
        <v>-1540.041067761807</v>
      </c>
      <c r="M189" s="29">
        <v>2385</v>
      </c>
      <c r="N189" s="14">
        <f>IF(ISNUMBER(M189), (M189 - $B189) / $B189, "")</f>
        <v>-2.0533880903490759E-2</v>
      </c>
      <c r="O189" s="16">
        <f>IF(ISNUMBER(M189), $B199 * N189, "")</f>
        <v>-3080.0821355236139</v>
      </c>
      <c r="Q189" s="240"/>
      <c r="R189" s="241"/>
      <c r="S189" s="242"/>
    </row>
    <row r="190" spans="1:19" ht="17.25" thickBot="1">
      <c r="A190" s="125" t="s">
        <v>238</v>
      </c>
      <c r="B190" s="126">
        <v>472</v>
      </c>
      <c r="C190" s="77">
        <v>-3.6734693899999997E-2</v>
      </c>
      <c r="D190" s="15">
        <v>501</v>
      </c>
      <c r="E190" s="32">
        <f t="shared" ref="E190:E193" si="102">IF(ISNUMBER(D190), (D190 - $B190) / $B190, "")</f>
        <v>6.1440677966101698E-2</v>
      </c>
      <c r="F190" s="18">
        <f>IF(ISNUMBER(D190), $B199 * E190, "")</f>
        <v>9216.1016949152545</v>
      </c>
      <c r="G190" s="31">
        <v>500</v>
      </c>
      <c r="H190" s="32">
        <f t="shared" ref="H190:H193" si="103">IF(ISNUMBER(G190), (G190 - $B190) / $B190, "")</f>
        <v>5.9322033898305086E-2</v>
      </c>
      <c r="I190" s="101">
        <f>IF(ISNUMBER(G190), $B199 * H190, "")</f>
        <v>8898.3050847457635</v>
      </c>
      <c r="J190" s="15">
        <v>498</v>
      </c>
      <c r="K190" s="32">
        <f t="shared" ref="K190:K193" si="104">IF(ISNUMBER(J190), (J190 - $B190) / $B190, "")</f>
        <v>5.5084745762711863E-2</v>
      </c>
      <c r="L190" s="18">
        <f>IF(ISNUMBER(J190), $B199 * K190, "")</f>
        <v>8262.7118644067796</v>
      </c>
      <c r="M190" s="31">
        <v>493</v>
      </c>
      <c r="N190" s="32">
        <f t="shared" ref="N190:N193" si="105">IF(ISNUMBER(M190), (M190 - $B190) / $B190, "")</f>
        <v>4.4491525423728813E-2</v>
      </c>
      <c r="O190" s="18">
        <f>IF(ISNUMBER(M190), $B199 * N190, "")</f>
        <v>6673.7288135593217</v>
      </c>
      <c r="Q190" s="243"/>
      <c r="R190" s="244"/>
      <c r="S190" s="245"/>
    </row>
    <row r="191" spans="1:19" ht="17.25" thickBot="1">
      <c r="A191" s="125" t="s">
        <v>171</v>
      </c>
      <c r="B191" s="126">
        <v>730</v>
      </c>
      <c r="C191" s="77">
        <v>-3.6939314000000001E-2</v>
      </c>
      <c r="D191" s="15">
        <v>744</v>
      </c>
      <c r="E191" s="32">
        <f t="shared" si="102"/>
        <v>1.9178082191780823E-2</v>
      </c>
      <c r="F191" s="18">
        <f>IF(ISNUMBER(D191), $B199 * E191, "")</f>
        <v>2876.7123287671234</v>
      </c>
      <c r="G191" s="31">
        <v>739</v>
      </c>
      <c r="H191" s="32">
        <f t="shared" si="103"/>
        <v>1.2328767123287671E-2</v>
      </c>
      <c r="I191" s="101">
        <f>IF(ISNUMBER(G191), $B199 * H191, "")</f>
        <v>1849.3150684931506</v>
      </c>
      <c r="J191" s="15">
        <v>739</v>
      </c>
      <c r="K191" s="32">
        <f t="shared" si="104"/>
        <v>1.2328767123287671E-2</v>
      </c>
      <c r="L191" s="18">
        <f>IF(ISNUMBER(J191), $B199 * K191, "")</f>
        <v>1849.3150684931506</v>
      </c>
      <c r="M191" s="31">
        <v>753</v>
      </c>
      <c r="N191" s="32">
        <f t="shared" si="105"/>
        <v>3.1506849315068496E-2</v>
      </c>
      <c r="O191" s="18">
        <f>IF(ISNUMBER(M191), $B199 * N191, "")</f>
        <v>4726.0273972602745</v>
      </c>
      <c r="Q191" s="228"/>
      <c r="R191" s="228"/>
      <c r="S191" s="228"/>
    </row>
    <row r="192" spans="1:19" ht="17.25" thickBot="1">
      <c r="A192" s="125" t="s">
        <v>181</v>
      </c>
      <c r="B192" s="126">
        <v>843</v>
      </c>
      <c r="C192" s="77">
        <v>-3.7671232899999997E-2</v>
      </c>
      <c r="D192" s="15">
        <v>861</v>
      </c>
      <c r="E192" s="32">
        <f t="shared" si="102"/>
        <v>2.1352313167259787E-2</v>
      </c>
      <c r="F192" s="18">
        <f>IF(ISNUMBER(D192), $B199 * E192, "")</f>
        <v>3202.8469750889681</v>
      </c>
      <c r="G192" s="31">
        <v>861</v>
      </c>
      <c r="H192" s="32">
        <f t="shared" si="103"/>
        <v>2.1352313167259787E-2</v>
      </c>
      <c r="I192" s="101">
        <f>IF(ISNUMBER(G192), $B199 * H192, "")</f>
        <v>3202.8469750889681</v>
      </c>
      <c r="J192" s="15">
        <v>862</v>
      </c>
      <c r="K192" s="32">
        <f t="shared" si="104"/>
        <v>2.2538552787663108E-2</v>
      </c>
      <c r="L192" s="18">
        <f>IF(ISNUMBER(J192), $B199 * K192, "")</f>
        <v>3380.7829181494662</v>
      </c>
      <c r="M192" s="31">
        <v>878</v>
      </c>
      <c r="N192" s="32">
        <f t="shared" si="105"/>
        <v>4.151838671411625E-2</v>
      </c>
      <c r="O192" s="18">
        <f>IF(ISNUMBER(M192), $B199 * N192, "")</f>
        <v>6227.758007117437</v>
      </c>
      <c r="Q192" s="223"/>
      <c r="R192" s="223"/>
      <c r="S192" s="223"/>
    </row>
    <row r="193" spans="1:19" ht="17.25" thickBot="1">
      <c r="A193" s="127" t="s">
        <v>113</v>
      </c>
      <c r="B193" s="128">
        <v>4570</v>
      </c>
      <c r="C193" s="78">
        <v>-3.8906414299999997E-2</v>
      </c>
      <c r="D193" s="20">
        <v>4665</v>
      </c>
      <c r="E193" s="21">
        <f t="shared" si="102"/>
        <v>2.0787746170678335E-2</v>
      </c>
      <c r="F193" s="22">
        <f>IF(ISNUMBER(D193), $B199 * E193, "")</f>
        <v>3118.1619256017502</v>
      </c>
      <c r="G193" s="30">
        <v>4655</v>
      </c>
      <c r="H193" s="21">
        <f t="shared" si="103"/>
        <v>1.8599562363238512E-2</v>
      </c>
      <c r="I193" s="105">
        <f>IF(ISNUMBER(G193), $B199 * H193, "")</f>
        <v>2789.934354485777</v>
      </c>
      <c r="J193" s="20">
        <v>4680</v>
      </c>
      <c r="K193" s="21">
        <f t="shared" si="104"/>
        <v>2.4070021881838075E-2</v>
      </c>
      <c r="L193" s="22">
        <f>IF(ISNUMBER(J193), $B199 * K193, "")</f>
        <v>3610.5032822757112</v>
      </c>
      <c r="M193" s="30">
        <v>4760</v>
      </c>
      <c r="N193" s="21">
        <f t="shared" si="105"/>
        <v>4.1575492341356671E-2</v>
      </c>
      <c r="O193" s="22">
        <f>IF(ISNUMBER(M193), $B199 * N193, "")</f>
        <v>6236.3238512035005</v>
      </c>
      <c r="Q193" s="223"/>
      <c r="R193" s="223"/>
      <c r="S193" s="223"/>
    </row>
    <row r="194" spans="1:19" ht="17.25" thickBot="1">
      <c r="A194" s="125" t="s">
        <v>139</v>
      </c>
      <c r="B194" s="129">
        <v>6535</v>
      </c>
      <c r="C194" s="80">
        <v>-3.8970588200000003E-2</v>
      </c>
      <c r="D194" s="106">
        <v>6760</v>
      </c>
      <c r="E194" s="107">
        <f>IF(ISNUMBER(D194), (D194 - $B194) / $B194, "")</f>
        <v>3.442999234889059E-2</v>
      </c>
      <c r="F194" s="108">
        <f>IF(ISNUMBER(D194), $B199 * E194, "")</f>
        <v>5164.4988523335887</v>
      </c>
      <c r="G194" s="109">
        <v>6660</v>
      </c>
      <c r="H194" s="107">
        <f>IF(ISNUMBER(G194), (G194 - $B194) / $B194, "")</f>
        <v>1.9127773527161437E-2</v>
      </c>
      <c r="I194" s="110">
        <f>IF(ISNUMBER(G194), $B199 * H194, "")</f>
        <v>2869.1660290742157</v>
      </c>
      <c r="J194" s="106">
        <v>6725</v>
      </c>
      <c r="K194" s="107">
        <f>IF(ISNUMBER(J194), (J194 - $B194) / $B194, "")</f>
        <v>2.9074215761285386E-2</v>
      </c>
      <c r="L194" s="108">
        <f>IF(ISNUMBER(J194), $B199 * K194, "")</f>
        <v>4361.1323641928075</v>
      </c>
      <c r="M194" s="109">
        <v>6785</v>
      </c>
      <c r="N194" s="107">
        <f>IF(ISNUMBER(M194), (M194 - $B194) / $B194, "")</f>
        <v>3.8255547054322873E-2</v>
      </c>
      <c r="O194" s="108">
        <f>IF(ISNUMBER(M194), $B199 * N194, "")</f>
        <v>5738.3320581484313</v>
      </c>
      <c r="Q194" s="228"/>
      <c r="R194" s="228"/>
      <c r="S194" s="228"/>
    </row>
    <row r="195" spans="1:19" ht="17.25" thickBot="1">
      <c r="A195" s="125" t="s">
        <v>161</v>
      </c>
      <c r="B195" s="126">
        <v>467</v>
      </c>
      <c r="C195" s="77">
        <v>-3.9094650199999997E-2</v>
      </c>
      <c r="D195" s="15">
        <v>484</v>
      </c>
      <c r="E195" s="32">
        <f t="shared" ref="E195:E198" si="106">IF(ISNUMBER(D195), (D195 - $B195) / $B195, "")</f>
        <v>3.6402569593147749E-2</v>
      </c>
      <c r="F195" s="18">
        <f>IF(ISNUMBER(D195), $B199 * E195, "")</f>
        <v>5460.3854389721628</v>
      </c>
      <c r="G195" s="31">
        <v>480</v>
      </c>
      <c r="H195" s="32">
        <f t="shared" ref="H195:H198" si="107">IF(ISNUMBER(G195), (G195 - $B195) / $B195, "")</f>
        <v>2.7837259100642397E-2</v>
      </c>
      <c r="I195" s="101">
        <f>IF(ISNUMBER(G195), $B199 * H195, "")</f>
        <v>4175.5888650963598</v>
      </c>
      <c r="J195" s="15">
        <v>485</v>
      </c>
      <c r="K195" s="32">
        <f t="shared" ref="K195:K198" si="108">IF(ISNUMBER(J195), (J195 - $B195) / $B195, "")</f>
        <v>3.8543897216274089E-2</v>
      </c>
      <c r="L195" s="18">
        <f>IF(ISNUMBER(J195), $B199 * K195, "")</f>
        <v>5781.5845824411135</v>
      </c>
      <c r="M195" s="31">
        <v>481</v>
      </c>
      <c r="N195" s="32">
        <f t="shared" ref="N195:N198" si="109">IF(ISNUMBER(M195), (M195 - $B195) / $B195, "")</f>
        <v>2.9978586723768737E-2</v>
      </c>
      <c r="O195" s="18">
        <f>IF(ISNUMBER(M195), $B199 * N195, "")</f>
        <v>4496.7880085653105</v>
      </c>
      <c r="Q195" s="228"/>
      <c r="R195" s="228"/>
      <c r="S195" s="228"/>
    </row>
    <row r="196" spans="1:19" ht="17.25" thickBot="1">
      <c r="A196" s="125" t="s">
        <v>232</v>
      </c>
      <c r="B196" s="126">
        <v>442</v>
      </c>
      <c r="C196" s="77">
        <v>-4.1214750500000001E-2</v>
      </c>
      <c r="D196" s="15">
        <v>453</v>
      </c>
      <c r="E196" s="32">
        <f t="shared" si="106"/>
        <v>2.4886877828054297E-2</v>
      </c>
      <c r="F196" s="18">
        <f>IF(ISNUMBER(D196), $B199 * E196, "")</f>
        <v>3733.0316742081445</v>
      </c>
      <c r="G196" s="31">
        <v>453</v>
      </c>
      <c r="H196" s="32">
        <f t="shared" si="107"/>
        <v>2.4886877828054297E-2</v>
      </c>
      <c r="I196" s="101">
        <f>IF(ISNUMBER(G196), $B199 * H196, "")</f>
        <v>3733.0316742081445</v>
      </c>
      <c r="J196" s="15">
        <v>457</v>
      </c>
      <c r="K196" s="32">
        <f t="shared" si="108"/>
        <v>3.3936651583710405E-2</v>
      </c>
      <c r="L196" s="18">
        <f>IF(ISNUMBER(J196), $B199 * K196, "")</f>
        <v>5090.4977375565604</v>
      </c>
      <c r="M196" s="31">
        <v>459</v>
      </c>
      <c r="N196" s="32">
        <f t="shared" si="109"/>
        <v>3.8461538461538464E-2</v>
      </c>
      <c r="O196" s="18">
        <f>IF(ISNUMBER(M196), $B199 * N196, "")</f>
        <v>5769.2307692307695</v>
      </c>
      <c r="Q196" s="228"/>
      <c r="R196" s="228"/>
      <c r="S196" s="228"/>
    </row>
    <row r="197" spans="1:19">
      <c r="A197" s="125" t="s">
        <v>179</v>
      </c>
      <c r="B197" s="126">
        <v>46710</v>
      </c>
      <c r="C197" s="77">
        <v>-4.5760980600000001E-2</v>
      </c>
      <c r="D197" s="15">
        <v>46910</v>
      </c>
      <c r="E197" s="32">
        <f t="shared" si="106"/>
        <v>4.2817383857846284E-3</v>
      </c>
      <c r="F197" s="18">
        <f>IF(ISNUMBER(D197), $B199 * E197, "")</f>
        <v>642.26075786769422</v>
      </c>
      <c r="G197" s="31">
        <v>46470</v>
      </c>
      <c r="H197" s="32">
        <f t="shared" si="107"/>
        <v>-5.1380860629415539E-3</v>
      </c>
      <c r="I197" s="101">
        <f>IF(ISNUMBER(G197), $B199 * H197, "")</f>
        <v>-770.71290944123314</v>
      </c>
      <c r="J197" s="15">
        <v>46400</v>
      </c>
      <c r="K197" s="32">
        <f t="shared" si="108"/>
        <v>-6.6366944979661746E-3</v>
      </c>
      <c r="L197" s="18">
        <f>IF(ISNUMBER(J197), $B199 * K197, "")</f>
        <v>-995.50417469492618</v>
      </c>
      <c r="M197" s="31">
        <v>46070</v>
      </c>
      <c r="N197" s="32">
        <f t="shared" si="109"/>
        <v>-1.3701562834510812E-2</v>
      </c>
      <c r="O197" s="18">
        <f>IF(ISNUMBER(M197), $B199 * N197, "")</f>
        <v>-2055.2344251766217</v>
      </c>
      <c r="Q197" s="250"/>
      <c r="R197" s="251"/>
      <c r="S197" s="252"/>
    </row>
    <row r="198" spans="1:19" ht="17.25" thickBot="1">
      <c r="A198" s="130" t="s">
        <v>220</v>
      </c>
      <c r="B198" s="131">
        <v>3285</v>
      </c>
      <c r="C198" s="79">
        <v>-4.7826087000000003E-2</v>
      </c>
      <c r="D198" s="24">
        <v>3245</v>
      </c>
      <c r="E198" s="25">
        <f t="shared" si="106"/>
        <v>-1.2176560121765601E-2</v>
      </c>
      <c r="F198" s="104">
        <f>IF(ISNUMBER(D198), $B199 * E198, "")</f>
        <v>-1826.4840182648402</v>
      </c>
      <c r="G198" s="102">
        <v>3245</v>
      </c>
      <c r="H198" s="25">
        <f t="shared" si="107"/>
        <v>-1.2176560121765601E-2</v>
      </c>
      <c r="I198" s="103">
        <f>IF(ISNUMBER(G198), $B199 * H198, "")</f>
        <v>-1826.4840182648402</v>
      </c>
      <c r="J198" s="24">
        <v>3240</v>
      </c>
      <c r="K198" s="25">
        <f t="shared" si="108"/>
        <v>-1.3698630136986301E-2</v>
      </c>
      <c r="L198" s="104">
        <f>IF(ISNUMBER(J198), $B199 * K198, "")</f>
        <v>-2054.794520547945</v>
      </c>
      <c r="M198" s="102">
        <v>3305</v>
      </c>
      <c r="N198" s="25">
        <f t="shared" si="109"/>
        <v>6.0882800608828003E-3</v>
      </c>
      <c r="O198" s="104">
        <f>IF(ISNUMBER(M198), $B199 * N198, "")</f>
        <v>913.24200913242009</v>
      </c>
      <c r="Q198" s="253"/>
      <c r="R198" s="254"/>
      <c r="S198" s="255"/>
    </row>
    <row r="199" spans="1:19" ht="17.25" thickBot="1">
      <c r="A199" s="132" t="s">
        <v>266</v>
      </c>
      <c r="B199" s="261">
        <f>$B$37</f>
        <v>150000</v>
      </c>
      <c r="C199" s="262"/>
      <c r="D199" s="26" t="s">
        <v>267</v>
      </c>
      <c r="E199" s="27">
        <f>IF(COUNT(E179:E198), SUM(E179:E198) / COUNT(E179:E198), 0)</f>
        <v>3.3294492207602791E-2</v>
      </c>
      <c r="F199" s="28">
        <f>SUM(F179:F198)</f>
        <v>99883.476622808375</v>
      </c>
      <c r="G199" s="26" t="s">
        <v>267</v>
      </c>
      <c r="H199" s="27">
        <f>IF(COUNT(H179:H198), SUM(H179:H198) / COUNT(H179:H198), 0)</f>
        <v>3.1000340033234337E-2</v>
      </c>
      <c r="I199" s="28">
        <f>SUM(I179:I198)</f>
        <v>93001.020099702975</v>
      </c>
      <c r="J199" s="26" t="s">
        <v>267</v>
      </c>
      <c r="K199" s="27">
        <f>IF(COUNT(K179:K198), SUM(K179:K198) / COUNT(K179:K198), 0)</f>
        <v>3.1494109416674312E-2</v>
      </c>
      <c r="L199" s="28">
        <f>SUM(L179:L198)</f>
        <v>94482.328250022896</v>
      </c>
      <c r="M199" s="26" t="s">
        <v>267</v>
      </c>
      <c r="N199" s="27">
        <f>IF(COUNT(N179:N198), SUM(N179:N198) / COUNT(N179:N198), 0)</f>
        <v>4.4873462216437024E-2</v>
      </c>
      <c r="O199" s="28">
        <f>SUM(O179:O198)</f>
        <v>134620.38664931108</v>
      </c>
      <c r="Q199" s="256"/>
      <c r="R199" s="257"/>
      <c r="S199" s="258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91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91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91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91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91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91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90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90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90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90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905" priority="157">
      <formula>AND($N17 &gt; 0, ISNUMBER($N17))</formula>
    </cfRule>
    <cfRule type="expression" dxfId="3904" priority="158">
      <formula>AND($N17 = 0 * ISNUMBER($N17))</formula>
    </cfRule>
    <cfRule type="expression" dxfId="3903" priority="159">
      <formula>AND($N17 &lt; 0, ISNUMBER($N17))</formula>
    </cfRule>
  </conditionalFormatting>
  <conditionalFormatting sqref="A17:F36">
    <cfRule type="expression" dxfId="3902" priority="166">
      <formula>AND($E17 &gt; 0, ISNUMBER($E17))</formula>
    </cfRule>
    <cfRule type="expression" dxfId="3901" priority="167">
      <formula>AND($E17 = 0 * ISNUMBER($E17))</formula>
    </cfRule>
    <cfRule type="expression" dxfId="3900" priority="168">
      <formula>AND($E17 &lt; 0, ISNUMBER($E17))</formula>
    </cfRule>
  </conditionalFormatting>
  <conditionalFormatting sqref="A17:C36 G17:I36">
    <cfRule type="expression" dxfId="3899" priority="163">
      <formula>AND($H17 &gt; 0, ISNUMBER($H17))</formula>
    </cfRule>
    <cfRule type="expression" dxfId="3898" priority="164">
      <formula>AND($H17 = 0 * ISNUMBER($H17))</formula>
    </cfRule>
    <cfRule type="expression" dxfId="3897" priority="165">
      <formula>AND($H17 &lt; 0, ISNUMBER($H17))</formula>
    </cfRule>
  </conditionalFormatting>
  <conditionalFormatting sqref="A17:C36 J17:L36">
    <cfRule type="expression" dxfId="3896" priority="160">
      <formula>AND($K17 &gt; 0, ISNUMBER($K17))</formula>
    </cfRule>
    <cfRule type="expression" dxfId="3895" priority="161">
      <formula>AND($K17 = 0 * ISNUMBER($K17))</formula>
    </cfRule>
    <cfRule type="expression" dxfId="3894" priority="162">
      <formula>AND($K17 &lt; 0, ISNUMBER($K17))</formula>
    </cfRule>
  </conditionalFormatting>
  <conditionalFormatting sqref="D15:F16 E37:F37">
    <cfRule type="expression" dxfId="3893" priority="154">
      <formula>$E$37 &gt; 0</formula>
    </cfRule>
    <cfRule type="expression" dxfId="3892" priority="155">
      <formula>$E$37 = 0</formula>
    </cfRule>
    <cfRule type="expression" dxfId="3891" priority="156">
      <formula>$E$37 &lt; 0</formula>
    </cfRule>
  </conditionalFormatting>
  <conditionalFormatting sqref="G15:I16 H37:I37">
    <cfRule type="expression" dxfId="3890" priority="151">
      <formula>$H$37 &gt; 0</formula>
    </cfRule>
    <cfRule type="expression" dxfId="3889" priority="152">
      <formula>$H$37 = 0</formula>
    </cfRule>
    <cfRule type="expression" dxfId="3888" priority="153">
      <formula>$H$37 &lt; 0</formula>
    </cfRule>
  </conditionalFormatting>
  <conditionalFormatting sqref="J15:L16 K37:L37">
    <cfRule type="expression" dxfId="3887" priority="148">
      <formula>$K$37 &gt; 0</formula>
    </cfRule>
    <cfRule type="expression" dxfId="3886" priority="149">
      <formula>$K$37 = 0</formula>
    </cfRule>
    <cfRule type="expression" dxfId="3885" priority="150">
      <formula>$K$37 &lt; 0</formula>
    </cfRule>
  </conditionalFormatting>
  <conditionalFormatting sqref="M15:O16 N37:O37">
    <cfRule type="expression" dxfId="3884" priority="145">
      <formula>$N$37 &gt; 0</formula>
    </cfRule>
    <cfRule type="expression" dxfId="3883" priority="146">
      <formula>$N$37 = 0</formula>
    </cfRule>
    <cfRule type="expression" dxfId="3882" priority="147">
      <formula>$N$37 &lt; 0</formula>
    </cfRule>
  </conditionalFormatting>
  <conditionalFormatting sqref="A44:C63 M44:O63">
    <cfRule type="expression" dxfId="3881" priority="133">
      <formula>AND($N44 &gt; 0, ISNUMBER($N44))</formula>
    </cfRule>
    <cfRule type="expression" dxfId="3880" priority="134">
      <formula>AND($N44 = 0 * ISNUMBER($N44))</formula>
    </cfRule>
    <cfRule type="expression" dxfId="3879" priority="135">
      <formula>AND($N44 &lt; 0, ISNUMBER($N44))</formula>
    </cfRule>
  </conditionalFormatting>
  <conditionalFormatting sqref="A44:F63">
    <cfRule type="expression" dxfId="3878" priority="142">
      <formula>AND($E44 &gt; 0, ISNUMBER($E44))</formula>
    </cfRule>
    <cfRule type="expression" dxfId="3877" priority="143">
      <formula>AND($E44 = 0 * ISNUMBER($E44))</formula>
    </cfRule>
    <cfRule type="expression" dxfId="3876" priority="144">
      <formula>AND($E44 &lt; 0, ISNUMBER($E44))</formula>
    </cfRule>
  </conditionalFormatting>
  <conditionalFormatting sqref="A44:C63 G44:I63">
    <cfRule type="expression" dxfId="3875" priority="139">
      <formula>AND($H44 &gt; 0, ISNUMBER($H44))</formula>
    </cfRule>
    <cfRule type="expression" dxfId="3874" priority="140">
      <formula>AND($H44 = 0 * ISNUMBER($H44))</formula>
    </cfRule>
    <cfRule type="expression" dxfId="3873" priority="141">
      <formula>AND($H44 &lt; 0, ISNUMBER($H44))</formula>
    </cfRule>
  </conditionalFormatting>
  <conditionalFormatting sqref="A44:C63 J44:L63">
    <cfRule type="expression" dxfId="3872" priority="136">
      <formula>AND($K44 &gt; 0, ISNUMBER($K44))</formula>
    </cfRule>
    <cfRule type="expression" dxfId="3871" priority="137">
      <formula>AND($K44 = 0 * ISNUMBER($K44))</formula>
    </cfRule>
    <cfRule type="expression" dxfId="3870" priority="138">
      <formula>AND($K44 &lt; 0, ISNUMBER($K44))</formula>
    </cfRule>
  </conditionalFormatting>
  <conditionalFormatting sqref="D42:F43 E64:F64">
    <cfRule type="expression" dxfId="3869" priority="130">
      <formula>$E$64 &gt; 0</formula>
    </cfRule>
    <cfRule type="expression" dxfId="3868" priority="131">
      <formula>$E$64 = 0</formula>
    </cfRule>
    <cfRule type="expression" dxfId="3867" priority="132">
      <formula>$E$64 &lt; 0</formula>
    </cfRule>
  </conditionalFormatting>
  <conditionalFormatting sqref="G42:I43 H64:I64">
    <cfRule type="expression" dxfId="3866" priority="127">
      <formula>$H$64 &gt; 0</formula>
    </cfRule>
    <cfRule type="expression" dxfId="3865" priority="128">
      <formula>$H$64 = 0</formula>
    </cfRule>
    <cfRule type="expression" dxfId="3864" priority="129">
      <formula>$H$64 &lt; 0</formula>
    </cfRule>
  </conditionalFormatting>
  <conditionalFormatting sqref="J42:L43 K64:L64">
    <cfRule type="expression" dxfId="3863" priority="124">
      <formula>$K$64 &gt; 0</formula>
    </cfRule>
    <cfRule type="expression" dxfId="3862" priority="125">
      <formula>$K$64 = 0</formula>
    </cfRule>
    <cfRule type="expression" dxfId="3861" priority="126">
      <formula>$K$64 &lt; 0</formula>
    </cfRule>
  </conditionalFormatting>
  <conditionalFormatting sqref="M42:O43 N64:O64">
    <cfRule type="expression" dxfId="3860" priority="121">
      <formula>$N$64 &gt; 0</formula>
    </cfRule>
    <cfRule type="expression" dxfId="3859" priority="122">
      <formula>$N$64 = 0</formula>
    </cfRule>
    <cfRule type="expression" dxfId="3858" priority="123">
      <formula>$N$64 &lt; 0</formula>
    </cfRule>
  </conditionalFormatting>
  <conditionalFormatting sqref="A71:C90 M71:O90">
    <cfRule type="expression" dxfId="3857" priority="109">
      <formula>AND($N71 &gt; 0, ISNUMBER($N71))</formula>
    </cfRule>
    <cfRule type="expression" dxfId="3856" priority="110">
      <formula>AND($N71 = 0 * ISNUMBER($N71))</formula>
    </cfRule>
    <cfRule type="expression" dxfId="3855" priority="111">
      <formula>AND($N71 &lt; 0, ISNUMBER($N71))</formula>
    </cfRule>
  </conditionalFormatting>
  <conditionalFormatting sqref="A71:F90">
    <cfRule type="expression" dxfId="3854" priority="118">
      <formula>AND($E71 &gt; 0, ISNUMBER($E71))</formula>
    </cfRule>
    <cfRule type="expression" dxfId="3853" priority="119">
      <formula>AND($E71 = 0 * ISNUMBER($E71))</formula>
    </cfRule>
    <cfRule type="expression" dxfId="3852" priority="120">
      <formula>AND($E71 &lt; 0, ISNUMBER($E71))</formula>
    </cfRule>
  </conditionalFormatting>
  <conditionalFormatting sqref="A71:C90 G71:I90">
    <cfRule type="expression" dxfId="3851" priority="115">
      <formula>AND($H71 &gt; 0, ISNUMBER($H71))</formula>
    </cfRule>
    <cfRule type="expression" dxfId="3850" priority="116">
      <formula>AND($H71 = 0 * ISNUMBER($H71))</formula>
    </cfRule>
    <cfRule type="expression" dxfId="3849" priority="117">
      <formula>AND($H71 &lt; 0, ISNUMBER($H71))</formula>
    </cfRule>
  </conditionalFormatting>
  <conditionalFormatting sqref="A71:C90 J71:L90">
    <cfRule type="expression" dxfId="3848" priority="112">
      <formula>AND($K71 &gt; 0, ISNUMBER($K71))</formula>
    </cfRule>
    <cfRule type="expression" dxfId="3847" priority="113">
      <formula>AND($K71 = 0 * ISNUMBER($K71))</formula>
    </cfRule>
    <cfRule type="expression" dxfId="3846" priority="114">
      <formula>AND($K71 &lt; 0, ISNUMBER($K71))</formula>
    </cfRule>
  </conditionalFormatting>
  <conditionalFormatting sqref="D69:F70 E91:F91">
    <cfRule type="expression" dxfId="3845" priority="106">
      <formula>$E$91 &gt; 0</formula>
    </cfRule>
    <cfRule type="expression" dxfId="3844" priority="107">
      <formula>$E$91 = 0</formula>
    </cfRule>
    <cfRule type="expression" dxfId="3843" priority="108">
      <formula>$E$91 &lt; 0</formula>
    </cfRule>
  </conditionalFormatting>
  <conditionalFormatting sqref="G69:I70 H91:I91">
    <cfRule type="expression" dxfId="3842" priority="103">
      <formula>$H$91 &gt; 0</formula>
    </cfRule>
    <cfRule type="expression" dxfId="3841" priority="104">
      <formula>$H$91 = 0</formula>
    </cfRule>
    <cfRule type="expression" dxfId="3840" priority="105">
      <formula>$H$91 &lt; 0</formula>
    </cfRule>
  </conditionalFormatting>
  <conditionalFormatting sqref="J69:L70 K91:L91">
    <cfRule type="expression" dxfId="3839" priority="100">
      <formula>$K$91 &gt; 0</formula>
    </cfRule>
    <cfRule type="expression" dxfId="3838" priority="101">
      <formula>$K$91 = 0</formula>
    </cfRule>
    <cfRule type="expression" dxfId="3837" priority="102">
      <formula>$K$91 &lt; 0</formula>
    </cfRule>
  </conditionalFormatting>
  <conditionalFormatting sqref="M69:O70 N91:O91">
    <cfRule type="expression" dxfId="3836" priority="97">
      <formula>$N$91 &gt; 0</formula>
    </cfRule>
    <cfRule type="expression" dxfId="3835" priority="98">
      <formula>$N$91 = 0</formula>
    </cfRule>
    <cfRule type="expression" dxfId="3834" priority="99">
      <formula>$N$91 &lt; 0</formula>
    </cfRule>
  </conditionalFormatting>
  <conditionalFormatting sqref="A98:C117 M98:O117">
    <cfRule type="expression" dxfId="3833" priority="85">
      <formula>AND($N98 &gt; 0, ISNUMBER($N98))</formula>
    </cfRule>
    <cfRule type="expression" dxfId="3832" priority="86">
      <formula>AND($N98 = 0 * ISNUMBER($N98))</formula>
    </cfRule>
    <cfRule type="expression" dxfId="3831" priority="87">
      <formula>AND($N98 &lt; 0, ISNUMBER($N98))</formula>
    </cfRule>
  </conditionalFormatting>
  <conditionalFormatting sqref="A98:F117">
    <cfRule type="expression" dxfId="3830" priority="94">
      <formula>AND($E98 &gt; 0, ISNUMBER($E98))</formula>
    </cfRule>
    <cfRule type="expression" dxfId="3829" priority="95">
      <formula>AND($E98 = 0 * ISNUMBER($E98))</formula>
    </cfRule>
    <cfRule type="expression" dxfId="3828" priority="96">
      <formula>AND($E98 &lt; 0, ISNUMBER($E98))</formula>
    </cfRule>
  </conditionalFormatting>
  <conditionalFormatting sqref="A98:C117 G98:I117">
    <cfRule type="expression" dxfId="3827" priority="91">
      <formula>AND($H98 &gt; 0, ISNUMBER($H98))</formula>
    </cfRule>
    <cfRule type="expression" dxfId="3826" priority="92">
      <formula>AND($H98 = 0 * ISNUMBER($H98))</formula>
    </cfRule>
    <cfRule type="expression" dxfId="3825" priority="93">
      <formula>AND($H98 &lt; 0, ISNUMBER($H98))</formula>
    </cfRule>
  </conditionalFormatting>
  <conditionalFormatting sqref="A98:C117 J98:L117">
    <cfRule type="expression" dxfId="3824" priority="88">
      <formula>AND($K98 &gt; 0, ISNUMBER($K98))</formula>
    </cfRule>
    <cfRule type="expression" dxfId="3823" priority="89">
      <formula>AND($K98 = 0 * ISNUMBER($K98))</formula>
    </cfRule>
    <cfRule type="expression" dxfId="3822" priority="90">
      <formula>AND($K98 &lt; 0, ISNUMBER($K98))</formula>
    </cfRule>
  </conditionalFormatting>
  <conditionalFormatting sqref="D96:F97 E118:F118">
    <cfRule type="expression" dxfId="3821" priority="82">
      <formula>$E$118 &gt; 0</formula>
    </cfRule>
    <cfRule type="expression" dxfId="3820" priority="83">
      <formula>$E$118 = 0</formula>
    </cfRule>
    <cfRule type="expression" dxfId="3819" priority="84">
      <formula>$E$118 &lt; 0</formula>
    </cfRule>
  </conditionalFormatting>
  <conditionalFormatting sqref="G96:I97 H118:I118">
    <cfRule type="expression" dxfId="3818" priority="79">
      <formula>$H$118 &gt; 0</formula>
    </cfRule>
    <cfRule type="expression" dxfId="3817" priority="80">
      <formula>$H$118 = 0</formula>
    </cfRule>
    <cfRule type="expression" dxfId="3816" priority="81">
      <formula>$H$118 &lt; 0</formula>
    </cfRule>
  </conditionalFormatting>
  <conditionalFormatting sqref="J96:L97 K118:L118">
    <cfRule type="expression" dxfId="3815" priority="76">
      <formula>$K$118 &gt; 0</formula>
    </cfRule>
    <cfRule type="expression" dxfId="3814" priority="77">
      <formula>$K$118 = 0</formula>
    </cfRule>
    <cfRule type="expression" dxfId="3813" priority="78">
      <formula>$K$118 &lt; 0</formula>
    </cfRule>
  </conditionalFormatting>
  <conditionalFormatting sqref="M96:O97 N118:O118">
    <cfRule type="expression" dxfId="3812" priority="73">
      <formula>$N$118 &gt; 0</formula>
    </cfRule>
    <cfRule type="expression" dxfId="3811" priority="74">
      <formula>$N$118 = 0</formula>
    </cfRule>
    <cfRule type="expression" dxfId="3810" priority="75">
      <formula>$N$118 &lt; 0</formula>
    </cfRule>
  </conditionalFormatting>
  <conditionalFormatting sqref="A125:C144 M125:O144">
    <cfRule type="expression" dxfId="3809" priority="61">
      <formula>AND($N125 &gt; 0, ISNUMBER($N125))</formula>
    </cfRule>
    <cfRule type="expression" dxfId="3808" priority="62">
      <formula>AND($N125 = 0 * ISNUMBER($N125))</formula>
    </cfRule>
    <cfRule type="expression" dxfId="3807" priority="63">
      <formula>AND($N125 &lt; 0, ISNUMBER($N125))</formula>
    </cfRule>
  </conditionalFormatting>
  <conditionalFormatting sqref="A125:F144">
    <cfRule type="expression" dxfId="3806" priority="70">
      <formula>AND($E125 &gt; 0, ISNUMBER($E125))</formula>
    </cfRule>
    <cfRule type="expression" dxfId="3805" priority="71">
      <formula>AND($E125 = 0 * ISNUMBER($E125))</formula>
    </cfRule>
    <cfRule type="expression" dxfId="3804" priority="72">
      <formula>AND($E125 &lt; 0, ISNUMBER($E125))</formula>
    </cfRule>
  </conditionalFormatting>
  <conditionalFormatting sqref="A125:C144 G125:I144">
    <cfRule type="expression" dxfId="3803" priority="67">
      <formula>AND($H125 &gt; 0, ISNUMBER($H125))</formula>
    </cfRule>
    <cfRule type="expression" dxfId="3802" priority="68">
      <formula>AND($H125 = 0 * ISNUMBER($H125))</formula>
    </cfRule>
    <cfRule type="expression" dxfId="3801" priority="69">
      <formula>AND($H125 &lt; 0, ISNUMBER($H125))</formula>
    </cfRule>
  </conditionalFormatting>
  <conditionalFormatting sqref="A125:C144 J125:L144">
    <cfRule type="expression" dxfId="3800" priority="64">
      <formula>AND($K125 &gt; 0, ISNUMBER($K125))</formula>
    </cfRule>
    <cfRule type="expression" dxfId="3799" priority="65">
      <formula>AND($K125 = 0 * ISNUMBER($K125))</formula>
    </cfRule>
    <cfRule type="expression" dxfId="3798" priority="66">
      <formula>AND($K125 &lt; 0, ISNUMBER($K125))</formula>
    </cfRule>
  </conditionalFormatting>
  <conditionalFormatting sqref="D123:F124 E145:F145">
    <cfRule type="expression" dxfId="3797" priority="58">
      <formula>$E$145 &gt; 0</formula>
    </cfRule>
    <cfRule type="expression" dxfId="3796" priority="59">
      <formula>$E$145 = 0</formula>
    </cfRule>
    <cfRule type="expression" dxfId="3795" priority="60">
      <formula>$E$145 &lt; 0</formula>
    </cfRule>
  </conditionalFormatting>
  <conditionalFormatting sqref="G123:I124 H145:I145">
    <cfRule type="expression" dxfId="3794" priority="55">
      <formula>$H$145 &gt; 0</formula>
    </cfRule>
    <cfRule type="expression" dxfId="3793" priority="56">
      <formula>$H$145 = 0</formula>
    </cfRule>
    <cfRule type="expression" dxfId="3792" priority="57">
      <formula>$H$145 &lt; 0</formula>
    </cfRule>
  </conditionalFormatting>
  <conditionalFormatting sqref="J123:L124 K145:L145">
    <cfRule type="expression" dxfId="3791" priority="52">
      <formula>$K$145 &gt; 0</formula>
    </cfRule>
    <cfRule type="expression" dxfId="3790" priority="53">
      <formula>$K$145 = 0</formula>
    </cfRule>
    <cfRule type="expression" dxfId="3789" priority="54">
      <formula>$K$145 &lt; 0</formula>
    </cfRule>
  </conditionalFormatting>
  <conditionalFormatting sqref="M123:O124 N145:O145">
    <cfRule type="expression" dxfId="3788" priority="49">
      <formula>$N$145 &gt; 0</formula>
    </cfRule>
    <cfRule type="expression" dxfId="3787" priority="50">
      <formula>$N$145 = 0</formula>
    </cfRule>
    <cfRule type="expression" dxfId="3786" priority="51">
      <formula>$N$145 &lt; 0</formula>
    </cfRule>
  </conditionalFormatting>
  <conditionalFormatting sqref="A152:C171 M152:O171">
    <cfRule type="expression" dxfId="3785" priority="37">
      <formula>AND($N152 &gt; 0, ISNUMBER($N152))</formula>
    </cfRule>
    <cfRule type="expression" dxfId="3784" priority="38">
      <formula>AND($N152 = 0 * ISNUMBER($N152))</formula>
    </cfRule>
    <cfRule type="expression" dxfId="3783" priority="39">
      <formula>AND($N152 &lt; 0, ISNUMBER($N152))</formula>
    </cfRule>
  </conditionalFormatting>
  <conditionalFormatting sqref="A152:F171">
    <cfRule type="expression" dxfId="3782" priority="46">
      <formula>AND($E152 &gt; 0, ISNUMBER($E152))</formula>
    </cfRule>
    <cfRule type="expression" dxfId="3781" priority="47">
      <formula>AND($E152 = 0 * ISNUMBER($E152))</formula>
    </cfRule>
    <cfRule type="expression" dxfId="3780" priority="48">
      <formula>AND($E152 &lt; 0, ISNUMBER($E152))</formula>
    </cfRule>
  </conditionalFormatting>
  <conditionalFormatting sqref="A152:C171 G152:I171">
    <cfRule type="expression" dxfId="3779" priority="43">
      <formula>AND($H152 &gt; 0, ISNUMBER($H152))</formula>
    </cfRule>
    <cfRule type="expression" dxfId="3778" priority="44">
      <formula>AND($H152 = 0 * ISNUMBER($H152))</formula>
    </cfRule>
    <cfRule type="expression" dxfId="3777" priority="45">
      <formula>AND($H152 &lt; 0, ISNUMBER($H152))</formula>
    </cfRule>
  </conditionalFormatting>
  <conditionalFormatting sqref="A152:C171 J152:L171">
    <cfRule type="expression" dxfId="3776" priority="40">
      <formula>AND($K152 &gt; 0, ISNUMBER($K152))</formula>
    </cfRule>
    <cfRule type="expression" dxfId="3775" priority="41">
      <formula>AND($K152 = 0 * ISNUMBER($K152))</formula>
    </cfRule>
    <cfRule type="expression" dxfId="3774" priority="42">
      <formula>AND($K152 &lt; 0, ISNUMBER($K152))</formula>
    </cfRule>
  </conditionalFormatting>
  <conditionalFormatting sqref="D150:F151 E172:F172">
    <cfRule type="expression" dxfId="3773" priority="34">
      <formula>$E$172 &gt; 0</formula>
    </cfRule>
    <cfRule type="expression" dxfId="3772" priority="35">
      <formula>$E$172 = 0</formula>
    </cfRule>
    <cfRule type="expression" dxfId="3771" priority="36">
      <formula>$E$172 &lt; 0</formula>
    </cfRule>
  </conditionalFormatting>
  <conditionalFormatting sqref="G150:I151 H172:I172">
    <cfRule type="expression" dxfId="3770" priority="31">
      <formula>$H$172 &gt; 0</formula>
    </cfRule>
    <cfRule type="expression" dxfId="3769" priority="32">
      <formula>$H$172 = 0</formula>
    </cfRule>
    <cfRule type="expression" dxfId="3768" priority="33">
      <formula>$H$172 &lt; 0</formula>
    </cfRule>
  </conditionalFormatting>
  <conditionalFormatting sqref="J150:L151 K172:L172">
    <cfRule type="expression" dxfId="3767" priority="28">
      <formula>$K$172 &gt; 0</formula>
    </cfRule>
    <cfRule type="expression" dxfId="3766" priority="29">
      <formula>$K$172 = 0</formula>
    </cfRule>
    <cfRule type="expression" dxfId="3765" priority="30">
      <formula>$K$172 &lt; 0</formula>
    </cfRule>
  </conditionalFormatting>
  <conditionalFormatting sqref="M150:O151 N172:O172">
    <cfRule type="expression" dxfId="3764" priority="25">
      <formula>$N$172 &gt; 0</formula>
    </cfRule>
    <cfRule type="expression" dxfId="3763" priority="26">
      <formula>$N$172 = 0</formula>
    </cfRule>
    <cfRule type="expression" dxfId="3762" priority="27">
      <formula>$N$172 &lt; 0</formula>
    </cfRule>
  </conditionalFormatting>
  <conditionalFormatting sqref="A179:C198 M179:O198">
    <cfRule type="expression" dxfId="3761" priority="13">
      <formula>AND($N179 &gt; 0, ISNUMBER($N179))</formula>
    </cfRule>
    <cfRule type="expression" dxfId="3760" priority="14">
      <formula>AND($N179 = 0 * ISNUMBER($N179))</formula>
    </cfRule>
    <cfRule type="expression" dxfId="3759" priority="15">
      <formula>AND($N179 &lt; 0, ISNUMBER($N179))</formula>
    </cfRule>
  </conditionalFormatting>
  <conditionalFormatting sqref="A179:F198">
    <cfRule type="expression" dxfId="3758" priority="22">
      <formula>AND($E179 &gt; 0, ISNUMBER($E179))</formula>
    </cfRule>
    <cfRule type="expression" dxfId="3757" priority="23">
      <formula>AND($E179 = 0 * ISNUMBER($E179))</formula>
    </cfRule>
    <cfRule type="expression" dxfId="3756" priority="24">
      <formula>AND($E179 &lt; 0, ISNUMBER($E179))</formula>
    </cfRule>
  </conditionalFormatting>
  <conditionalFormatting sqref="A179:C198 G179:I198">
    <cfRule type="expression" dxfId="3755" priority="19">
      <formula>AND($H179 &gt; 0, ISNUMBER($H179))</formula>
    </cfRule>
    <cfRule type="expression" dxfId="3754" priority="20">
      <formula>AND($H179 = 0 * ISNUMBER($H179))</formula>
    </cfRule>
    <cfRule type="expression" dxfId="3753" priority="21">
      <formula>AND($H179 &lt; 0, ISNUMBER($H179))</formula>
    </cfRule>
  </conditionalFormatting>
  <conditionalFormatting sqref="A179:C198 J179:L198">
    <cfRule type="expression" dxfId="3752" priority="16">
      <formula>AND($K179 &gt; 0, ISNUMBER($K179))</formula>
    </cfRule>
    <cfRule type="expression" dxfId="3751" priority="17">
      <formula>AND($K179 = 0 * ISNUMBER($K179))</formula>
    </cfRule>
    <cfRule type="expression" dxfId="3750" priority="18">
      <formula>AND($K179 &lt; 0, ISNUMBER($K179))</formula>
    </cfRule>
  </conditionalFormatting>
  <conditionalFormatting sqref="D177:F178 E199:F199">
    <cfRule type="expression" dxfId="3749" priority="10">
      <formula>$E$199 &gt; 0</formula>
    </cfRule>
    <cfRule type="expression" dxfId="3748" priority="11">
      <formula>$E$199 = 0</formula>
    </cfRule>
    <cfRule type="expression" dxfId="3747" priority="12">
      <formula>$E$199 &lt; 0</formula>
    </cfRule>
  </conditionalFormatting>
  <conditionalFormatting sqref="G177:I178 H199:I199">
    <cfRule type="expression" dxfId="3746" priority="7">
      <formula>$H$199 &gt; 0</formula>
    </cfRule>
    <cfRule type="expression" dxfId="3745" priority="8">
      <formula>$H$199 = 0</formula>
    </cfRule>
    <cfRule type="expression" dxfId="3744" priority="9">
      <formula>$H$199 &lt; 0</formula>
    </cfRule>
  </conditionalFormatting>
  <conditionalFormatting sqref="J177:L178 K199:L199">
    <cfRule type="expression" dxfId="3743" priority="4">
      <formula>$K$199 &gt; 0</formula>
    </cfRule>
    <cfRule type="expression" dxfId="3742" priority="5">
      <formula>$K$199 = 0</formula>
    </cfRule>
    <cfRule type="expression" dxfId="3741" priority="6">
      <formula>$K$199 &lt; 0</formula>
    </cfRule>
  </conditionalFormatting>
  <conditionalFormatting sqref="M177:O178 N199:O199">
    <cfRule type="expression" dxfId="3740" priority="1">
      <formula>$N$199 &gt; 0</formula>
    </cfRule>
    <cfRule type="expression" dxfId="3739" priority="2">
      <formula>$N$199 = 0</formula>
    </cfRule>
    <cfRule type="expression" dxfId="373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D7AE63-773E-4A37-86D6-F8167D1FA129}">
  <sheetPr codeName="Sheet10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2" t="s">
        <v>0</v>
      </c>
      <c r="B1" s="203"/>
      <c r="C1" s="203"/>
      <c r="D1" s="203"/>
      <c r="E1" s="203"/>
      <c r="F1" s="204"/>
      <c r="G1" s="205">
        <v>44600</v>
      </c>
      <c r="H1" s="206"/>
      <c r="I1" s="207"/>
      <c r="J1" s="202" t="s">
        <v>1</v>
      </c>
      <c r="K1" s="203"/>
      <c r="L1" s="203"/>
      <c r="M1" s="203"/>
      <c r="N1" s="203"/>
      <c r="O1" s="204"/>
      <c r="Q1" s="202" t="s">
        <v>2</v>
      </c>
      <c r="R1" s="204"/>
    </row>
    <row r="2" spans="1:19" ht="17.25" customHeight="1">
      <c r="A2" s="117" t="s">
        <v>3</v>
      </c>
      <c r="B2" s="208" t="s">
        <v>8</v>
      </c>
      <c r="C2" s="209"/>
      <c r="D2" s="209"/>
      <c r="E2" s="209"/>
      <c r="F2" s="210"/>
      <c r="G2" s="211" t="s">
        <v>46</v>
      </c>
      <c r="H2" s="212"/>
      <c r="I2" s="213"/>
      <c r="J2" s="1" t="s">
        <v>3</v>
      </c>
      <c r="K2" s="208" t="s">
        <v>316</v>
      </c>
      <c r="L2" s="209"/>
      <c r="M2" s="209"/>
      <c r="N2" s="209"/>
      <c r="O2" s="210"/>
      <c r="Q2" s="2" t="s">
        <v>6</v>
      </c>
      <c r="R2" s="3">
        <v>0.375</v>
      </c>
    </row>
    <row r="3" spans="1:19" ht="17.25" customHeight="1" thickBot="1">
      <c r="A3" s="118" t="s">
        <v>7</v>
      </c>
      <c r="B3" s="214" t="s">
        <v>324</v>
      </c>
      <c r="C3" s="215"/>
      <c r="D3" s="215"/>
      <c r="E3" s="215"/>
      <c r="F3" s="216"/>
      <c r="G3" s="21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-203,305 KRW (-6.78%)</v>
      </c>
      <c r="H3" s="218"/>
      <c r="I3" s="219"/>
      <c r="J3" s="4" t="s">
        <v>7</v>
      </c>
      <c r="K3" s="214" t="s">
        <v>317</v>
      </c>
      <c r="L3" s="215"/>
      <c r="M3" s="215"/>
      <c r="N3" s="215"/>
      <c r="O3" s="21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14" t="s">
        <v>16</v>
      </c>
      <c r="C4" s="215"/>
      <c r="D4" s="215"/>
      <c r="E4" s="215"/>
      <c r="F4" s="216"/>
      <c r="G4" s="211" t="s">
        <v>44</v>
      </c>
      <c r="H4" s="212"/>
      <c r="I4" s="213"/>
      <c r="J4" s="4" t="s">
        <v>11</v>
      </c>
      <c r="K4" s="214" t="s">
        <v>318</v>
      </c>
      <c r="L4" s="215"/>
      <c r="M4" s="215"/>
      <c r="N4" s="215"/>
      <c r="O4" s="21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14" t="s">
        <v>315</v>
      </c>
      <c r="C5" s="215"/>
      <c r="D5" s="215"/>
      <c r="E5" s="215"/>
      <c r="F5" s="216"/>
      <c r="G5" s="21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-147,691 KRW (-4.92%)</v>
      </c>
      <c r="H5" s="218"/>
      <c r="I5" s="219"/>
      <c r="J5" s="4" t="s">
        <v>15</v>
      </c>
      <c r="K5" s="214" t="s">
        <v>319</v>
      </c>
      <c r="L5" s="215"/>
      <c r="M5" s="215"/>
      <c r="N5" s="215"/>
      <c r="O5" s="216"/>
    </row>
    <row r="6" spans="1:19">
      <c r="A6" s="118" t="s">
        <v>18</v>
      </c>
      <c r="B6" s="214"/>
      <c r="C6" s="215"/>
      <c r="D6" s="215"/>
      <c r="E6" s="215"/>
      <c r="F6" s="216"/>
      <c r="G6" s="211" t="s">
        <v>45</v>
      </c>
      <c r="H6" s="212"/>
      <c r="I6" s="213"/>
      <c r="J6" s="4" t="s">
        <v>18</v>
      </c>
      <c r="K6" s="214" t="s">
        <v>320</v>
      </c>
      <c r="L6" s="215"/>
      <c r="M6" s="215"/>
      <c r="N6" s="215"/>
      <c r="O6" s="216"/>
    </row>
    <row r="7" spans="1:19" ht="17.25" thickBot="1">
      <c r="A7" s="118" t="s">
        <v>21</v>
      </c>
      <c r="B7" s="214"/>
      <c r="C7" s="215"/>
      <c r="D7" s="215"/>
      <c r="E7" s="215"/>
      <c r="F7" s="216"/>
      <c r="G7" s="21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-177,068 KRW (-5.90%)</v>
      </c>
      <c r="H7" s="218"/>
      <c r="I7" s="219"/>
      <c r="J7" s="4" t="s">
        <v>21</v>
      </c>
      <c r="K7" s="214" t="s">
        <v>321</v>
      </c>
      <c r="L7" s="215"/>
      <c r="M7" s="215"/>
      <c r="N7" s="215"/>
      <c r="O7" s="216"/>
    </row>
    <row r="8" spans="1:19" ht="17.25" thickBot="1">
      <c r="A8" s="118" t="s">
        <v>24</v>
      </c>
      <c r="B8" s="214"/>
      <c r="C8" s="215"/>
      <c r="D8" s="215"/>
      <c r="E8" s="215"/>
      <c r="F8" s="216"/>
      <c r="G8" s="211" t="s">
        <v>251</v>
      </c>
      <c r="H8" s="212"/>
      <c r="I8" s="213"/>
      <c r="J8" s="4" t="s">
        <v>24</v>
      </c>
      <c r="K8" s="214"/>
      <c r="L8" s="215"/>
      <c r="M8" s="215"/>
      <c r="N8" s="215"/>
      <c r="O8" s="216"/>
      <c r="Q8" s="202" t="s">
        <v>27</v>
      </c>
      <c r="R8" s="204"/>
    </row>
    <row r="9" spans="1:19" ht="17.25" thickBot="1">
      <c r="A9" s="118" t="s">
        <v>28</v>
      </c>
      <c r="B9" s="214"/>
      <c r="C9" s="215"/>
      <c r="D9" s="215"/>
      <c r="E9" s="215"/>
      <c r="F9" s="216"/>
      <c r="G9" s="21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-154,076 KRW (-5.14%)</v>
      </c>
      <c r="H9" s="218"/>
      <c r="I9" s="219"/>
      <c r="J9" s="4" t="s">
        <v>28</v>
      </c>
      <c r="K9" s="214"/>
      <c r="L9" s="215"/>
      <c r="M9" s="215"/>
      <c r="N9" s="215"/>
      <c r="O9" s="216"/>
      <c r="Q9" s="2" t="s">
        <v>29</v>
      </c>
      <c r="R9" s="6">
        <v>10</v>
      </c>
    </row>
    <row r="10" spans="1:19">
      <c r="A10" s="118" t="s">
        <v>30</v>
      </c>
      <c r="B10" s="214"/>
      <c r="C10" s="215"/>
      <c r="D10" s="215"/>
      <c r="E10" s="215"/>
      <c r="F10" s="216"/>
      <c r="G10" s="211" t="s">
        <v>47</v>
      </c>
      <c r="H10" s="212"/>
      <c r="I10" s="213"/>
      <c r="J10" s="4" t="s">
        <v>30</v>
      </c>
      <c r="K10" s="214" t="s">
        <v>322</v>
      </c>
      <c r="L10" s="215"/>
      <c r="M10" s="215"/>
      <c r="N10" s="215"/>
      <c r="O10" s="216"/>
      <c r="Q10" s="2" t="s">
        <v>31</v>
      </c>
      <c r="R10" s="6">
        <v>100</v>
      </c>
    </row>
    <row r="11" spans="1:19" ht="17.25" thickBot="1">
      <c r="A11" s="119" t="s">
        <v>32</v>
      </c>
      <c r="B11" s="220" t="s">
        <v>323</v>
      </c>
      <c r="C11" s="221"/>
      <c r="D11" s="221"/>
      <c r="E11" s="221"/>
      <c r="F11" s="222"/>
      <c r="G11" s="21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8"/>
      <c r="I11" s="219"/>
      <c r="J11" s="7" t="s">
        <v>32</v>
      </c>
      <c r="K11" s="220" t="s">
        <v>314</v>
      </c>
      <c r="L11" s="221"/>
      <c r="M11" s="221"/>
      <c r="N11" s="221"/>
      <c r="O11" s="222"/>
      <c r="Q11" s="65" t="s">
        <v>33</v>
      </c>
      <c r="R11" s="8">
        <v>1000</v>
      </c>
    </row>
    <row r="12" spans="1:19" ht="17.25" thickBot="1"/>
    <row r="13" spans="1:19" ht="17.25" customHeight="1" thickBot="1">
      <c r="A13" s="202" t="s">
        <v>34</v>
      </c>
      <c r="B13" s="203"/>
      <c r="C13" s="203"/>
      <c r="D13" s="203"/>
      <c r="E13" s="203"/>
      <c r="F13" s="203"/>
      <c r="G13" s="203"/>
      <c r="H13" s="203"/>
      <c r="I13" s="203"/>
      <c r="J13" s="203"/>
      <c r="K13" s="203"/>
      <c r="L13" s="203"/>
      <c r="M13" s="203"/>
      <c r="N13" s="203"/>
      <c r="O13" s="204"/>
      <c r="Q13" s="223"/>
      <c r="R13" s="223"/>
      <c r="S13" s="223"/>
    </row>
    <row r="14" spans="1:19" ht="17.25" customHeight="1" thickBot="1">
      <c r="A14" s="174" t="s">
        <v>35</v>
      </c>
      <c r="B14" s="202" t="s">
        <v>36</v>
      </c>
      <c r="C14" s="204"/>
      <c r="D14" s="202" t="s">
        <v>37</v>
      </c>
      <c r="E14" s="203"/>
      <c r="F14" s="204"/>
      <c r="G14" s="229">
        <f>_xlfn.IFNA(VLOOKUP(B14, 현재가테이블!$B$2:$D$200, 2, FALSE), "-")</f>
        <v>48446000</v>
      </c>
      <c r="H14" s="230"/>
      <c r="I14" s="231"/>
      <c r="J14" s="202" t="s">
        <v>38</v>
      </c>
      <c r="K14" s="203"/>
      <c r="L14" s="204"/>
      <c r="M14" s="232">
        <f>_xlfn.IFNA(VLOOKUP(B14, 현재가테이블!$B$2:$D$200, 3, FALSE), "-")</f>
        <v>4.5040769699999997E-2</v>
      </c>
      <c r="N14" s="233"/>
      <c r="O14" s="234"/>
      <c r="Q14" s="223"/>
      <c r="R14" s="223"/>
      <c r="S14" s="223"/>
    </row>
    <row r="15" spans="1:19" ht="17.25" customHeight="1" thickBot="1">
      <c r="A15" s="267" t="s">
        <v>39</v>
      </c>
      <c r="B15" s="268" t="str">
        <f>TEXT($G$1, "[$-ko-KR]yyyy-mm-dd(ddd) ") &amp; "오전 00:00"</f>
        <v>2022-02-08(화) 오전 00:00</v>
      </c>
      <c r="C15" s="269"/>
      <c r="D15" s="225" t="str">
        <f>TEXT($G$1, "[$-ko-KR]yyyy-mm-dd(ddd) ") &amp; "오후 14:00"</f>
        <v>2022-02-08(화) 오후 14:00</v>
      </c>
      <c r="E15" s="226"/>
      <c r="F15" s="227"/>
      <c r="G15" s="225" t="str">
        <f>TEXT($G$1, "[$-ko-KR]yyyy-mm-dd(ddd) ") &amp; "오후 19:00"</f>
        <v>2022-02-08(화) 오후 19:00</v>
      </c>
      <c r="H15" s="226"/>
      <c r="I15" s="227"/>
      <c r="J15" s="225" t="str">
        <f>TEXT($G$1, "[$-ko-KR]yyyy-mm-dd(ddd) ") &amp; "오후 21:00"</f>
        <v>2022-02-08(화) 오후 21:00</v>
      </c>
      <c r="K15" s="226"/>
      <c r="L15" s="227"/>
      <c r="M15" s="225" t="str">
        <f>TEXT($G$1+1, "[$-ko-KR]yyyy-mm-dd(ddd) ") &amp; "오전 00:00"</f>
        <v>2022-02-09(수) 오전 00:00</v>
      </c>
      <c r="N15" s="226"/>
      <c r="O15" s="227"/>
      <c r="Q15" s="223"/>
      <c r="R15" s="223"/>
      <c r="S15" s="223"/>
    </row>
    <row r="16" spans="1:19" ht="17.25" customHeight="1" thickBot="1">
      <c r="A16" s="26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5" t="s">
        <v>37</v>
      </c>
      <c r="H16" s="176" t="s">
        <v>40</v>
      </c>
      <c r="I16" s="17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8"/>
      <c r="R16" s="228"/>
      <c r="S16" s="22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3"/>
      <c r="R17" s="223"/>
      <c r="S17" s="223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3"/>
      <c r="R18" s="223"/>
      <c r="S18" s="223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8"/>
      <c r="R19" s="228"/>
      <c r="S19" s="22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8"/>
      <c r="R20" s="228"/>
      <c r="S20" s="22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8"/>
      <c r="R21" s="228"/>
      <c r="S21" s="22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8"/>
      <c r="R22" s="228"/>
      <c r="S22" s="22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8"/>
      <c r="R23" s="228"/>
      <c r="S23" s="22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8"/>
      <c r="R24" s="228"/>
      <c r="S24" s="22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7"/>
      <c r="R26" s="238"/>
      <c r="S26" s="23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0"/>
      <c r="R27" s="241"/>
      <c r="S27" s="24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3"/>
      <c r="R28" s="244"/>
      <c r="S28" s="24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8"/>
      <c r="R29" s="228"/>
      <c r="S29" s="22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3"/>
      <c r="R30" s="223"/>
      <c r="S30" s="223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3"/>
      <c r="R31" s="223"/>
      <c r="S31" s="223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8"/>
      <c r="R32" s="228"/>
      <c r="S32" s="22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8"/>
      <c r="R33" s="228"/>
      <c r="S33" s="22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8"/>
      <c r="R34" s="228"/>
      <c r="S34" s="22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0"/>
      <c r="R35" s="251"/>
      <c r="S35" s="25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3"/>
      <c r="R36" s="254"/>
      <c r="S36" s="255"/>
    </row>
    <row r="37" spans="1:19" ht="17.25" customHeight="1" thickBot="1">
      <c r="A37" s="132" t="s">
        <v>42</v>
      </c>
      <c r="B37" s="261">
        <v>150000</v>
      </c>
      <c r="C37" s="26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6"/>
      <c r="R37" s="257"/>
      <c r="S37" s="258"/>
    </row>
    <row r="38" spans="1:19" ht="17.25" customHeight="1"/>
    <row r="39" spans="1:19" ht="17.25" customHeight="1" thickBot="1"/>
    <row r="40" spans="1:19" ht="17.25" customHeight="1" thickBot="1">
      <c r="A40" s="202" t="s">
        <v>44</v>
      </c>
      <c r="B40" s="203"/>
      <c r="C40" s="203"/>
      <c r="D40" s="203"/>
      <c r="E40" s="203"/>
      <c r="F40" s="203"/>
      <c r="G40" s="203"/>
      <c r="H40" s="203"/>
      <c r="I40" s="203"/>
      <c r="J40" s="203"/>
      <c r="K40" s="203"/>
      <c r="L40" s="203"/>
      <c r="M40" s="203"/>
      <c r="N40" s="203"/>
      <c r="O40" s="204"/>
      <c r="Q40" s="223"/>
      <c r="R40" s="223"/>
      <c r="S40" s="223"/>
    </row>
    <row r="41" spans="1:19" ht="17.25" customHeight="1" thickBot="1">
      <c r="A41" s="174" t="s">
        <v>263</v>
      </c>
      <c r="B41" s="202" t="s">
        <v>49</v>
      </c>
      <c r="C41" s="204"/>
      <c r="D41" s="202" t="s">
        <v>57</v>
      </c>
      <c r="E41" s="203"/>
      <c r="F41" s="204"/>
      <c r="G41" s="229">
        <f>_xlfn.IFNA(VLOOKUP(B41, 현재가테이블!$B$2:$D$200, 2, FALSE), "-")</f>
        <v>48446000</v>
      </c>
      <c r="H41" s="230"/>
      <c r="I41" s="231"/>
      <c r="J41" s="202" t="s">
        <v>58</v>
      </c>
      <c r="K41" s="203"/>
      <c r="L41" s="204"/>
      <c r="M41" s="232">
        <f>_xlfn.IFNA(VLOOKUP(B41, 현재가테이블!$B$2:$D$200, 3, FALSE), "-")</f>
        <v>4.5040769699999997E-2</v>
      </c>
      <c r="N41" s="233"/>
      <c r="O41" s="234"/>
      <c r="Q41" s="223"/>
      <c r="R41" s="223"/>
      <c r="S41" s="223"/>
    </row>
    <row r="42" spans="1:19" ht="17.25" customHeight="1" thickBot="1">
      <c r="A42" s="263" t="s">
        <v>54</v>
      </c>
      <c r="B42" s="265" t="str">
        <f>TEXT($G$1, "[$-ko-KR]yyyy-mm-dd(ddd) ") &amp; "오전 00:00"</f>
        <v>2022-02-08(화) 오전 00:00</v>
      </c>
      <c r="C42" s="266"/>
      <c r="D42" s="225" t="str">
        <f>TEXT($G$1, "[$-ko-KR]yyyy-mm-dd(ddd) ") &amp; "오후 14:00"</f>
        <v>2022-02-08(화) 오후 14:00</v>
      </c>
      <c r="E42" s="226"/>
      <c r="F42" s="227"/>
      <c r="G42" s="225" t="str">
        <f>TEXT($G$1, "[$-ko-KR]yyyy-mm-dd(ddd) ") &amp; "오후 19:00"</f>
        <v>2022-02-08(화) 오후 19:00</v>
      </c>
      <c r="H42" s="226"/>
      <c r="I42" s="227"/>
      <c r="J42" s="225" t="str">
        <f>TEXT($G$1, "[$-ko-KR]yyyy-mm-dd(ddd) ") &amp; "오후 21:00"</f>
        <v>2022-02-08(화) 오후 21:00</v>
      </c>
      <c r="K42" s="226"/>
      <c r="L42" s="227"/>
      <c r="M42" s="225" t="str">
        <f>TEXT($G$1+1, "[$-ko-KR]yyyy-mm-dd(ddd) ") &amp; "오전 00:00"</f>
        <v>2022-02-09(수) 오전 00:00</v>
      </c>
      <c r="N42" s="226"/>
      <c r="O42" s="227"/>
      <c r="Q42" s="223"/>
      <c r="R42" s="223"/>
      <c r="S42" s="223"/>
    </row>
    <row r="43" spans="1:19" ht="17.25" customHeight="1" thickBot="1">
      <c r="A43" s="264"/>
      <c r="B43" s="121" t="s">
        <v>57</v>
      </c>
      <c r="C43" s="122" t="s">
        <v>58</v>
      </c>
      <c r="D43" s="2" t="s">
        <v>57</v>
      </c>
      <c r="E43" s="10" t="s">
        <v>264</v>
      </c>
      <c r="F43" s="11" t="s">
        <v>265</v>
      </c>
      <c r="G43" s="175" t="s">
        <v>57</v>
      </c>
      <c r="H43" s="176" t="s">
        <v>264</v>
      </c>
      <c r="I43" s="177" t="s">
        <v>265</v>
      </c>
      <c r="J43" s="10" t="s">
        <v>57</v>
      </c>
      <c r="K43" s="10" t="s">
        <v>264</v>
      </c>
      <c r="L43" s="115" t="s">
        <v>265</v>
      </c>
      <c r="M43" s="2" t="s">
        <v>57</v>
      </c>
      <c r="N43" s="10" t="s">
        <v>264</v>
      </c>
      <c r="O43" s="66" t="s">
        <v>265</v>
      </c>
      <c r="Q43" s="228"/>
      <c r="R43" s="228"/>
      <c r="S43" s="228"/>
    </row>
    <row r="44" spans="1:19" ht="17.25" customHeight="1" thickBot="1">
      <c r="A44" s="123" t="s">
        <v>159</v>
      </c>
      <c r="B44" s="124">
        <v>81.900000000000006</v>
      </c>
      <c r="C44" s="76">
        <v>4.8655569799999999E-2</v>
      </c>
      <c r="D44" s="13">
        <v>81.3</v>
      </c>
      <c r="E44" s="14">
        <f>IF(ISNUMBER(D44), (D44 - $B44) / $B44, "")</f>
        <v>-7.3260073260074292E-3</v>
      </c>
      <c r="F44" s="16">
        <f>IF(ISNUMBER(D44), $B64 * E44, "")</f>
        <v>-1098.9010989011144</v>
      </c>
      <c r="G44" s="29">
        <v>81</v>
      </c>
      <c r="H44" s="14">
        <f>IF(ISNUMBER(G44), (G44 - $B44) / $B44, "")</f>
        <v>-1.0989010989011058E-2</v>
      </c>
      <c r="I44" s="100">
        <f>IF(ISNUMBER(G44), $B64 * H44, "")</f>
        <v>-1648.3516483516587</v>
      </c>
      <c r="J44" s="13">
        <v>79.3</v>
      </c>
      <c r="K44" s="14">
        <f>IF(ISNUMBER(J44), (J44 - $B44) / $B44, "")</f>
        <v>-3.1746031746031848E-2</v>
      </c>
      <c r="L44" s="16">
        <f>IF(ISNUMBER(J44), $B64 * K44, "")</f>
        <v>-4761.9047619047769</v>
      </c>
      <c r="M44" s="29">
        <v>79.099999999999994</v>
      </c>
      <c r="N44" s="14">
        <f>IF(ISNUMBER(M44), (M44 - $B44) / $B44, "")</f>
        <v>-3.4188034188034323E-2</v>
      </c>
      <c r="O44" s="16">
        <f>IF(ISNUMBER(M44), $B64 * N44, "")</f>
        <v>-5128.2051282051489</v>
      </c>
      <c r="Q44" s="223"/>
      <c r="R44" s="223"/>
      <c r="S44" s="223"/>
    </row>
    <row r="45" spans="1:19" ht="17.25" customHeight="1" thickBot="1">
      <c r="A45" s="125" t="s">
        <v>331</v>
      </c>
      <c r="B45" s="126">
        <v>0.115</v>
      </c>
      <c r="C45" s="77">
        <v>3.6036036E-2</v>
      </c>
      <c r="D45" s="15">
        <v>0.121</v>
      </c>
      <c r="E45" s="32">
        <f t="shared" ref="E45:E48" si="14">IF(ISNUMBER(D45), (D45 - $B45) / $B45, "")</f>
        <v>5.2173913043478182E-2</v>
      </c>
      <c r="F45" s="18">
        <f>IF(ISNUMBER(D45), $B64 * E45, "")</f>
        <v>7826.0869565217272</v>
      </c>
      <c r="G45" s="31">
        <v>0.114</v>
      </c>
      <c r="H45" s="32">
        <f t="shared" ref="H45:H48" si="15">IF(ISNUMBER(G45), (G45 - $B45) / $B45, "")</f>
        <v>-8.6956521739130505E-3</v>
      </c>
      <c r="I45" s="101">
        <f>IF(ISNUMBER(G45), $B64 * H45, "")</f>
        <v>-1304.3478260869576</v>
      </c>
      <c r="J45" s="15">
        <v>0.112</v>
      </c>
      <c r="K45" s="32">
        <f t="shared" ref="K45:K48" si="16">IF(ISNUMBER(J45), (J45 - $B45) / $B45, "")</f>
        <v>-2.6086956521739153E-2</v>
      </c>
      <c r="L45" s="18">
        <f>IF(ISNUMBER(J45), $B64 * K45, "")</f>
        <v>-3913.0434782608731</v>
      </c>
      <c r="M45" s="31">
        <v>0.113</v>
      </c>
      <c r="N45" s="32">
        <f t="shared" ref="N45:N48" si="17">IF(ISNUMBER(M45), (M45 - $B45) / $B45, "")</f>
        <v>-1.7391304347826101E-2</v>
      </c>
      <c r="O45" s="18">
        <f>IF(ISNUMBER(M45), $B64 * N45, "")</f>
        <v>-2608.6956521739153</v>
      </c>
      <c r="Q45" s="223"/>
      <c r="R45" s="223"/>
      <c r="S45" s="223"/>
    </row>
    <row r="46" spans="1:19" ht="17.25" customHeight="1" thickBot="1">
      <c r="A46" s="125" t="s">
        <v>230</v>
      </c>
      <c r="B46" s="126">
        <v>65.400000000000006</v>
      </c>
      <c r="C46" s="77">
        <v>2.6687598100000001E-2</v>
      </c>
      <c r="D46" s="15">
        <v>64.5</v>
      </c>
      <c r="E46" s="32">
        <f t="shared" si="14"/>
        <v>-1.3761467889908343E-2</v>
      </c>
      <c r="F46" s="18">
        <f>IF(ISNUMBER(D46), $B64 * E46, "")</f>
        <v>-2064.2201834862512</v>
      </c>
      <c r="G46" s="31">
        <v>63.5</v>
      </c>
      <c r="H46" s="32">
        <f t="shared" si="15"/>
        <v>-2.9051987767584182E-2</v>
      </c>
      <c r="I46" s="101">
        <f>IF(ISNUMBER(G46), $B64 * H46, "")</f>
        <v>-4357.7981651376276</v>
      </c>
      <c r="J46" s="15">
        <v>63.3</v>
      </c>
      <c r="K46" s="32">
        <f t="shared" si="16"/>
        <v>-3.2110091743119393E-2</v>
      </c>
      <c r="L46" s="18">
        <f>IF(ISNUMBER(J46), $B64 * K46, "")</f>
        <v>-4816.5137614679088</v>
      </c>
      <c r="M46" s="31">
        <v>63</v>
      </c>
      <c r="N46" s="32">
        <f t="shared" si="17"/>
        <v>-3.6697247706422104E-2</v>
      </c>
      <c r="O46" s="18">
        <f>IF(ISNUMBER(M46), $B64 * N46, "")</f>
        <v>-5504.5871559633151</v>
      </c>
      <c r="Q46" s="228"/>
      <c r="R46" s="228"/>
      <c r="S46" s="228"/>
    </row>
    <row r="47" spans="1:19" ht="17.25" customHeight="1" thickBot="1">
      <c r="A47" s="125" t="s">
        <v>119</v>
      </c>
      <c r="B47" s="126">
        <v>22.1</v>
      </c>
      <c r="C47" s="77">
        <v>1.84331797E-2</v>
      </c>
      <c r="D47" s="15">
        <v>21.9</v>
      </c>
      <c r="E47" s="32">
        <f t="shared" si="14"/>
        <v>-9.049773755656236E-3</v>
      </c>
      <c r="F47" s="18">
        <f>IF(ISNUMBER(D47), $B64 * E47, "")</f>
        <v>-1357.4660633484355</v>
      </c>
      <c r="G47" s="31">
        <v>20.5</v>
      </c>
      <c r="H47" s="32">
        <f t="shared" si="15"/>
        <v>-7.2398190045248931E-2</v>
      </c>
      <c r="I47" s="101">
        <f>IF(ISNUMBER(G47), $B64 * H47, "")</f>
        <v>-10859.72850678734</v>
      </c>
      <c r="J47" s="15">
        <v>20.5</v>
      </c>
      <c r="K47" s="32">
        <f t="shared" si="16"/>
        <v>-7.2398190045248931E-2</v>
      </c>
      <c r="L47" s="18">
        <f>IF(ISNUMBER(J47), $B64 * K47, "")</f>
        <v>-10859.72850678734</v>
      </c>
      <c r="M47" s="31">
        <v>20.5</v>
      </c>
      <c r="N47" s="32">
        <f t="shared" si="17"/>
        <v>-7.2398190045248931E-2</v>
      </c>
      <c r="O47" s="18">
        <f>IF(ISNUMBER(M47), $B64 * N47, "")</f>
        <v>-10859.72850678734</v>
      </c>
      <c r="Q47" s="228"/>
      <c r="R47" s="228"/>
      <c r="S47" s="228"/>
    </row>
    <row r="48" spans="1:19" ht="17.25" customHeight="1" thickBot="1">
      <c r="A48" s="127" t="s">
        <v>204</v>
      </c>
      <c r="B48" s="128">
        <v>9.43</v>
      </c>
      <c r="C48" s="78">
        <v>1.8358531300000001E-2</v>
      </c>
      <c r="D48" s="20">
        <v>9.3000000000000007</v>
      </c>
      <c r="E48" s="21">
        <f t="shared" si="14"/>
        <v>-1.3785790031813256E-2</v>
      </c>
      <c r="F48" s="22">
        <f>IF(ISNUMBER(D48), $B64 * E48, "")</f>
        <v>-2067.8685047719882</v>
      </c>
      <c r="G48" s="30">
        <v>8.77</v>
      </c>
      <c r="H48" s="21">
        <f t="shared" si="15"/>
        <v>-6.9989395546129388E-2</v>
      </c>
      <c r="I48" s="105">
        <f>IF(ISNUMBER(G48), $B64 * H48, "")</f>
        <v>-10498.409331919409</v>
      </c>
      <c r="J48" s="20">
        <v>8.77</v>
      </c>
      <c r="K48" s="21">
        <f t="shared" si="16"/>
        <v>-6.9989395546129388E-2</v>
      </c>
      <c r="L48" s="22">
        <f>IF(ISNUMBER(J48), $B64 * K48, "")</f>
        <v>-10498.409331919409</v>
      </c>
      <c r="M48" s="30">
        <v>8.83</v>
      </c>
      <c r="N48" s="21">
        <f t="shared" si="17"/>
        <v>-6.3626723223753942E-2</v>
      </c>
      <c r="O48" s="22">
        <f>IF(ISNUMBER(M48), $B64 * N48, "")</f>
        <v>-9544.0084835630914</v>
      </c>
      <c r="Q48" s="228"/>
      <c r="R48" s="228"/>
      <c r="S48" s="228"/>
    </row>
    <row r="49" spans="1:19" ht="17.25" customHeight="1" thickBot="1">
      <c r="A49" s="125" t="s">
        <v>198</v>
      </c>
      <c r="B49" s="129">
        <v>57.7</v>
      </c>
      <c r="C49" s="80">
        <v>1.4059754000000001E-2</v>
      </c>
      <c r="D49" s="106">
        <v>57.8</v>
      </c>
      <c r="E49" s="107">
        <f>IF(ISNUMBER(D49), (D49 - $B49) / $B49, "")</f>
        <v>1.7331022530328304E-3</v>
      </c>
      <c r="F49" s="108">
        <f>IF(ISNUMBER(D49), $B64 * E49, "")</f>
        <v>259.96533795492456</v>
      </c>
      <c r="G49" s="109">
        <v>53.1</v>
      </c>
      <c r="H49" s="107">
        <f>IF(ISNUMBER(G49), (G49 - $B49) / $B49, "")</f>
        <v>-7.9722703639514753E-2</v>
      </c>
      <c r="I49" s="110">
        <f>IF(ISNUMBER(G49), $B64 * H49, "")</f>
        <v>-11958.405545927213</v>
      </c>
      <c r="J49" s="106">
        <v>53.7</v>
      </c>
      <c r="K49" s="107">
        <f>IF(ISNUMBER(J49), (J49 - $B49) / $B49, "")</f>
        <v>-6.9324090121317156E-2</v>
      </c>
      <c r="L49" s="108">
        <f>IF(ISNUMBER(J49), $B64 * K49, "")</f>
        <v>-10398.613518197573</v>
      </c>
      <c r="M49" s="109">
        <v>54.1</v>
      </c>
      <c r="N49" s="107">
        <f>IF(ISNUMBER(M49), (M49 - $B49) / $B49, "")</f>
        <v>-6.2391681109185464E-2</v>
      </c>
      <c r="O49" s="108">
        <f>IF(ISNUMBER(M49), $B64 * N49, "")</f>
        <v>-9358.7521663778189</v>
      </c>
      <c r="Q49" s="228"/>
      <c r="R49" s="228"/>
      <c r="S49" s="228"/>
    </row>
    <row r="50" spans="1:19" ht="17.25" customHeight="1" thickBot="1">
      <c r="A50" s="125" t="s">
        <v>64</v>
      </c>
      <c r="B50" s="126">
        <v>37</v>
      </c>
      <c r="C50" s="77">
        <v>1.09289617E-2</v>
      </c>
      <c r="D50" s="15">
        <v>36.9</v>
      </c>
      <c r="E50" s="32">
        <f t="shared" ref="E50:E53" si="18">IF(ISNUMBER(D50), (D50 - $B50) / $B50, "")</f>
        <v>-2.702702702702741E-3</v>
      </c>
      <c r="F50" s="18">
        <f>IF(ISNUMBER(D50), $B64 * E50, "")</f>
        <v>-405.40540540541116</v>
      </c>
      <c r="G50" s="31">
        <v>35.5</v>
      </c>
      <c r="H50" s="32">
        <f t="shared" ref="H50:H53" si="19">IF(ISNUMBER(G50), (G50 - $B50) / $B50, "")</f>
        <v>-4.0540540540540543E-2</v>
      </c>
      <c r="I50" s="101">
        <f>IF(ISNUMBER(G50), $B64 * H50, "")</f>
        <v>-6081.0810810810817</v>
      </c>
      <c r="J50" s="15">
        <v>35.700000000000003</v>
      </c>
      <c r="K50" s="32">
        <f t="shared" ref="K50:K53" si="20">IF(ISNUMBER(J50), (J50 - $B50) / $B50, "")</f>
        <v>-3.5135135135135061E-2</v>
      </c>
      <c r="L50" s="18">
        <f>IF(ISNUMBER(J50), $B64 * K50, "")</f>
        <v>-5270.2702702702591</v>
      </c>
      <c r="M50" s="31">
        <v>35.5</v>
      </c>
      <c r="N50" s="32">
        <f t="shared" ref="N50:N53" si="21">IF(ISNUMBER(M50), (M50 - $B50) / $B50, "")</f>
        <v>-4.0540540540540543E-2</v>
      </c>
      <c r="O50" s="18">
        <f>IF(ISNUMBER(M50), $B64 * N50, "")</f>
        <v>-6081.0810810810817</v>
      </c>
      <c r="Q50" s="228"/>
      <c r="R50" s="228"/>
      <c r="S50" s="228"/>
    </row>
    <row r="51" spans="1:19" ht="17.25" customHeight="1" thickBot="1">
      <c r="A51" s="125" t="s">
        <v>149</v>
      </c>
      <c r="B51" s="126">
        <v>84.5</v>
      </c>
      <c r="C51" s="77">
        <v>9.557945E-3</v>
      </c>
      <c r="D51" s="15">
        <v>85</v>
      </c>
      <c r="E51" s="32">
        <f t="shared" si="18"/>
        <v>5.9171597633136093E-3</v>
      </c>
      <c r="F51" s="18">
        <f>IF(ISNUMBER(D51), $B64 * E51, "")</f>
        <v>887.5739644970414</v>
      </c>
      <c r="G51" s="31">
        <v>82.8</v>
      </c>
      <c r="H51" s="32">
        <f t="shared" si="19"/>
        <v>-2.0118343195266307E-2</v>
      </c>
      <c r="I51" s="101">
        <f>IF(ISNUMBER(G51), $B64 * H51, "")</f>
        <v>-3017.751479289946</v>
      </c>
      <c r="J51" s="15">
        <v>83.1</v>
      </c>
      <c r="K51" s="32">
        <f t="shared" si="20"/>
        <v>-1.6568047337278173E-2</v>
      </c>
      <c r="L51" s="18">
        <f>IF(ISNUMBER(J51), $B64 * K51, "")</f>
        <v>-2485.207100591726</v>
      </c>
      <c r="M51" s="31">
        <v>82.5</v>
      </c>
      <c r="N51" s="32">
        <f t="shared" si="21"/>
        <v>-2.3668639053254437E-2</v>
      </c>
      <c r="O51" s="18">
        <f>IF(ISNUMBER(M51), $B64 * N51, "")</f>
        <v>-3550.2958579881656</v>
      </c>
      <c r="Q51" s="228"/>
      <c r="R51" s="228"/>
      <c r="S51" s="228"/>
    </row>
    <row r="52" spans="1:19" ht="17.25" customHeight="1" thickBot="1">
      <c r="A52" s="125" t="s">
        <v>206</v>
      </c>
      <c r="B52" s="126">
        <v>13.8</v>
      </c>
      <c r="C52" s="77">
        <v>7.2992700999999997E-3</v>
      </c>
      <c r="D52" s="15">
        <v>13.5</v>
      </c>
      <c r="E52" s="32">
        <f t="shared" si="18"/>
        <v>-2.173913043478266E-2</v>
      </c>
      <c r="F52" s="18">
        <f>IF(ISNUMBER(D52), $B64 * E52, "")</f>
        <v>-3260.8695652173992</v>
      </c>
      <c r="G52" s="31">
        <v>12.8</v>
      </c>
      <c r="H52" s="32">
        <f t="shared" si="19"/>
        <v>-7.2463768115942032E-2</v>
      </c>
      <c r="I52" s="101">
        <f>IF(ISNUMBER(G52), $B64 * H52, "")</f>
        <v>-10869.565217391304</v>
      </c>
      <c r="J52" s="15">
        <v>12.8</v>
      </c>
      <c r="K52" s="32">
        <f t="shared" si="20"/>
        <v>-7.2463768115942032E-2</v>
      </c>
      <c r="L52" s="18">
        <f>IF(ISNUMBER(J52), $B64 * K52, "")</f>
        <v>-10869.565217391304</v>
      </c>
      <c r="M52" s="31">
        <v>12.9</v>
      </c>
      <c r="N52" s="32">
        <f t="shared" si="21"/>
        <v>-6.5217391304347852E-2</v>
      </c>
      <c r="O52" s="18">
        <f>IF(ISNUMBER(M52), $B64 * N52, "")</f>
        <v>-9782.6086956521776</v>
      </c>
      <c r="Q52" s="33"/>
      <c r="R52" s="33"/>
    </row>
    <row r="53" spans="1:19" ht="17.25" customHeight="1" thickBot="1">
      <c r="A53" s="130" t="s">
        <v>145</v>
      </c>
      <c r="B53" s="131">
        <v>14.9</v>
      </c>
      <c r="C53" s="79">
        <v>6.7567568000000003E-3</v>
      </c>
      <c r="D53" s="24">
        <v>14.8</v>
      </c>
      <c r="E53" s="25">
        <f t="shared" si="18"/>
        <v>-6.7114093959731299E-3</v>
      </c>
      <c r="F53" s="104">
        <f>IF(ISNUMBER(D53), $B64 * E53, "")</f>
        <v>-1006.7114093959694</v>
      </c>
      <c r="G53" s="102">
        <v>13.9</v>
      </c>
      <c r="H53" s="25">
        <f t="shared" si="19"/>
        <v>-6.7114093959731544E-2</v>
      </c>
      <c r="I53" s="103">
        <f>IF(ISNUMBER(G53), $B64 * H53, "")</f>
        <v>-10067.114093959732</v>
      </c>
      <c r="J53" s="24">
        <v>13.9</v>
      </c>
      <c r="K53" s="25">
        <f t="shared" si="20"/>
        <v>-6.7114093959731544E-2</v>
      </c>
      <c r="L53" s="104">
        <f>IF(ISNUMBER(J53), $B64 * K53, "")</f>
        <v>-10067.114093959732</v>
      </c>
      <c r="M53" s="102">
        <v>13.8</v>
      </c>
      <c r="N53" s="25">
        <f t="shared" si="21"/>
        <v>-7.3825503355704675E-2</v>
      </c>
      <c r="O53" s="104">
        <f>IF(ISNUMBER(M53), $B64 * N53, "")</f>
        <v>-11073.825503355702</v>
      </c>
      <c r="Q53" s="237"/>
      <c r="R53" s="238"/>
      <c r="S53" s="239"/>
    </row>
    <row r="54" spans="1:19" ht="17.25" customHeight="1">
      <c r="A54" s="123" t="s">
        <v>212</v>
      </c>
      <c r="B54" s="124">
        <v>8.67</v>
      </c>
      <c r="C54" s="76">
        <v>5.800464E-3</v>
      </c>
      <c r="D54" s="13">
        <v>8.6</v>
      </c>
      <c r="E54" s="14">
        <f>IF(ISNUMBER(D54), (D54 - $B54) / $B54, "")</f>
        <v>-8.0738177623991096E-3</v>
      </c>
      <c r="F54" s="16">
        <f>IF(ISNUMBER(D54), $B64 * E54, "")</f>
        <v>-1211.0726643598664</v>
      </c>
      <c r="G54" s="29">
        <v>8.1</v>
      </c>
      <c r="H54" s="14">
        <f>IF(ISNUMBER(G54), (G54 - $B54) / $B54, "")</f>
        <v>-6.5743944636678237E-2</v>
      </c>
      <c r="I54" s="100">
        <f>IF(ISNUMBER(G54), $B64 * H54, "")</f>
        <v>-9861.5916955017346</v>
      </c>
      <c r="J54" s="13">
        <v>8.15</v>
      </c>
      <c r="K54" s="14">
        <f>IF(ISNUMBER(J54), (J54 - $B54) / $B54, "")</f>
        <v>-5.9976931949250238E-2</v>
      </c>
      <c r="L54" s="16">
        <f>IF(ISNUMBER(J54), $B64 * K54, "")</f>
        <v>-8996.5397923875353</v>
      </c>
      <c r="M54" s="29">
        <v>8.24</v>
      </c>
      <c r="N54" s="14">
        <f>IF(ISNUMBER(M54), (M54 - $B54) / $B54, "")</f>
        <v>-4.959630911188001E-2</v>
      </c>
      <c r="O54" s="16">
        <f>IF(ISNUMBER(M54), $B64 * N54, "")</f>
        <v>-7439.4463667820019</v>
      </c>
      <c r="Q54" s="240"/>
      <c r="R54" s="241"/>
      <c r="S54" s="242"/>
    </row>
    <row r="55" spans="1:19" ht="17.25" customHeight="1" thickBot="1">
      <c r="A55" s="125" t="s">
        <v>175</v>
      </c>
      <c r="B55" s="126">
        <v>12.8</v>
      </c>
      <c r="C55" s="77">
        <v>0</v>
      </c>
      <c r="D55" s="15">
        <v>12.6</v>
      </c>
      <c r="E55" s="32">
        <f t="shared" ref="E55:E58" si="22">IF(ISNUMBER(D55), (D55 - $B55) / $B55, "")</f>
        <v>-1.5625000000000083E-2</v>
      </c>
      <c r="F55" s="18">
        <f>IF(ISNUMBER(D55), $B64 * E55, "")</f>
        <v>-2343.7500000000123</v>
      </c>
      <c r="G55" s="31">
        <v>12.1</v>
      </c>
      <c r="H55" s="32">
        <f t="shared" ref="H55:H58" si="23">IF(ISNUMBER(G55), (G55 - $B55) / $B55, "")</f>
        <v>-5.4687500000000083E-2</v>
      </c>
      <c r="I55" s="101">
        <f>IF(ISNUMBER(G55), $B64 * H55, "")</f>
        <v>-8203.1250000000127</v>
      </c>
      <c r="J55" s="15">
        <v>12</v>
      </c>
      <c r="K55" s="32">
        <f t="shared" ref="K55:K58" si="24">IF(ISNUMBER(J55), (J55 - $B55) / $B55, "")</f>
        <v>-6.2500000000000056E-2</v>
      </c>
      <c r="L55" s="18">
        <f>IF(ISNUMBER(J55), $B64 * K55, "")</f>
        <v>-9375.0000000000091</v>
      </c>
      <c r="M55" s="31">
        <v>12.2</v>
      </c>
      <c r="N55" s="32">
        <f t="shared" ref="N55:N58" si="25">IF(ISNUMBER(M55), (M55 - $B55) / $B55, "")</f>
        <v>-4.6875000000000111E-2</v>
      </c>
      <c r="O55" s="18">
        <f>IF(ISNUMBER(M55), $B64 * N55, "")</f>
        <v>-7031.2500000000164</v>
      </c>
      <c r="Q55" s="243"/>
      <c r="R55" s="244"/>
      <c r="S55" s="245"/>
    </row>
    <row r="56" spans="1:19" ht="17.25" customHeight="1" thickBot="1">
      <c r="A56" s="125" t="s">
        <v>186</v>
      </c>
      <c r="B56" s="126">
        <v>12.5</v>
      </c>
      <c r="C56" s="77">
        <v>0</v>
      </c>
      <c r="D56" s="15">
        <v>12.2</v>
      </c>
      <c r="E56" s="32">
        <f t="shared" si="22"/>
        <v>-2.4000000000000056E-2</v>
      </c>
      <c r="F56" s="18">
        <f>IF(ISNUMBER(D56), $B64 * E56, "")</f>
        <v>-3600.0000000000082</v>
      </c>
      <c r="G56" s="31">
        <v>11.6</v>
      </c>
      <c r="H56" s="32">
        <f t="shared" si="23"/>
        <v>-7.2000000000000022E-2</v>
      </c>
      <c r="I56" s="101">
        <f>IF(ISNUMBER(G56), $B64 * H56, "")</f>
        <v>-10800.000000000004</v>
      </c>
      <c r="J56" s="15">
        <v>11.7</v>
      </c>
      <c r="K56" s="32">
        <f t="shared" si="24"/>
        <v>-6.4000000000000057E-2</v>
      </c>
      <c r="L56" s="18">
        <f>IF(ISNUMBER(J56), $B64 * K56, "")</f>
        <v>-9600.0000000000091</v>
      </c>
      <c r="M56" s="31">
        <v>11.7</v>
      </c>
      <c r="N56" s="32">
        <f t="shared" si="25"/>
        <v>-6.4000000000000057E-2</v>
      </c>
      <c r="O56" s="18">
        <f>IF(ISNUMBER(M56), $B64 * N56, "")</f>
        <v>-9600.0000000000091</v>
      </c>
      <c r="Q56" s="228"/>
      <c r="R56" s="228"/>
      <c r="S56" s="228"/>
    </row>
    <row r="57" spans="1:19" ht="17.25" customHeight="1" thickBot="1">
      <c r="A57" s="125" t="s">
        <v>125</v>
      </c>
      <c r="B57" s="126">
        <v>82.3</v>
      </c>
      <c r="C57" s="77">
        <v>-3.6319613000000001E-3</v>
      </c>
      <c r="D57" s="15">
        <v>82.9</v>
      </c>
      <c r="E57" s="32">
        <f t="shared" si="22"/>
        <v>7.2904009720535668E-3</v>
      </c>
      <c r="F57" s="18">
        <f>IF(ISNUMBER(D57), $B64 * E57, "")</f>
        <v>1093.560145808035</v>
      </c>
      <c r="G57" s="31">
        <v>78.400000000000006</v>
      </c>
      <c r="H57" s="32">
        <f t="shared" si="23"/>
        <v>-4.738760631834741E-2</v>
      </c>
      <c r="I57" s="101">
        <f>IF(ISNUMBER(G57), $B64 * H57, "")</f>
        <v>-7108.1409477521111</v>
      </c>
      <c r="J57" s="15">
        <v>77.8</v>
      </c>
      <c r="K57" s="32">
        <f t="shared" si="24"/>
        <v>-5.4678007290400975E-2</v>
      </c>
      <c r="L57" s="18">
        <f>IF(ISNUMBER(J57), $B64 * K57, "")</f>
        <v>-8201.7010935601465</v>
      </c>
      <c r="M57" s="31">
        <v>77.7</v>
      </c>
      <c r="N57" s="32">
        <f t="shared" si="25"/>
        <v>-5.5893074119076479E-2</v>
      </c>
      <c r="O57" s="18">
        <f>IF(ISNUMBER(M57), $B64 * N57, "")</f>
        <v>-8383.9611178614723</v>
      </c>
      <c r="Q57" s="223"/>
      <c r="R57" s="223"/>
      <c r="S57" s="223"/>
    </row>
    <row r="58" spans="1:19" ht="17.25" customHeight="1" thickBot="1">
      <c r="A58" s="127" t="s">
        <v>127</v>
      </c>
      <c r="B58" s="128">
        <v>96.6</v>
      </c>
      <c r="C58" s="78">
        <v>-4.1237113000000001E-3</v>
      </c>
      <c r="D58" s="20">
        <v>95.5</v>
      </c>
      <c r="E58" s="21">
        <f t="shared" si="22"/>
        <v>-1.1387163561076547E-2</v>
      </c>
      <c r="F58" s="22">
        <f>IF(ISNUMBER(D58), $B64 * E58, "")</f>
        <v>-1708.074534161482</v>
      </c>
      <c r="G58" s="30">
        <v>92</v>
      </c>
      <c r="H58" s="21">
        <f t="shared" si="23"/>
        <v>-4.7619047619047561E-2</v>
      </c>
      <c r="I58" s="105">
        <f>IF(ISNUMBER(G58), $B64 * H58, "")</f>
        <v>-7142.857142857134</v>
      </c>
      <c r="J58" s="20">
        <v>92.6</v>
      </c>
      <c r="K58" s="21">
        <f t="shared" si="24"/>
        <v>-4.1407867494824016E-2</v>
      </c>
      <c r="L58" s="22">
        <f>IF(ISNUMBER(J58), $B64 * K58, "")</f>
        <v>-6211.1801242236024</v>
      </c>
      <c r="M58" s="30">
        <v>93.7</v>
      </c>
      <c r="N58" s="21">
        <f t="shared" si="25"/>
        <v>-3.0020703933747325E-2</v>
      </c>
      <c r="O58" s="22">
        <f>IF(ISNUMBER(M58), $B64 * N58, "")</f>
        <v>-4503.1055900620986</v>
      </c>
      <c r="Q58" s="223"/>
      <c r="R58" s="223"/>
      <c r="S58" s="223"/>
    </row>
    <row r="59" spans="1:19" ht="17.25" customHeight="1" thickBot="1">
      <c r="A59" s="125" t="s">
        <v>200</v>
      </c>
      <c r="B59" s="129">
        <v>13.9</v>
      </c>
      <c r="C59" s="80">
        <v>-7.1428571000000003E-3</v>
      </c>
      <c r="D59" s="106">
        <v>13.7</v>
      </c>
      <c r="E59" s="107">
        <f>IF(ISNUMBER(D59), (D59 - $B59) / $B59, "")</f>
        <v>-1.4388489208633171E-2</v>
      </c>
      <c r="F59" s="108">
        <f>IF(ISNUMBER(D59), $B64 * E59, "")</f>
        <v>-2158.2733812949755</v>
      </c>
      <c r="G59" s="109">
        <v>13</v>
      </c>
      <c r="H59" s="107">
        <f>IF(ISNUMBER(G59), (G59 - $B59) / $B59, "")</f>
        <v>-6.4748201438848949E-2</v>
      </c>
      <c r="I59" s="110">
        <f>IF(ISNUMBER(G59), $B64 * H59, "")</f>
        <v>-9712.2302158273415</v>
      </c>
      <c r="J59" s="106">
        <v>13.1</v>
      </c>
      <c r="K59" s="107">
        <f>IF(ISNUMBER(J59), (J59 - $B59) / $B59, "")</f>
        <v>-5.7553956834532426E-2</v>
      </c>
      <c r="L59" s="108">
        <f>IF(ISNUMBER(J59), $B64 * K59, "")</f>
        <v>-8633.0935251798637</v>
      </c>
      <c r="M59" s="109">
        <v>13.2</v>
      </c>
      <c r="N59" s="107">
        <f>IF(ISNUMBER(M59), (M59 - $B59) / $B59, "")</f>
        <v>-5.0359712230215903E-2</v>
      </c>
      <c r="O59" s="108">
        <f>IF(ISNUMBER(M59), $B64 * N59, "")</f>
        <v>-7553.9568345323851</v>
      </c>
      <c r="Q59" s="228"/>
      <c r="R59" s="228"/>
      <c r="S59" s="228"/>
    </row>
    <row r="60" spans="1:19" ht="17.25" customHeight="1" thickBot="1">
      <c r="A60" s="125" t="s">
        <v>129</v>
      </c>
      <c r="B60" s="126">
        <v>69.5</v>
      </c>
      <c r="C60" s="77">
        <v>-8.5592011000000003E-3</v>
      </c>
      <c r="D60" s="15">
        <v>69.5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67</v>
      </c>
      <c r="H60" s="32">
        <f t="shared" ref="H60:H63" si="27">IF(ISNUMBER(G60), (G60 - $B60) / $B60, "")</f>
        <v>-3.5971223021582732E-2</v>
      </c>
      <c r="I60" s="101">
        <f>IF(ISNUMBER(G60), $B64 * H60, "")</f>
        <v>-5395.6834532374096</v>
      </c>
      <c r="J60" s="15">
        <v>67.2</v>
      </c>
      <c r="K60" s="32">
        <f t="shared" ref="K60:K63" si="28">IF(ISNUMBER(J60), (J60 - $B60) / $B60, "")</f>
        <v>-3.3093525179856073E-2</v>
      </c>
      <c r="L60" s="18">
        <f>IF(ISNUMBER(J60), $B64 * K60, "")</f>
        <v>-4964.0287769784109</v>
      </c>
      <c r="M60" s="31">
        <v>67</v>
      </c>
      <c r="N60" s="32">
        <f t="shared" ref="N60:N63" si="29">IF(ISNUMBER(M60), (M60 - $B60) / $B60, "")</f>
        <v>-3.5971223021582732E-2</v>
      </c>
      <c r="O60" s="18">
        <f>IF(ISNUMBER(M60), $B64 * N60, "")</f>
        <v>-5395.6834532374096</v>
      </c>
      <c r="Q60" s="228"/>
      <c r="R60" s="228"/>
      <c r="S60" s="228"/>
    </row>
    <row r="61" spans="1:19" ht="17.25" customHeight="1" thickBot="1">
      <c r="A61" s="125" t="s">
        <v>342</v>
      </c>
      <c r="B61" s="126">
        <v>11.5</v>
      </c>
      <c r="C61" s="77">
        <v>-8.6206896999999998E-3</v>
      </c>
      <c r="D61" s="15">
        <v>11.4</v>
      </c>
      <c r="E61" s="32">
        <f t="shared" si="26"/>
        <v>-8.6956521739130124E-3</v>
      </c>
      <c r="F61" s="18">
        <f>IF(ISNUMBER(D61), $B64 * E61, "")</f>
        <v>-1304.347826086952</v>
      </c>
      <c r="G61" s="31">
        <v>10.8</v>
      </c>
      <c r="H61" s="32">
        <f t="shared" si="27"/>
        <v>-6.0869565217391244E-2</v>
      </c>
      <c r="I61" s="101">
        <f>IF(ISNUMBER(G61), $B64 * H61, "")</f>
        <v>-9130.4347826086869</v>
      </c>
      <c r="J61" s="15">
        <v>10.8</v>
      </c>
      <c r="K61" s="32">
        <f t="shared" si="28"/>
        <v>-6.0869565217391244E-2</v>
      </c>
      <c r="L61" s="18">
        <f>IF(ISNUMBER(J61), $B64 * K61, "")</f>
        <v>-9130.4347826086869</v>
      </c>
      <c r="M61" s="31">
        <v>10.9</v>
      </c>
      <c r="N61" s="32">
        <f t="shared" si="29"/>
        <v>-5.217391304347823E-2</v>
      </c>
      <c r="O61" s="18">
        <f>IF(ISNUMBER(M61), $B64 * N61, "")</f>
        <v>-7826.0869565217345</v>
      </c>
      <c r="Q61" s="228"/>
      <c r="R61" s="228"/>
      <c r="S61" s="228"/>
    </row>
    <row r="62" spans="1:19" ht="17.25" customHeight="1">
      <c r="A62" s="125" t="s">
        <v>71</v>
      </c>
      <c r="B62" s="126">
        <v>22.9</v>
      </c>
      <c r="C62" s="77">
        <v>-8.6580087000000007E-3</v>
      </c>
      <c r="D62" s="15">
        <v>22.5</v>
      </c>
      <c r="E62" s="32">
        <f t="shared" si="26"/>
        <v>-1.7467248908296883E-2</v>
      </c>
      <c r="F62" s="18">
        <f>IF(ISNUMBER(D62), $B64 * E62, "")</f>
        <v>-2620.0873362445327</v>
      </c>
      <c r="G62" s="31">
        <v>21.4</v>
      </c>
      <c r="H62" s="32">
        <f t="shared" si="27"/>
        <v>-6.5502183406113537E-2</v>
      </c>
      <c r="I62" s="101">
        <f>IF(ISNUMBER(G62), $B64 * H62, "")</f>
        <v>-9825.3275109170299</v>
      </c>
      <c r="J62" s="15">
        <v>21.5</v>
      </c>
      <c r="K62" s="32">
        <f t="shared" si="28"/>
        <v>-6.1135371179039243E-2</v>
      </c>
      <c r="L62" s="18">
        <f>IF(ISNUMBER(J62), $B64 * K62, "")</f>
        <v>-9170.3056768558872</v>
      </c>
      <c r="M62" s="31">
        <v>21.6</v>
      </c>
      <c r="N62" s="32">
        <f t="shared" si="29"/>
        <v>-5.6768558951964948E-2</v>
      </c>
      <c r="O62" s="18">
        <f>IF(ISNUMBER(M62), $B64 * N62, "")</f>
        <v>-8515.2838427947427</v>
      </c>
      <c r="Q62" s="250"/>
      <c r="R62" s="251"/>
      <c r="S62" s="252"/>
    </row>
    <row r="63" spans="1:19" ht="17.25" customHeight="1" thickBot="1">
      <c r="A63" s="130" t="s">
        <v>147</v>
      </c>
      <c r="B63" s="131">
        <v>10</v>
      </c>
      <c r="C63" s="79">
        <v>-9.9009900999999997E-3</v>
      </c>
      <c r="D63" s="24">
        <v>9.9499999999999993</v>
      </c>
      <c r="E63" s="25">
        <f t="shared" si="26"/>
        <v>-5.0000000000000712E-3</v>
      </c>
      <c r="F63" s="104">
        <f>IF(ISNUMBER(D63), $B64 * E63, "")</f>
        <v>-750.00000000001069</v>
      </c>
      <c r="G63" s="102">
        <v>9.34</v>
      </c>
      <c r="H63" s="25">
        <f t="shared" si="27"/>
        <v>-6.6000000000000017E-2</v>
      </c>
      <c r="I63" s="103">
        <f>IF(ISNUMBER(G63), $B64 * H63, "")</f>
        <v>-9900.0000000000018</v>
      </c>
      <c r="J63" s="24">
        <v>9.3800000000000008</v>
      </c>
      <c r="K63" s="25">
        <f t="shared" si="28"/>
        <v>-6.1999999999999923E-2</v>
      </c>
      <c r="L63" s="104">
        <f>IF(ISNUMBER(J63), $B64 * K63, "")</f>
        <v>-9299.9999999999891</v>
      </c>
      <c r="M63" s="102">
        <v>9.4700000000000006</v>
      </c>
      <c r="N63" s="25">
        <f t="shared" si="29"/>
        <v>-5.2999999999999936E-2</v>
      </c>
      <c r="O63" s="104">
        <f>IF(ISNUMBER(M63), $B64 * N63, "")</f>
        <v>-7949.99999999999</v>
      </c>
      <c r="Q63" s="253"/>
      <c r="R63" s="254"/>
      <c r="S63" s="255"/>
    </row>
    <row r="64" spans="1:19" ht="17.25" customHeight="1" thickBot="1">
      <c r="A64" s="132" t="s">
        <v>266</v>
      </c>
      <c r="B64" s="261">
        <f>$B$37</f>
        <v>150000</v>
      </c>
      <c r="C64" s="262"/>
      <c r="D64" s="26" t="s">
        <v>267</v>
      </c>
      <c r="E64" s="27">
        <f>IF(COUNT(E44:E63), SUM(E44:E63) / COUNT(E44:E63), 0)</f>
        <v>-5.6299538559642275E-3</v>
      </c>
      <c r="F64" s="28">
        <f>SUM(F44:F63)</f>
        <v>-16889.861567892684</v>
      </c>
      <c r="G64" s="26" t="s">
        <v>267</v>
      </c>
      <c r="H64" s="27">
        <f>IF(COUNT(H44:H63), SUM(H44:H63) / COUNT(H44:H63), 0)</f>
        <v>-5.2580647881544582E-2</v>
      </c>
      <c r="I64" s="28">
        <f>SUM(I44:I63)</f>
        <v>-157741.94364463372</v>
      </c>
      <c r="J64" s="26" t="s">
        <v>267</v>
      </c>
      <c r="K64" s="27">
        <f>IF(COUNT(K44:K63), SUM(K44:K63) / COUNT(K44:K63), 0)</f>
        <v>-5.250755127084835E-2</v>
      </c>
      <c r="L64" s="28">
        <f>SUM(L44:L63)</f>
        <v>-157522.65381254503</v>
      </c>
      <c r="M64" s="26" t="s">
        <v>267</v>
      </c>
      <c r="N64" s="27">
        <f>IF(COUNT(N44:N63), SUM(N44:N63) / COUNT(N44:N63), 0)</f>
        <v>-4.9230187464313208E-2</v>
      </c>
      <c r="O64" s="28">
        <f>SUM(O44:O63)</f>
        <v>-147690.56239293961</v>
      </c>
      <c r="Q64" s="256"/>
      <c r="R64" s="257"/>
      <c r="S64" s="258"/>
    </row>
    <row r="65" spans="1:19" ht="17.25" customHeight="1"/>
    <row r="66" spans="1:19" ht="17.25" customHeight="1" thickBot="1"/>
    <row r="67" spans="1:19" ht="17.25" thickBot="1">
      <c r="A67" s="202" t="s">
        <v>45</v>
      </c>
      <c r="B67" s="203"/>
      <c r="C67" s="203"/>
      <c r="D67" s="203"/>
      <c r="E67" s="203"/>
      <c r="F67" s="203"/>
      <c r="G67" s="203"/>
      <c r="H67" s="203"/>
      <c r="I67" s="203"/>
      <c r="J67" s="203"/>
      <c r="K67" s="203"/>
      <c r="L67" s="203"/>
      <c r="M67" s="203"/>
      <c r="N67" s="203"/>
      <c r="O67" s="204"/>
      <c r="Q67" s="223"/>
      <c r="R67" s="223"/>
      <c r="S67" s="223"/>
    </row>
    <row r="68" spans="1:19" ht="17.25" thickBot="1">
      <c r="A68" s="174" t="s">
        <v>263</v>
      </c>
      <c r="B68" s="202" t="s">
        <v>49</v>
      </c>
      <c r="C68" s="204"/>
      <c r="D68" s="202" t="s">
        <v>57</v>
      </c>
      <c r="E68" s="203"/>
      <c r="F68" s="204"/>
      <c r="G68" s="229">
        <f>_xlfn.IFNA(VLOOKUP(B68, 현재가테이블!$B$2:$D$200, 2, FALSE), "-")</f>
        <v>48446000</v>
      </c>
      <c r="H68" s="230"/>
      <c r="I68" s="231"/>
      <c r="J68" s="202" t="s">
        <v>58</v>
      </c>
      <c r="K68" s="203"/>
      <c r="L68" s="204"/>
      <c r="M68" s="232">
        <f>_xlfn.IFNA(VLOOKUP(B68, 현재가테이블!$B$2:$D$200, 3, FALSE), "-")</f>
        <v>4.5040769699999997E-2</v>
      </c>
      <c r="N68" s="233"/>
      <c r="O68" s="234"/>
      <c r="Q68" s="223"/>
      <c r="R68" s="223"/>
      <c r="S68" s="223"/>
    </row>
    <row r="69" spans="1:19" ht="17.25" thickBot="1">
      <c r="A69" s="263" t="s">
        <v>54</v>
      </c>
      <c r="B69" s="265" t="str">
        <f>TEXT($G$1, "[$-ko-KR]yyyy-mm-dd(ddd) ") &amp; "오전 00:00"</f>
        <v>2022-02-08(화) 오전 00:00</v>
      </c>
      <c r="C69" s="266"/>
      <c r="D69" s="225" t="str">
        <f>TEXT($G$1, "[$-ko-KR]yyyy-mm-dd(ddd) ") &amp; "오후 14:00"</f>
        <v>2022-02-08(화) 오후 14:00</v>
      </c>
      <c r="E69" s="226"/>
      <c r="F69" s="227"/>
      <c r="G69" s="225" t="str">
        <f>TEXT($G$1, "[$-ko-KR]yyyy-mm-dd(ddd) ") &amp; "오후 19:00"</f>
        <v>2022-02-08(화) 오후 19:00</v>
      </c>
      <c r="H69" s="226"/>
      <c r="I69" s="227"/>
      <c r="J69" s="225" t="str">
        <f>TEXT($G$1, "[$-ko-KR]yyyy-mm-dd(ddd) ") &amp; "오후 21:00"</f>
        <v>2022-02-08(화) 오후 21:00</v>
      </c>
      <c r="K69" s="226"/>
      <c r="L69" s="227"/>
      <c r="M69" s="225" t="str">
        <f>TEXT($G$1+1, "[$-ko-KR]yyyy-mm-dd(ddd) ") &amp; "오전 00:00"</f>
        <v>2022-02-09(수) 오전 00:00</v>
      </c>
      <c r="N69" s="226"/>
      <c r="O69" s="227"/>
      <c r="Q69" s="223"/>
      <c r="R69" s="223"/>
      <c r="S69" s="223"/>
    </row>
    <row r="70" spans="1:19" ht="17.25" thickBot="1">
      <c r="A70" s="264"/>
      <c r="B70" s="121" t="s">
        <v>57</v>
      </c>
      <c r="C70" s="122" t="s">
        <v>58</v>
      </c>
      <c r="D70" s="2" t="s">
        <v>57</v>
      </c>
      <c r="E70" s="10" t="s">
        <v>264</v>
      </c>
      <c r="F70" s="11" t="s">
        <v>265</v>
      </c>
      <c r="G70" s="175" t="s">
        <v>57</v>
      </c>
      <c r="H70" s="176" t="s">
        <v>264</v>
      </c>
      <c r="I70" s="177" t="s">
        <v>265</v>
      </c>
      <c r="J70" s="10" t="s">
        <v>57</v>
      </c>
      <c r="K70" s="10" t="s">
        <v>264</v>
      </c>
      <c r="L70" s="115" t="s">
        <v>265</v>
      </c>
      <c r="M70" s="2" t="s">
        <v>57</v>
      </c>
      <c r="N70" s="10" t="s">
        <v>264</v>
      </c>
      <c r="O70" s="66" t="s">
        <v>265</v>
      </c>
      <c r="Q70" s="228"/>
      <c r="R70" s="228"/>
      <c r="S70" s="228"/>
    </row>
    <row r="71" spans="1:19" ht="17.25" thickBot="1">
      <c r="A71" s="123" t="s">
        <v>51</v>
      </c>
      <c r="B71" s="124">
        <v>307</v>
      </c>
      <c r="C71" s="76">
        <v>5.1369863000000002E-2</v>
      </c>
      <c r="D71" s="13">
        <v>309</v>
      </c>
      <c r="E71" s="14">
        <f>IF(ISNUMBER(D71), (D71 - $B71) / $B71, "")</f>
        <v>6.5146579804560263E-3</v>
      </c>
      <c r="F71" s="16">
        <f>IF(ISNUMBER(D71), $B91 * E71, "")</f>
        <v>977.19869706840393</v>
      </c>
      <c r="G71" s="29">
        <v>288</v>
      </c>
      <c r="H71" s="14">
        <f>IF(ISNUMBER(G71), (G71 - $B71) / $B71, "")</f>
        <v>-6.1889250814332247E-2</v>
      </c>
      <c r="I71" s="100">
        <f>IF(ISNUMBER(G71), $B91 * H71, "")</f>
        <v>-9283.3876221498376</v>
      </c>
      <c r="J71" s="13">
        <v>289</v>
      </c>
      <c r="K71" s="14">
        <f>IF(ISNUMBER(J71), (J71 - $B71) / $B71, "")</f>
        <v>-5.8631921824104233E-2</v>
      </c>
      <c r="L71" s="16">
        <f>IF(ISNUMBER(J71), $B91 * K71, "")</f>
        <v>-8794.7882736156353</v>
      </c>
      <c r="M71" s="29">
        <v>291</v>
      </c>
      <c r="N71" s="14">
        <f>IF(ISNUMBER(M71), (M71 - $B71) / $B71, "")</f>
        <v>-5.2117263843648211E-2</v>
      </c>
      <c r="O71" s="16">
        <f>IF(ISNUMBER(M71), $B91 * N71, "")</f>
        <v>-7817.5895765472314</v>
      </c>
      <c r="Q71" s="223"/>
      <c r="R71" s="223"/>
      <c r="S71" s="223"/>
    </row>
    <row r="72" spans="1:19" ht="17.25" thickBot="1">
      <c r="A72" s="125" t="s">
        <v>214</v>
      </c>
      <c r="B72" s="126">
        <v>353</v>
      </c>
      <c r="C72" s="77">
        <v>3.5190615799999998E-2</v>
      </c>
      <c r="D72" s="15">
        <v>349</v>
      </c>
      <c r="E72" s="32">
        <f t="shared" ref="E72:E75" si="30">IF(ISNUMBER(D72), (D72 - $B72) / $B72, "")</f>
        <v>-1.1331444759206799E-2</v>
      </c>
      <c r="F72" s="18">
        <f>IF(ISNUMBER(D72), $B91 * E72, "")</f>
        <v>-1699.7167138810198</v>
      </c>
      <c r="G72" s="31">
        <v>319</v>
      </c>
      <c r="H72" s="32">
        <f t="shared" ref="H72:H75" si="31">IF(ISNUMBER(G72), (G72 - $B72) / $B72, "")</f>
        <v>-9.6317280453257784E-2</v>
      </c>
      <c r="I72" s="101">
        <f>IF(ISNUMBER(G72), $B91 * H72, "")</f>
        <v>-14447.592067988668</v>
      </c>
      <c r="J72" s="15">
        <v>323</v>
      </c>
      <c r="K72" s="32">
        <f t="shared" ref="K72:K75" si="32">IF(ISNUMBER(J72), (J72 - $B72) / $B72, "")</f>
        <v>-8.4985835694050993E-2</v>
      </c>
      <c r="L72" s="18">
        <f>IF(ISNUMBER(J72), $B91 * K72, "")</f>
        <v>-12747.875354107649</v>
      </c>
      <c r="M72" s="31">
        <v>323</v>
      </c>
      <c r="N72" s="32">
        <f t="shared" ref="N72:N75" si="33">IF(ISNUMBER(M72), (M72 - $B72) / $B72, "")</f>
        <v>-8.4985835694050993E-2</v>
      </c>
      <c r="O72" s="18">
        <f>IF(ISNUMBER(M72), $B91 * N72, "")</f>
        <v>-12747.875354107649</v>
      </c>
      <c r="Q72" s="223"/>
      <c r="R72" s="223"/>
      <c r="S72" s="223"/>
    </row>
    <row r="73" spans="1:19" ht="17.25" thickBot="1">
      <c r="A73" s="125" t="s">
        <v>218</v>
      </c>
      <c r="B73" s="126">
        <v>261</v>
      </c>
      <c r="C73" s="77">
        <v>2.75590551E-2</v>
      </c>
      <c r="D73" s="15">
        <v>256</v>
      </c>
      <c r="E73" s="32">
        <f t="shared" si="30"/>
        <v>-1.9157088122605363E-2</v>
      </c>
      <c r="F73" s="18">
        <f>IF(ISNUMBER(D73), $B91 * E73, "")</f>
        <v>-2873.5632183908042</v>
      </c>
      <c r="G73" s="31">
        <v>235</v>
      </c>
      <c r="H73" s="32">
        <f t="shared" si="31"/>
        <v>-9.9616858237547887E-2</v>
      </c>
      <c r="I73" s="101">
        <f>IF(ISNUMBER(G73), $B91 * H73, "")</f>
        <v>-14942.528735632182</v>
      </c>
      <c r="J73" s="15">
        <v>239</v>
      </c>
      <c r="K73" s="32">
        <f t="shared" si="32"/>
        <v>-8.4291187739463605E-2</v>
      </c>
      <c r="L73" s="18">
        <f>IF(ISNUMBER(J73), $B91 * K73, "")</f>
        <v>-12643.67816091954</v>
      </c>
      <c r="M73" s="31">
        <v>238</v>
      </c>
      <c r="N73" s="32">
        <f t="shared" si="33"/>
        <v>-8.8122605363984668E-2</v>
      </c>
      <c r="O73" s="18">
        <f>IF(ISNUMBER(M73), $B91 * N73, "")</f>
        <v>-13218.3908045977</v>
      </c>
      <c r="Q73" s="228"/>
      <c r="R73" s="228"/>
      <c r="S73" s="228"/>
    </row>
    <row r="74" spans="1:19" ht="17.25" thickBot="1">
      <c r="A74" s="125" t="s">
        <v>107</v>
      </c>
      <c r="B74" s="126">
        <v>130</v>
      </c>
      <c r="C74" s="77">
        <v>2.3622047199999999E-2</v>
      </c>
      <c r="D74" s="15">
        <v>129</v>
      </c>
      <c r="E74" s="32">
        <f t="shared" si="30"/>
        <v>-7.6923076923076927E-3</v>
      </c>
      <c r="F74" s="18">
        <f>IF(ISNUMBER(D74), $B91 * E74, "")</f>
        <v>-1153.8461538461538</v>
      </c>
      <c r="G74" s="31">
        <v>120</v>
      </c>
      <c r="H74" s="32">
        <f t="shared" si="31"/>
        <v>-7.6923076923076927E-2</v>
      </c>
      <c r="I74" s="101">
        <f>IF(ISNUMBER(G74), $B91 * H74, "")</f>
        <v>-11538.461538461539</v>
      </c>
      <c r="J74" s="15">
        <v>121</v>
      </c>
      <c r="K74" s="32">
        <f t="shared" si="32"/>
        <v>-6.9230769230769235E-2</v>
      </c>
      <c r="L74" s="18">
        <f>IF(ISNUMBER(J74), $B91 * K74, "")</f>
        <v>-10384.615384615385</v>
      </c>
      <c r="M74" s="31">
        <v>124</v>
      </c>
      <c r="N74" s="32">
        <f t="shared" si="33"/>
        <v>-4.6153846153846156E-2</v>
      </c>
      <c r="O74" s="18">
        <f>IF(ISNUMBER(M74), $B91 * N74, "")</f>
        <v>-6923.0769230769238</v>
      </c>
      <c r="Q74" s="228"/>
      <c r="R74" s="228"/>
      <c r="S74" s="228"/>
    </row>
    <row r="75" spans="1:19" ht="17.25" thickBot="1">
      <c r="A75" s="127" t="s">
        <v>236</v>
      </c>
      <c r="B75" s="128">
        <v>131</v>
      </c>
      <c r="C75" s="78">
        <v>2.34375E-2</v>
      </c>
      <c r="D75" s="20">
        <v>131</v>
      </c>
      <c r="E75" s="21">
        <f t="shared" si="30"/>
        <v>0</v>
      </c>
      <c r="F75" s="22">
        <f>IF(ISNUMBER(D75), $B91 * E75, "")</f>
        <v>0</v>
      </c>
      <c r="G75" s="30">
        <v>120</v>
      </c>
      <c r="H75" s="21">
        <f t="shared" si="31"/>
        <v>-8.3969465648854963E-2</v>
      </c>
      <c r="I75" s="105">
        <f>IF(ISNUMBER(G75), $B91 * H75, "")</f>
        <v>-12595.419847328245</v>
      </c>
      <c r="J75" s="20">
        <v>122</v>
      </c>
      <c r="K75" s="21">
        <f t="shared" si="32"/>
        <v>-6.8702290076335881E-2</v>
      </c>
      <c r="L75" s="22">
        <f>IF(ISNUMBER(J75), $B91 * K75, "")</f>
        <v>-10305.343511450383</v>
      </c>
      <c r="M75" s="30">
        <v>122</v>
      </c>
      <c r="N75" s="21">
        <f t="shared" si="33"/>
        <v>-6.8702290076335881E-2</v>
      </c>
      <c r="O75" s="22">
        <f>IF(ISNUMBER(M75), $B91 * N75, "")</f>
        <v>-10305.343511450383</v>
      </c>
      <c r="Q75" s="228"/>
      <c r="R75" s="228"/>
      <c r="S75" s="228"/>
    </row>
    <row r="76" spans="1:19" ht="17.25" thickBot="1">
      <c r="A76" s="125" t="s">
        <v>56</v>
      </c>
      <c r="B76" s="129">
        <v>146</v>
      </c>
      <c r="C76" s="80">
        <v>2.0979021E-2</v>
      </c>
      <c r="D76" s="106">
        <v>147</v>
      </c>
      <c r="E76" s="107">
        <f>IF(ISNUMBER(D76), (D76 - $B76) / $B76, "")</f>
        <v>6.8493150684931503E-3</v>
      </c>
      <c r="F76" s="108">
        <f>IF(ISNUMBER(D76), $B91 * E76, "")</f>
        <v>1027.3972602739725</v>
      </c>
      <c r="G76" s="109">
        <v>139</v>
      </c>
      <c r="H76" s="107">
        <f>IF(ISNUMBER(G76), (G76 - $B76) / $B76, "")</f>
        <v>-4.7945205479452052E-2</v>
      </c>
      <c r="I76" s="110">
        <f>IF(ISNUMBER(G76), $B91 * H76, "")</f>
        <v>-7191.7808219178078</v>
      </c>
      <c r="J76" s="106">
        <v>140</v>
      </c>
      <c r="K76" s="107">
        <f>IF(ISNUMBER(J76), (J76 - $B76) / $B76, "")</f>
        <v>-4.1095890410958902E-2</v>
      </c>
      <c r="L76" s="108">
        <f>IF(ISNUMBER(J76), $B91 * K76, "")</f>
        <v>-6164.3835616438355</v>
      </c>
      <c r="M76" s="109">
        <v>138</v>
      </c>
      <c r="N76" s="107">
        <f>IF(ISNUMBER(M76), (M76 - $B76) / $B76, "")</f>
        <v>-5.4794520547945202E-2</v>
      </c>
      <c r="O76" s="108">
        <f>IF(ISNUMBER(M76), $B91 * N76, "")</f>
        <v>-8219.17808219178</v>
      </c>
      <c r="Q76" s="228"/>
      <c r="R76" s="228"/>
      <c r="S76" s="228"/>
    </row>
    <row r="77" spans="1:19" ht="17.25" thickBot="1">
      <c r="A77" s="125" t="s">
        <v>327</v>
      </c>
      <c r="B77" s="126">
        <v>706</v>
      </c>
      <c r="C77" s="77">
        <v>2.02312139E-2</v>
      </c>
      <c r="D77" s="15">
        <v>702</v>
      </c>
      <c r="E77" s="32">
        <f t="shared" ref="E77:E80" si="34">IF(ISNUMBER(D77), (D77 - $B77) / $B77, "")</f>
        <v>-5.6657223796033997E-3</v>
      </c>
      <c r="F77" s="18">
        <f>IF(ISNUMBER(D77), $B91 * E77, "")</f>
        <v>-849.85835694050991</v>
      </c>
      <c r="G77" s="31">
        <v>645</v>
      </c>
      <c r="H77" s="32">
        <f t="shared" ref="H77:H80" si="35">IF(ISNUMBER(G77), (G77 - $B77) / $B77, "")</f>
        <v>-8.640226628895184E-2</v>
      </c>
      <c r="I77" s="101">
        <f>IF(ISNUMBER(G77), $B91 * H77, "")</f>
        <v>-12960.339943342777</v>
      </c>
      <c r="J77" s="15">
        <v>646</v>
      </c>
      <c r="K77" s="32">
        <f t="shared" ref="K77:K80" si="36">IF(ISNUMBER(J77), (J77 - $B77) / $B77, "")</f>
        <v>-8.4985835694050993E-2</v>
      </c>
      <c r="L77" s="18">
        <f>IF(ISNUMBER(J77), $B91 * K77, "")</f>
        <v>-12747.875354107649</v>
      </c>
      <c r="M77" s="31">
        <v>645</v>
      </c>
      <c r="N77" s="32">
        <f t="shared" ref="N77:N80" si="37">IF(ISNUMBER(M77), (M77 - $B77) / $B77, "")</f>
        <v>-8.640226628895184E-2</v>
      </c>
      <c r="O77" s="18">
        <f>IF(ISNUMBER(M77), $B91 * N77, "")</f>
        <v>-12960.339943342777</v>
      </c>
      <c r="Q77" s="228"/>
      <c r="R77" s="228"/>
      <c r="S77" s="228"/>
    </row>
    <row r="78" spans="1:19" ht="17.25" thickBot="1">
      <c r="A78" s="125" t="s">
        <v>103</v>
      </c>
      <c r="B78" s="126">
        <v>845</v>
      </c>
      <c r="C78" s="77">
        <v>1.8072289200000001E-2</v>
      </c>
      <c r="D78" s="15">
        <v>840</v>
      </c>
      <c r="E78" s="32">
        <f t="shared" si="34"/>
        <v>-5.9171597633136093E-3</v>
      </c>
      <c r="F78" s="18">
        <f>IF(ISNUMBER(D78), $B91 * E78, "")</f>
        <v>-887.5739644970414</v>
      </c>
      <c r="G78" s="31">
        <v>798</v>
      </c>
      <c r="H78" s="32">
        <f t="shared" si="35"/>
        <v>-5.562130177514793E-2</v>
      </c>
      <c r="I78" s="101">
        <f>IF(ISNUMBER(G78), $B91 * H78, "")</f>
        <v>-8343.1952662721887</v>
      </c>
      <c r="J78" s="15">
        <v>799</v>
      </c>
      <c r="K78" s="32">
        <f t="shared" si="36"/>
        <v>-5.4437869822485205E-2</v>
      </c>
      <c r="L78" s="18">
        <f>IF(ISNUMBER(J78), $B91 * K78, "")</f>
        <v>-8165.6804733727804</v>
      </c>
      <c r="M78" s="31">
        <v>810</v>
      </c>
      <c r="N78" s="32">
        <f t="shared" si="37"/>
        <v>-4.142011834319527E-2</v>
      </c>
      <c r="O78" s="18">
        <f>IF(ISNUMBER(M78), $B91 * N78, "")</f>
        <v>-6213.0177514792904</v>
      </c>
      <c r="Q78" s="228"/>
      <c r="R78" s="228"/>
      <c r="S78" s="228"/>
    </row>
    <row r="79" spans="1:19" ht="17.25" thickBot="1">
      <c r="A79" s="125" t="s">
        <v>196</v>
      </c>
      <c r="B79" s="126">
        <v>157</v>
      </c>
      <c r="C79" s="77">
        <v>1.2903225799999999E-2</v>
      </c>
      <c r="D79" s="15">
        <v>155</v>
      </c>
      <c r="E79" s="32">
        <f t="shared" si="34"/>
        <v>-1.2738853503184714E-2</v>
      </c>
      <c r="F79" s="18">
        <f>IF(ISNUMBER(D79), $B91 * E79, "")</f>
        <v>-1910.8280254777071</v>
      </c>
      <c r="G79" s="31">
        <v>143</v>
      </c>
      <c r="H79" s="32">
        <f t="shared" si="35"/>
        <v>-8.9171974522292988E-2</v>
      </c>
      <c r="I79" s="101">
        <f>IF(ISNUMBER(G79), $B91 * H79, "")</f>
        <v>-13375.796178343948</v>
      </c>
      <c r="J79" s="15">
        <v>144</v>
      </c>
      <c r="K79" s="32">
        <f t="shared" si="36"/>
        <v>-8.2802547770700632E-2</v>
      </c>
      <c r="L79" s="18">
        <f>IF(ISNUMBER(J79), $B91 * K79, "")</f>
        <v>-12420.382165605095</v>
      </c>
      <c r="M79" s="31">
        <v>143</v>
      </c>
      <c r="N79" s="32">
        <f t="shared" si="37"/>
        <v>-8.9171974522292988E-2</v>
      </c>
      <c r="O79" s="18">
        <f>IF(ISNUMBER(M79), $B91 * N79, "")</f>
        <v>-13375.796178343948</v>
      </c>
      <c r="Q79" s="33"/>
      <c r="R79" s="33"/>
    </row>
    <row r="80" spans="1:19" ht="17.25" thickBot="1">
      <c r="A80" s="130" t="s">
        <v>250</v>
      </c>
      <c r="B80" s="131">
        <v>285</v>
      </c>
      <c r="C80" s="79">
        <v>7.0671377999999997E-3</v>
      </c>
      <c r="D80" s="24">
        <v>281</v>
      </c>
      <c r="E80" s="25">
        <f t="shared" si="34"/>
        <v>-1.4035087719298246E-2</v>
      </c>
      <c r="F80" s="104">
        <f>IF(ISNUMBER(D80), $B91 * E80, "")</f>
        <v>-2105.2631578947371</v>
      </c>
      <c r="G80" s="102">
        <v>263</v>
      </c>
      <c r="H80" s="25">
        <f t="shared" si="35"/>
        <v>-7.7192982456140355E-2</v>
      </c>
      <c r="I80" s="103">
        <f>IF(ISNUMBER(G80), $B91 * H80, "")</f>
        <v>-11578.947368421053</v>
      </c>
      <c r="J80" s="24">
        <v>266</v>
      </c>
      <c r="K80" s="25">
        <f t="shared" si="36"/>
        <v>-6.6666666666666666E-2</v>
      </c>
      <c r="L80" s="104">
        <f>IF(ISNUMBER(J80), $B91 * K80, "")</f>
        <v>-10000</v>
      </c>
      <c r="M80" s="102">
        <v>266</v>
      </c>
      <c r="N80" s="25">
        <f t="shared" si="37"/>
        <v>-6.6666666666666666E-2</v>
      </c>
      <c r="O80" s="104">
        <f>IF(ISNUMBER(M80), $B91 * N80, "")</f>
        <v>-10000</v>
      </c>
      <c r="Q80" s="237"/>
      <c r="R80" s="238"/>
      <c r="S80" s="239"/>
    </row>
    <row r="81" spans="1:19">
      <c r="A81" s="123" t="s">
        <v>115</v>
      </c>
      <c r="B81" s="124">
        <v>605</v>
      </c>
      <c r="C81" s="76">
        <v>4.9833886999999999E-3</v>
      </c>
      <c r="D81" s="13">
        <v>613</v>
      </c>
      <c r="E81" s="14">
        <f>IF(ISNUMBER(D81), (D81 - $B81) / $B81, "")</f>
        <v>1.3223140495867768E-2</v>
      </c>
      <c r="F81" s="16">
        <f>IF(ISNUMBER(D81), $B91 * E81, "")</f>
        <v>1983.4710743801652</v>
      </c>
      <c r="G81" s="29">
        <v>609</v>
      </c>
      <c r="H81" s="14">
        <f>IF(ISNUMBER(G81), (G81 - $B81) / $B81, "")</f>
        <v>6.6115702479338841E-3</v>
      </c>
      <c r="I81" s="100">
        <f>IF(ISNUMBER(G81), $B91 * H81, "")</f>
        <v>991.7355371900826</v>
      </c>
      <c r="J81" s="13">
        <v>608</v>
      </c>
      <c r="K81" s="14">
        <f>IF(ISNUMBER(J81), (J81 - $B81) / $B81, "")</f>
        <v>4.9586776859504135E-3</v>
      </c>
      <c r="L81" s="16">
        <f>IF(ISNUMBER(J81), $B91 * K81, "")</f>
        <v>743.80165289256206</v>
      </c>
      <c r="M81" s="29">
        <v>601</v>
      </c>
      <c r="N81" s="14">
        <f>IF(ISNUMBER(M81), (M81 - $B81) / $B81, "")</f>
        <v>-6.6115702479338841E-3</v>
      </c>
      <c r="O81" s="16">
        <f>IF(ISNUMBER(M81), $B91 * N81, "")</f>
        <v>-991.7355371900826</v>
      </c>
      <c r="Q81" s="240"/>
      <c r="R81" s="241"/>
      <c r="S81" s="242"/>
    </row>
    <row r="82" spans="1:19" ht="17.25" thickBot="1">
      <c r="A82" s="125" t="s">
        <v>216</v>
      </c>
      <c r="B82" s="126">
        <v>167</v>
      </c>
      <c r="C82" s="77">
        <v>0</v>
      </c>
      <c r="D82" s="15">
        <v>164</v>
      </c>
      <c r="E82" s="32">
        <f t="shared" ref="E82:E85" si="38">IF(ISNUMBER(D82), (D82 - $B82) / $B82, "")</f>
        <v>-1.7964071856287425E-2</v>
      </c>
      <c r="F82" s="18">
        <f>IF(ISNUMBER(D82), $B91 * E82, "")</f>
        <v>-2694.6107784431138</v>
      </c>
      <c r="G82" s="31">
        <v>156</v>
      </c>
      <c r="H82" s="32">
        <f t="shared" ref="H82:H85" si="39">IF(ISNUMBER(G82), (G82 - $B82) / $B82, "")</f>
        <v>-6.5868263473053898E-2</v>
      </c>
      <c r="I82" s="101">
        <f>IF(ISNUMBER(G82), $B91 * H82, "")</f>
        <v>-9880.2395209580845</v>
      </c>
      <c r="J82" s="15">
        <v>158</v>
      </c>
      <c r="K82" s="32">
        <f t="shared" ref="K82:K85" si="40">IF(ISNUMBER(J82), (J82 - $B82) / $B82, "")</f>
        <v>-5.3892215568862277E-2</v>
      </c>
      <c r="L82" s="18">
        <f>IF(ISNUMBER(J82), $B91 * K82, "")</f>
        <v>-8083.8323353293417</v>
      </c>
      <c r="M82" s="31">
        <v>157</v>
      </c>
      <c r="N82" s="32">
        <f t="shared" ref="N82:N85" si="41">IF(ISNUMBER(M82), (M82 - $B82) / $B82, "")</f>
        <v>-5.9880239520958084E-2</v>
      </c>
      <c r="O82" s="18">
        <f>IF(ISNUMBER(M82), $B91 * N82, "")</f>
        <v>-8982.0359281437122</v>
      </c>
      <c r="Q82" s="243"/>
      <c r="R82" s="244"/>
      <c r="S82" s="245"/>
    </row>
    <row r="83" spans="1:19" ht="17.25" thickBot="1">
      <c r="A83" s="125" t="s">
        <v>190</v>
      </c>
      <c r="B83" s="126">
        <v>105</v>
      </c>
      <c r="C83" s="77">
        <v>0</v>
      </c>
      <c r="D83" s="15">
        <v>103</v>
      </c>
      <c r="E83" s="32">
        <f t="shared" si="38"/>
        <v>-1.9047619047619049E-2</v>
      </c>
      <c r="F83" s="18">
        <f>IF(ISNUMBER(D83), $B91 * E83, "")</f>
        <v>-2857.1428571428573</v>
      </c>
      <c r="G83" s="31">
        <v>98.3</v>
      </c>
      <c r="H83" s="32">
        <f t="shared" si="39"/>
        <v>-6.380952380952383E-2</v>
      </c>
      <c r="I83" s="101">
        <f>IF(ISNUMBER(G83), $B91 * H83, "")</f>
        <v>-9571.4285714285743</v>
      </c>
      <c r="J83" s="15">
        <v>99.7</v>
      </c>
      <c r="K83" s="32">
        <f t="shared" si="40"/>
        <v>-5.0476190476190452E-2</v>
      </c>
      <c r="L83" s="18">
        <f>IF(ISNUMBER(J83), $B91 * K83, "")</f>
        <v>-7571.4285714285679</v>
      </c>
      <c r="M83" s="31">
        <v>101</v>
      </c>
      <c r="N83" s="32">
        <f t="shared" si="41"/>
        <v>-3.8095238095238099E-2</v>
      </c>
      <c r="O83" s="18">
        <f>IF(ISNUMBER(M83), $B91 * N83, "")</f>
        <v>-5714.2857142857147</v>
      </c>
      <c r="Q83" s="228"/>
      <c r="R83" s="228"/>
      <c r="S83" s="228"/>
    </row>
    <row r="84" spans="1:19" ht="17.25" thickBot="1">
      <c r="A84" s="125" t="s">
        <v>181</v>
      </c>
      <c r="B84" s="126">
        <v>890</v>
      </c>
      <c r="C84" s="77">
        <v>-2.2421525E-3</v>
      </c>
      <c r="D84" s="15">
        <v>878</v>
      </c>
      <c r="E84" s="32">
        <f t="shared" si="38"/>
        <v>-1.3483146067415731E-2</v>
      </c>
      <c r="F84" s="18">
        <f>IF(ISNUMBER(D84), $B91 * E84, "")</f>
        <v>-2022.4719101123596</v>
      </c>
      <c r="G84" s="31">
        <v>830</v>
      </c>
      <c r="H84" s="32">
        <f t="shared" si="39"/>
        <v>-6.741573033707865E-2</v>
      </c>
      <c r="I84" s="101">
        <f>IF(ISNUMBER(G84), $B91 * H84, "")</f>
        <v>-10112.359550561798</v>
      </c>
      <c r="J84" s="15">
        <v>831</v>
      </c>
      <c r="K84" s="32">
        <f t="shared" si="40"/>
        <v>-6.6292134831460681E-2</v>
      </c>
      <c r="L84" s="18">
        <f>IF(ISNUMBER(J84), $B91 * K84, "")</f>
        <v>-9943.820224719102</v>
      </c>
      <c r="M84" s="31">
        <v>836</v>
      </c>
      <c r="N84" s="32">
        <f t="shared" si="41"/>
        <v>-6.0674157303370786E-2</v>
      </c>
      <c r="O84" s="18">
        <f>IF(ISNUMBER(M84), $B91 * N84, "")</f>
        <v>-9101.1235955056181</v>
      </c>
      <c r="Q84" s="223"/>
      <c r="R84" s="223"/>
      <c r="S84" s="223"/>
    </row>
    <row r="85" spans="1:19" ht="17.25" thickBot="1">
      <c r="A85" s="127" t="s">
        <v>325</v>
      </c>
      <c r="B85" s="128">
        <v>318</v>
      </c>
      <c r="C85" s="78">
        <v>-3.1347962000000001E-3</v>
      </c>
      <c r="D85" s="20">
        <v>317</v>
      </c>
      <c r="E85" s="21">
        <f t="shared" si="38"/>
        <v>-3.1446540880503146E-3</v>
      </c>
      <c r="F85" s="22">
        <f>IF(ISNUMBER(D85), $B91 * E85, "")</f>
        <v>-471.69811320754718</v>
      </c>
      <c r="G85" s="30">
        <v>302</v>
      </c>
      <c r="H85" s="21">
        <f t="shared" si="39"/>
        <v>-5.0314465408805034E-2</v>
      </c>
      <c r="I85" s="105">
        <f>IF(ISNUMBER(G85), $B91 * H85, "")</f>
        <v>-7547.1698113207549</v>
      </c>
      <c r="J85" s="20">
        <v>304</v>
      </c>
      <c r="K85" s="21">
        <f t="shared" si="40"/>
        <v>-4.40251572327044E-2</v>
      </c>
      <c r="L85" s="22">
        <f>IF(ISNUMBER(J85), $B91 * K85, "")</f>
        <v>-6603.7735849056598</v>
      </c>
      <c r="M85" s="30">
        <v>302</v>
      </c>
      <c r="N85" s="21">
        <f t="shared" si="41"/>
        <v>-5.0314465408805034E-2</v>
      </c>
      <c r="O85" s="22">
        <f>IF(ISNUMBER(M85), $B91 * N85, "")</f>
        <v>-7547.1698113207549</v>
      </c>
      <c r="Q85" s="223"/>
      <c r="R85" s="223"/>
      <c r="S85" s="223"/>
    </row>
    <row r="86" spans="1:19" ht="17.25" thickBot="1">
      <c r="A86" s="125" t="s">
        <v>85</v>
      </c>
      <c r="B86" s="129">
        <v>284</v>
      </c>
      <c r="C86" s="80">
        <v>-3.5087718999999998E-3</v>
      </c>
      <c r="D86" s="106">
        <v>283</v>
      </c>
      <c r="E86" s="107">
        <f>IF(ISNUMBER(D86), (D86 - $B86) / $B86, "")</f>
        <v>-3.5211267605633804E-3</v>
      </c>
      <c r="F86" s="108">
        <f>IF(ISNUMBER(D86), $B91 * E86, "")</f>
        <v>-528.16901408450701</v>
      </c>
      <c r="G86" s="109">
        <v>269</v>
      </c>
      <c r="H86" s="107">
        <f>IF(ISNUMBER(G86), (G86 - $B86) / $B86, "")</f>
        <v>-5.2816901408450703E-2</v>
      </c>
      <c r="I86" s="110">
        <f>IF(ISNUMBER(G86), $B91 * H86, "")</f>
        <v>-7922.5352112676055</v>
      </c>
      <c r="J86" s="106">
        <v>269</v>
      </c>
      <c r="K86" s="107">
        <f>IF(ISNUMBER(J86), (J86 - $B86) / $B86, "")</f>
        <v>-5.2816901408450703E-2</v>
      </c>
      <c r="L86" s="108">
        <f>IF(ISNUMBER(J86), $B91 * K86, "")</f>
        <v>-7922.5352112676055</v>
      </c>
      <c r="M86" s="109">
        <v>267</v>
      </c>
      <c r="N86" s="107">
        <f>IF(ISNUMBER(M86), (M86 - $B86) / $B86, "")</f>
        <v>-5.9859154929577461E-2</v>
      </c>
      <c r="O86" s="108">
        <f>IF(ISNUMBER(M86), $B91 * N86, "")</f>
        <v>-8978.8732394366198</v>
      </c>
      <c r="Q86" s="228"/>
      <c r="R86" s="228"/>
      <c r="S86" s="228"/>
    </row>
    <row r="87" spans="1:19" ht="17.25" thickBot="1">
      <c r="A87" s="125" t="s">
        <v>262</v>
      </c>
      <c r="B87" s="126">
        <v>201</v>
      </c>
      <c r="C87" s="77">
        <v>-4.9504950000000001E-3</v>
      </c>
      <c r="D87" s="15">
        <v>204</v>
      </c>
      <c r="E87" s="32">
        <f t="shared" ref="E87:E90" si="42">IF(ISNUMBER(D87), (D87 - $B87) / $B87, "")</f>
        <v>1.4925373134328358E-2</v>
      </c>
      <c r="F87" s="18">
        <f>IF(ISNUMBER(D87), $B91 * E87, "")</f>
        <v>2238.8059701492539</v>
      </c>
      <c r="G87" s="31">
        <v>192</v>
      </c>
      <c r="H87" s="32">
        <f t="shared" ref="H87:H90" si="43">IF(ISNUMBER(G87), (G87 - $B87) / $B87, "")</f>
        <v>-4.4776119402985072E-2</v>
      </c>
      <c r="I87" s="101">
        <f>IF(ISNUMBER(G87), $B91 * H87, "")</f>
        <v>-6716.4179104477607</v>
      </c>
      <c r="J87" s="15">
        <v>192</v>
      </c>
      <c r="K87" s="32">
        <f t="shared" ref="K87:K90" si="44">IF(ISNUMBER(J87), (J87 - $B87) / $B87, "")</f>
        <v>-4.4776119402985072E-2</v>
      </c>
      <c r="L87" s="18">
        <f>IF(ISNUMBER(J87), $B91 * K87, "")</f>
        <v>-6716.4179104477607</v>
      </c>
      <c r="M87" s="31">
        <v>190</v>
      </c>
      <c r="N87" s="32">
        <f t="shared" ref="N87:N90" si="45">IF(ISNUMBER(M87), (M87 - $B87) / $B87, "")</f>
        <v>-5.4726368159203981E-2</v>
      </c>
      <c r="O87" s="18">
        <f>IF(ISNUMBER(M87), $B91 * N87, "")</f>
        <v>-8208.9552238805973</v>
      </c>
      <c r="Q87" s="228"/>
      <c r="R87" s="228"/>
      <c r="S87" s="228"/>
    </row>
    <row r="88" spans="1:19" ht="17.25" thickBot="1">
      <c r="A88" s="125" t="s">
        <v>171</v>
      </c>
      <c r="B88" s="126">
        <v>760</v>
      </c>
      <c r="C88" s="77">
        <v>-5.2356021000000003E-3</v>
      </c>
      <c r="D88" s="15">
        <v>753</v>
      </c>
      <c r="E88" s="32">
        <f t="shared" si="42"/>
        <v>-9.2105263157894728E-3</v>
      </c>
      <c r="F88" s="18">
        <f>IF(ISNUMBER(D88), $B91 * E88, "")</f>
        <v>-1381.5789473684208</v>
      </c>
      <c r="G88" s="31">
        <v>701</v>
      </c>
      <c r="H88" s="32">
        <f t="shared" si="43"/>
        <v>-7.7631578947368426E-2</v>
      </c>
      <c r="I88" s="101">
        <f>IF(ISNUMBER(G88), $B91 * H88, "")</f>
        <v>-11644.736842105263</v>
      </c>
      <c r="J88" s="15">
        <v>707</v>
      </c>
      <c r="K88" s="32">
        <f t="shared" si="44"/>
        <v>-6.9736842105263153E-2</v>
      </c>
      <c r="L88" s="18">
        <f>IF(ISNUMBER(J88), $B91 * K88, "")</f>
        <v>-10460.526315789473</v>
      </c>
      <c r="M88" s="31">
        <v>703</v>
      </c>
      <c r="N88" s="32">
        <f t="shared" si="45"/>
        <v>-7.4999999999999997E-2</v>
      </c>
      <c r="O88" s="18">
        <f>IF(ISNUMBER(M88), $B91 * N88, "")</f>
        <v>-11250</v>
      </c>
      <c r="Q88" s="228"/>
      <c r="R88" s="228"/>
      <c r="S88" s="228"/>
    </row>
    <row r="89" spans="1:19">
      <c r="A89" s="125" t="s">
        <v>101</v>
      </c>
      <c r="B89" s="126">
        <v>713</v>
      </c>
      <c r="C89" s="77">
        <v>-6.9637882999999999E-3</v>
      </c>
      <c r="D89" s="15">
        <v>711</v>
      </c>
      <c r="E89" s="32">
        <f t="shared" si="42"/>
        <v>-2.8050490883590462E-3</v>
      </c>
      <c r="F89" s="18">
        <f>IF(ISNUMBER(D89), $B91 * E89, "")</f>
        <v>-420.75736325385691</v>
      </c>
      <c r="G89" s="31">
        <v>675</v>
      </c>
      <c r="H89" s="32">
        <f t="shared" si="43"/>
        <v>-5.3295932678821878E-2</v>
      </c>
      <c r="I89" s="101">
        <f>IF(ISNUMBER(G89), $B91 * H89, "")</f>
        <v>-7994.3899018232814</v>
      </c>
      <c r="J89" s="15">
        <v>676</v>
      </c>
      <c r="K89" s="32">
        <f t="shared" si="44"/>
        <v>-5.1893408134642355E-2</v>
      </c>
      <c r="L89" s="18">
        <f>IF(ISNUMBER(J89), $B91 * K89, "")</f>
        <v>-7784.011220196353</v>
      </c>
      <c r="M89" s="31">
        <v>677</v>
      </c>
      <c r="N89" s="32">
        <f t="shared" si="45"/>
        <v>-5.0490883590462832E-2</v>
      </c>
      <c r="O89" s="18">
        <f>IF(ISNUMBER(M89), $B91 * N89, "")</f>
        <v>-7573.6325385694245</v>
      </c>
      <c r="Q89" s="250"/>
      <c r="R89" s="251"/>
      <c r="S89" s="252"/>
    </row>
    <row r="90" spans="1:19" ht="17.25" thickBot="1">
      <c r="A90" s="130" t="s">
        <v>188</v>
      </c>
      <c r="B90" s="131">
        <v>281</v>
      </c>
      <c r="C90" s="79">
        <v>-7.0671377999999997E-3</v>
      </c>
      <c r="D90" s="24">
        <v>277</v>
      </c>
      <c r="E90" s="25">
        <f t="shared" si="42"/>
        <v>-1.4234875444839857E-2</v>
      </c>
      <c r="F90" s="104">
        <f>IF(ISNUMBER(D90), $B91 * E90, "")</f>
        <v>-2135.2313167259786</v>
      </c>
      <c r="G90" s="102">
        <v>263</v>
      </c>
      <c r="H90" s="25">
        <f t="shared" si="43"/>
        <v>-6.4056939501779361E-2</v>
      </c>
      <c r="I90" s="103">
        <f>IF(ISNUMBER(G90), $B91 * H90, "")</f>
        <v>-9608.5409252669051</v>
      </c>
      <c r="J90" s="24">
        <v>265</v>
      </c>
      <c r="K90" s="25">
        <f t="shared" si="44"/>
        <v>-5.6939501779359428E-2</v>
      </c>
      <c r="L90" s="104">
        <f>IF(ISNUMBER(J90), $B91 * K90, "")</f>
        <v>-8540.9252669039142</v>
      </c>
      <c r="M90" s="102">
        <v>268</v>
      </c>
      <c r="N90" s="25">
        <f t="shared" si="45"/>
        <v>-4.6263345195729534E-2</v>
      </c>
      <c r="O90" s="104">
        <f>IF(ISNUMBER(M90), $B91 * N90, "")</f>
        <v>-6939.5017793594297</v>
      </c>
      <c r="Q90" s="253"/>
      <c r="R90" s="254"/>
      <c r="S90" s="255"/>
    </row>
    <row r="91" spans="1:19" ht="17.25" thickBot="1">
      <c r="A91" s="132" t="s">
        <v>266</v>
      </c>
      <c r="B91" s="261">
        <f>$B$37</f>
        <v>150000</v>
      </c>
      <c r="C91" s="262"/>
      <c r="D91" s="26" t="s">
        <v>267</v>
      </c>
      <c r="E91" s="27">
        <f>IF(COUNT(E71:E90), SUM(E71:E90) / COUNT(E71:E90), 0)</f>
        <v>-5.9218122964649397E-3</v>
      </c>
      <c r="F91" s="28">
        <f>SUM(F71:F90)</f>
        <v>-17765.436889394819</v>
      </c>
      <c r="G91" s="26" t="s">
        <v>267</v>
      </c>
      <c r="H91" s="27">
        <f>IF(COUNT(H71:H90), SUM(H71:H90) / COUNT(H71:H90), 0)</f>
        <v>-6.5421177365949393E-2</v>
      </c>
      <c r="I91" s="28">
        <f>SUM(I71:I90)</f>
        <v>-196263.53209784819</v>
      </c>
      <c r="J91" s="26" t="s">
        <v>267</v>
      </c>
      <c r="K91" s="27">
        <f>IF(COUNT(K71:K90), SUM(K71:K90) / COUNT(K71:K90), 0)</f>
        <v>-5.9086030409177717E-2</v>
      </c>
      <c r="L91" s="28">
        <f>SUM(L71:L90)</f>
        <v>-177258.09122753315</v>
      </c>
      <c r="M91" s="26" t="s">
        <v>267</v>
      </c>
      <c r="N91" s="27">
        <f>IF(COUNT(N71:N90), SUM(N71:N90) / COUNT(N71:N90), 0)</f>
        <v>-5.9022640497609878E-2</v>
      </c>
      <c r="O91" s="28">
        <f>SUM(O71:O90)</f>
        <v>-177067.9214928296</v>
      </c>
      <c r="Q91" s="256"/>
      <c r="R91" s="257"/>
      <c r="S91" s="258"/>
    </row>
    <row r="93" spans="1:19" ht="17.25" thickBot="1"/>
    <row r="94" spans="1:19" ht="17.25" thickBot="1">
      <c r="A94" s="202" t="s">
        <v>46</v>
      </c>
      <c r="B94" s="203"/>
      <c r="C94" s="203"/>
      <c r="D94" s="203"/>
      <c r="E94" s="203"/>
      <c r="F94" s="203"/>
      <c r="G94" s="203"/>
      <c r="H94" s="203"/>
      <c r="I94" s="203"/>
      <c r="J94" s="203"/>
      <c r="K94" s="203"/>
      <c r="L94" s="203"/>
      <c r="M94" s="203"/>
      <c r="N94" s="203"/>
      <c r="O94" s="204"/>
      <c r="Q94" s="223"/>
      <c r="R94" s="223"/>
      <c r="S94" s="223"/>
    </row>
    <row r="95" spans="1:19" ht="17.25" thickBot="1">
      <c r="A95" s="174" t="s">
        <v>263</v>
      </c>
      <c r="B95" s="202" t="s">
        <v>49</v>
      </c>
      <c r="C95" s="204"/>
      <c r="D95" s="202" t="s">
        <v>57</v>
      </c>
      <c r="E95" s="203"/>
      <c r="F95" s="204"/>
      <c r="G95" s="229">
        <f>_xlfn.IFNA(VLOOKUP(B95, 현재가테이블!$B$2:$D$200, 2, FALSE), "-")</f>
        <v>48446000</v>
      </c>
      <c r="H95" s="230"/>
      <c r="I95" s="231"/>
      <c r="J95" s="202" t="s">
        <v>58</v>
      </c>
      <c r="K95" s="203"/>
      <c r="L95" s="204"/>
      <c r="M95" s="232">
        <f>_xlfn.IFNA(VLOOKUP(B95, 현재가테이블!$B$2:$D$200, 3, FALSE), "-")</f>
        <v>4.5040769699999997E-2</v>
      </c>
      <c r="N95" s="233"/>
      <c r="O95" s="234"/>
      <c r="Q95" s="223"/>
      <c r="R95" s="223"/>
      <c r="S95" s="223"/>
    </row>
    <row r="96" spans="1:19" ht="17.25" thickBot="1">
      <c r="A96" s="263" t="s">
        <v>54</v>
      </c>
      <c r="B96" s="265" t="str">
        <f>TEXT($G$1, "[$-ko-KR]yyyy-mm-dd(ddd) ") &amp; "오전 00:00"</f>
        <v>2022-02-08(화) 오전 00:00</v>
      </c>
      <c r="C96" s="266"/>
      <c r="D96" s="225" t="str">
        <f>TEXT($G$1, "[$-ko-KR]yyyy-mm-dd(ddd) ") &amp; "오후 14:00"</f>
        <v>2022-02-08(화) 오후 14:00</v>
      </c>
      <c r="E96" s="226"/>
      <c r="F96" s="227"/>
      <c r="G96" s="225" t="str">
        <f>TEXT($G$1, "[$-ko-KR]yyyy-mm-dd(ddd) ") &amp; "오후 19:00"</f>
        <v>2022-02-08(화) 오후 19:00</v>
      </c>
      <c r="H96" s="226"/>
      <c r="I96" s="227"/>
      <c r="J96" s="225" t="str">
        <f>TEXT($G$1, "[$-ko-KR]yyyy-mm-dd(ddd) ") &amp; "오후 21:00"</f>
        <v>2022-02-08(화) 오후 21:00</v>
      </c>
      <c r="K96" s="226"/>
      <c r="L96" s="227"/>
      <c r="M96" s="225" t="str">
        <f>TEXT($G$1+1, "[$-ko-KR]yyyy-mm-dd(ddd) ") &amp; "오전 00:00"</f>
        <v>2022-02-09(수) 오전 00:00</v>
      </c>
      <c r="N96" s="226"/>
      <c r="O96" s="227"/>
      <c r="Q96" s="223"/>
      <c r="R96" s="223"/>
      <c r="S96" s="223"/>
    </row>
    <row r="97" spans="1:19" ht="17.25" thickBot="1">
      <c r="A97" s="264"/>
      <c r="B97" s="121" t="s">
        <v>57</v>
      </c>
      <c r="C97" s="122" t="s">
        <v>58</v>
      </c>
      <c r="D97" s="2" t="s">
        <v>57</v>
      </c>
      <c r="E97" s="10" t="s">
        <v>264</v>
      </c>
      <c r="F97" s="11" t="s">
        <v>265</v>
      </c>
      <c r="G97" s="175" t="s">
        <v>57</v>
      </c>
      <c r="H97" s="176" t="s">
        <v>264</v>
      </c>
      <c r="I97" s="177" t="s">
        <v>265</v>
      </c>
      <c r="J97" s="10" t="s">
        <v>57</v>
      </c>
      <c r="K97" s="10" t="s">
        <v>264</v>
      </c>
      <c r="L97" s="115" t="s">
        <v>265</v>
      </c>
      <c r="M97" s="2" t="s">
        <v>57</v>
      </c>
      <c r="N97" s="10" t="s">
        <v>264</v>
      </c>
      <c r="O97" s="66" t="s">
        <v>265</v>
      </c>
      <c r="Q97" s="228"/>
      <c r="R97" s="228"/>
      <c r="S97" s="228"/>
    </row>
    <row r="98" spans="1:19" ht="17.25" thickBot="1">
      <c r="A98" s="123" t="s">
        <v>163</v>
      </c>
      <c r="B98" s="124">
        <v>1830</v>
      </c>
      <c r="C98" s="76">
        <v>0.14018691589999999</v>
      </c>
      <c r="D98" s="13">
        <v>1735</v>
      </c>
      <c r="E98" s="14">
        <f>IF(ISNUMBER(D98), (D98 - $B98) / $B98, "")</f>
        <v>-5.1912568306010931E-2</v>
      </c>
      <c r="F98" s="16">
        <f>IF(ISNUMBER(D98), $B118 * E98, "")</f>
        <v>-7786.8852459016398</v>
      </c>
      <c r="G98" s="29">
        <v>1395</v>
      </c>
      <c r="H98" s="14">
        <f>IF(ISNUMBER(G98), (G98 - $B98) / $B98, "")</f>
        <v>-0.23770491803278687</v>
      </c>
      <c r="I98" s="100">
        <f>IF(ISNUMBER(G98), $B118 * H98, "")</f>
        <v>-35655.737704918029</v>
      </c>
      <c r="J98" s="13">
        <v>1450</v>
      </c>
      <c r="K98" s="14">
        <f>IF(ISNUMBER(J98), (J98 - $B98) / $B98, "")</f>
        <v>-0.20765027322404372</v>
      </c>
      <c r="L98" s="16">
        <f>IF(ISNUMBER(J98), $B118 * K98, "")</f>
        <v>-31147.540983606559</v>
      </c>
      <c r="M98" s="29">
        <v>1440</v>
      </c>
      <c r="N98" s="14">
        <f>IF(ISNUMBER(M98), (M98 - $B98) / $B98, "")</f>
        <v>-0.21311475409836064</v>
      </c>
      <c r="O98" s="16">
        <f>IF(ISNUMBER(M98), $B118 * N98, "")</f>
        <v>-31967.213114754097</v>
      </c>
      <c r="Q98" s="223"/>
      <c r="R98" s="223"/>
      <c r="S98" s="223"/>
    </row>
    <row r="99" spans="1:19" ht="17.25" thickBot="1">
      <c r="A99" s="125" t="s">
        <v>208</v>
      </c>
      <c r="B99" s="126">
        <v>1270</v>
      </c>
      <c r="C99" s="77">
        <v>5.8333333299999998E-2</v>
      </c>
      <c r="D99" s="15">
        <v>1265</v>
      </c>
      <c r="E99" s="32">
        <f t="shared" ref="E99:E102" si="46">IF(ISNUMBER(D99), (D99 - $B99) / $B99, "")</f>
        <v>-3.937007874015748E-3</v>
      </c>
      <c r="F99" s="18">
        <f>IF(ISNUMBER(D99), $B118 * E99, "")</f>
        <v>-590.55118110236219</v>
      </c>
      <c r="G99" s="31">
        <v>1220</v>
      </c>
      <c r="H99" s="32">
        <f t="shared" ref="H99:H102" si="47">IF(ISNUMBER(G99), (G99 - $B99) / $B99, "")</f>
        <v>-3.937007874015748E-2</v>
      </c>
      <c r="I99" s="101">
        <f>IF(ISNUMBER(G99), $B118 * H99, "")</f>
        <v>-5905.5118110236217</v>
      </c>
      <c r="J99" s="15">
        <v>1245</v>
      </c>
      <c r="K99" s="32">
        <f t="shared" ref="K99:K102" si="48">IF(ISNUMBER(J99), (J99 - $B99) / $B99, "")</f>
        <v>-1.968503937007874E-2</v>
      </c>
      <c r="L99" s="18">
        <f>IF(ISNUMBER(J99), $B118 * K99, "")</f>
        <v>-2952.7559055118109</v>
      </c>
      <c r="M99" s="31">
        <v>1230</v>
      </c>
      <c r="N99" s="32">
        <f t="shared" ref="N99:N102" si="49">IF(ISNUMBER(M99), (M99 - $B99) / $B99, "")</f>
        <v>-3.1496062992125984E-2</v>
      </c>
      <c r="O99" s="18">
        <f>IF(ISNUMBER(M99), $B118 * N99, "")</f>
        <v>-4724.4094488188975</v>
      </c>
      <c r="Q99" s="223"/>
      <c r="R99" s="223"/>
      <c r="S99" s="223"/>
    </row>
    <row r="100" spans="1:19" ht="17.25" thickBot="1">
      <c r="A100" s="125" t="s">
        <v>51</v>
      </c>
      <c r="B100" s="126">
        <v>307</v>
      </c>
      <c r="C100" s="77">
        <v>5.1369863000000002E-2</v>
      </c>
      <c r="D100" s="15">
        <v>309</v>
      </c>
      <c r="E100" s="32">
        <f t="shared" si="46"/>
        <v>6.5146579804560263E-3</v>
      </c>
      <c r="F100" s="18">
        <f>IF(ISNUMBER(D100), $B118 * E100, "")</f>
        <v>977.19869706840393</v>
      </c>
      <c r="G100" s="31">
        <v>288</v>
      </c>
      <c r="H100" s="32">
        <f t="shared" si="47"/>
        <v>-6.1889250814332247E-2</v>
      </c>
      <c r="I100" s="101">
        <f>IF(ISNUMBER(G100), $B118 * H100, "")</f>
        <v>-9283.3876221498376</v>
      </c>
      <c r="J100" s="15">
        <v>289</v>
      </c>
      <c r="K100" s="32">
        <f t="shared" si="48"/>
        <v>-5.8631921824104233E-2</v>
      </c>
      <c r="L100" s="18">
        <f>IF(ISNUMBER(J100), $B118 * K100, "")</f>
        <v>-8794.7882736156353</v>
      </c>
      <c r="M100" s="31">
        <v>291</v>
      </c>
      <c r="N100" s="32">
        <f t="shared" si="49"/>
        <v>-5.2117263843648211E-2</v>
      </c>
      <c r="O100" s="18">
        <f>IF(ISNUMBER(M100), $B118 * N100, "")</f>
        <v>-7817.5895765472314</v>
      </c>
      <c r="Q100" s="228"/>
      <c r="R100" s="228"/>
      <c r="S100" s="228"/>
    </row>
    <row r="101" spans="1:19" ht="17.25" thickBot="1">
      <c r="A101" s="125" t="s">
        <v>89</v>
      </c>
      <c r="B101" s="126">
        <v>1070</v>
      </c>
      <c r="C101" s="77">
        <v>4.9019607799999997E-2</v>
      </c>
      <c r="D101" s="15">
        <v>1065</v>
      </c>
      <c r="E101" s="32">
        <f t="shared" si="46"/>
        <v>-4.6728971962616819E-3</v>
      </c>
      <c r="F101" s="18">
        <f>IF(ISNUMBER(D101), $B118 * E101, "")</f>
        <v>-700.93457943925227</v>
      </c>
      <c r="G101" s="31">
        <v>1035</v>
      </c>
      <c r="H101" s="32">
        <f t="shared" si="47"/>
        <v>-3.2710280373831772E-2</v>
      </c>
      <c r="I101" s="101">
        <f>IF(ISNUMBER(G101), $B118 * H101, "")</f>
        <v>-4906.5420560747662</v>
      </c>
      <c r="J101" s="15">
        <v>1020</v>
      </c>
      <c r="K101" s="32">
        <f t="shared" si="48"/>
        <v>-4.6728971962616821E-2</v>
      </c>
      <c r="L101" s="18">
        <f>IF(ISNUMBER(J101), $B118 * K101, "")</f>
        <v>-7009.3457943925232</v>
      </c>
      <c r="M101" s="31">
        <v>1020</v>
      </c>
      <c r="N101" s="32">
        <f t="shared" si="49"/>
        <v>-4.6728971962616821E-2</v>
      </c>
      <c r="O101" s="18">
        <f>IF(ISNUMBER(M101), $B118 * N101, "")</f>
        <v>-7009.3457943925232</v>
      </c>
      <c r="Q101" s="228"/>
      <c r="R101" s="228"/>
      <c r="S101" s="228"/>
    </row>
    <row r="102" spans="1:19" ht="17.25" thickBot="1">
      <c r="A102" s="127" t="s">
        <v>159</v>
      </c>
      <c r="B102" s="128">
        <v>81.900000000000006</v>
      </c>
      <c r="C102" s="78">
        <v>4.8655569799999999E-2</v>
      </c>
      <c r="D102" s="20">
        <v>81.3</v>
      </c>
      <c r="E102" s="21">
        <f t="shared" si="46"/>
        <v>-7.3260073260074292E-3</v>
      </c>
      <c r="F102" s="22">
        <f>IF(ISNUMBER(D102), $B118 * E102, "")</f>
        <v>-1098.9010989011144</v>
      </c>
      <c r="G102" s="30">
        <v>81</v>
      </c>
      <c r="H102" s="21">
        <f t="shared" si="47"/>
        <v>-1.0989010989011058E-2</v>
      </c>
      <c r="I102" s="105">
        <f>IF(ISNUMBER(G102), $B118 * H102, "")</f>
        <v>-1648.3516483516587</v>
      </c>
      <c r="J102" s="20">
        <v>79.3</v>
      </c>
      <c r="K102" s="21">
        <f t="shared" si="48"/>
        <v>-3.1746031746031848E-2</v>
      </c>
      <c r="L102" s="22">
        <f>IF(ISNUMBER(J102), $B118 * K102, "")</f>
        <v>-4761.9047619047769</v>
      </c>
      <c r="M102" s="30">
        <v>79.099999999999994</v>
      </c>
      <c r="N102" s="21">
        <f t="shared" si="49"/>
        <v>-3.4188034188034323E-2</v>
      </c>
      <c r="O102" s="22">
        <f>IF(ISNUMBER(M102), $B118 * N102, "")</f>
        <v>-5128.2051282051489</v>
      </c>
      <c r="Q102" s="228"/>
      <c r="R102" s="228"/>
      <c r="S102" s="228"/>
    </row>
    <row r="103" spans="1:19" ht="17.25" thickBot="1">
      <c r="A103" s="125" t="s">
        <v>335</v>
      </c>
      <c r="B103" s="129">
        <v>8120</v>
      </c>
      <c r="C103" s="80">
        <v>4.6391752600000002E-2</v>
      </c>
      <c r="D103" s="106">
        <v>8005</v>
      </c>
      <c r="E103" s="107">
        <f>IF(ISNUMBER(D103), (D103 - $B103) / $B103, "")</f>
        <v>-1.416256157635468E-2</v>
      </c>
      <c r="F103" s="108">
        <f>IF(ISNUMBER(D103), $B118 * E103, "")</f>
        <v>-2124.384236453202</v>
      </c>
      <c r="G103" s="109">
        <v>7420</v>
      </c>
      <c r="H103" s="107">
        <f>IF(ISNUMBER(G103), (G103 - $B103) / $B103, "")</f>
        <v>-8.6206896551724144E-2</v>
      </c>
      <c r="I103" s="110">
        <f>IF(ISNUMBER(G103), $B118 * H103, "")</f>
        <v>-12931.034482758621</v>
      </c>
      <c r="J103" s="106">
        <v>7495</v>
      </c>
      <c r="K103" s="107">
        <f>IF(ISNUMBER(J103), (J103 - $B103) / $B103, "")</f>
        <v>-7.6970443349753698E-2</v>
      </c>
      <c r="L103" s="108">
        <f>IF(ISNUMBER(J103), $B118 * K103, "")</f>
        <v>-11545.566502463054</v>
      </c>
      <c r="M103" s="109">
        <v>7500</v>
      </c>
      <c r="N103" s="107">
        <f>IF(ISNUMBER(M103), (M103 - $B103) / $B103, "")</f>
        <v>-7.6354679802955669E-2</v>
      </c>
      <c r="O103" s="108">
        <f>IF(ISNUMBER(M103), $B118 * N103, "")</f>
        <v>-11453.20197044335</v>
      </c>
      <c r="Q103" s="228"/>
      <c r="R103" s="228"/>
      <c r="S103" s="228"/>
    </row>
    <row r="104" spans="1:19" ht="17.25" thickBot="1">
      <c r="A104" s="125" t="s">
        <v>210</v>
      </c>
      <c r="B104" s="126">
        <v>1555</v>
      </c>
      <c r="C104" s="77">
        <v>4.0133779299999998E-2</v>
      </c>
      <c r="D104" s="15">
        <v>1475</v>
      </c>
      <c r="E104" s="32">
        <f t="shared" ref="E104:E107" si="50">IF(ISNUMBER(D104), (D104 - $B104) / $B104, "")</f>
        <v>-5.1446945337620578E-2</v>
      </c>
      <c r="F104" s="18">
        <f>IF(ISNUMBER(D104), $B118 * E104, "")</f>
        <v>-7717.0418006430864</v>
      </c>
      <c r="G104" s="31">
        <v>1370</v>
      </c>
      <c r="H104" s="32">
        <f t="shared" ref="H104:H107" si="51">IF(ISNUMBER(G104), (G104 - $B104) / $B104, "")</f>
        <v>-0.11897106109324759</v>
      </c>
      <c r="I104" s="101">
        <f>IF(ISNUMBER(G104), $B118 * H104, "")</f>
        <v>-17845.65916398714</v>
      </c>
      <c r="J104" s="15">
        <v>1385</v>
      </c>
      <c r="K104" s="32">
        <f t="shared" ref="K104:K107" si="52">IF(ISNUMBER(J104), (J104 - $B104) / $B104, "")</f>
        <v>-0.10932475884244373</v>
      </c>
      <c r="L104" s="18">
        <f>IF(ISNUMBER(J104), $B118 * K104, "")</f>
        <v>-16398.713826366558</v>
      </c>
      <c r="M104" s="31">
        <v>1390</v>
      </c>
      <c r="N104" s="32">
        <f t="shared" ref="N104:N107" si="53">IF(ISNUMBER(M104), (M104 - $B104) / $B104, "")</f>
        <v>-0.10610932475884244</v>
      </c>
      <c r="O104" s="18">
        <f>IF(ISNUMBER(M104), $B118 * N104, "")</f>
        <v>-15916.398713826366</v>
      </c>
      <c r="Q104" s="228"/>
      <c r="R104" s="228"/>
      <c r="S104" s="228"/>
    </row>
    <row r="105" spans="1:19" ht="17.25" thickBot="1">
      <c r="A105" s="125" t="s">
        <v>331</v>
      </c>
      <c r="B105" s="126">
        <v>0.115</v>
      </c>
      <c r="C105" s="77">
        <v>3.6036036E-2</v>
      </c>
      <c r="D105" s="15">
        <v>0.121</v>
      </c>
      <c r="E105" s="32">
        <f t="shared" si="50"/>
        <v>5.2173913043478182E-2</v>
      </c>
      <c r="F105" s="18">
        <f>IF(ISNUMBER(D105), $B118 * E105, "")</f>
        <v>7826.0869565217272</v>
      </c>
      <c r="G105" s="31">
        <v>0.114</v>
      </c>
      <c r="H105" s="32">
        <f t="shared" si="51"/>
        <v>-8.6956521739130505E-3</v>
      </c>
      <c r="I105" s="101">
        <f>IF(ISNUMBER(G105), $B118 * H105, "")</f>
        <v>-1304.3478260869576</v>
      </c>
      <c r="J105" s="15">
        <v>0.112</v>
      </c>
      <c r="K105" s="32">
        <f t="shared" si="52"/>
        <v>-2.6086956521739153E-2</v>
      </c>
      <c r="L105" s="18">
        <f>IF(ISNUMBER(J105), $B118 * K105, "")</f>
        <v>-3913.0434782608731</v>
      </c>
      <c r="M105" s="31">
        <v>0.113</v>
      </c>
      <c r="N105" s="32">
        <f t="shared" si="53"/>
        <v>-1.7391304347826101E-2</v>
      </c>
      <c r="O105" s="18">
        <f>IF(ISNUMBER(M105), $B118 * N105, "")</f>
        <v>-2608.6956521739153</v>
      </c>
      <c r="Q105" s="228"/>
      <c r="R105" s="228"/>
      <c r="S105" s="228"/>
    </row>
    <row r="106" spans="1:19" ht="17.25" thickBot="1">
      <c r="A106" s="125" t="s">
        <v>214</v>
      </c>
      <c r="B106" s="126">
        <v>353</v>
      </c>
      <c r="C106" s="77">
        <v>3.5190615799999998E-2</v>
      </c>
      <c r="D106" s="15">
        <v>349</v>
      </c>
      <c r="E106" s="32">
        <f t="shared" si="50"/>
        <v>-1.1331444759206799E-2</v>
      </c>
      <c r="F106" s="18">
        <f>IF(ISNUMBER(D106), $B118 * E106, "")</f>
        <v>-1699.7167138810198</v>
      </c>
      <c r="G106" s="31">
        <v>319</v>
      </c>
      <c r="H106" s="32">
        <f t="shared" si="51"/>
        <v>-9.6317280453257784E-2</v>
      </c>
      <c r="I106" s="101">
        <f>IF(ISNUMBER(G106), $B118 * H106, "")</f>
        <v>-14447.592067988668</v>
      </c>
      <c r="J106" s="15">
        <v>323</v>
      </c>
      <c r="K106" s="32">
        <f t="shared" si="52"/>
        <v>-8.4985835694050993E-2</v>
      </c>
      <c r="L106" s="18">
        <f>IF(ISNUMBER(J106), $B118 * K106, "")</f>
        <v>-12747.875354107649</v>
      </c>
      <c r="M106" s="31">
        <v>323</v>
      </c>
      <c r="N106" s="32">
        <f t="shared" si="53"/>
        <v>-8.4985835694050993E-2</v>
      </c>
      <c r="O106" s="18">
        <f>IF(ISNUMBER(M106), $B118 * N106, "")</f>
        <v>-12747.875354107649</v>
      </c>
      <c r="Q106" s="33"/>
      <c r="R106" s="33"/>
    </row>
    <row r="107" spans="1:19" ht="17.25" thickBot="1">
      <c r="A107" s="130" t="s">
        <v>81</v>
      </c>
      <c r="B107" s="131">
        <v>1510</v>
      </c>
      <c r="C107" s="79">
        <v>3.0716723500000001E-2</v>
      </c>
      <c r="D107" s="24">
        <v>1515</v>
      </c>
      <c r="E107" s="25">
        <f t="shared" si="50"/>
        <v>3.3112582781456954E-3</v>
      </c>
      <c r="F107" s="104">
        <f>IF(ISNUMBER(D107), $B118 * E107, "")</f>
        <v>496.68874172185429</v>
      </c>
      <c r="G107" s="102">
        <v>1440</v>
      </c>
      <c r="H107" s="25">
        <f t="shared" si="51"/>
        <v>-4.6357615894039736E-2</v>
      </c>
      <c r="I107" s="103">
        <f>IF(ISNUMBER(G107), $B118 * H107, "")</f>
        <v>-6953.6423841059604</v>
      </c>
      <c r="J107" s="24">
        <v>1445</v>
      </c>
      <c r="K107" s="25">
        <f t="shared" si="52"/>
        <v>-4.3046357615894038E-2</v>
      </c>
      <c r="L107" s="104">
        <f>IF(ISNUMBER(J107), $B118 * K107, "")</f>
        <v>-6456.9536423841055</v>
      </c>
      <c r="M107" s="102">
        <v>1435</v>
      </c>
      <c r="N107" s="25">
        <f t="shared" si="53"/>
        <v>-4.9668874172185427E-2</v>
      </c>
      <c r="O107" s="104">
        <f>IF(ISNUMBER(M107), $B118 * N107, "")</f>
        <v>-7450.3311258278145</v>
      </c>
      <c r="Q107" s="237"/>
      <c r="R107" s="238"/>
      <c r="S107" s="239"/>
    </row>
    <row r="108" spans="1:19">
      <c r="A108" s="123" t="s">
        <v>333</v>
      </c>
      <c r="B108" s="124">
        <v>228900</v>
      </c>
      <c r="C108" s="76">
        <v>2.9458061600000002E-2</v>
      </c>
      <c r="D108" s="13">
        <v>230000</v>
      </c>
      <c r="E108" s="14">
        <f>IF(ISNUMBER(D108), (D108 - $B108) / $B108, "")</f>
        <v>4.8055919615552639E-3</v>
      </c>
      <c r="F108" s="16">
        <f>IF(ISNUMBER(D108), $B118 * E108, "")</f>
        <v>720.8387942332896</v>
      </c>
      <c r="G108" s="29">
        <v>219400</v>
      </c>
      <c r="H108" s="14">
        <f>IF(ISNUMBER(G108), (G108 - $B108) / $B108, "")</f>
        <v>-4.1502839667977284E-2</v>
      </c>
      <c r="I108" s="100">
        <f>IF(ISNUMBER(G108), $B118 * H108, "")</f>
        <v>-6225.4259501965926</v>
      </c>
      <c r="J108" s="13">
        <v>216050</v>
      </c>
      <c r="K108" s="14">
        <f>IF(ISNUMBER(J108), (J108 - $B108) / $B108, "")</f>
        <v>-5.6138051550895587E-2</v>
      </c>
      <c r="L108" s="16">
        <f>IF(ISNUMBER(J108), $B118 * K108, "")</f>
        <v>-8420.7077326343388</v>
      </c>
      <c r="M108" s="29">
        <v>214950</v>
      </c>
      <c r="N108" s="14">
        <f>IF(ISNUMBER(M108), (M108 - $B108) / $B108, "")</f>
        <v>-6.0943643512450851E-2</v>
      </c>
      <c r="O108" s="16">
        <f>IF(ISNUMBER(M108), $B118 * N108, "")</f>
        <v>-9141.5465268676271</v>
      </c>
      <c r="Q108" s="240"/>
      <c r="R108" s="241"/>
      <c r="S108" s="242"/>
    </row>
    <row r="109" spans="1:19" ht="17.25" thickBot="1">
      <c r="A109" s="125" t="s">
        <v>218</v>
      </c>
      <c r="B109" s="126">
        <v>261</v>
      </c>
      <c r="C109" s="77">
        <v>2.75590551E-2</v>
      </c>
      <c r="D109" s="15">
        <v>256</v>
      </c>
      <c r="E109" s="32">
        <f t="shared" ref="E109:E112" si="54">IF(ISNUMBER(D109), (D109 - $B109) / $B109, "")</f>
        <v>-1.9157088122605363E-2</v>
      </c>
      <c r="F109" s="18">
        <f>IF(ISNUMBER(D109), $B118 * E109, "")</f>
        <v>-2873.5632183908042</v>
      </c>
      <c r="G109" s="31">
        <v>235</v>
      </c>
      <c r="H109" s="32">
        <f t="shared" ref="H109:H112" si="55">IF(ISNUMBER(G109), (G109 - $B109) / $B109, "")</f>
        <v>-9.9616858237547887E-2</v>
      </c>
      <c r="I109" s="101">
        <f>IF(ISNUMBER(G109), $B118 * H109, "")</f>
        <v>-14942.528735632182</v>
      </c>
      <c r="J109" s="15">
        <v>239</v>
      </c>
      <c r="K109" s="32">
        <f t="shared" ref="K109:K112" si="56">IF(ISNUMBER(J109), (J109 - $B109) / $B109, "")</f>
        <v>-8.4291187739463605E-2</v>
      </c>
      <c r="L109" s="18">
        <f>IF(ISNUMBER(J109), $B118 * K109, "")</f>
        <v>-12643.67816091954</v>
      </c>
      <c r="M109" s="31">
        <v>238</v>
      </c>
      <c r="N109" s="32">
        <f t="shared" ref="N109:N112" si="57">IF(ISNUMBER(M109), (M109 - $B109) / $B109, "")</f>
        <v>-8.8122605363984668E-2</v>
      </c>
      <c r="O109" s="18">
        <f>IF(ISNUMBER(M109), $B118 * N109, "")</f>
        <v>-13218.3908045977</v>
      </c>
      <c r="Q109" s="243"/>
      <c r="R109" s="244"/>
      <c r="S109" s="245"/>
    </row>
    <row r="110" spans="1:19" ht="17.25" thickBot="1">
      <c r="A110" s="125" t="s">
        <v>230</v>
      </c>
      <c r="B110" s="126">
        <v>65.400000000000006</v>
      </c>
      <c r="C110" s="77">
        <v>2.6687598100000001E-2</v>
      </c>
      <c r="D110" s="15">
        <v>64.5</v>
      </c>
      <c r="E110" s="32">
        <f t="shared" si="54"/>
        <v>-1.3761467889908343E-2</v>
      </c>
      <c r="F110" s="18">
        <f>IF(ISNUMBER(D110), $B118 * E110, "")</f>
        <v>-2064.2201834862512</v>
      </c>
      <c r="G110" s="31">
        <v>63.5</v>
      </c>
      <c r="H110" s="32">
        <f t="shared" si="55"/>
        <v>-2.9051987767584182E-2</v>
      </c>
      <c r="I110" s="101">
        <f>IF(ISNUMBER(G110), $B118 * H110, "")</f>
        <v>-4357.7981651376276</v>
      </c>
      <c r="J110" s="15">
        <v>63.3</v>
      </c>
      <c r="K110" s="32">
        <f t="shared" si="56"/>
        <v>-3.2110091743119393E-2</v>
      </c>
      <c r="L110" s="18">
        <f>IF(ISNUMBER(J110), $B118 * K110, "")</f>
        <v>-4816.5137614679088</v>
      </c>
      <c r="M110" s="31">
        <v>63</v>
      </c>
      <c r="N110" s="32">
        <f t="shared" si="57"/>
        <v>-3.6697247706422104E-2</v>
      </c>
      <c r="O110" s="18">
        <f>IF(ISNUMBER(M110), $B118 * N110, "")</f>
        <v>-5504.5871559633151</v>
      </c>
      <c r="Q110" s="228"/>
      <c r="R110" s="228"/>
      <c r="S110" s="228"/>
    </row>
    <row r="111" spans="1:19" ht="17.25" thickBot="1">
      <c r="A111" s="125" t="s">
        <v>123</v>
      </c>
      <c r="B111" s="126">
        <v>171600</v>
      </c>
      <c r="C111" s="77">
        <v>2.4783517500000001E-2</v>
      </c>
      <c r="D111" s="15">
        <v>172050</v>
      </c>
      <c r="E111" s="32">
        <f t="shared" si="54"/>
        <v>2.6223776223776225E-3</v>
      </c>
      <c r="F111" s="18">
        <f>IF(ISNUMBER(D111), $B118 * E111, "")</f>
        <v>393.35664335664336</v>
      </c>
      <c r="G111" s="31">
        <v>163450</v>
      </c>
      <c r="H111" s="32">
        <f t="shared" si="55"/>
        <v>-4.7494172494172496E-2</v>
      </c>
      <c r="I111" s="101">
        <f>IF(ISNUMBER(G111), $B118 * H111, "")</f>
        <v>-7124.1258741258744</v>
      </c>
      <c r="J111" s="15">
        <v>162650</v>
      </c>
      <c r="K111" s="32">
        <f t="shared" si="56"/>
        <v>-5.2156177156177159E-2</v>
      </c>
      <c r="L111" s="18">
        <f>IF(ISNUMBER(J111), $B118 * K111, "")</f>
        <v>-7823.4265734265737</v>
      </c>
      <c r="M111" s="31">
        <v>162400</v>
      </c>
      <c r="N111" s="32">
        <f t="shared" si="57"/>
        <v>-5.3613053613053616E-2</v>
      </c>
      <c r="O111" s="18">
        <f>IF(ISNUMBER(M111), $B118 * N111, "")</f>
        <v>-8041.9580419580425</v>
      </c>
      <c r="Q111" s="223"/>
      <c r="R111" s="223"/>
      <c r="S111" s="223"/>
    </row>
    <row r="112" spans="1:19" ht="17.25" thickBot="1">
      <c r="A112" s="127" t="s">
        <v>107</v>
      </c>
      <c r="B112" s="128">
        <v>130</v>
      </c>
      <c r="C112" s="78">
        <v>2.3622047199999999E-2</v>
      </c>
      <c r="D112" s="20">
        <v>129</v>
      </c>
      <c r="E112" s="21">
        <f t="shared" si="54"/>
        <v>-7.6923076923076927E-3</v>
      </c>
      <c r="F112" s="22">
        <f>IF(ISNUMBER(D112), $B118 * E112, "")</f>
        <v>-1153.8461538461538</v>
      </c>
      <c r="G112" s="30">
        <v>120</v>
      </c>
      <c r="H112" s="21">
        <f t="shared" si="55"/>
        <v>-7.6923076923076927E-2</v>
      </c>
      <c r="I112" s="105">
        <f>IF(ISNUMBER(G112), $B118 * H112, "")</f>
        <v>-11538.461538461539</v>
      </c>
      <c r="J112" s="20">
        <v>121</v>
      </c>
      <c r="K112" s="21">
        <f t="shared" si="56"/>
        <v>-6.9230769230769235E-2</v>
      </c>
      <c r="L112" s="22">
        <f>IF(ISNUMBER(J112), $B118 * K112, "")</f>
        <v>-10384.615384615385</v>
      </c>
      <c r="M112" s="30">
        <v>124</v>
      </c>
      <c r="N112" s="21">
        <f t="shared" si="57"/>
        <v>-4.6153846153846156E-2</v>
      </c>
      <c r="O112" s="22">
        <f>IF(ISNUMBER(M112), $B118 * N112, "")</f>
        <v>-6923.0769230769238</v>
      </c>
      <c r="Q112" s="223"/>
      <c r="R112" s="223"/>
      <c r="S112" s="223"/>
    </row>
    <row r="113" spans="1:19" ht="17.25" thickBot="1">
      <c r="A113" s="125" t="s">
        <v>236</v>
      </c>
      <c r="B113" s="129">
        <v>131</v>
      </c>
      <c r="C113" s="80">
        <v>2.34375E-2</v>
      </c>
      <c r="D113" s="106">
        <v>131</v>
      </c>
      <c r="E113" s="107">
        <f>IF(ISNUMBER(D113), (D113 - $B113) / $B113, "")</f>
        <v>0</v>
      </c>
      <c r="F113" s="108">
        <f>IF(ISNUMBER(D113), $B118 * E113, "")</f>
        <v>0</v>
      </c>
      <c r="G113" s="109">
        <v>120</v>
      </c>
      <c r="H113" s="107">
        <f>IF(ISNUMBER(G113), (G113 - $B113) / $B113, "")</f>
        <v>-8.3969465648854963E-2</v>
      </c>
      <c r="I113" s="110">
        <f>IF(ISNUMBER(G113), $B118 * H113, "")</f>
        <v>-12595.419847328245</v>
      </c>
      <c r="J113" s="106">
        <v>122</v>
      </c>
      <c r="K113" s="107">
        <f>IF(ISNUMBER(J113), (J113 - $B113) / $B113, "")</f>
        <v>-6.8702290076335881E-2</v>
      </c>
      <c r="L113" s="108">
        <f>IF(ISNUMBER(J113), $B118 * K113, "")</f>
        <v>-10305.343511450383</v>
      </c>
      <c r="M113" s="109">
        <v>122</v>
      </c>
      <c r="N113" s="107">
        <f>IF(ISNUMBER(M113), (M113 - $B113) / $B113, "")</f>
        <v>-6.8702290076335881E-2</v>
      </c>
      <c r="O113" s="108">
        <f>IF(ISNUMBER(M113), $B118 * N113, "")</f>
        <v>-10305.343511450383</v>
      </c>
      <c r="Q113" s="228"/>
      <c r="R113" s="228"/>
      <c r="S113" s="228"/>
    </row>
    <row r="114" spans="1:19" ht="17.25" thickBot="1">
      <c r="A114" s="125" t="s">
        <v>153</v>
      </c>
      <c r="B114" s="126">
        <v>2605</v>
      </c>
      <c r="C114" s="77">
        <v>2.15686275E-2</v>
      </c>
      <c r="D114" s="15">
        <v>2590</v>
      </c>
      <c r="E114" s="32">
        <f t="shared" ref="E114:E117" si="58">IF(ISNUMBER(D114), (D114 - $B114) / $B114, "")</f>
        <v>-5.7581573896353169E-3</v>
      </c>
      <c r="F114" s="18">
        <f>IF(ISNUMBER(D114), $B118 * E114, "")</f>
        <v>-863.72360844529749</v>
      </c>
      <c r="G114" s="31">
        <v>2420</v>
      </c>
      <c r="H114" s="32">
        <f t="shared" ref="H114:H117" si="59">IF(ISNUMBER(G114), (G114 - $B114) / $B114, "")</f>
        <v>-7.1017274472168906E-2</v>
      </c>
      <c r="I114" s="101">
        <f>IF(ISNUMBER(G114), $B118 * H114, "")</f>
        <v>-10652.591170825335</v>
      </c>
      <c r="J114" s="15">
        <v>2410</v>
      </c>
      <c r="K114" s="32">
        <f t="shared" ref="K114:K117" si="60">IF(ISNUMBER(J114), (J114 - $B114) / $B114, "")</f>
        <v>-7.4856046065259113E-2</v>
      </c>
      <c r="L114" s="18">
        <f>IF(ISNUMBER(J114), $B118 * K114, "")</f>
        <v>-11228.406909788868</v>
      </c>
      <c r="M114" s="31">
        <v>2385</v>
      </c>
      <c r="N114" s="32">
        <f t="shared" ref="N114:N117" si="61">IF(ISNUMBER(M114), (M114 - $B114) / $B114, "")</f>
        <v>-8.4452975047984644E-2</v>
      </c>
      <c r="O114" s="18">
        <f>IF(ISNUMBER(M114), $B118 * N114, "")</f>
        <v>-12667.946257197696</v>
      </c>
      <c r="Q114" s="228"/>
      <c r="R114" s="228"/>
      <c r="S114" s="228"/>
    </row>
    <row r="115" spans="1:19" ht="17.25" thickBot="1">
      <c r="A115" s="125" t="s">
        <v>165</v>
      </c>
      <c r="B115" s="126">
        <v>2135</v>
      </c>
      <c r="C115" s="77">
        <v>2.1531100500000001E-2</v>
      </c>
      <c r="D115" s="15">
        <v>2095</v>
      </c>
      <c r="E115" s="32">
        <f t="shared" si="58"/>
        <v>-1.873536299765808E-2</v>
      </c>
      <c r="F115" s="18">
        <f>IF(ISNUMBER(D115), $B118 * E115, "")</f>
        <v>-2810.3044496487119</v>
      </c>
      <c r="G115" s="31">
        <v>1935</v>
      </c>
      <c r="H115" s="32">
        <f t="shared" si="59"/>
        <v>-9.3676814988290405E-2</v>
      </c>
      <c r="I115" s="101">
        <f>IF(ISNUMBER(G115), $B118 * H115, "")</f>
        <v>-14051.52224824356</v>
      </c>
      <c r="J115" s="15">
        <v>1960</v>
      </c>
      <c r="K115" s="32">
        <f t="shared" si="60"/>
        <v>-8.1967213114754092E-2</v>
      </c>
      <c r="L115" s="18">
        <f>IF(ISNUMBER(J115), $B118 * K115, "")</f>
        <v>-12295.081967213115</v>
      </c>
      <c r="M115" s="31">
        <v>1990</v>
      </c>
      <c r="N115" s="32">
        <f t="shared" si="61"/>
        <v>-6.7915690866510545E-2</v>
      </c>
      <c r="O115" s="18">
        <f>IF(ISNUMBER(M115), $B118 * N115, "")</f>
        <v>-10187.353629976582</v>
      </c>
      <c r="Q115" s="228"/>
      <c r="R115" s="228"/>
      <c r="S115" s="228"/>
    </row>
    <row r="116" spans="1:19">
      <c r="A116" s="125" t="s">
        <v>56</v>
      </c>
      <c r="B116" s="126">
        <v>146</v>
      </c>
      <c r="C116" s="77">
        <v>2.0979021E-2</v>
      </c>
      <c r="D116" s="15">
        <v>147</v>
      </c>
      <c r="E116" s="32">
        <f t="shared" si="58"/>
        <v>6.8493150684931503E-3</v>
      </c>
      <c r="F116" s="18">
        <f>IF(ISNUMBER(D116), $B118 * E116, "")</f>
        <v>1027.3972602739725</v>
      </c>
      <c r="G116" s="31">
        <v>139</v>
      </c>
      <c r="H116" s="32">
        <f t="shared" si="59"/>
        <v>-4.7945205479452052E-2</v>
      </c>
      <c r="I116" s="101">
        <f>IF(ISNUMBER(G116), $B118 * H116, "")</f>
        <v>-7191.7808219178078</v>
      </c>
      <c r="J116" s="15">
        <v>140</v>
      </c>
      <c r="K116" s="32">
        <f t="shared" si="60"/>
        <v>-4.1095890410958902E-2</v>
      </c>
      <c r="L116" s="18">
        <f>IF(ISNUMBER(J116), $B118 * K116, "")</f>
        <v>-6164.3835616438355</v>
      </c>
      <c r="M116" s="31">
        <v>138</v>
      </c>
      <c r="N116" s="32">
        <f t="shared" si="61"/>
        <v>-5.4794520547945202E-2</v>
      </c>
      <c r="O116" s="18">
        <f>IF(ISNUMBER(M116), $B118 * N116, "")</f>
        <v>-8219.17808219178</v>
      </c>
      <c r="Q116" s="250"/>
      <c r="R116" s="251"/>
      <c r="S116" s="252"/>
    </row>
    <row r="117" spans="1:19" ht="17.25" thickBot="1">
      <c r="A117" s="130" t="s">
        <v>192</v>
      </c>
      <c r="B117" s="131">
        <v>2750</v>
      </c>
      <c r="C117" s="79">
        <v>2.0408163300000001E-2</v>
      </c>
      <c r="D117" s="24">
        <v>2685</v>
      </c>
      <c r="E117" s="25">
        <f t="shared" si="58"/>
        <v>-2.3636363636363636E-2</v>
      </c>
      <c r="F117" s="104">
        <f>IF(ISNUMBER(D117), $B118 * E117, "")</f>
        <v>-3545.4545454545455</v>
      </c>
      <c r="G117" s="102">
        <v>2530</v>
      </c>
      <c r="H117" s="25">
        <f t="shared" si="59"/>
        <v>-0.08</v>
      </c>
      <c r="I117" s="103">
        <f>IF(ISNUMBER(G117), $B118 * H117, "")</f>
        <v>-12000</v>
      </c>
      <c r="J117" s="24">
        <v>2525</v>
      </c>
      <c r="K117" s="25">
        <f t="shared" si="60"/>
        <v>-8.1818181818181818E-2</v>
      </c>
      <c r="L117" s="104">
        <f>IF(ISNUMBER(J117), $B118 * K117, "")</f>
        <v>-12272.727272727272</v>
      </c>
      <c r="M117" s="102">
        <v>2525</v>
      </c>
      <c r="N117" s="25">
        <f t="shared" si="61"/>
        <v>-8.1818181818181818E-2</v>
      </c>
      <c r="O117" s="104">
        <f>IF(ISNUMBER(M117), $B118 * N117, "")</f>
        <v>-12272.727272727272</v>
      </c>
      <c r="Q117" s="253"/>
      <c r="R117" s="254"/>
      <c r="S117" s="255"/>
    </row>
    <row r="118" spans="1:19" ht="17.25" thickBot="1">
      <c r="A118" s="132" t="s">
        <v>266</v>
      </c>
      <c r="B118" s="261">
        <f>$B$37</f>
        <v>150000</v>
      </c>
      <c r="C118" s="262"/>
      <c r="D118" s="26" t="s">
        <v>267</v>
      </c>
      <c r="E118" s="27">
        <f>IF(COUNT(E98:E117), SUM(E98:E117) / COUNT(E98:E117), 0)</f>
        <v>-7.8626533074725169E-3</v>
      </c>
      <c r="F118" s="28">
        <f>SUM(F98:F117)</f>
        <v>-23587.959922417547</v>
      </c>
      <c r="G118" s="26" t="s">
        <v>267</v>
      </c>
      <c r="H118" s="27">
        <f>IF(COUNT(H98:H117), SUM(H98:H117) / COUNT(H98:H117), 0)</f>
        <v>-7.052048703977136E-2</v>
      </c>
      <c r="I118" s="28">
        <f>SUM(I98:I117)</f>
        <v>-211561.46111931399</v>
      </c>
      <c r="J118" s="26" t="s">
        <v>267</v>
      </c>
      <c r="K118" s="27">
        <f>IF(COUNT(K98:K117), SUM(K98:K117) / COUNT(K98:K117), 0)</f>
        <v>-6.7361124452833585E-2</v>
      </c>
      <c r="L118" s="28">
        <f>SUM(L98:L117)</f>
        <v>-202083.37335850074</v>
      </c>
      <c r="M118" s="26" t="s">
        <v>267</v>
      </c>
      <c r="N118" s="27">
        <f>IF(COUNT(N98:N117), SUM(N98:N117) / COUNT(N98:N117), 0)</f>
        <v>-6.7768458028368103E-2</v>
      </c>
      <c r="O118" s="28">
        <f>SUM(O98:O117)</f>
        <v>-203305.37408510435</v>
      </c>
      <c r="Q118" s="256"/>
      <c r="R118" s="257"/>
      <c r="S118" s="258"/>
    </row>
    <row r="120" spans="1:19" ht="17.25" thickBot="1"/>
    <row r="121" spans="1:19" ht="17.25" thickBot="1">
      <c r="A121" s="202" t="s">
        <v>254</v>
      </c>
      <c r="B121" s="203"/>
      <c r="C121" s="203"/>
      <c r="D121" s="203"/>
      <c r="E121" s="203"/>
      <c r="F121" s="203"/>
      <c r="G121" s="203"/>
      <c r="H121" s="203"/>
      <c r="I121" s="203"/>
      <c r="J121" s="203"/>
      <c r="K121" s="203"/>
      <c r="L121" s="203"/>
      <c r="M121" s="203"/>
      <c r="N121" s="203"/>
      <c r="O121" s="204"/>
      <c r="Q121" s="223"/>
      <c r="R121" s="223"/>
      <c r="S121" s="223"/>
    </row>
    <row r="122" spans="1:19" ht="17.25" thickBot="1">
      <c r="A122" s="174" t="s">
        <v>263</v>
      </c>
      <c r="B122" s="202" t="s">
        <v>49</v>
      </c>
      <c r="C122" s="204"/>
      <c r="D122" s="202" t="s">
        <v>57</v>
      </c>
      <c r="E122" s="203"/>
      <c r="F122" s="204"/>
      <c r="G122" s="229">
        <f>_xlfn.IFNA(VLOOKUP(B122, 현재가테이블!$B$2:$D$200, 2, FALSE), "-")</f>
        <v>48446000</v>
      </c>
      <c r="H122" s="230"/>
      <c r="I122" s="231"/>
      <c r="J122" s="202" t="s">
        <v>58</v>
      </c>
      <c r="K122" s="203"/>
      <c r="L122" s="204"/>
      <c r="M122" s="232">
        <f>_xlfn.IFNA(VLOOKUP(B122, 현재가테이블!$B$2:$D$200, 3, FALSE), "-")</f>
        <v>4.5040769699999997E-2</v>
      </c>
      <c r="N122" s="233"/>
      <c r="O122" s="234"/>
      <c r="Q122" s="223"/>
      <c r="R122" s="223"/>
      <c r="S122" s="223"/>
    </row>
    <row r="123" spans="1:19" ht="17.25" thickBot="1">
      <c r="A123" s="263" t="s">
        <v>54</v>
      </c>
      <c r="B123" s="265" t="str">
        <f>TEXT($G$1, "[$-ko-KR]yyyy-mm-dd(ddd) ") &amp; "오전 00:00"</f>
        <v>2022-02-08(화) 오전 00:00</v>
      </c>
      <c r="C123" s="266"/>
      <c r="D123" s="225" t="str">
        <f>TEXT($G$1, "[$-ko-KR]yyyy-mm-dd(ddd) ") &amp; "오후 14:00"</f>
        <v>2022-02-08(화) 오후 14:00</v>
      </c>
      <c r="E123" s="226"/>
      <c r="F123" s="227"/>
      <c r="G123" s="225" t="str">
        <f>TEXT($G$1, "[$-ko-KR]yyyy-mm-dd(ddd) ") &amp; "오후 19:00"</f>
        <v>2022-02-08(화) 오후 19:00</v>
      </c>
      <c r="H123" s="226"/>
      <c r="I123" s="227"/>
      <c r="J123" s="225" t="str">
        <f>TEXT($G$1, "[$-ko-KR]yyyy-mm-dd(ddd) ") &amp; "오후 21:00"</f>
        <v>2022-02-08(화) 오후 21:00</v>
      </c>
      <c r="K123" s="226"/>
      <c r="L123" s="227"/>
      <c r="M123" s="225" t="str">
        <f>TEXT($G$1+1, "[$-ko-KR]yyyy-mm-dd(ddd) ") &amp; "오전 00:00"</f>
        <v>2022-02-09(수) 오전 00:00</v>
      </c>
      <c r="N123" s="226"/>
      <c r="O123" s="227"/>
      <c r="Q123" s="223"/>
      <c r="R123" s="223"/>
      <c r="S123" s="223"/>
    </row>
    <row r="124" spans="1:19" ht="17.25" thickBot="1">
      <c r="A124" s="264"/>
      <c r="B124" s="121" t="s">
        <v>57</v>
      </c>
      <c r="C124" s="122" t="s">
        <v>58</v>
      </c>
      <c r="D124" s="2" t="s">
        <v>57</v>
      </c>
      <c r="E124" s="10" t="s">
        <v>264</v>
      </c>
      <c r="F124" s="11" t="s">
        <v>265</v>
      </c>
      <c r="G124" s="175" t="s">
        <v>57</v>
      </c>
      <c r="H124" s="176" t="s">
        <v>264</v>
      </c>
      <c r="I124" s="177" t="s">
        <v>265</v>
      </c>
      <c r="J124" s="10" t="s">
        <v>57</v>
      </c>
      <c r="K124" s="10" t="s">
        <v>264</v>
      </c>
      <c r="L124" s="115" t="s">
        <v>265</v>
      </c>
      <c r="M124" s="2" t="s">
        <v>57</v>
      </c>
      <c r="N124" s="10" t="s">
        <v>264</v>
      </c>
      <c r="O124" s="66" t="s">
        <v>265</v>
      </c>
      <c r="Q124" s="228"/>
      <c r="R124" s="228"/>
      <c r="S124" s="228"/>
    </row>
    <row r="125" spans="1:19" ht="17.25" thickBot="1">
      <c r="A125" s="123" t="s">
        <v>230</v>
      </c>
      <c r="B125" s="124">
        <v>65.400000000000006</v>
      </c>
      <c r="C125" s="76">
        <v>2.6687598100000001E-2</v>
      </c>
      <c r="D125" s="13">
        <v>64.5</v>
      </c>
      <c r="E125" s="14">
        <f>IF(ISNUMBER(D125), (D125 - $B125) / $B125, "")</f>
        <v>-1.3761467889908343E-2</v>
      </c>
      <c r="F125" s="16">
        <f>IF(ISNUMBER(D125), $B145 * E125, "")</f>
        <v>-2064.2201834862512</v>
      </c>
      <c r="G125" s="29">
        <v>63.5</v>
      </c>
      <c r="H125" s="14">
        <f>IF(ISNUMBER(G125), (G125 - $B125) / $B125, "")</f>
        <v>-2.9051987767584182E-2</v>
      </c>
      <c r="I125" s="100">
        <f>IF(ISNUMBER(G125), $B145 * H125, "")</f>
        <v>-4357.7981651376276</v>
      </c>
      <c r="J125" s="13">
        <v>63.3</v>
      </c>
      <c r="K125" s="14">
        <f>IF(ISNUMBER(J125), (J125 - $B125) / $B125, "")</f>
        <v>-3.2110091743119393E-2</v>
      </c>
      <c r="L125" s="16">
        <f>IF(ISNUMBER(J125), $B145 * K125, "")</f>
        <v>-4816.5137614679088</v>
      </c>
      <c r="M125" s="29">
        <v>63</v>
      </c>
      <c r="N125" s="14">
        <f>IF(ISNUMBER(M125), (M125 - $B125) / $B125, "")</f>
        <v>-3.6697247706422104E-2</v>
      </c>
      <c r="O125" s="16">
        <f>IF(ISNUMBER(M125), $B145 * N125, "")</f>
        <v>-5504.5871559633151</v>
      </c>
      <c r="Q125" s="223"/>
      <c r="R125" s="223"/>
      <c r="S125" s="223"/>
    </row>
    <row r="126" spans="1:19" ht="17.25" thickBot="1">
      <c r="A126" s="125" t="s">
        <v>119</v>
      </c>
      <c r="B126" s="126">
        <v>22.1</v>
      </c>
      <c r="C126" s="77">
        <v>1.84331797E-2</v>
      </c>
      <c r="D126" s="15">
        <v>21.9</v>
      </c>
      <c r="E126" s="32">
        <f t="shared" ref="E126:E129" si="62">IF(ISNUMBER(D126), (D126 - $B126) / $B126, "")</f>
        <v>-9.049773755656236E-3</v>
      </c>
      <c r="F126" s="18">
        <f>IF(ISNUMBER(D126), $B145 * E126, "")</f>
        <v>-1357.4660633484355</v>
      </c>
      <c r="G126" s="31">
        <v>20.5</v>
      </c>
      <c r="H126" s="32">
        <f t="shared" ref="H126:H129" si="63">IF(ISNUMBER(G126), (G126 - $B126) / $B126, "")</f>
        <v>-7.2398190045248931E-2</v>
      </c>
      <c r="I126" s="101">
        <f>IF(ISNUMBER(G126), $B145 * H126, "")</f>
        <v>-10859.72850678734</v>
      </c>
      <c r="J126" s="15">
        <v>20.5</v>
      </c>
      <c r="K126" s="32">
        <f t="shared" ref="K126:K129" si="64">IF(ISNUMBER(J126), (J126 - $B126) / $B126, "")</f>
        <v>-7.2398190045248931E-2</v>
      </c>
      <c r="L126" s="18">
        <f>IF(ISNUMBER(J126), $B145 * K126, "")</f>
        <v>-10859.72850678734</v>
      </c>
      <c r="M126" s="31">
        <v>20.5</v>
      </c>
      <c r="N126" s="32">
        <f t="shared" ref="N126:N129" si="65">IF(ISNUMBER(M126), (M126 - $B126) / $B126, "")</f>
        <v>-7.2398190045248931E-2</v>
      </c>
      <c r="O126" s="18">
        <f>IF(ISNUMBER(M126), $B145 * N126, "")</f>
        <v>-10859.72850678734</v>
      </c>
      <c r="Q126" s="223"/>
      <c r="R126" s="223"/>
      <c r="S126" s="223"/>
    </row>
    <row r="127" spans="1:19" ht="17.25" thickBot="1">
      <c r="A127" s="125" t="s">
        <v>204</v>
      </c>
      <c r="B127" s="126">
        <v>9.43</v>
      </c>
      <c r="C127" s="77">
        <v>1.8358531300000001E-2</v>
      </c>
      <c r="D127" s="15">
        <v>9.3000000000000007</v>
      </c>
      <c r="E127" s="32">
        <f t="shared" si="62"/>
        <v>-1.3785790031813256E-2</v>
      </c>
      <c r="F127" s="18">
        <f>IF(ISNUMBER(D127), $B145 * E127, "")</f>
        <v>-2067.8685047719882</v>
      </c>
      <c r="G127" s="31">
        <v>8.77</v>
      </c>
      <c r="H127" s="32">
        <f t="shared" si="63"/>
        <v>-6.9989395546129388E-2</v>
      </c>
      <c r="I127" s="101">
        <f>IF(ISNUMBER(G127), $B145 * H127, "")</f>
        <v>-10498.409331919409</v>
      </c>
      <c r="J127" s="15">
        <v>8.77</v>
      </c>
      <c r="K127" s="32">
        <f t="shared" si="64"/>
        <v>-6.9989395546129388E-2</v>
      </c>
      <c r="L127" s="18">
        <f>IF(ISNUMBER(J127), $B145 * K127, "")</f>
        <v>-10498.409331919409</v>
      </c>
      <c r="M127" s="31">
        <v>8.83</v>
      </c>
      <c r="N127" s="32">
        <f t="shared" si="65"/>
        <v>-6.3626723223753942E-2</v>
      </c>
      <c r="O127" s="18">
        <f>IF(ISNUMBER(M127), $B145 * N127, "")</f>
        <v>-9544.0084835630914</v>
      </c>
      <c r="Q127" s="228"/>
      <c r="R127" s="228"/>
      <c r="S127" s="228"/>
    </row>
    <row r="128" spans="1:19" ht="17.25" thickBot="1">
      <c r="A128" s="125" t="s">
        <v>198</v>
      </c>
      <c r="B128" s="126">
        <v>57.7</v>
      </c>
      <c r="C128" s="77">
        <v>1.4059754000000001E-2</v>
      </c>
      <c r="D128" s="15">
        <v>57.8</v>
      </c>
      <c r="E128" s="32">
        <f t="shared" si="62"/>
        <v>1.7331022530328304E-3</v>
      </c>
      <c r="F128" s="18">
        <f>IF(ISNUMBER(D128), $B145 * E128, "")</f>
        <v>259.96533795492456</v>
      </c>
      <c r="G128" s="31">
        <v>53.1</v>
      </c>
      <c r="H128" s="32">
        <f t="shared" si="63"/>
        <v>-7.9722703639514753E-2</v>
      </c>
      <c r="I128" s="101">
        <f>IF(ISNUMBER(G128), $B145 * H128, "")</f>
        <v>-11958.405545927213</v>
      </c>
      <c r="J128" s="15">
        <v>53.7</v>
      </c>
      <c r="K128" s="32">
        <f t="shared" si="64"/>
        <v>-6.9324090121317156E-2</v>
      </c>
      <c r="L128" s="18">
        <f>IF(ISNUMBER(J128), $B145 * K128, "")</f>
        <v>-10398.613518197573</v>
      </c>
      <c r="M128" s="31">
        <v>54.1</v>
      </c>
      <c r="N128" s="32">
        <f t="shared" si="65"/>
        <v>-6.2391681109185464E-2</v>
      </c>
      <c r="O128" s="18">
        <f>IF(ISNUMBER(M128), $B145 * N128, "")</f>
        <v>-9358.7521663778189</v>
      </c>
      <c r="Q128" s="228"/>
      <c r="R128" s="228"/>
      <c r="S128" s="228"/>
    </row>
    <row r="129" spans="1:19" ht="17.25" thickBot="1">
      <c r="A129" s="127" t="s">
        <v>64</v>
      </c>
      <c r="B129" s="128">
        <v>37</v>
      </c>
      <c r="C129" s="78">
        <v>1.09289617E-2</v>
      </c>
      <c r="D129" s="20">
        <v>36.9</v>
      </c>
      <c r="E129" s="21">
        <f t="shared" si="62"/>
        <v>-2.702702702702741E-3</v>
      </c>
      <c r="F129" s="22">
        <f>IF(ISNUMBER(D129), $B145 * E129, "")</f>
        <v>-405.40540540541116</v>
      </c>
      <c r="G129" s="30">
        <v>35.5</v>
      </c>
      <c r="H129" s="21">
        <f t="shared" si="63"/>
        <v>-4.0540540540540543E-2</v>
      </c>
      <c r="I129" s="105">
        <f>IF(ISNUMBER(G129), $B145 * H129, "")</f>
        <v>-6081.0810810810817</v>
      </c>
      <c r="J129" s="20">
        <v>35.700000000000003</v>
      </c>
      <c r="K129" s="21">
        <f t="shared" si="64"/>
        <v>-3.5135135135135061E-2</v>
      </c>
      <c r="L129" s="22">
        <f>IF(ISNUMBER(J129), $B145 * K129, "")</f>
        <v>-5270.2702702702591</v>
      </c>
      <c r="M129" s="30">
        <v>35.5</v>
      </c>
      <c r="N129" s="21">
        <f t="shared" si="65"/>
        <v>-4.0540540540540543E-2</v>
      </c>
      <c r="O129" s="22">
        <f>IF(ISNUMBER(M129), $B145 * N129, "")</f>
        <v>-6081.0810810810817</v>
      </c>
      <c r="Q129" s="228"/>
      <c r="R129" s="228"/>
      <c r="S129" s="228"/>
    </row>
    <row r="130" spans="1:19" ht="17.25" thickBot="1">
      <c r="A130" s="125" t="s">
        <v>149</v>
      </c>
      <c r="B130" s="129">
        <v>84.5</v>
      </c>
      <c r="C130" s="80">
        <v>9.557945E-3</v>
      </c>
      <c r="D130" s="106">
        <v>85</v>
      </c>
      <c r="E130" s="107">
        <f>IF(ISNUMBER(D130), (D130 - $B130) / $B130, "")</f>
        <v>5.9171597633136093E-3</v>
      </c>
      <c r="F130" s="108">
        <f>IF(ISNUMBER(D130), $B145 * E130, "")</f>
        <v>887.5739644970414</v>
      </c>
      <c r="G130" s="109">
        <v>82.8</v>
      </c>
      <c r="H130" s="107">
        <f>IF(ISNUMBER(G130), (G130 - $B130) / $B130, "")</f>
        <v>-2.0118343195266307E-2</v>
      </c>
      <c r="I130" s="110">
        <f>IF(ISNUMBER(G130), $B145 * H130, "")</f>
        <v>-3017.751479289946</v>
      </c>
      <c r="J130" s="106">
        <v>83.1</v>
      </c>
      <c r="K130" s="107">
        <f>IF(ISNUMBER(J130), (J130 - $B130) / $B130, "")</f>
        <v>-1.6568047337278173E-2</v>
      </c>
      <c r="L130" s="108">
        <f>IF(ISNUMBER(J130), $B145 * K130, "")</f>
        <v>-2485.207100591726</v>
      </c>
      <c r="M130" s="109">
        <v>82.5</v>
      </c>
      <c r="N130" s="107">
        <f>IF(ISNUMBER(M130), (M130 - $B130) / $B130, "")</f>
        <v>-2.3668639053254437E-2</v>
      </c>
      <c r="O130" s="108">
        <f>IF(ISNUMBER(M130), $B145 * N130, "")</f>
        <v>-3550.2958579881656</v>
      </c>
      <c r="Q130" s="228"/>
      <c r="R130" s="228"/>
      <c r="S130" s="228"/>
    </row>
    <row r="131" spans="1:19" ht="17.25" thickBot="1">
      <c r="A131" s="125" t="s">
        <v>206</v>
      </c>
      <c r="B131" s="126">
        <v>13.8</v>
      </c>
      <c r="C131" s="77">
        <v>7.2992700999999997E-3</v>
      </c>
      <c r="D131" s="15">
        <v>13.5</v>
      </c>
      <c r="E131" s="32">
        <f t="shared" ref="E131:E134" si="66">IF(ISNUMBER(D131), (D131 - $B131) / $B131, "")</f>
        <v>-2.173913043478266E-2</v>
      </c>
      <c r="F131" s="18">
        <f>IF(ISNUMBER(D131), $B145 * E131, "")</f>
        <v>-3260.8695652173992</v>
      </c>
      <c r="G131" s="31">
        <v>12.8</v>
      </c>
      <c r="H131" s="32">
        <f t="shared" ref="H131:H134" si="67">IF(ISNUMBER(G131), (G131 - $B131) / $B131, "")</f>
        <v>-7.2463768115942032E-2</v>
      </c>
      <c r="I131" s="101">
        <f>IF(ISNUMBER(G131), $B145 * H131, "")</f>
        <v>-10869.565217391304</v>
      </c>
      <c r="J131" s="15">
        <v>12.8</v>
      </c>
      <c r="K131" s="32">
        <f t="shared" ref="K131:K134" si="68">IF(ISNUMBER(J131), (J131 - $B131) / $B131, "")</f>
        <v>-7.2463768115942032E-2</v>
      </c>
      <c r="L131" s="18">
        <f>IF(ISNUMBER(J131), $B145 * K131, "")</f>
        <v>-10869.565217391304</v>
      </c>
      <c r="M131" s="31">
        <v>12.9</v>
      </c>
      <c r="N131" s="32">
        <f t="shared" ref="N131:N134" si="69">IF(ISNUMBER(M131), (M131 - $B131) / $B131, "")</f>
        <v>-6.5217391304347852E-2</v>
      </c>
      <c r="O131" s="18">
        <f>IF(ISNUMBER(M131), $B145 * N131, "")</f>
        <v>-9782.6086956521776</v>
      </c>
      <c r="Q131" s="228"/>
      <c r="R131" s="228"/>
      <c r="S131" s="228"/>
    </row>
    <row r="132" spans="1:19" ht="17.25" thickBot="1">
      <c r="A132" s="125" t="s">
        <v>145</v>
      </c>
      <c r="B132" s="126">
        <v>14.9</v>
      </c>
      <c r="C132" s="77">
        <v>6.7567568000000003E-3</v>
      </c>
      <c r="D132" s="15">
        <v>14.8</v>
      </c>
      <c r="E132" s="32">
        <f t="shared" si="66"/>
        <v>-6.7114093959731299E-3</v>
      </c>
      <c r="F132" s="18">
        <f>IF(ISNUMBER(D132), $B145 * E132, "")</f>
        <v>-1006.7114093959694</v>
      </c>
      <c r="G132" s="31">
        <v>13.9</v>
      </c>
      <c r="H132" s="32">
        <f t="shared" si="67"/>
        <v>-6.7114093959731544E-2</v>
      </c>
      <c r="I132" s="101">
        <f>IF(ISNUMBER(G132), $B145 * H132, "")</f>
        <v>-10067.114093959732</v>
      </c>
      <c r="J132" s="15">
        <v>13.9</v>
      </c>
      <c r="K132" s="32">
        <f t="shared" si="68"/>
        <v>-6.7114093959731544E-2</v>
      </c>
      <c r="L132" s="18">
        <f>IF(ISNUMBER(J132), $B145 * K132, "")</f>
        <v>-10067.114093959732</v>
      </c>
      <c r="M132" s="31">
        <v>13.8</v>
      </c>
      <c r="N132" s="32">
        <f t="shared" si="69"/>
        <v>-7.3825503355704675E-2</v>
      </c>
      <c r="O132" s="18">
        <f>IF(ISNUMBER(M132), $B145 * N132, "")</f>
        <v>-11073.825503355702</v>
      </c>
      <c r="Q132" s="228"/>
      <c r="R132" s="228"/>
      <c r="S132" s="228"/>
    </row>
    <row r="133" spans="1:19" ht="17.25" thickBot="1">
      <c r="A133" s="125" t="s">
        <v>212</v>
      </c>
      <c r="B133" s="126">
        <v>8.67</v>
      </c>
      <c r="C133" s="77">
        <v>5.800464E-3</v>
      </c>
      <c r="D133" s="15">
        <v>8.6</v>
      </c>
      <c r="E133" s="32">
        <f t="shared" si="66"/>
        <v>-8.0738177623991096E-3</v>
      </c>
      <c r="F133" s="18">
        <f>IF(ISNUMBER(D133), $B145 * E133, "")</f>
        <v>-1211.0726643598664</v>
      </c>
      <c r="G133" s="31">
        <v>8.1</v>
      </c>
      <c r="H133" s="32">
        <f t="shared" si="67"/>
        <v>-6.5743944636678237E-2</v>
      </c>
      <c r="I133" s="101">
        <f>IF(ISNUMBER(G133), $B145 * H133, "")</f>
        <v>-9861.5916955017346</v>
      </c>
      <c r="J133" s="15">
        <v>8.15</v>
      </c>
      <c r="K133" s="32">
        <f t="shared" si="68"/>
        <v>-5.9976931949250238E-2</v>
      </c>
      <c r="L133" s="18">
        <f>IF(ISNUMBER(J133), $B145 * K133, "")</f>
        <v>-8996.5397923875353</v>
      </c>
      <c r="M133" s="31">
        <v>8.24</v>
      </c>
      <c r="N133" s="32">
        <f t="shared" si="69"/>
        <v>-4.959630911188001E-2</v>
      </c>
      <c r="O133" s="18">
        <f>IF(ISNUMBER(M133), $B145 * N133, "")</f>
        <v>-7439.4463667820019</v>
      </c>
      <c r="Q133" s="33"/>
      <c r="R133" s="33"/>
    </row>
    <row r="134" spans="1:19" ht="17.25" thickBot="1">
      <c r="A134" s="130" t="s">
        <v>175</v>
      </c>
      <c r="B134" s="131">
        <v>12.8</v>
      </c>
      <c r="C134" s="79">
        <v>0</v>
      </c>
      <c r="D134" s="24">
        <v>12.6</v>
      </c>
      <c r="E134" s="25">
        <f t="shared" si="66"/>
        <v>-1.5625000000000083E-2</v>
      </c>
      <c r="F134" s="104">
        <f>IF(ISNUMBER(D134), $B145 * E134, "")</f>
        <v>-2343.7500000000123</v>
      </c>
      <c r="G134" s="102">
        <v>12.1</v>
      </c>
      <c r="H134" s="25">
        <f t="shared" si="67"/>
        <v>-5.4687500000000083E-2</v>
      </c>
      <c r="I134" s="103">
        <f>IF(ISNUMBER(G134), $B145 * H134, "")</f>
        <v>-8203.1250000000127</v>
      </c>
      <c r="J134" s="24">
        <v>12</v>
      </c>
      <c r="K134" s="25">
        <f t="shared" si="68"/>
        <v>-6.2500000000000056E-2</v>
      </c>
      <c r="L134" s="104">
        <f>IF(ISNUMBER(J134), $B145 * K134, "")</f>
        <v>-9375.0000000000091</v>
      </c>
      <c r="M134" s="102">
        <v>12.2</v>
      </c>
      <c r="N134" s="25">
        <f t="shared" si="69"/>
        <v>-4.6875000000000111E-2</v>
      </c>
      <c r="O134" s="104">
        <f>IF(ISNUMBER(M134), $B145 * N134, "")</f>
        <v>-7031.2500000000164</v>
      </c>
      <c r="Q134" s="237"/>
      <c r="R134" s="238"/>
      <c r="S134" s="239"/>
    </row>
    <row r="135" spans="1:19">
      <c r="A135" s="123" t="s">
        <v>186</v>
      </c>
      <c r="B135" s="124">
        <v>12.5</v>
      </c>
      <c r="C135" s="76">
        <v>0</v>
      </c>
      <c r="D135" s="13">
        <v>12.2</v>
      </c>
      <c r="E135" s="14">
        <f>IF(ISNUMBER(D135), (D135 - $B135) / $B135, "")</f>
        <v>-2.4000000000000056E-2</v>
      </c>
      <c r="F135" s="16">
        <f>IF(ISNUMBER(D135), $B145 * E135, "")</f>
        <v>-3600.0000000000082</v>
      </c>
      <c r="G135" s="29">
        <v>11.6</v>
      </c>
      <c r="H135" s="14">
        <f>IF(ISNUMBER(G135), (G135 - $B135) / $B135, "")</f>
        <v>-7.2000000000000022E-2</v>
      </c>
      <c r="I135" s="100">
        <f>IF(ISNUMBER(G135), $B145 * H135, "")</f>
        <v>-10800.000000000004</v>
      </c>
      <c r="J135" s="13">
        <v>11.7</v>
      </c>
      <c r="K135" s="14">
        <f>IF(ISNUMBER(J135), (J135 - $B135) / $B135, "")</f>
        <v>-6.4000000000000057E-2</v>
      </c>
      <c r="L135" s="16">
        <f>IF(ISNUMBER(J135), $B145 * K135, "")</f>
        <v>-9600.0000000000091</v>
      </c>
      <c r="M135" s="29">
        <v>11.7</v>
      </c>
      <c r="N135" s="14">
        <f>IF(ISNUMBER(M135), (M135 - $B135) / $B135, "")</f>
        <v>-6.4000000000000057E-2</v>
      </c>
      <c r="O135" s="16">
        <f>IF(ISNUMBER(M135), $B145 * N135, "")</f>
        <v>-9600.0000000000091</v>
      </c>
      <c r="Q135" s="240"/>
      <c r="R135" s="241"/>
      <c r="S135" s="242"/>
    </row>
    <row r="136" spans="1:19" ht="17.25" thickBot="1">
      <c r="A136" s="125" t="s">
        <v>125</v>
      </c>
      <c r="B136" s="126">
        <v>82.3</v>
      </c>
      <c r="C136" s="77">
        <v>-3.6319613000000001E-3</v>
      </c>
      <c r="D136" s="15">
        <v>82.9</v>
      </c>
      <c r="E136" s="32">
        <f t="shared" ref="E136:E139" si="70">IF(ISNUMBER(D136), (D136 - $B136) / $B136, "")</f>
        <v>7.2904009720535668E-3</v>
      </c>
      <c r="F136" s="18">
        <f>IF(ISNUMBER(D136), $B145 * E136, "")</f>
        <v>1093.560145808035</v>
      </c>
      <c r="G136" s="31">
        <v>78.400000000000006</v>
      </c>
      <c r="H136" s="32">
        <f t="shared" ref="H136:H139" si="71">IF(ISNUMBER(G136), (G136 - $B136) / $B136, "")</f>
        <v>-4.738760631834741E-2</v>
      </c>
      <c r="I136" s="101">
        <f>IF(ISNUMBER(G136), $B145 * H136, "")</f>
        <v>-7108.1409477521111</v>
      </c>
      <c r="J136" s="15">
        <v>77.8</v>
      </c>
      <c r="K136" s="32">
        <f t="shared" ref="K136:K139" si="72">IF(ISNUMBER(J136), (J136 - $B136) / $B136, "")</f>
        <v>-5.4678007290400975E-2</v>
      </c>
      <c r="L136" s="18">
        <f>IF(ISNUMBER(J136), $B145 * K136, "")</f>
        <v>-8201.7010935601465</v>
      </c>
      <c r="M136" s="31">
        <v>77.7</v>
      </c>
      <c r="N136" s="32">
        <f t="shared" ref="N136:N139" si="73">IF(ISNUMBER(M136), (M136 - $B136) / $B136, "")</f>
        <v>-5.5893074119076479E-2</v>
      </c>
      <c r="O136" s="18">
        <f>IF(ISNUMBER(M136), $B145 * N136, "")</f>
        <v>-8383.9611178614723</v>
      </c>
      <c r="Q136" s="243"/>
      <c r="R136" s="244"/>
      <c r="S136" s="245"/>
    </row>
    <row r="137" spans="1:19" ht="17.25" thickBot="1">
      <c r="A137" s="125" t="s">
        <v>127</v>
      </c>
      <c r="B137" s="126">
        <v>96.6</v>
      </c>
      <c r="C137" s="77">
        <v>-4.1237113000000001E-3</v>
      </c>
      <c r="D137" s="15">
        <v>95.5</v>
      </c>
      <c r="E137" s="32">
        <f t="shared" si="70"/>
        <v>-1.1387163561076547E-2</v>
      </c>
      <c r="F137" s="18">
        <f>IF(ISNUMBER(D137), $B145 * E137, "")</f>
        <v>-1708.074534161482</v>
      </c>
      <c r="G137" s="31">
        <v>92</v>
      </c>
      <c r="H137" s="32">
        <f t="shared" si="71"/>
        <v>-4.7619047619047561E-2</v>
      </c>
      <c r="I137" s="101">
        <f>IF(ISNUMBER(G137), $B145 * H137, "")</f>
        <v>-7142.857142857134</v>
      </c>
      <c r="J137" s="15">
        <v>92.6</v>
      </c>
      <c r="K137" s="32">
        <f t="shared" si="72"/>
        <v>-4.1407867494824016E-2</v>
      </c>
      <c r="L137" s="18">
        <f>IF(ISNUMBER(J137), $B145 * K137, "")</f>
        <v>-6211.1801242236024</v>
      </c>
      <c r="M137" s="31">
        <v>93.7</v>
      </c>
      <c r="N137" s="32">
        <f t="shared" si="73"/>
        <v>-3.0020703933747325E-2</v>
      </c>
      <c r="O137" s="18">
        <f>IF(ISNUMBER(M137), $B145 * N137, "")</f>
        <v>-4503.1055900620986</v>
      </c>
      <c r="Q137" s="228"/>
      <c r="R137" s="228"/>
      <c r="S137" s="228"/>
    </row>
    <row r="138" spans="1:19" ht="17.25" thickBot="1">
      <c r="A138" s="125" t="s">
        <v>200</v>
      </c>
      <c r="B138" s="126">
        <v>13.9</v>
      </c>
      <c r="C138" s="77">
        <v>-7.1428571000000003E-3</v>
      </c>
      <c r="D138" s="15">
        <v>13.7</v>
      </c>
      <c r="E138" s="32">
        <f t="shared" si="70"/>
        <v>-1.4388489208633171E-2</v>
      </c>
      <c r="F138" s="18">
        <f>IF(ISNUMBER(D138), $B145 * E138, "")</f>
        <v>-2158.2733812949755</v>
      </c>
      <c r="G138" s="31">
        <v>13</v>
      </c>
      <c r="H138" s="32">
        <f t="shared" si="71"/>
        <v>-6.4748201438848949E-2</v>
      </c>
      <c r="I138" s="101">
        <f>IF(ISNUMBER(G138), $B145 * H138, "")</f>
        <v>-9712.2302158273415</v>
      </c>
      <c r="J138" s="15">
        <v>13.1</v>
      </c>
      <c r="K138" s="32">
        <f t="shared" si="72"/>
        <v>-5.7553956834532426E-2</v>
      </c>
      <c r="L138" s="18">
        <f>IF(ISNUMBER(J138), $B145 * K138, "")</f>
        <v>-8633.0935251798637</v>
      </c>
      <c r="M138" s="31">
        <v>13.2</v>
      </c>
      <c r="N138" s="32">
        <f t="shared" si="73"/>
        <v>-5.0359712230215903E-2</v>
      </c>
      <c r="O138" s="18">
        <f>IF(ISNUMBER(M138), $B145 * N138, "")</f>
        <v>-7553.9568345323851</v>
      </c>
      <c r="Q138" s="223"/>
      <c r="R138" s="223"/>
      <c r="S138" s="223"/>
    </row>
    <row r="139" spans="1:19" ht="17.25" thickBot="1">
      <c r="A139" s="127" t="s">
        <v>129</v>
      </c>
      <c r="B139" s="128">
        <v>69.5</v>
      </c>
      <c r="C139" s="78">
        <v>-8.5592011000000003E-3</v>
      </c>
      <c r="D139" s="20">
        <v>69.5</v>
      </c>
      <c r="E139" s="21">
        <f t="shared" si="70"/>
        <v>0</v>
      </c>
      <c r="F139" s="22">
        <f>IF(ISNUMBER(D139), $B145 * E139, "")</f>
        <v>0</v>
      </c>
      <c r="G139" s="30">
        <v>67</v>
      </c>
      <c r="H139" s="21">
        <f t="shared" si="71"/>
        <v>-3.5971223021582732E-2</v>
      </c>
      <c r="I139" s="105">
        <f>IF(ISNUMBER(G139), $B145 * H139, "")</f>
        <v>-5395.6834532374096</v>
      </c>
      <c r="J139" s="20">
        <v>67.2</v>
      </c>
      <c r="K139" s="21">
        <f t="shared" si="72"/>
        <v>-3.3093525179856073E-2</v>
      </c>
      <c r="L139" s="22">
        <f>IF(ISNUMBER(J139), $B145 * K139, "")</f>
        <v>-4964.0287769784109</v>
      </c>
      <c r="M139" s="30">
        <v>67</v>
      </c>
      <c r="N139" s="21">
        <f t="shared" si="73"/>
        <v>-3.5971223021582732E-2</v>
      </c>
      <c r="O139" s="22">
        <f>IF(ISNUMBER(M139), $B145 * N139, "")</f>
        <v>-5395.6834532374096</v>
      </c>
      <c r="Q139" s="223"/>
      <c r="R139" s="223"/>
      <c r="S139" s="223"/>
    </row>
    <row r="140" spans="1:19" ht="17.25" thickBot="1">
      <c r="A140" s="125" t="s">
        <v>342</v>
      </c>
      <c r="B140" s="129">
        <v>11.5</v>
      </c>
      <c r="C140" s="80">
        <v>-8.6206896999999998E-3</v>
      </c>
      <c r="D140" s="106">
        <v>11.4</v>
      </c>
      <c r="E140" s="107">
        <f>IF(ISNUMBER(D140), (D140 - $B140) / $B140, "")</f>
        <v>-8.6956521739130124E-3</v>
      </c>
      <c r="F140" s="108">
        <f>IF(ISNUMBER(D140), $B145 * E140, "")</f>
        <v>-1304.347826086952</v>
      </c>
      <c r="G140" s="109">
        <v>10.8</v>
      </c>
      <c r="H140" s="107">
        <f>IF(ISNUMBER(G140), (G140 - $B140) / $B140, "")</f>
        <v>-6.0869565217391244E-2</v>
      </c>
      <c r="I140" s="110">
        <f>IF(ISNUMBER(G140), $B145 * H140, "")</f>
        <v>-9130.4347826086869</v>
      </c>
      <c r="J140" s="106">
        <v>10.8</v>
      </c>
      <c r="K140" s="107">
        <f>IF(ISNUMBER(J140), (J140 - $B140) / $B140, "")</f>
        <v>-6.0869565217391244E-2</v>
      </c>
      <c r="L140" s="108">
        <f>IF(ISNUMBER(J140), $B145 * K140, "")</f>
        <v>-9130.4347826086869</v>
      </c>
      <c r="M140" s="109">
        <v>10.9</v>
      </c>
      <c r="N140" s="107">
        <f>IF(ISNUMBER(M140), (M140 - $B140) / $B140, "")</f>
        <v>-5.217391304347823E-2</v>
      </c>
      <c r="O140" s="108">
        <f>IF(ISNUMBER(M140), $B145 * N140, "")</f>
        <v>-7826.0869565217345</v>
      </c>
      <c r="Q140" s="228"/>
      <c r="R140" s="228"/>
      <c r="S140" s="228"/>
    </row>
    <row r="141" spans="1:19" ht="17.25" thickBot="1">
      <c r="A141" s="125" t="s">
        <v>71</v>
      </c>
      <c r="B141" s="126">
        <v>22.9</v>
      </c>
      <c r="C141" s="77">
        <v>-8.6580087000000007E-3</v>
      </c>
      <c r="D141" s="15">
        <v>22.5</v>
      </c>
      <c r="E141" s="32">
        <f t="shared" ref="E141:E144" si="74">IF(ISNUMBER(D141), (D141 - $B141) / $B141, "")</f>
        <v>-1.7467248908296883E-2</v>
      </c>
      <c r="F141" s="18">
        <f>IF(ISNUMBER(D141), $B145 * E141, "")</f>
        <v>-2620.0873362445327</v>
      </c>
      <c r="G141" s="31">
        <v>21.4</v>
      </c>
      <c r="H141" s="32">
        <f t="shared" ref="H141:H144" si="75">IF(ISNUMBER(G141), (G141 - $B141) / $B141, "")</f>
        <v>-6.5502183406113537E-2</v>
      </c>
      <c r="I141" s="101">
        <f>IF(ISNUMBER(G141), $B145 * H141, "")</f>
        <v>-9825.3275109170299</v>
      </c>
      <c r="J141" s="15">
        <v>21.5</v>
      </c>
      <c r="K141" s="32">
        <f t="shared" ref="K141:K144" si="76">IF(ISNUMBER(J141), (J141 - $B141) / $B141, "")</f>
        <v>-6.1135371179039243E-2</v>
      </c>
      <c r="L141" s="18">
        <f>IF(ISNUMBER(J141), $B145 * K141, "")</f>
        <v>-9170.3056768558872</v>
      </c>
      <c r="M141" s="31">
        <v>21.6</v>
      </c>
      <c r="N141" s="32">
        <f t="shared" ref="N141:N144" si="77">IF(ISNUMBER(M141), (M141 - $B141) / $B141, "")</f>
        <v>-5.6768558951964948E-2</v>
      </c>
      <c r="O141" s="18">
        <f>IF(ISNUMBER(M141), $B145 * N141, "")</f>
        <v>-8515.2838427947427</v>
      </c>
      <c r="Q141" s="228"/>
      <c r="R141" s="228"/>
      <c r="S141" s="228"/>
    </row>
    <row r="142" spans="1:19" ht="17.25" thickBot="1">
      <c r="A142" s="125" t="s">
        <v>147</v>
      </c>
      <c r="B142" s="126">
        <v>10</v>
      </c>
      <c r="C142" s="77">
        <v>-9.9009900999999997E-3</v>
      </c>
      <c r="D142" s="15">
        <v>9.9499999999999993</v>
      </c>
      <c r="E142" s="32">
        <f t="shared" si="74"/>
        <v>-5.0000000000000712E-3</v>
      </c>
      <c r="F142" s="18">
        <f>IF(ISNUMBER(D142), $B145 * E142, "")</f>
        <v>-750.00000000001069</v>
      </c>
      <c r="G142" s="31">
        <v>9.34</v>
      </c>
      <c r="H142" s="32">
        <f t="shared" si="75"/>
        <v>-6.6000000000000017E-2</v>
      </c>
      <c r="I142" s="101">
        <f>IF(ISNUMBER(G142), $B145 * H142, "")</f>
        <v>-9900.0000000000018</v>
      </c>
      <c r="J142" s="15">
        <v>9.3800000000000008</v>
      </c>
      <c r="K142" s="32">
        <f t="shared" si="76"/>
        <v>-6.1999999999999923E-2</v>
      </c>
      <c r="L142" s="18">
        <f>IF(ISNUMBER(J142), $B145 * K142, "")</f>
        <v>-9299.9999999999891</v>
      </c>
      <c r="M142" s="31">
        <v>9.4700000000000006</v>
      </c>
      <c r="N142" s="32">
        <f t="shared" si="77"/>
        <v>-5.2999999999999936E-2</v>
      </c>
      <c r="O142" s="18">
        <f>IF(ISNUMBER(M142), $B145 * N142, "")</f>
        <v>-7949.99999999999</v>
      </c>
      <c r="Q142" s="228"/>
      <c r="R142" s="228"/>
      <c r="S142" s="228"/>
    </row>
    <row r="143" spans="1:19">
      <c r="A143" s="125" t="s">
        <v>246</v>
      </c>
      <c r="B143" s="126">
        <v>72.7</v>
      </c>
      <c r="C143" s="77">
        <v>-2.6773761699999999E-2</v>
      </c>
      <c r="D143" s="15">
        <v>71.900000000000006</v>
      </c>
      <c r="E143" s="32">
        <f t="shared" si="74"/>
        <v>-1.1004126547455256E-2</v>
      </c>
      <c r="F143" s="18">
        <f>IF(ISNUMBER(D143), $B145 * E143, "")</f>
        <v>-1650.6189821182884</v>
      </c>
      <c r="G143" s="31">
        <v>68.400000000000006</v>
      </c>
      <c r="H143" s="32">
        <f t="shared" si="75"/>
        <v>-5.9147180192572174E-2</v>
      </c>
      <c r="I143" s="101">
        <f>IF(ISNUMBER(G143), $B145 * H143, "")</f>
        <v>-8872.0770288858257</v>
      </c>
      <c r="J143" s="15">
        <v>68.2</v>
      </c>
      <c r="K143" s="32">
        <f t="shared" si="76"/>
        <v>-6.1898211829436035E-2</v>
      </c>
      <c r="L143" s="18">
        <f>IF(ISNUMBER(J143), $B145 * K143, "")</f>
        <v>-9284.7317744154061</v>
      </c>
      <c r="M143" s="31">
        <v>68.2</v>
      </c>
      <c r="N143" s="32">
        <f t="shared" si="77"/>
        <v>-6.1898211829436035E-2</v>
      </c>
      <c r="O143" s="18">
        <f>IF(ISNUMBER(M143), $B145 * N143, "")</f>
        <v>-9284.7317744154061</v>
      </c>
      <c r="Q143" s="250"/>
      <c r="R143" s="251"/>
      <c r="S143" s="252"/>
    </row>
    <row r="144" spans="1:19" ht="17.25" thickBot="1">
      <c r="A144" s="130" t="s">
        <v>97</v>
      </c>
      <c r="B144" s="131">
        <v>2.8E-3</v>
      </c>
      <c r="C144" s="79">
        <v>-3.4482758600000003E-2</v>
      </c>
      <c r="D144" s="24">
        <v>2.8999999999999998E-3</v>
      </c>
      <c r="E144" s="25">
        <f t="shared" si="74"/>
        <v>3.5714285714285657E-2</v>
      </c>
      <c r="F144" s="104">
        <f>IF(ISNUMBER(D144), $B145 * E144, "")</f>
        <v>5357.1428571428487</v>
      </c>
      <c r="G144" s="102">
        <v>2.7000000000000001E-3</v>
      </c>
      <c r="H144" s="25">
        <f t="shared" si="75"/>
        <v>-3.5714285714285657E-2</v>
      </c>
      <c r="I144" s="103">
        <f>IF(ISNUMBER(G144), $B145 * H144, "")</f>
        <v>-5357.1428571428487</v>
      </c>
      <c r="J144" s="24">
        <v>2.8E-3</v>
      </c>
      <c r="K144" s="25">
        <f t="shared" si="76"/>
        <v>0</v>
      </c>
      <c r="L144" s="104">
        <f>IF(ISNUMBER(J144), $B145 * K144, "")</f>
        <v>0</v>
      </c>
      <c r="M144" s="102">
        <v>2.8E-3</v>
      </c>
      <c r="N144" s="25">
        <f t="shared" si="77"/>
        <v>0</v>
      </c>
      <c r="O144" s="104">
        <f>IF(ISNUMBER(M144), $B145 * N144, "")</f>
        <v>0</v>
      </c>
      <c r="Q144" s="253"/>
      <c r="R144" s="254"/>
      <c r="S144" s="255"/>
    </row>
    <row r="145" spans="1:19" ht="17.25" thickBot="1">
      <c r="A145" s="132" t="s">
        <v>266</v>
      </c>
      <c r="B145" s="261">
        <f>$B$37</f>
        <v>150000</v>
      </c>
      <c r="C145" s="262"/>
      <c r="D145" s="26" t="s">
        <v>267</v>
      </c>
      <c r="E145" s="27">
        <f>IF(COUNT(E125:E144), SUM(E125:E144) / COUNT(E125:E144), 0)</f>
        <v>-6.6368411834962452E-3</v>
      </c>
      <c r="F145" s="28">
        <f>SUM(F125:F144)</f>
        <v>-19910.523550488739</v>
      </c>
      <c r="G145" s="26" t="s">
        <v>267</v>
      </c>
      <c r="H145" s="27">
        <f>IF(COUNT(H125:H144), SUM(H125:H144) / COUNT(H125:H144), 0)</f>
        <v>-5.6339488018741266E-2</v>
      </c>
      <c r="I145" s="28">
        <f>SUM(I125:I144)</f>
        <v>-169018.46405622378</v>
      </c>
      <c r="J145" s="26" t="s">
        <v>267</v>
      </c>
      <c r="K145" s="27">
        <f>IF(COUNT(K125:K144), SUM(K125:K144) / COUNT(K125:K144), 0)</f>
        <v>-5.271081244893161E-2</v>
      </c>
      <c r="L145" s="28">
        <f>SUM(L125:L144)</f>
        <v>-158132.43734679482</v>
      </c>
      <c r="M145" s="26" t="s">
        <v>267</v>
      </c>
      <c r="N145" s="27">
        <f>IF(COUNT(N125:N144), SUM(N125:N144) / COUNT(N125:N144), 0)</f>
        <v>-4.9746131128991983E-2</v>
      </c>
      <c r="O145" s="28">
        <f>SUM(O125:O144)</f>
        <v>-149238.39338697595</v>
      </c>
      <c r="Q145" s="256"/>
      <c r="R145" s="257"/>
      <c r="S145" s="258"/>
    </row>
    <row r="147" spans="1:19" ht="17.25" thickBot="1"/>
    <row r="148" spans="1:19" ht="17.25" thickBot="1">
      <c r="A148" s="202" t="s">
        <v>255</v>
      </c>
      <c r="B148" s="203"/>
      <c r="C148" s="203"/>
      <c r="D148" s="203"/>
      <c r="E148" s="203"/>
      <c r="F148" s="203"/>
      <c r="G148" s="203"/>
      <c r="H148" s="203"/>
      <c r="I148" s="203"/>
      <c r="J148" s="203"/>
      <c r="K148" s="203"/>
      <c r="L148" s="203"/>
      <c r="M148" s="203"/>
      <c r="N148" s="203"/>
      <c r="O148" s="204"/>
      <c r="Q148" s="223"/>
      <c r="R148" s="223"/>
      <c r="S148" s="223"/>
    </row>
    <row r="149" spans="1:19" ht="17.25" thickBot="1">
      <c r="A149" s="174" t="s">
        <v>263</v>
      </c>
      <c r="B149" s="202" t="s">
        <v>49</v>
      </c>
      <c r="C149" s="204"/>
      <c r="D149" s="202" t="s">
        <v>57</v>
      </c>
      <c r="E149" s="203"/>
      <c r="F149" s="204"/>
      <c r="G149" s="229">
        <f>_xlfn.IFNA(VLOOKUP(B149, 현재가테이블!$B$2:$D$200, 2, FALSE), "-")</f>
        <v>48446000</v>
      </c>
      <c r="H149" s="230"/>
      <c r="I149" s="231"/>
      <c r="J149" s="202" t="s">
        <v>58</v>
      </c>
      <c r="K149" s="203"/>
      <c r="L149" s="204"/>
      <c r="M149" s="232">
        <f>_xlfn.IFNA(VLOOKUP(B149, 현재가테이블!$B$2:$D$200, 3, FALSE), "-")</f>
        <v>4.5040769699999997E-2</v>
      </c>
      <c r="N149" s="233"/>
      <c r="O149" s="234"/>
      <c r="Q149" s="223"/>
      <c r="R149" s="223"/>
      <c r="S149" s="223"/>
    </row>
    <row r="150" spans="1:19" ht="17.25" thickBot="1">
      <c r="A150" s="263" t="s">
        <v>54</v>
      </c>
      <c r="B150" s="265" t="str">
        <f>TEXT($G$1, "[$-ko-KR]yyyy-mm-dd(ddd) ") &amp; "오전 00:00"</f>
        <v>2022-02-08(화) 오전 00:00</v>
      </c>
      <c r="C150" s="266"/>
      <c r="D150" s="225" t="str">
        <f>TEXT($G$1, "[$-ko-KR]yyyy-mm-dd(ddd) ") &amp; "오후 14:00"</f>
        <v>2022-02-08(화) 오후 14:00</v>
      </c>
      <c r="E150" s="226"/>
      <c r="F150" s="227"/>
      <c r="G150" s="225" t="str">
        <f>TEXT($G$1, "[$-ko-KR]yyyy-mm-dd(ddd) ") &amp; "오후 19:00"</f>
        <v>2022-02-08(화) 오후 19:00</v>
      </c>
      <c r="H150" s="226"/>
      <c r="I150" s="227"/>
      <c r="J150" s="225" t="str">
        <f>TEXT($G$1, "[$-ko-KR]yyyy-mm-dd(ddd) ") &amp; "오후 21:00"</f>
        <v>2022-02-08(화) 오후 21:00</v>
      </c>
      <c r="K150" s="226"/>
      <c r="L150" s="227"/>
      <c r="M150" s="225" t="str">
        <f>TEXT($G$1+1, "[$-ko-KR]yyyy-mm-dd(ddd) ") &amp; "오전 00:00"</f>
        <v>2022-02-09(수) 오전 00:00</v>
      </c>
      <c r="N150" s="226"/>
      <c r="O150" s="227"/>
      <c r="Q150" s="223"/>
      <c r="R150" s="223"/>
      <c r="S150" s="223"/>
    </row>
    <row r="151" spans="1:19" ht="17.25" thickBot="1">
      <c r="A151" s="264"/>
      <c r="B151" s="121" t="s">
        <v>57</v>
      </c>
      <c r="C151" s="122" t="s">
        <v>58</v>
      </c>
      <c r="D151" s="2" t="s">
        <v>57</v>
      </c>
      <c r="E151" s="10" t="s">
        <v>264</v>
      </c>
      <c r="F151" s="11" t="s">
        <v>265</v>
      </c>
      <c r="G151" s="175" t="s">
        <v>57</v>
      </c>
      <c r="H151" s="176" t="s">
        <v>264</v>
      </c>
      <c r="I151" s="177" t="s">
        <v>265</v>
      </c>
      <c r="J151" s="10" t="s">
        <v>57</v>
      </c>
      <c r="K151" s="10" t="s">
        <v>264</v>
      </c>
      <c r="L151" s="115" t="s">
        <v>265</v>
      </c>
      <c r="M151" s="2" t="s">
        <v>57</v>
      </c>
      <c r="N151" s="10" t="s">
        <v>264</v>
      </c>
      <c r="O151" s="66" t="s">
        <v>265</v>
      </c>
      <c r="Q151" s="228"/>
      <c r="R151" s="228"/>
      <c r="S151" s="228"/>
    </row>
    <row r="152" spans="1:19" ht="17.25" thickBot="1">
      <c r="A152" s="123" t="s">
        <v>216</v>
      </c>
      <c r="B152" s="124">
        <v>167</v>
      </c>
      <c r="C152" s="76">
        <v>0</v>
      </c>
      <c r="D152" s="13">
        <v>164</v>
      </c>
      <c r="E152" s="14">
        <f>IF(ISNUMBER(D152), (D152 - $B152) / $B152, "")</f>
        <v>-1.7964071856287425E-2</v>
      </c>
      <c r="F152" s="16">
        <f>IF(ISNUMBER(D152), $B172 * E152, "")</f>
        <v>-2694.6107784431138</v>
      </c>
      <c r="G152" s="29">
        <v>156</v>
      </c>
      <c r="H152" s="14">
        <f>IF(ISNUMBER(G152), (G152 - $B152) / $B152, "")</f>
        <v>-6.5868263473053898E-2</v>
      </c>
      <c r="I152" s="100">
        <f>IF(ISNUMBER(G152), $B172 * H152, "")</f>
        <v>-9880.2395209580845</v>
      </c>
      <c r="J152" s="13">
        <v>158</v>
      </c>
      <c r="K152" s="14">
        <f>IF(ISNUMBER(J152), (J152 - $B152) / $B152, "")</f>
        <v>-5.3892215568862277E-2</v>
      </c>
      <c r="L152" s="16">
        <f>IF(ISNUMBER(J152), $B172 * K152, "")</f>
        <v>-8083.8323353293417</v>
      </c>
      <c r="M152" s="29">
        <v>157</v>
      </c>
      <c r="N152" s="14">
        <f>IF(ISNUMBER(M152), (M152 - $B152) / $B152, "")</f>
        <v>-5.9880239520958084E-2</v>
      </c>
      <c r="O152" s="16">
        <f>IF(ISNUMBER(M152), $B172 * N152, "")</f>
        <v>-8982.0359281437122</v>
      </c>
      <c r="Q152" s="223"/>
      <c r="R152" s="223"/>
      <c r="S152" s="223"/>
    </row>
    <row r="153" spans="1:19" ht="17.25" thickBot="1">
      <c r="A153" s="125" t="s">
        <v>190</v>
      </c>
      <c r="B153" s="126">
        <v>105</v>
      </c>
      <c r="C153" s="77">
        <v>0</v>
      </c>
      <c r="D153" s="15">
        <v>103</v>
      </c>
      <c r="E153" s="32">
        <f t="shared" ref="E153:E156" si="78">IF(ISNUMBER(D153), (D153 - $B153) / $B153, "")</f>
        <v>-1.9047619047619049E-2</v>
      </c>
      <c r="F153" s="18">
        <f>IF(ISNUMBER(D153), $B172 * E153, "")</f>
        <v>-2857.1428571428573</v>
      </c>
      <c r="G153" s="31">
        <v>98.3</v>
      </c>
      <c r="H153" s="32">
        <f t="shared" ref="H153:H156" si="79">IF(ISNUMBER(G153), (G153 - $B153) / $B153, "")</f>
        <v>-6.380952380952383E-2</v>
      </c>
      <c r="I153" s="101">
        <f>IF(ISNUMBER(G153), $B172 * H153, "")</f>
        <v>-9571.4285714285743</v>
      </c>
      <c r="J153" s="15">
        <v>99.7</v>
      </c>
      <c r="K153" s="32">
        <f t="shared" ref="K153:K156" si="80">IF(ISNUMBER(J153), (J153 - $B153) / $B153, "")</f>
        <v>-5.0476190476190452E-2</v>
      </c>
      <c r="L153" s="18">
        <f>IF(ISNUMBER(J153), $B172 * K153, "")</f>
        <v>-7571.4285714285679</v>
      </c>
      <c r="M153" s="31">
        <v>101</v>
      </c>
      <c r="N153" s="32">
        <f t="shared" ref="N153:N156" si="81">IF(ISNUMBER(M153), (M153 - $B153) / $B153, "")</f>
        <v>-3.8095238095238099E-2</v>
      </c>
      <c r="O153" s="18">
        <f>IF(ISNUMBER(M153), $B172 * N153, "")</f>
        <v>-5714.2857142857147</v>
      </c>
      <c r="Q153" s="223"/>
      <c r="R153" s="223"/>
      <c r="S153" s="223"/>
    </row>
    <row r="154" spans="1:19" ht="17.25" thickBot="1">
      <c r="A154" s="125" t="s">
        <v>181</v>
      </c>
      <c r="B154" s="126">
        <v>890</v>
      </c>
      <c r="C154" s="77">
        <v>-2.2421525E-3</v>
      </c>
      <c r="D154" s="15">
        <v>878</v>
      </c>
      <c r="E154" s="32">
        <f t="shared" si="78"/>
        <v>-1.3483146067415731E-2</v>
      </c>
      <c r="F154" s="18">
        <f>IF(ISNUMBER(D154), $B172 * E154, "")</f>
        <v>-2022.4719101123596</v>
      </c>
      <c r="G154" s="31">
        <v>830</v>
      </c>
      <c r="H154" s="32">
        <f t="shared" si="79"/>
        <v>-6.741573033707865E-2</v>
      </c>
      <c r="I154" s="101">
        <f>IF(ISNUMBER(G154), $B172 * H154, "")</f>
        <v>-10112.359550561798</v>
      </c>
      <c r="J154" s="15">
        <v>831</v>
      </c>
      <c r="K154" s="32">
        <f t="shared" si="80"/>
        <v>-6.6292134831460681E-2</v>
      </c>
      <c r="L154" s="18">
        <f>IF(ISNUMBER(J154), $B172 * K154, "")</f>
        <v>-9943.820224719102</v>
      </c>
      <c r="M154" s="31">
        <v>836</v>
      </c>
      <c r="N154" s="32">
        <f t="shared" si="81"/>
        <v>-6.0674157303370786E-2</v>
      </c>
      <c r="O154" s="18">
        <f>IF(ISNUMBER(M154), $B172 * N154, "")</f>
        <v>-9101.1235955056181</v>
      </c>
      <c r="Q154" s="228"/>
      <c r="R154" s="228"/>
      <c r="S154" s="228"/>
    </row>
    <row r="155" spans="1:19" ht="17.25" thickBot="1">
      <c r="A155" s="125" t="s">
        <v>325</v>
      </c>
      <c r="B155" s="126">
        <v>318</v>
      </c>
      <c r="C155" s="77">
        <v>-3.1347962000000001E-3</v>
      </c>
      <c r="D155" s="15">
        <v>317</v>
      </c>
      <c r="E155" s="32">
        <f t="shared" si="78"/>
        <v>-3.1446540880503146E-3</v>
      </c>
      <c r="F155" s="18">
        <f>IF(ISNUMBER(D155), $B172 * E155, "")</f>
        <v>-471.69811320754718</v>
      </c>
      <c r="G155" s="31">
        <v>302</v>
      </c>
      <c r="H155" s="32">
        <f t="shared" si="79"/>
        <v>-5.0314465408805034E-2</v>
      </c>
      <c r="I155" s="101">
        <f>IF(ISNUMBER(G155), $B172 * H155, "")</f>
        <v>-7547.1698113207549</v>
      </c>
      <c r="J155" s="15">
        <v>304</v>
      </c>
      <c r="K155" s="32">
        <f t="shared" si="80"/>
        <v>-4.40251572327044E-2</v>
      </c>
      <c r="L155" s="18">
        <f>IF(ISNUMBER(J155), $B172 * K155, "")</f>
        <v>-6603.7735849056598</v>
      </c>
      <c r="M155" s="31">
        <v>302</v>
      </c>
      <c r="N155" s="32">
        <f t="shared" si="81"/>
        <v>-5.0314465408805034E-2</v>
      </c>
      <c r="O155" s="18">
        <f>IF(ISNUMBER(M155), $B172 * N155, "")</f>
        <v>-7547.1698113207549</v>
      </c>
      <c r="Q155" s="228"/>
      <c r="R155" s="228"/>
      <c r="S155" s="228"/>
    </row>
    <row r="156" spans="1:19" ht="17.25" thickBot="1">
      <c r="A156" s="127" t="s">
        <v>85</v>
      </c>
      <c r="B156" s="128">
        <v>284</v>
      </c>
      <c r="C156" s="78">
        <v>-3.5087718999999998E-3</v>
      </c>
      <c r="D156" s="20">
        <v>283</v>
      </c>
      <c r="E156" s="21">
        <f t="shared" si="78"/>
        <v>-3.5211267605633804E-3</v>
      </c>
      <c r="F156" s="22">
        <f>IF(ISNUMBER(D156), $B172 * E156, "")</f>
        <v>-528.16901408450701</v>
      </c>
      <c r="G156" s="30">
        <v>269</v>
      </c>
      <c r="H156" s="21">
        <f t="shared" si="79"/>
        <v>-5.2816901408450703E-2</v>
      </c>
      <c r="I156" s="105">
        <f>IF(ISNUMBER(G156), $B172 * H156, "")</f>
        <v>-7922.5352112676055</v>
      </c>
      <c r="J156" s="20">
        <v>269</v>
      </c>
      <c r="K156" s="21">
        <f t="shared" si="80"/>
        <v>-5.2816901408450703E-2</v>
      </c>
      <c r="L156" s="22">
        <f>IF(ISNUMBER(J156), $B172 * K156, "")</f>
        <v>-7922.5352112676055</v>
      </c>
      <c r="M156" s="30">
        <v>267</v>
      </c>
      <c r="N156" s="21">
        <f t="shared" si="81"/>
        <v>-5.9859154929577461E-2</v>
      </c>
      <c r="O156" s="22">
        <f>IF(ISNUMBER(M156), $B172 * N156, "")</f>
        <v>-8978.8732394366198</v>
      </c>
      <c r="Q156" s="228"/>
      <c r="R156" s="228"/>
      <c r="S156" s="228"/>
    </row>
    <row r="157" spans="1:19" ht="17.25" thickBot="1">
      <c r="A157" s="125" t="s">
        <v>262</v>
      </c>
      <c r="B157" s="129">
        <v>201</v>
      </c>
      <c r="C157" s="80">
        <v>-4.9504950000000001E-3</v>
      </c>
      <c r="D157" s="106">
        <v>204</v>
      </c>
      <c r="E157" s="107">
        <f>IF(ISNUMBER(D157), (D157 - $B157) / $B157, "")</f>
        <v>1.4925373134328358E-2</v>
      </c>
      <c r="F157" s="108">
        <f>IF(ISNUMBER(D157), $B172 * E157, "")</f>
        <v>2238.8059701492539</v>
      </c>
      <c r="G157" s="109">
        <v>192</v>
      </c>
      <c r="H157" s="107">
        <f>IF(ISNUMBER(G157), (G157 - $B157) / $B157, "")</f>
        <v>-4.4776119402985072E-2</v>
      </c>
      <c r="I157" s="110">
        <f>IF(ISNUMBER(G157), $B172 * H157, "")</f>
        <v>-6716.4179104477607</v>
      </c>
      <c r="J157" s="106">
        <v>192</v>
      </c>
      <c r="K157" s="107">
        <f>IF(ISNUMBER(J157), (J157 - $B157) / $B157, "")</f>
        <v>-4.4776119402985072E-2</v>
      </c>
      <c r="L157" s="108">
        <f>IF(ISNUMBER(J157), $B172 * K157, "")</f>
        <v>-6716.4179104477607</v>
      </c>
      <c r="M157" s="109">
        <v>190</v>
      </c>
      <c r="N157" s="107">
        <f>IF(ISNUMBER(M157), (M157 - $B157) / $B157, "")</f>
        <v>-5.4726368159203981E-2</v>
      </c>
      <c r="O157" s="108">
        <f>IF(ISNUMBER(M157), $B172 * N157, "")</f>
        <v>-8208.9552238805973</v>
      </c>
      <c r="Q157" s="228"/>
      <c r="R157" s="228"/>
      <c r="S157" s="228"/>
    </row>
    <row r="158" spans="1:19" ht="17.25" thickBot="1">
      <c r="A158" s="125" t="s">
        <v>171</v>
      </c>
      <c r="B158" s="126">
        <v>760</v>
      </c>
      <c r="C158" s="77">
        <v>-5.2356021000000003E-3</v>
      </c>
      <c r="D158" s="15">
        <v>753</v>
      </c>
      <c r="E158" s="32">
        <f t="shared" ref="E158:E161" si="82">IF(ISNUMBER(D158), (D158 - $B158) / $B158, "")</f>
        <v>-9.2105263157894728E-3</v>
      </c>
      <c r="F158" s="18">
        <f>IF(ISNUMBER(D158), $B172 * E158, "")</f>
        <v>-1381.5789473684208</v>
      </c>
      <c r="G158" s="31">
        <v>701</v>
      </c>
      <c r="H158" s="32">
        <f t="shared" ref="H158:H161" si="83">IF(ISNUMBER(G158), (G158 - $B158) / $B158, "")</f>
        <v>-7.7631578947368426E-2</v>
      </c>
      <c r="I158" s="101">
        <f>IF(ISNUMBER(G158), $B172 * H158, "")</f>
        <v>-11644.736842105263</v>
      </c>
      <c r="J158" s="15">
        <v>707</v>
      </c>
      <c r="K158" s="32">
        <f t="shared" ref="K158:K161" si="84">IF(ISNUMBER(J158), (J158 - $B158) / $B158, "")</f>
        <v>-6.9736842105263153E-2</v>
      </c>
      <c r="L158" s="18">
        <f>IF(ISNUMBER(J158), $B172 * K158, "")</f>
        <v>-10460.526315789473</v>
      </c>
      <c r="M158" s="31">
        <v>703</v>
      </c>
      <c r="N158" s="32">
        <f t="shared" ref="N158:N161" si="85">IF(ISNUMBER(M158), (M158 - $B158) / $B158, "")</f>
        <v>-7.4999999999999997E-2</v>
      </c>
      <c r="O158" s="18">
        <f>IF(ISNUMBER(M158), $B172 * N158, "")</f>
        <v>-11250</v>
      </c>
      <c r="Q158" s="228"/>
      <c r="R158" s="228"/>
      <c r="S158" s="228"/>
    </row>
    <row r="159" spans="1:19" ht="17.25" thickBot="1">
      <c r="A159" s="125" t="s">
        <v>101</v>
      </c>
      <c r="B159" s="126">
        <v>713</v>
      </c>
      <c r="C159" s="77">
        <v>-6.9637882999999999E-3</v>
      </c>
      <c r="D159" s="15">
        <v>711</v>
      </c>
      <c r="E159" s="32">
        <f t="shared" si="82"/>
        <v>-2.8050490883590462E-3</v>
      </c>
      <c r="F159" s="18">
        <f>IF(ISNUMBER(D159), $B172 * E159, "")</f>
        <v>-420.75736325385691</v>
      </c>
      <c r="G159" s="31">
        <v>675</v>
      </c>
      <c r="H159" s="32">
        <f t="shared" si="83"/>
        <v>-5.3295932678821878E-2</v>
      </c>
      <c r="I159" s="101">
        <f>IF(ISNUMBER(G159), $B172 * H159, "")</f>
        <v>-7994.3899018232814</v>
      </c>
      <c r="J159" s="15">
        <v>676</v>
      </c>
      <c r="K159" s="32">
        <f t="shared" si="84"/>
        <v>-5.1893408134642355E-2</v>
      </c>
      <c r="L159" s="18">
        <f>IF(ISNUMBER(J159), $B172 * K159, "")</f>
        <v>-7784.011220196353</v>
      </c>
      <c r="M159" s="31">
        <v>677</v>
      </c>
      <c r="N159" s="32">
        <f t="shared" si="85"/>
        <v>-5.0490883590462832E-2</v>
      </c>
      <c r="O159" s="18">
        <f>IF(ISNUMBER(M159), $B172 * N159, "")</f>
        <v>-7573.6325385694245</v>
      </c>
      <c r="Q159" s="228"/>
      <c r="R159" s="228"/>
      <c r="S159" s="228"/>
    </row>
    <row r="160" spans="1:19" ht="17.25" thickBot="1">
      <c r="A160" s="125" t="s">
        <v>188</v>
      </c>
      <c r="B160" s="126">
        <v>281</v>
      </c>
      <c r="C160" s="77">
        <v>-7.0671377999999997E-3</v>
      </c>
      <c r="D160" s="15">
        <v>277</v>
      </c>
      <c r="E160" s="32">
        <f t="shared" si="82"/>
        <v>-1.4234875444839857E-2</v>
      </c>
      <c r="F160" s="18">
        <f>IF(ISNUMBER(D160), $B172 * E160, "")</f>
        <v>-2135.2313167259786</v>
      </c>
      <c r="G160" s="31">
        <v>263</v>
      </c>
      <c r="H160" s="32">
        <f t="shared" si="83"/>
        <v>-6.4056939501779361E-2</v>
      </c>
      <c r="I160" s="101">
        <f>IF(ISNUMBER(G160), $B172 * H160, "")</f>
        <v>-9608.5409252669051</v>
      </c>
      <c r="J160" s="15">
        <v>265</v>
      </c>
      <c r="K160" s="32">
        <f t="shared" si="84"/>
        <v>-5.6939501779359428E-2</v>
      </c>
      <c r="L160" s="18">
        <f>IF(ISNUMBER(J160), $B172 * K160, "")</f>
        <v>-8540.9252669039142</v>
      </c>
      <c r="M160" s="31">
        <v>268</v>
      </c>
      <c r="N160" s="32">
        <f t="shared" si="85"/>
        <v>-4.6263345195729534E-2</v>
      </c>
      <c r="O160" s="18">
        <f>IF(ISNUMBER(M160), $B172 * N160, "")</f>
        <v>-6939.5017793594297</v>
      </c>
      <c r="Q160" s="33"/>
      <c r="R160" s="33"/>
    </row>
    <row r="161" spans="1:19" ht="17.25" thickBot="1">
      <c r="A161" s="130" t="s">
        <v>141</v>
      </c>
      <c r="B161" s="131">
        <v>109</v>
      </c>
      <c r="C161" s="79">
        <v>-9.0909091000000008E-3</v>
      </c>
      <c r="D161" s="24">
        <v>107</v>
      </c>
      <c r="E161" s="25">
        <f t="shared" si="82"/>
        <v>-1.834862385321101E-2</v>
      </c>
      <c r="F161" s="104">
        <f>IF(ISNUMBER(D161), $B172 * E161, "")</f>
        <v>-2752.2935779816517</v>
      </c>
      <c r="G161" s="102">
        <v>102</v>
      </c>
      <c r="H161" s="25">
        <f t="shared" si="83"/>
        <v>-6.4220183486238536E-2</v>
      </c>
      <c r="I161" s="103">
        <f>IF(ISNUMBER(G161), $B172 * H161, "")</f>
        <v>-9633.0275229357812</v>
      </c>
      <c r="J161" s="24">
        <v>103</v>
      </c>
      <c r="K161" s="25">
        <f t="shared" si="84"/>
        <v>-5.5045871559633031E-2</v>
      </c>
      <c r="L161" s="104">
        <f>IF(ISNUMBER(J161), $B172 * K161, "")</f>
        <v>-8256.880733944954</v>
      </c>
      <c r="M161" s="102">
        <v>102</v>
      </c>
      <c r="N161" s="25">
        <f t="shared" si="85"/>
        <v>-6.4220183486238536E-2</v>
      </c>
      <c r="O161" s="104">
        <f>IF(ISNUMBER(M161), $B172 * N161, "")</f>
        <v>-9633.0275229357812</v>
      </c>
      <c r="Q161" s="237"/>
      <c r="R161" s="238"/>
      <c r="S161" s="239"/>
    </row>
    <row r="162" spans="1:19">
      <c r="A162" s="123" t="s">
        <v>226</v>
      </c>
      <c r="B162" s="124">
        <v>471</v>
      </c>
      <c r="C162" s="76">
        <v>-1.05042017E-2</v>
      </c>
      <c r="D162" s="13">
        <v>467</v>
      </c>
      <c r="E162" s="14">
        <f>IF(ISNUMBER(D162), (D162 - $B162) / $B162, "")</f>
        <v>-8.4925690021231421E-3</v>
      </c>
      <c r="F162" s="16">
        <f>IF(ISNUMBER(D162), $B172 * E162, "")</f>
        <v>-1273.8853503184714</v>
      </c>
      <c r="G162" s="29">
        <v>438</v>
      </c>
      <c r="H162" s="14">
        <f>IF(ISNUMBER(G162), (G162 - $B162) / $B162, "")</f>
        <v>-7.0063694267515922E-2</v>
      </c>
      <c r="I162" s="100">
        <f>IF(ISNUMBER(G162), $B172 * H162, "")</f>
        <v>-10509.554140127388</v>
      </c>
      <c r="J162" s="13">
        <v>442</v>
      </c>
      <c r="K162" s="14">
        <f>IF(ISNUMBER(J162), (J162 - $B162) / $B162, "")</f>
        <v>-6.1571125265392782E-2</v>
      </c>
      <c r="L162" s="16">
        <f>IF(ISNUMBER(J162), $B172 * K162, "")</f>
        <v>-9235.6687898089167</v>
      </c>
      <c r="M162" s="29">
        <v>438</v>
      </c>
      <c r="N162" s="14">
        <f>IF(ISNUMBER(M162), (M162 - $B162) / $B162, "")</f>
        <v>-7.0063694267515922E-2</v>
      </c>
      <c r="O162" s="16">
        <f>IF(ISNUMBER(M162), $B172 * N162, "")</f>
        <v>-10509.554140127388</v>
      </c>
      <c r="Q162" s="240"/>
      <c r="R162" s="241"/>
      <c r="S162" s="242"/>
    </row>
    <row r="163" spans="1:19" ht="17.25" thickBot="1">
      <c r="A163" s="125" t="s">
        <v>121</v>
      </c>
      <c r="B163" s="126">
        <v>396</v>
      </c>
      <c r="C163" s="77">
        <v>-1.24688279E-2</v>
      </c>
      <c r="D163" s="15">
        <v>392</v>
      </c>
      <c r="E163" s="32">
        <f t="shared" ref="E163:E166" si="86">IF(ISNUMBER(D163), (D163 - $B163) / $B163, "")</f>
        <v>-1.0101010101010102E-2</v>
      </c>
      <c r="F163" s="18">
        <f>IF(ISNUMBER(D163), $B172 * E163, "")</f>
        <v>-1515.1515151515152</v>
      </c>
      <c r="G163" s="31">
        <v>370</v>
      </c>
      <c r="H163" s="32">
        <f t="shared" ref="H163:H166" si="87">IF(ISNUMBER(G163), (G163 - $B163) / $B163, "")</f>
        <v>-6.5656565656565663E-2</v>
      </c>
      <c r="I163" s="101">
        <f>IF(ISNUMBER(G163), $B172 * H163, "")</f>
        <v>-9848.4848484848499</v>
      </c>
      <c r="J163" s="15">
        <v>371</v>
      </c>
      <c r="K163" s="32">
        <f t="shared" ref="K163:K166" si="88">IF(ISNUMBER(J163), (J163 - $B163) / $B163, "")</f>
        <v>-6.3131313131313135E-2</v>
      </c>
      <c r="L163" s="18">
        <f>IF(ISNUMBER(J163), $B172 * K163, "")</f>
        <v>-9469.69696969697</v>
      </c>
      <c r="M163" s="31">
        <v>374</v>
      </c>
      <c r="N163" s="32">
        <f t="shared" ref="N163:N166" si="89">IF(ISNUMBER(M163), (M163 - $B163) / $B163, "")</f>
        <v>-5.5555555555555552E-2</v>
      </c>
      <c r="O163" s="18">
        <f>IF(ISNUMBER(M163), $B172 * N163, "")</f>
        <v>-8333.3333333333321</v>
      </c>
      <c r="Q163" s="243"/>
      <c r="R163" s="244"/>
      <c r="S163" s="245"/>
    </row>
    <row r="164" spans="1:19" ht="17.25" thickBot="1">
      <c r="A164" s="125" t="s">
        <v>248</v>
      </c>
      <c r="B164" s="126">
        <v>820</v>
      </c>
      <c r="C164" s="77">
        <v>-1.3237063800000001E-2</v>
      </c>
      <c r="D164" s="15">
        <v>811</v>
      </c>
      <c r="E164" s="32">
        <f t="shared" si="86"/>
        <v>-1.097560975609756E-2</v>
      </c>
      <c r="F164" s="18">
        <f>IF(ISNUMBER(D164), $B172 * E164, "")</f>
        <v>-1646.3414634146341</v>
      </c>
      <c r="G164" s="31">
        <v>782</v>
      </c>
      <c r="H164" s="32">
        <f t="shared" si="87"/>
        <v>-4.6341463414634146E-2</v>
      </c>
      <c r="I164" s="101">
        <f>IF(ISNUMBER(G164), $B172 * H164, "")</f>
        <v>-6951.2195121951218</v>
      </c>
      <c r="J164" s="15">
        <v>779</v>
      </c>
      <c r="K164" s="32">
        <f t="shared" si="88"/>
        <v>-0.05</v>
      </c>
      <c r="L164" s="18">
        <f>IF(ISNUMBER(J164), $B172 * K164, "")</f>
        <v>-7500</v>
      </c>
      <c r="M164" s="31">
        <v>786</v>
      </c>
      <c r="N164" s="32">
        <f t="shared" si="89"/>
        <v>-4.1463414634146344E-2</v>
      </c>
      <c r="O164" s="18">
        <f>IF(ISNUMBER(M164), $B172 * N164, "")</f>
        <v>-6219.5121951219517</v>
      </c>
      <c r="Q164" s="228"/>
      <c r="R164" s="228"/>
      <c r="S164" s="228"/>
    </row>
    <row r="165" spans="1:19" ht="17.25" thickBot="1">
      <c r="A165" s="125" t="s">
        <v>202</v>
      </c>
      <c r="B165" s="126">
        <v>614</v>
      </c>
      <c r="C165" s="77">
        <v>-1.4446227900000001E-2</v>
      </c>
      <c r="D165" s="15">
        <v>604</v>
      </c>
      <c r="E165" s="32">
        <f t="shared" si="86"/>
        <v>-1.6286644951140065E-2</v>
      </c>
      <c r="F165" s="18">
        <f>IF(ISNUMBER(D165), $B172 * E165, "")</f>
        <v>-2442.99674267101</v>
      </c>
      <c r="G165" s="31">
        <v>569</v>
      </c>
      <c r="H165" s="32">
        <f t="shared" si="87"/>
        <v>-7.3289902280130298E-2</v>
      </c>
      <c r="I165" s="101">
        <f>IF(ISNUMBER(G165), $B172 * H165, "")</f>
        <v>-10993.485342019545</v>
      </c>
      <c r="J165" s="15">
        <v>576</v>
      </c>
      <c r="K165" s="32">
        <f t="shared" si="88"/>
        <v>-6.1889250814332247E-2</v>
      </c>
      <c r="L165" s="18">
        <f>IF(ISNUMBER(J165), $B172 * K165, "")</f>
        <v>-9283.3876221498376</v>
      </c>
      <c r="M165" s="31">
        <v>577</v>
      </c>
      <c r="N165" s="32">
        <f t="shared" si="89"/>
        <v>-6.026058631921824E-2</v>
      </c>
      <c r="O165" s="18">
        <f>IF(ISNUMBER(M165), $B172 * N165, "")</f>
        <v>-9039.0879478827355</v>
      </c>
      <c r="Q165" s="223"/>
      <c r="R165" s="223"/>
      <c r="S165" s="223"/>
    </row>
    <row r="166" spans="1:19" ht="17.25" thickBot="1">
      <c r="A166" s="127" t="s">
        <v>232</v>
      </c>
      <c r="B166" s="128">
        <v>459</v>
      </c>
      <c r="C166" s="78">
        <v>-1.50214592E-2</v>
      </c>
      <c r="D166" s="20">
        <v>459</v>
      </c>
      <c r="E166" s="21">
        <f t="shared" si="86"/>
        <v>0</v>
      </c>
      <c r="F166" s="22">
        <f>IF(ISNUMBER(D166), $B172 * E166, "")</f>
        <v>0</v>
      </c>
      <c r="G166" s="30">
        <v>431</v>
      </c>
      <c r="H166" s="21">
        <f t="shared" si="87"/>
        <v>-6.1002178649237473E-2</v>
      </c>
      <c r="I166" s="105">
        <f>IF(ISNUMBER(G166), $B172 * H166, "")</f>
        <v>-9150.3267973856218</v>
      </c>
      <c r="J166" s="20">
        <v>433</v>
      </c>
      <c r="K166" s="21">
        <f t="shared" si="88"/>
        <v>-5.6644880174291937E-2</v>
      </c>
      <c r="L166" s="22">
        <f>IF(ISNUMBER(J166), $B172 * K166, "")</f>
        <v>-8496.7320261437908</v>
      </c>
      <c r="M166" s="30">
        <v>433</v>
      </c>
      <c r="N166" s="21">
        <f t="shared" si="89"/>
        <v>-5.6644880174291937E-2</v>
      </c>
      <c r="O166" s="22">
        <f>IF(ISNUMBER(M166), $B172 * N166, "")</f>
        <v>-8496.7320261437908</v>
      </c>
      <c r="Q166" s="223"/>
      <c r="R166" s="223"/>
      <c r="S166" s="223"/>
    </row>
    <row r="167" spans="1:19" ht="17.25" thickBot="1">
      <c r="A167" s="125" t="s">
        <v>238</v>
      </c>
      <c r="B167" s="129">
        <v>497</v>
      </c>
      <c r="C167" s="80">
        <v>-1.5841584200000002E-2</v>
      </c>
      <c r="D167" s="106">
        <v>493</v>
      </c>
      <c r="E167" s="107">
        <f>IF(ISNUMBER(D167), (D167 - $B167) / $B167, "")</f>
        <v>-8.0482897384305842E-3</v>
      </c>
      <c r="F167" s="108">
        <f>IF(ISNUMBER(D167), $B172 * E167, "")</f>
        <v>-1207.2434607645876</v>
      </c>
      <c r="G167" s="109">
        <v>465</v>
      </c>
      <c r="H167" s="107">
        <f>IF(ISNUMBER(G167), (G167 - $B167) / $B167, "")</f>
        <v>-6.4386317907444673E-2</v>
      </c>
      <c r="I167" s="110">
        <f>IF(ISNUMBER(G167), $B172 * H167, "")</f>
        <v>-9657.9476861167004</v>
      </c>
      <c r="J167" s="106">
        <v>468</v>
      </c>
      <c r="K167" s="107">
        <f>IF(ISNUMBER(J167), (J167 - $B167) / $B167, "")</f>
        <v>-5.8350100603621731E-2</v>
      </c>
      <c r="L167" s="108">
        <f>IF(ISNUMBER(J167), $B172 * K167, "")</f>
        <v>-8752.5150905432602</v>
      </c>
      <c r="M167" s="109">
        <v>470</v>
      </c>
      <c r="N167" s="107">
        <f>IF(ISNUMBER(M167), (M167 - $B167) / $B167, "")</f>
        <v>-5.4325955734406441E-2</v>
      </c>
      <c r="O167" s="108">
        <f>IF(ISNUMBER(M167), $B172 * N167, "")</f>
        <v>-8148.893360160966</v>
      </c>
      <c r="Q167" s="228"/>
      <c r="R167" s="228"/>
      <c r="S167" s="228"/>
    </row>
    <row r="168" spans="1:19" ht="17.25" thickBot="1">
      <c r="A168" s="125" t="s">
        <v>161</v>
      </c>
      <c r="B168" s="126">
        <v>484</v>
      </c>
      <c r="C168" s="77">
        <v>-2.0242915E-2</v>
      </c>
      <c r="D168" s="15">
        <v>481</v>
      </c>
      <c r="E168" s="32">
        <f t="shared" ref="E168:E171" si="90">IF(ISNUMBER(D168), (D168 - $B168) / $B168, "")</f>
        <v>-6.1983471074380167E-3</v>
      </c>
      <c r="F168" s="18">
        <f>IF(ISNUMBER(D168), $B172 * E168, "")</f>
        <v>-929.75206611570252</v>
      </c>
      <c r="G168" s="31">
        <v>458</v>
      </c>
      <c r="H168" s="32">
        <f t="shared" ref="H168:H171" si="91">IF(ISNUMBER(G168), (G168 - $B168) / $B168, "")</f>
        <v>-5.3719008264462811E-2</v>
      </c>
      <c r="I168" s="101">
        <f>IF(ISNUMBER(G168), $B172 * H168, "")</f>
        <v>-8057.8512396694214</v>
      </c>
      <c r="J168" s="15">
        <v>457</v>
      </c>
      <c r="K168" s="32">
        <f t="shared" ref="K168:K171" si="92">IF(ISNUMBER(J168), (J168 - $B168) / $B168, "")</f>
        <v>-5.578512396694215E-2</v>
      </c>
      <c r="L168" s="18">
        <f>IF(ISNUMBER(J168), $B172 * K168, "")</f>
        <v>-8367.7685950413234</v>
      </c>
      <c r="M168" s="31">
        <v>460</v>
      </c>
      <c r="N168" s="32">
        <f t="shared" ref="N168:N171" si="93">IF(ISNUMBER(M168), (M168 - $B168) / $B168, "")</f>
        <v>-4.9586776859504134E-2</v>
      </c>
      <c r="O168" s="18">
        <f>IF(ISNUMBER(M168), $B172 * N168, "")</f>
        <v>-7438.0165289256202</v>
      </c>
      <c r="Q168" s="228"/>
      <c r="R168" s="228"/>
      <c r="S168" s="228"/>
    </row>
    <row r="169" spans="1:19" ht="17.25" thickBot="1">
      <c r="A169" s="125" t="s">
        <v>224</v>
      </c>
      <c r="B169" s="126">
        <v>955</v>
      </c>
      <c r="C169" s="77">
        <v>-2.0512820500000001E-2</v>
      </c>
      <c r="D169" s="15">
        <v>941</v>
      </c>
      <c r="E169" s="32">
        <f t="shared" si="90"/>
        <v>-1.4659685863874346E-2</v>
      </c>
      <c r="F169" s="18">
        <f>IF(ISNUMBER(D169), $B172 * E169, "")</f>
        <v>-2198.952879581152</v>
      </c>
      <c r="G169" s="31">
        <v>892</v>
      </c>
      <c r="H169" s="32">
        <f t="shared" si="91"/>
        <v>-6.5968586387434552E-2</v>
      </c>
      <c r="I169" s="101">
        <f>IF(ISNUMBER(G169), $B172 * H169, "")</f>
        <v>-9895.2879581151828</v>
      </c>
      <c r="J169" s="15">
        <v>900</v>
      </c>
      <c r="K169" s="32">
        <f t="shared" si="92"/>
        <v>-5.7591623036649213E-2</v>
      </c>
      <c r="L169" s="18">
        <f>IF(ISNUMBER(J169), $B172 * K169, "")</f>
        <v>-8638.7434554973825</v>
      </c>
      <c r="M169" s="31">
        <v>902</v>
      </c>
      <c r="N169" s="32">
        <f t="shared" si="93"/>
        <v>-5.549738219895288E-2</v>
      </c>
      <c r="O169" s="18">
        <f>IF(ISNUMBER(M169), $B172 * N169, "")</f>
        <v>-8324.6073298429328</v>
      </c>
      <c r="Q169" s="228"/>
      <c r="R169" s="228"/>
      <c r="S169" s="228"/>
    </row>
    <row r="170" spans="1:19">
      <c r="A170" s="125" t="s">
        <v>135</v>
      </c>
      <c r="B170" s="126">
        <v>264</v>
      </c>
      <c r="C170" s="77">
        <v>-2.2222222199999999E-2</v>
      </c>
      <c r="D170" s="15">
        <v>262</v>
      </c>
      <c r="E170" s="32">
        <f t="shared" si="90"/>
        <v>-7.575757575757576E-3</v>
      </c>
      <c r="F170" s="18">
        <f>IF(ISNUMBER(D170), $B172 * E170, "")</f>
        <v>-1136.3636363636365</v>
      </c>
      <c r="G170" s="31">
        <v>246</v>
      </c>
      <c r="H170" s="32">
        <f t="shared" si="91"/>
        <v>-6.8181818181818177E-2</v>
      </c>
      <c r="I170" s="101">
        <f>IF(ISNUMBER(G170), $B172 * H170, "")</f>
        <v>-10227.272727272726</v>
      </c>
      <c r="J170" s="15">
        <v>251</v>
      </c>
      <c r="K170" s="32">
        <f t="shared" si="92"/>
        <v>-4.924242424242424E-2</v>
      </c>
      <c r="L170" s="18">
        <f>IF(ISNUMBER(J170), $B172 * K170, "")</f>
        <v>-7386.363636363636</v>
      </c>
      <c r="M170" s="31">
        <v>251</v>
      </c>
      <c r="N170" s="32">
        <f t="shared" si="93"/>
        <v>-4.924242424242424E-2</v>
      </c>
      <c r="O170" s="18">
        <f>IF(ISNUMBER(M170), $B172 * N170, "")</f>
        <v>-7386.363636363636</v>
      </c>
      <c r="Q170" s="250"/>
      <c r="R170" s="251"/>
      <c r="S170" s="252"/>
    </row>
    <row r="171" spans="1:19" ht="17.25" thickBot="1">
      <c r="A171" s="130" t="s">
        <v>234</v>
      </c>
      <c r="B171" s="131">
        <v>106</v>
      </c>
      <c r="C171" s="79">
        <v>-4.5045044999999999E-2</v>
      </c>
      <c r="D171" s="24">
        <v>104</v>
      </c>
      <c r="E171" s="25">
        <f t="shared" si="90"/>
        <v>-1.8867924528301886E-2</v>
      </c>
      <c r="F171" s="104">
        <f>IF(ISNUMBER(D171), $B172 * E171, "")</f>
        <v>-2830.1886792452829</v>
      </c>
      <c r="G171" s="102">
        <v>99.8</v>
      </c>
      <c r="H171" s="25">
        <f t="shared" si="91"/>
        <v>-5.8490566037735878E-2</v>
      </c>
      <c r="I171" s="103">
        <f>IF(ISNUMBER(G171), $B172 * H171, "")</f>
        <v>-8773.584905660382</v>
      </c>
      <c r="J171" s="24">
        <v>100</v>
      </c>
      <c r="K171" s="25">
        <f t="shared" si="92"/>
        <v>-5.6603773584905662E-2</v>
      </c>
      <c r="L171" s="104">
        <f>IF(ISNUMBER(J171), $B172 * K171, "")</f>
        <v>-8490.566037735849</v>
      </c>
      <c r="M171" s="102">
        <v>101</v>
      </c>
      <c r="N171" s="25">
        <f t="shared" si="93"/>
        <v>-4.716981132075472E-2</v>
      </c>
      <c r="O171" s="104">
        <f>IF(ISNUMBER(M171), $B172 * N171, "")</f>
        <v>-7075.4716981132078</v>
      </c>
      <c r="Q171" s="253"/>
      <c r="R171" s="254"/>
      <c r="S171" s="255"/>
    </row>
    <row r="172" spans="1:19" ht="17.25" thickBot="1">
      <c r="A172" s="132" t="s">
        <v>266</v>
      </c>
      <c r="B172" s="261">
        <f>$B$37</f>
        <v>150000</v>
      </c>
      <c r="C172" s="262"/>
      <c r="D172" s="26" t="s">
        <v>267</v>
      </c>
      <c r="E172" s="27">
        <f>IF(COUNT(E152:E171), SUM(E152:E171) / COUNT(E152:E171), 0)</f>
        <v>-9.402007900599009E-3</v>
      </c>
      <c r="F172" s="28">
        <f>SUM(F152:F171)</f>
        <v>-28206.023701797032</v>
      </c>
      <c r="G172" s="26" t="s">
        <v>267</v>
      </c>
      <c r="H172" s="27">
        <f>IF(COUNT(H152:H171), SUM(H152:H171) / COUNT(H152:H171), 0)</f>
        <v>-6.1565286975054256E-2</v>
      </c>
      <c r="I172" s="28">
        <f>SUM(I152:I171)</f>
        <v>-184695.86092516276</v>
      </c>
      <c r="J172" s="26" t="s">
        <v>267</v>
      </c>
      <c r="K172" s="27">
        <f>IF(COUNT(K152:K171), SUM(K152:K171) / COUNT(K152:K171), 0)</f>
        <v>-5.5835197865971228E-2</v>
      </c>
      <c r="L172" s="28">
        <f>SUM(L152:L171)</f>
        <v>-167505.59359791368</v>
      </c>
      <c r="M172" s="26" t="s">
        <v>267</v>
      </c>
      <c r="N172" s="27">
        <f>IF(COUNT(N152:N171), SUM(N152:N171) / COUNT(N152:N171), 0)</f>
        <v>-5.4966725849817745E-2</v>
      </c>
      <c r="O172" s="28">
        <f>SUM(O152:O171)</f>
        <v>-164900.17754945322</v>
      </c>
      <c r="Q172" s="256"/>
      <c r="R172" s="257"/>
      <c r="S172" s="258"/>
    </row>
    <row r="174" spans="1:19" ht="17.25" thickBot="1"/>
    <row r="175" spans="1:19" ht="17.25" thickBot="1">
      <c r="A175" s="202" t="s">
        <v>251</v>
      </c>
      <c r="B175" s="203"/>
      <c r="C175" s="203"/>
      <c r="D175" s="203"/>
      <c r="E175" s="203"/>
      <c r="F175" s="203"/>
      <c r="G175" s="203"/>
      <c r="H175" s="203"/>
      <c r="I175" s="203"/>
      <c r="J175" s="203"/>
      <c r="K175" s="203"/>
      <c r="L175" s="203"/>
      <c r="M175" s="203"/>
      <c r="N175" s="203"/>
      <c r="O175" s="204"/>
      <c r="Q175" s="223"/>
      <c r="R175" s="223"/>
      <c r="S175" s="223"/>
    </row>
    <row r="176" spans="1:19" ht="17.25" thickBot="1">
      <c r="A176" s="174" t="s">
        <v>263</v>
      </c>
      <c r="B176" s="202" t="s">
        <v>49</v>
      </c>
      <c r="C176" s="204"/>
      <c r="D176" s="202" t="s">
        <v>57</v>
      </c>
      <c r="E176" s="203"/>
      <c r="F176" s="204"/>
      <c r="G176" s="229">
        <f>_xlfn.IFNA(VLOOKUP(B176, 현재가테이블!$B$2:$D$200, 2, FALSE), "-")</f>
        <v>48446000</v>
      </c>
      <c r="H176" s="230"/>
      <c r="I176" s="231"/>
      <c r="J176" s="202" t="s">
        <v>58</v>
      </c>
      <c r="K176" s="203"/>
      <c r="L176" s="204"/>
      <c r="M176" s="232">
        <f>_xlfn.IFNA(VLOOKUP(B176, 현재가테이블!$B$2:$D$200, 3, FALSE), "-")</f>
        <v>4.5040769699999997E-2</v>
      </c>
      <c r="N176" s="233"/>
      <c r="O176" s="234"/>
      <c r="Q176" s="223"/>
      <c r="R176" s="223"/>
      <c r="S176" s="223"/>
    </row>
    <row r="177" spans="1:19" ht="17.25" thickBot="1">
      <c r="A177" s="263" t="s">
        <v>54</v>
      </c>
      <c r="B177" s="265" t="str">
        <f>TEXT($G$1, "[$-ko-KR]yyyy-mm-dd(ddd) ") &amp; "오전 00:00"</f>
        <v>2022-02-08(화) 오전 00:00</v>
      </c>
      <c r="C177" s="266"/>
      <c r="D177" s="225" t="str">
        <f>TEXT($G$1, "[$-ko-KR]yyyy-mm-dd(ddd) ") &amp; "오후 14:00"</f>
        <v>2022-02-08(화) 오후 14:00</v>
      </c>
      <c r="E177" s="226"/>
      <c r="F177" s="227"/>
      <c r="G177" s="225" t="str">
        <f>TEXT($G$1, "[$-ko-KR]yyyy-mm-dd(ddd) ") &amp; "오후 19:00"</f>
        <v>2022-02-08(화) 오후 19:00</v>
      </c>
      <c r="H177" s="226"/>
      <c r="I177" s="227"/>
      <c r="J177" s="225" t="str">
        <f>TEXT($G$1, "[$-ko-KR]yyyy-mm-dd(ddd) ") &amp; "오후 21:00"</f>
        <v>2022-02-08(화) 오후 21:00</v>
      </c>
      <c r="K177" s="226"/>
      <c r="L177" s="227"/>
      <c r="M177" s="225" t="str">
        <f>TEXT($G$1+1, "[$-ko-KR]yyyy-mm-dd(ddd) ") &amp; "오전 00:00"</f>
        <v>2022-02-09(수) 오전 00:00</v>
      </c>
      <c r="N177" s="226"/>
      <c r="O177" s="227"/>
      <c r="Q177" s="223"/>
      <c r="R177" s="223"/>
      <c r="S177" s="223"/>
    </row>
    <row r="178" spans="1:19" ht="17.25" thickBot="1">
      <c r="A178" s="264"/>
      <c r="B178" s="121" t="s">
        <v>57</v>
      </c>
      <c r="C178" s="122" t="s">
        <v>58</v>
      </c>
      <c r="D178" s="2" t="s">
        <v>57</v>
      </c>
      <c r="E178" s="10" t="s">
        <v>264</v>
      </c>
      <c r="F178" s="11" t="s">
        <v>265</v>
      </c>
      <c r="G178" s="175" t="s">
        <v>57</v>
      </c>
      <c r="H178" s="176" t="s">
        <v>264</v>
      </c>
      <c r="I178" s="177" t="s">
        <v>265</v>
      </c>
      <c r="J178" s="10" t="s">
        <v>57</v>
      </c>
      <c r="K178" s="10" t="s">
        <v>264</v>
      </c>
      <c r="L178" s="115" t="s">
        <v>265</v>
      </c>
      <c r="M178" s="2" t="s">
        <v>57</v>
      </c>
      <c r="N178" s="10" t="s">
        <v>264</v>
      </c>
      <c r="O178" s="66" t="s">
        <v>265</v>
      </c>
      <c r="Q178" s="228"/>
      <c r="R178" s="228"/>
      <c r="S178" s="228"/>
    </row>
    <row r="179" spans="1:19" ht="17.25" thickBot="1">
      <c r="A179" s="123" t="s">
        <v>62</v>
      </c>
      <c r="B179" s="124">
        <v>28770</v>
      </c>
      <c r="C179" s="76">
        <v>-1.10003438E-2</v>
      </c>
      <c r="D179" s="13">
        <v>28830</v>
      </c>
      <c r="E179" s="14">
        <f>IF(ISNUMBER(D179), (D179 - $B179) / $B179, "")</f>
        <v>2.0855057351407717E-3</v>
      </c>
      <c r="F179" s="16">
        <f>IF(ISNUMBER(D179), $B199 * E179, "")</f>
        <v>312.82586027111574</v>
      </c>
      <c r="G179" s="29">
        <v>27180</v>
      </c>
      <c r="H179" s="14">
        <f>IF(ISNUMBER(G179), (G179 - $B179) / $B179, "")</f>
        <v>-5.526590198123045E-2</v>
      </c>
      <c r="I179" s="100">
        <f>IF(ISNUMBER(G179), $B199 * H179, "")</f>
        <v>-8289.8852971845681</v>
      </c>
      <c r="J179" s="13">
        <v>27110</v>
      </c>
      <c r="K179" s="14">
        <f>IF(ISNUMBER(J179), (J179 - $B179) / $B179, "")</f>
        <v>-5.7698992005561348E-2</v>
      </c>
      <c r="L179" s="16">
        <f>IF(ISNUMBER(J179), $B199 * K179, "")</f>
        <v>-8654.8488008342028</v>
      </c>
      <c r="M179" s="29">
        <v>27070</v>
      </c>
      <c r="N179" s="14">
        <f>IF(ISNUMBER(M179), (M179 - $B179) / $B179, "")</f>
        <v>-5.908932916232186E-2</v>
      </c>
      <c r="O179" s="16">
        <f>IF(ISNUMBER(M179), $B199 * N179, "")</f>
        <v>-8863.3993743482788</v>
      </c>
      <c r="Q179" s="223"/>
      <c r="R179" s="223"/>
      <c r="S179" s="223"/>
    </row>
    <row r="180" spans="1:19" ht="17.25" thickBot="1">
      <c r="A180" s="125" t="s">
        <v>68</v>
      </c>
      <c r="B180" s="126">
        <v>3250</v>
      </c>
      <c r="C180" s="77">
        <v>-1.21580547E-2</v>
      </c>
      <c r="D180" s="15">
        <v>3225</v>
      </c>
      <c r="E180" s="32">
        <f t="shared" ref="E180:E183" si="94">IF(ISNUMBER(D180), (D180 - $B180) / $B180, "")</f>
        <v>-7.6923076923076927E-3</v>
      </c>
      <c r="F180" s="18">
        <f>IF(ISNUMBER(D180), $B199 * E180, "")</f>
        <v>-1153.8461538461538</v>
      </c>
      <c r="G180" s="31">
        <v>3065</v>
      </c>
      <c r="H180" s="32">
        <f t="shared" ref="H180:H183" si="95">IF(ISNUMBER(G180), (G180 - $B180) / $B180, "")</f>
        <v>-5.6923076923076923E-2</v>
      </c>
      <c r="I180" s="101">
        <f>IF(ISNUMBER(G180), $B199 * H180, "")</f>
        <v>-8538.461538461539</v>
      </c>
      <c r="J180" s="15">
        <v>3060</v>
      </c>
      <c r="K180" s="32">
        <f t="shared" ref="K180:K183" si="96">IF(ISNUMBER(J180), (J180 - $B180) / $B180, "")</f>
        <v>-5.8461538461538461E-2</v>
      </c>
      <c r="L180" s="18">
        <f>IF(ISNUMBER(J180), $B199 * K180, "")</f>
        <v>-8769.2307692307695</v>
      </c>
      <c r="M180" s="31">
        <v>3060</v>
      </c>
      <c r="N180" s="32">
        <f t="shared" ref="N180:N183" si="97">IF(ISNUMBER(M180), (M180 - $B180) / $B180, "")</f>
        <v>-5.8461538461538461E-2</v>
      </c>
      <c r="O180" s="18">
        <f>IF(ISNUMBER(M180), $B199 * N180, "")</f>
        <v>-8769.2307692307695</v>
      </c>
      <c r="Q180" s="223"/>
      <c r="R180" s="223"/>
      <c r="S180" s="223"/>
    </row>
    <row r="181" spans="1:19" ht="17.25" thickBot="1">
      <c r="A181" s="125" t="s">
        <v>121</v>
      </c>
      <c r="B181" s="126">
        <v>396</v>
      </c>
      <c r="C181" s="77">
        <v>-1.24688279E-2</v>
      </c>
      <c r="D181" s="15">
        <v>392</v>
      </c>
      <c r="E181" s="32">
        <f t="shared" si="94"/>
        <v>-1.0101010101010102E-2</v>
      </c>
      <c r="F181" s="18">
        <f>IF(ISNUMBER(D181), $B199 * E181, "")</f>
        <v>-1515.1515151515152</v>
      </c>
      <c r="G181" s="31">
        <v>370</v>
      </c>
      <c r="H181" s="32">
        <f t="shared" si="95"/>
        <v>-6.5656565656565663E-2</v>
      </c>
      <c r="I181" s="101">
        <f>IF(ISNUMBER(G181), $B199 * H181, "")</f>
        <v>-9848.4848484848499</v>
      </c>
      <c r="J181" s="15">
        <v>371</v>
      </c>
      <c r="K181" s="32">
        <f t="shared" si="96"/>
        <v>-6.3131313131313135E-2</v>
      </c>
      <c r="L181" s="18">
        <f>IF(ISNUMBER(J181), $B199 * K181, "")</f>
        <v>-9469.69696969697</v>
      </c>
      <c r="M181" s="31">
        <v>374</v>
      </c>
      <c r="N181" s="32">
        <f t="shared" si="97"/>
        <v>-5.5555555555555552E-2</v>
      </c>
      <c r="O181" s="18">
        <f>IF(ISNUMBER(M181), $B199 * N181, "")</f>
        <v>-8333.3333333333321</v>
      </c>
      <c r="Q181" s="228"/>
      <c r="R181" s="228"/>
      <c r="S181" s="228"/>
    </row>
    <row r="182" spans="1:19" ht="17.25" thickBot="1">
      <c r="A182" s="125" t="s">
        <v>248</v>
      </c>
      <c r="B182" s="126">
        <v>820</v>
      </c>
      <c r="C182" s="77">
        <v>-1.3237063800000001E-2</v>
      </c>
      <c r="D182" s="15">
        <v>811</v>
      </c>
      <c r="E182" s="32">
        <f t="shared" si="94"/>
        <v>-1.097560975609756E-2</v>
      </c>
      <c r="F182" s="18">
        <f>IF(ISNUMBER(D182), $B199 * E182, "")</f>
        <v>-1646.3414634146341</v>
      </c>
      <c r="G182" s="31">
        <v>782</v>
      </c>
      <c r="H182" s="32">
        <f t="shared" si="95"/>
        <v>-4.6341463414634146E-2</v>
      </c>
      <c r="I182" s="101">
        <f>IF(ISNUMBER(G182), $B199 * H182, "")</f>
        <v>-6951.2195121951218</v>
      </c>
      <c r="J182" s="15">
        <v>779</v>
      </c>
      <c r="K182" s="32">
        <f t="shared" si="96"/>
        <v>-0.05</v>
      </c>
      <c r="L182" s="18">
        <f>IF(ISNUMBER(J182), $B199 * K182, "")</f>
        <v>-7500</v>
      </c>
      <c r="M182" s="31">
        <v>786</v>
      </c>
      <c r="N182" s="32">
        <f t="shared" si="97"/>
        <v>-4.1463414634146344E-2</v>
      </c>
      <c r="O182" s="18">
        <f>IF(ISNUMBER(M182), $B199 * N182, "")</f>
        <v>-6219.5121951219517</v>
      </c>
      <c r="Q182" s="228"/>
      <c r="R182" s="228"/>
      <c r="S182" s="228"/>
    </row>
    <row r="183" spans="1:19" ht="17.25" thickBot="1">
      <c r="A183" s="127" t="s">
        <v>117</v>
      </c>
      <c r="B183" s="128">
        <v>3910</v>
      </c>
      <c r="C183" s="78">
        <v>-1.38713745E-2</v>
      </c>
      <c r="D183" s="20">
        <v>3845</v>
      </c>
      <c r="E183" s="21">
        <f t="shared" si="94"/>
        <v>-1.6624040920716114E-2</v>
      </c>
      <c r="F183" s="22">
        <f>IF(ISNUMBER(D183), $B199 * E183, "")</f>
        <v>-2493.6061381074173</v>
      </c>
      <c r="G183" s="30">
        <v>3670</v>
      </c>
      <c r="H183" s="21">
        <f t="shared" si="95"/>
        <v>-6.1381074168797956E-2</v>
      </c>
      <c r="I183" s="105">
        <f>IF(ISNUMBER(G183), $B199 * H183, "")</f>
        <v>-9207.1611253196934</v>
      </c>
      <c r="J183" s="20">
        <v>3705</v>
      </c>
      <c r="K183" s="21">
        <f t="shared" si="96"/>
        <v>-5.2429667519181586E-2</v>
      </c>
      <c r="L183" s="22">
        <f>IF(ISNUMBER(J183), $B199 * K183, "")</f>
        <v>-7864.4501278772377</v>
      </c>
      <c r="M183" s="30">
        <v>3720</v>
      </c>
      <c r="N183" s="21">
        <f t="shared" si="97"/>
        <v>-4.859335038363171E-2</v>
      </c>
      <c r="O183" s="22">
        <f>IF(ISNUMBER(M183), $B199 * N183, "")</f>
        <v>-7289.0025575447562</v>
      </c>
      <c r="Q183" s="228"/>
      <c r="R183" s="228"/>
      <c r="S183" s="228"/>
    </row>
    <row r="184" spans="1:19" ht="17.25" thickBot="1">
      <c r="A184" s="125" t="s">
        <v>202</v>
      </c>
      <c r="B184" s="129">
        <v>614</v>
      </c>
      <c r="C184" s="80">
        <v>-1.4446227900000001E-2</v>
      </c>
      <c r="D184" s="106">
        <v>604</v>
      </c>
      <c r="E184" s="107">
        <f>IF(ISNUMBER(D184), (D184 - $B184) / $B184, "")</f>
        <v>-1.6286644951140065E-2</v>
      </c>
      <c r="F184" s="108">
        <f>IF(ISNUMBER(D184), $B199 * E184, "")</f>
        <v>-2442.99674267101</v>
      </c>
      <c r="G184" s="109">
        <v>569</v>
      </c>
      <c r="H184" s="107">
        <f>IF(ISNUMBER(G184), (G184 - $B184) / $B184, "")</f>
        <v>-7.3289902280130298E-2</v>
      </c>
      <c r="I184" s="110">
        <f>IF(ISNUMBER(G184), $B199 * H184, "")</f>
        <v>-10993.485342019545</v>
      </c>
      <c r="J184" s="106">
        <v>576</v>
      </c>
      <c r="K184" s="107">
        <f>IF(ISNUMBER(J184), (J184 - $B184) / $B184, "")</f>
        <v>-6.1889250814332247E-2</v>
      </c>
      <c r="L184" s="108">
        <f>IF(ISNUMBER(J184), $B199 * K184, "")</f>
        <v>-9283.3876221498376</v>
      </c>
      <c r="M184" s="109">
        <v>577</v>
      </c>
      <c r="N184" s="107">
        <f>IF(ISNUMBER(M184), (M184 - $B184) / $B184, "")</f>
        <v>-6.026058631921824E-2</v>
      </c>
      <c r="O184" s="108">
        <f>IF(ISNUMBER(M184), $B199 * N184, "")</f>
        <v>-9039.0879478827355</v>
      </c>
      <c r="Q184" s="228"/>
      <c r="R184" s="228"/>
      <c r="S184" s="228"/>
    </row>
    <row r="185" spans="1:19" ht="17.25" thickBot="1">
      <c r="A185" s="125" t="s">
        <v>155</v>
      </c>
      <c r="B185" s="126">
        <v>13350</v>
      </c>
      <c r="C185" s="77">
        <v>-1.4760147600000001E-2</v>
      </c>
      <c r="D185" s="15">
        <v>13360</v>
      </c>
      <c r="E185" s="32">
        <f t="shared" ref="E185:E188" si="98">IF(ISNUMBER(D185), (D185 - $B185) / $B185, "")</f>
        <v>7.4906367041198505E-4</v>
      </c>
      <c r="F185" s="18">
        <f>IF(ISNUMBER(D185), $B199 * E185, "")</f>
        <v>112.35955056179776</v>
      </c>
      <c r="G185" s="31">
        <v>12610</v>
      </c>
      <c r="H185" s="32">
        <f t="shared" ref="H185:H188" si="99">IF(ISNUMBER(G185), (G185 - $B185) / $B185, "")</f>
        <v>-5.5430711610486891E-2</v>
      </c>
      <c r="I185" s="101">
        <f>IF(ISNUMBER(G185), $B199 * H185, "")</f>
        <v>-8314.606741573034</v>
      </c>
      <c r="J185" s="15">
        <v>12570</v>
      </c>
      <c r="K185" s="32">
        <f t="shared" ref="K185:K188" si="100">IF(ISNUMBER(J185), (J185 - $B185) / $B185, "")</f>
        <v>-5.8426966292134834E-2</v>
      </c>
      <c r="L185" s="18">
        <f>IF(ISNUMBER(J185), $B199 * K185, "")</f>
        <v>-8764.0449438202249</v>
      </c>
      <c r="M185" s="31">
        <v>12590</v>
      </c>
      <c r="N185" s="32">
        <f t="shared" ref="N185:N188" si="101">IF(ISNUMBER(M185), (M185 - $B185) / $B185, "")</f>
        <v>-5.6928838951310859E-2</v>
      </c>
      <c r="O185" s="18">
        <f>IF(ISNUMBER(M185), $B199 * N185, "")</f>
        <v>-8539.3258426966295</v>
      </c>
      <c r="Q185" s="228"/>
      <c r="R185" s="228"/>
      <c r="S185" s="228"/>
    </row>
    <row r="186" spans="1:19" ht="17.25" thickBot="1">
      <c r="A186" s="125" t="s">
        <v>232</v>
      </c>
      <c r="B186" s="126">
        <v>459</v>
      </c>
      <c r="C186" s="77">
        <v>-1.50214592E-2</v>
      </c>
      <c r="D186" s="15">
        <v>459</v>
      </c>
      <c r="E186" s="32">
        <f t="shared" si="98"/>
        <v>0</v>
      </c>
      <c r="F186" s="18">
        <f>IF(ISNUMBER(D186), $B199 * E186, "")</f>
        <v>0</v>
      </c>
      <c r="G186" s="31">
        <v>431</v>
      </c>
      <c r="H186" s="32">
        <f t="shared" si="99"/>
        <v>-6.1002178649237473E-2</v>
      </c>
      <c r="I186" s="101">
        <f>IF(ISNUMBER(G186), $B199 * H186, "")</f>
        <v>-9150.3267973856218</v>
      </c>
      <c r="J186" s="15">
        <v>433</v>
      </c>
      <c r="K186" s="32">
        <f t="shared" si="100"/>
        <v>-5.6644880174291937E-2</v>
      </c>
      <c r="L186" s="18">
        <f>IF(ISNUMBER(J186), $B199 * K186, "")</f>
        <v>-8496.7320261437908</v>
      </c>
      <c r="M186" s="31">
        <v>433</v>
      </c>
      <c r="N186" s="32">
        <f t="shared" si="101"/>
        <v>-5.6644880174291937E-2</v>
      </c>
      <c r="O186" s="18">
        <f>IF(ISNUMBER(M186), $B199 * N186, "")</f>
        <v>-8496.7320261437908</v>
      </c>
      <c r="Q186" s="228"/>
      <c r="R186" s="228"/>
      <c r="S186" s="228"/>
    </row>
    <row r="187" spans="1:19" ht="17.25" thickBot="1">
      <c r="A187" s="125" t="s">
        <v>238</v>
      </c>
      <c r="B187" s="126">
        <v>497</v>
      </c>
      <c r="C187" s="77">
        <v>-1.5841584200000002E-2</v>
      </c>
      <c r="D187" s="15">
        <v>493</v>
      </c>
      <c r="E187" s="32">
        <f t="shared" si="98"/>
        <v>-8.0482897384305842E-3</v>
      </c>
      <c r="F187" s="18">
        <f>IF(ISNUMBER(D187), $B199 * E187, "")</f>
        <v>-1207.2434607645876</v>
      </c>
      <c r="G187" s="31">
        <v>465</v>
      </c>
      <c r="H187" s="32">
        <f t="shared" si="99"/>
        <v>-6.4386317907444673E-2</v>
      </c>
      <c r="I187" s="101">
        <f>IF(ISNUMBER(G187), $B199 * H187, "")</f>
        <v>-9657.9476861167004</v>
      </c>
      <c r="J187" s="15">
        <v>468</v>
      </c>
      <c r="K187" s="32">
        <f t="shared" si="100"/>
        <v>-5.8350100603621731E-2</v>
      </c>
      <c r="L187" s="18">
        <f>IF(ISNUMBER(J187), $B199 * K187, "")</f>
        <v>-8752.5150905432602</v>
      </c>
      <c r="M187" s="31">
        <v>470</v>
      </c>
      <c r="N187" s="32">
        <f t="shared" si="101"/>
        <v>-5.4325955734406441E-2</v>
      </c>
      <c r="O187" s="18">
        <f>IF(ISNUMBER(M187), $B199 * N187, "")</f>
        <v>-8148.893360160966</v>
      </c>
      <c r="Q187" s="33"/>
      <c r="R187" s="33"/>
    </row>
    <row r="188" spans="1:19" ht="17.25" thickBot="1">
      <c r="A188" s="130" t="s">
        <v>179</v>
      </c>
      <c r="B188" s="131">
        <v>46540</v>
      </c>
      <c r="C188" s="79">
        <v>-1.7521638199999998E-2</v>
      </c>
      <c r="D188" s="24">
        <v>46070</v>
      </c>
      <c r="E188" s="25">
        <f t="shared" si="98"/>
        <v>-1.0098839707778254E-2</v>
      </c>
      <c r="F188" s="104">
        <f>IF(ISNUMBER(D188), $B199 * E188, "")</f>
        <v>-1514.8259561667383</v>
      </c>
      <c r="G188" s="102">
        <v>43690</v>
      </c>
      <c r="H188" s="25">
        <f t="shared" si="99"/>
        <v>-6.1237645036527719E-2</v>
      </c>
      <c r="I188" s="103">
        <f>IF(ISNUMBER(G188), $B199 * H188, "")</f>
        <v>-9185.6467554791579</v>
      </c>
      <c r="J188" s="24">
        <v>43830</v>
      </c>
      <c r="K188" s="25">
        <f t="shared" si="100"/>
        <v>-5.8229480017189514E-2</v>
      </c>
      <c r="L188" s="104">
        <f>IF(ISNUMBER(J188), $B199 * K188, "")</f>
        <v>-8734.4220025784271</v>
      </c>
      <c r="M188" s="102">
        <v>43980</v>
      </c>
      <c r="N188" s="25">
        <f t="shared" si="101"/>
        <v>-5.5006446067898583E-2</v>
      </c>
      <c r="O188" s="104">
        <f>IF(ISNUMBER(M188), $B199 * N188, "")</f>
        <v>-8250.9669101847867</v>
      </c>
      <c r="Q188" s="237"/>
      <c r="R188" s="238"/>
      <c r="S188" s="239"/>
    </row>
    <row r="189" spans="1:19">
      <c r="A189" s="123" t="s">
        <v>220</v>
      </c>
      <c r="B189" s="124">
        <v>3265</v>
      </c>
      <c r="C189" s="76">
        <v>-1.8045112799999999E-2</v>
      </c>
      <c r="D189" s="13">
        <v>3305</v>
      </c>
      <c r="E189" s="14">
        <f>IF(ISNUMBER(D189), (D189 - $B189) / $B189, "")</f>
        <v>1.2251148545176111E-2</v>
      </c>
      <c r="F189" s="16">
        <f>IF(ISNUMBER(D189), $B199 * E189, "")</f>
        <v>1837.6722817764166</v>
      </c>
      <c r="G189" s="29">
        <v>3040</v>
      </c>
      <c r="H189" s="14">
        <f>IF(ISNUMBER(G189), (G189 - $B189) / $B189, "")</f>
        <v>-6.8912710566615618E-2</v>
      </c>
      <c r="I189" s="100">
        <f>IF(ISNUMBER(G189), $B199 * H189, "")</f>
        <v>-10336.906584992343</v>
      </c>
      <c r="J189" s="13">
        <v>3090</v>
      </c>
      <c r="K189" s="14">
        <f>IF(ISNUMBER(J189), (J189 - $B189) / $B189, "")</f>
        <v>-5.359877488514548E-2</v>
      </c>
      <c r="L189" s="16">
        <f>IF(ISNUMBER(J189), $B199 * K189, "")</f>
        <v>-8039.8162327718219</v>
      </c>
      <c r="M189" s="29">
        <v>3105</v>
      </c>
      <c r="N189" s="14">
        <f>IF(ISNUMBER(M189), (M189 - $B189) / $B189, "")</f>
        <v>-4.9004594180704443E-2</v>
      </c>
      <c r="O189" s="16">
        <f>IF(ISNUMBER(M189), $B199 * N189, "")</f>
        <v>-7350.6891271056666</v>
      </c>
      <c r="Q189" s="240"/>
      <c r="R189" s="241"/>
      <c r="S189" s="242"/>
    </row>
    <row r="190" spans="1:19" ht="17.25" thickBot="1">
      <c r="A190" s="125" t="s">
        <v>151</v>
      </c>
      <c r="B190" s="126">
        <v>82080</v>
      </c>
      <c r="C190" s="77">
        <v>-2.0057306600000002E-2</v>
      </c>
      <c r="D190" s="15">
        <v>81970</v>
      </c>
      <c r="E190" s="32">
        <f t="shared" ref="E190:E193" si="102">IF(ISNUMBER(D190), (D190 - $B190) / $B190, "")</f>
        <v>-1.3401559454191032E-3</v>
      </c>
      <c r="F190" s="18">
        <f>IF(ISNUMBER(D190), $B199 * E190, "")</f>
        <v>-201.0233918128655</v>
      </c>
      <c r="G190" s="31">
        <v>77540</v>
      </c>
      <c r="H190" s="32">
        <f t="shared" ref="H190:H193" si="103">IF(ISNUMBER(G190), (G190 - $B190) / $B190, "")</f>
        <v>-5.5311890838206625E-2</v>
      </c>
      <c r="I190" s="101">
        <f>IF(ISNUMBER(G190), $B199 * H190, "")</f>
        <v>-8296.7836257309937</v>
      </c>
      <c r="J190" s="15">
        <v>77550</v>
      </c>
      <c r="K190" s="32">
        <f t="shared" ref="K190:K193" si="104">IF(ISNUMBER(J190), (J190 - $B190) / $B190, "")</f>
        <v>-5.5190058479532164E-2</v>
      </c>
      <c r="L190" s="18">
        <f>IF(ISNUMBER(J190), $B199 * K190, "")</f>
        <v>-8278.5087719298244</v>
      </c>
      <c r="M190" s="31">
        <v>77120</v>
      </c>
      <c r="N190" s="32">
        <f t="shared" ref="N190:N193" si="105">IF(ISNUMBER(M190), (M190 - $B190) / $B190, "")</f>
        <v>-6.042884990253411E-2</v>
      </c>
      <c r="O190" s="18">
        <f>IF(ISNUMBER(M190), $B199 * N190, "")</f>
        <v>-9064.3274853801158</v>
      </c>
      <c r="Q190" s="243"/>
      <c r="R190" s="244"/>
      <c r="S190" s="245"/>
    </row>
    <row r="191" spans="1:19" ht="17.25" thickBot="1">
      <c r="A191" s="125" t="s">
        <v>161</v>
      </c>
      <c r="B191" s="126">
        <v>484</v>
      </c>
      <c r="C191" s="77">
        <v>-2.0242915E-2</v>
      </c>
      <c r="D191" s="15">
        <v>481</v>
      </c>
      <c r="E191" s="32">
        <f t="shared" si="102"/>
        <v>-6.1983471074380167E-3</v>
      </c>
      <c r="F191" s="18">
        <f>IF(ISNUMBER(D191), $B199 * E191, "")</f>
        <v>-929.75206611570252</v>
      </c>
      <c r="G191" s="31">
        <v>458</v>
      </c>
      <c r="H191" s="32">
        <f t="shared" si="103"/>
        <v>-5.3719008264462811E-2</v>
      </c>
      <c r="I191" s="101">
        <f>IF(ISNUMBER(G191), $B199 * H191, "")</f>
        <v>-8057.8512396694214</v>
      </c>
      <c r="J191" s="15">
        <v>457</v>
      </c>
      <c r="K191" s="32">
        <f t="shared" si="104"/>
        <v>-5.578512396694215E-2</v>
      </c>
      <c r="L191" s="18">
        <f>IF(ISNUMBER(J191), $B199 * K191, "")</f>
        <v>-8367.7685950413234</v>
      </c>
      <c r="M191" s="31">
        <v>460</v>
      </c>
      <c r="N191" s="32">
        <f t="shared" si="105"/>
        <v>-4.9586776859504134E-2</v>
      </c>
      <c r="O191" s="18">
        <f>IF(ISNUMBER(M191), $B199 * N191, "")</f>
        <v>-7438.0165289256202</v>
      </c>
      <c r="Q191" s="228"/>
      <c r="R191" s="228"/>
      <c r="S191" s="228"/>
    </row>
    <row r="192" spans="1:19" ht="17.25" thickBot="1">
      <c r="A192" s="125" t="s">
        <v>224</v>
      </c>
      <c r="B192" s="126">
        <v>955</v>
      </c>
      <c r="C192" s="77">
        <v>-2.0512820500000001E-2</v>
      </c>
      <c r="D192" s="15">
        <v>941</v>
      </c>
      <c r="E192" s="32">
        <f t="shared" si="102"/>
        <v>-1.4659685863874346E-2</v>
      </c>
      <c r="F192" s="18">
        <f>IF(ISNUMBER(D192), $B199 * E192, "")</f>
        <v>-2198.952879581152</v>
      </c>
      <c r="G192" s="31">
        <v>892</v>
      </c>
      <c r="H192" s="32">
        <f t="shared" si="103"/>
        <v>-6.5968586387434552E-2</v>
      </c>
      <c r="I192" s="101">
        <f>IF(ISNUMBER(G192), $B199 * H192, "")</f>
        <v>-9895.2879581151828</v>
      </c>
      <c r="J192" s="15">
        <v>900</v>
      </c>
      <c r="K192" s="32">
        <f t="shared" si="104"/>
        <v>-5.7591623036649213E-2</v>
      </c>
      <c r="L192" s="18">
        <f>IF(ISNUMBER(J192), $B199 * K192, "")</f>
        <v>-8638.7434554973825</v>
      </c>
      <c r="M192" s="31">
        <v>902</v>
      </c>
      <c r="N192" s="32">
        <f t="shared" si="105"/>
        <v>-5.549738219895288E-2</v>
      </c>
      <c r="O192" s="18">
        <f>IF(ISNUMBER(M192), $B199 * N192, "")</f>
        <v>-8324.6073298429328</v>
      </c>
      <c r="Q192" s="223"/>
      <c r="R192" s="223"/>
      <c r="S192" s="223"/>
    </row>
    <row r="193" spans="1:19" ht="17.25" thickBot="1">
      <c r="A193" s="127" t="s">
        <v>135</v>
      </c>
      <c r="B193" s="128">
        <v>264</v>
      </c>
      <c r="C193" s="78">
        <v>-2.2222222199999999E-2</v>
      </c>
      <c r="D193" s="20">
        <v>262</v>
      </c>
      <c r="E193" s="21">
        <f t="shared" si="102"/>
        <v>-7.575757575757576E-3</v>
      </c>
      <c r="F193" s="22">
        <f>IF(ISNUMBER(D193), $B199 * E193, "")</f>
        <v>-1136.3636363636365</v>
      </c>
      <c r="G193" s="30">
        <v>246</v>
      </c>
      <c r="H193" s="21">
        <f t="shared" si="103"/>
        <v>-6.8181818181818177E-2</v>
      </c>
      <c r="I193" s="105">
        <f>IF(ISNUMBER(G193), $B199 * H193, "")</f>
        <v>-10227.272727272726</v>
      </c>
      <c r="J193" s="20">
        <v>251</v>
      </c>
      <c r="K193" s="21">
        <f t="shared" si="104"/>
        <v>-4.924242424242424E-2</v>
      </c>
      <c r="L193" s="22">
        <f>IF(ISNUMBER(J193), $B199 * K193, "")</f>
        <v>-7386.363636363636</v>
      </c>
      <c r="M193" s="30">
        <v>251</v>
      </c>
      <c r="N193" s="21">
        <f t="shared" si="105"/>
        <v>-4.924242424242424E-2</v>
      </c>
      <c r="O193" s="22">
        <f>IF(ISNUMBER(M193), $B199 * N193, "")</f>
        <v>-7386.363636363636</v>
      </c>
      <c r="Q193" s="223"/>
      <c r="R193" s="223"/>
      <c r="S193" s="223"/>
    </row>
    <row r="194" spans="1:19" ht="17.25" thickBot="1">
      <c r="A194" s="125" t="s">
        <v>133</v>
      </c>
      <c r="B194" s="129">
        <v>2395</v>
      </c>
      <c r="C194" s="80">
        <v>-2.4439918500000001E-2</v>
      </c>
      <c r="D194" s="106">
        <v>2385</v>
      </c>
      <c r="E194" s="107">
        <f>IF(ISNUMBER(D194), (D194 - $B194) / $B194, "")</f>
        <v>-4.1753653444676405E-3</v>
      </c>
      <c r="F194" s="108">
        <f>IF(ISNUMBER(D194), $B199 * E194, "")</f>
        <v>-626.30480167014605</v>
      </c>
      <c r="G194" s="109">
        <v>2265</v>
      </c>
      <c r="H194" s="107">
        <f>IF(ISNUMBER(G194), (G194 - $B194) / $B194, "")</f>
        <v>-5.4279749478079335E-2</v>
      </c>
      <c r="I194" s="110">
        <f>IF(ISNUMBER(G194), $B199 * H194, "")</f>
        <v>-8141.9624217118999</v>
      </c>
      <c r="J194" s="106">
        <v>2250</v>
      </c>
      <c r="K194" s="107">
        <f>IF(ISNUMBER(J194), (J194 - $B194) / $B194, "")</f>
        <v>-6.0542797494780795E-2</v>
      </c>
      <c r="L194" s="108">
        <f>IF(ISNUMBER(J194), $B199 * K194, "")</f>
        <v>-9081.4196242171201</v>
      </c>
      <c r="M194" s="109">
        <v>2290</v>
      </c>
      <c r="N194" s="107">
        <f>IF(ISNUMBER(M194), (M194 - $B194) / $B194, "")</f>
        <v>-4.3841336116910233E-2</v>
      </c>
      <c r="O194" s="108">
        <f>IF(ISNUMBER(M194), $B199 * N194, "")</f>
        <v>-6576.2004175365346</v>
      </c>
      <c r="Q194" s="228"/>
      <c r="R194" s="228"/>
      <c r="S194" s="228"/>
    </row>
    <row r="195" spans="1:19" ht="17.25" thickBot="1">
      <c r="A195" s="125" t="s">
        <v>109</v>
      </c>
      <c r="B195" s="126">
        <v>4285</v>
      </c>
      <c r="C195" s="77">
        <v>-2.50284414E-2</v>
      </c>
      <c r="D195" s="15">
        <v>4320</v>
      </c>
      <c r="E195" s="32">
        <f t="shared" ref="E195:E198" si="106">IF(ISNUMBER(D195), (D195 - $B195) / $B195, "")</f>
        <v>8.1680280046674443E-3</v>
      </c>
      <c r="F195" s="18">
        <f>IF(ISNUMBER(D195), $B199 * E195, "")</f>
        <v>1225.2042007001166</v>
      </c>
      <c r="G195" s="31">
        <v>4030</v>
      </c>
      <c r="H195" s="32">
        <f t="shared" ref="H195:H198" si="107">IF(ISNUMBER(G195), (G195 - $B195) / $B195, "")</f>
        <v>-5.9509918319719954E-2</v>
      </c>
      <c r="I195" s="101">
        <f>IF(ISNUMBER(G195), $B199 * H195, "")</f>
        <v>-8926.4877479579936</v>
      </c>
      <c r="J195" s="15">
        <v>4035</v>
      </c>
      <c r="K195" s="32">
        <f t="shared" ref="K195:K198" si="108">IF(ISNUMBER(J195), (J195 - $B195) / $B195, "")</f>
        <v>-5.8343057176196034E-2</v>
      </c>
      <c r="L195" s="18">
        <f>IF(ISNUMBER(J195), $B199 * K195, "")</f>
        <v>-8751.4585764294043</v>
      </c>
      <c r="M195" s="31">
        <v>4010</v>
      </c>
      <c r="N195" s="32">
        <f t="shared" ref="N195:N198" si="109">IF(ISNUMBER(M195), (M195 - $B195) / $B195, "")</f>
        <v>-6.4177362893815634E-2</v>
      </c>
      <c r="O195" s="18">
        <f>IF(ISNUMBER(M195), $B199 * N195, "")</f>
        <v>-9626.6044340723456</v>
      </c>
      <c r="Q195" s="228"/>
      <c r="R195" s="228"/>
      <c r="S195" s="228"/>
    </row>
    <row r="196" spans="1:19" ht="17.25" thickBot="1">
      <c r="A196" s="125" t="s">
        <v>246</v>
      </c>
      <c r="B196" s="126">
        <v>72.7</v>
      </c>
      <c r="C196" s="77">
        <v>-2.6773761699999999E-2</v>
      </c>
      <c r="D196" s="15">
        <v>71.900000000000006</v>
      </c>
      <c r="E196" s="32">
        <f t="shared" si="106"/>
        <v>-1.1004126547455256E-2</v>
      </c>
      <c r="F196" s="18">
        <f>IF(ISNUMBER(D196), $B199 * E196, "")</f>
        <v>-1650.6189821182884</v>
      </c>
      <c r="G196" s="31">
        <v>68.400000000000006</v>
      </c>
      <c r="H196" s="32">
        <f t="shared" si="107"/>
        <v>-5.9147180192572174E-2</v>
      </c>
      <c r="I196" s="101">
        <f>IF(ISNUMBER(G196), $B199 * H196, "")</f>
        <v>-8872.0770288858257</v>
      </c>
      <c r="J196" s="15">
        <v>68.2</v>
      </c>
      <c r="K196" s="32">
        <f t="shared" si="108"/>
        <v>-6.1898211829436035E-2</v>
      </c>
      <c r="L196" s="18">
        <f>IF(ISNUMBER(J196), $B199 * K196, "")</f>
        <v>-9284.7317744154061</v>
      </c>
      <c r="M196" s="31">
        <v>68.2</v>
      </c>
      <c r="N196" s="32">
        <f t="shared" si="109"/>
        <v>-6.1898211829436035E-2</v>
      </c>
      <c r="O196" s="18">
        <f>IF(ISNUMBER(M196), $B199 * N196, "")</f>
        <v>-9284.7317744154061</v>
      </c>
      <c r="Q196" s="228"/>
      <c r="R196" s="228"/>
      <c r="S196" s="228"/>
    </row>
    <row r="197" spans="1:19">
      <c r="A197" s="125" t="s">
        <v>97</v>
      </c>
      <c r="B197" s="126">
        <v>2.8E-3</v>
      </c>
      <c r="C197" s="77">
        <v>-3.4482758600000003E-2</v>
      </c>
      <c r="D197" s="15">
        <v>2.8999999999999998E-3</v>
      </c>
      <c r="E197" s="32">
        <f t="shared" si="106"/>
        <v>3.5714285714285657E-2</v>
      </c>
      <c r="F197" s="18">
        <f>IF(ISNUMBER(D197), $B199 * E197, "")</f>
        <v>5357.1428571428487</v>
      </c>
      <c r="G197" s="31">
        <v>2.7000000000000001E-3</v>
      </c>
      <c r="H197" s="32">
        <f t="shared" si="107"/>
        <v>-3.5714285714285657E-2</v>
      </c>
      <c r="I197" s="101">
        <f>IF(ISNUMBER(G197), $B199 * H197, "")</f>
        <v>-5357.1428571428487</v>
      </c>
      <c r="J197" s="15">
        <v>2.8E-3</v>
      </c>
      <c r="K197" s="32">
        <f t="shared" si="108"/>
        <v>0</v>
      </c>
      <c r="L197" s="18">
        <f>IF(ISNUMBER(J197), $B199 * K197, "")</f>
        <v>0</v>
      </c>
      <c r="M197" s="31">
        <v>2.8E-3</v>
      </c>
      <c r="N197" s="32">
        <f t="shared" si="109"/>
        <v>0</v>
      </c>
      <c r="O197" s="18">
        <f>IF(ISNUMBER(M197), $B199 * N197, "")</f>
        <v>0</v>
      </c>
      <c r="Q197" s="250"/>
      <c r="R197" s="251"/>
      <c r="S197" s="252"/>
    </row>
    <row r="198" spans="1:19" ht="17.25" thickBot="1">
      <c r="A198" s="130" t="s">
        <v>234</v>
      </c>
      <c r="B198" s="131">
        <v>106</v>
      </c>
      <c r="C198" s="79">
        <v>-4.5045044999999999E-2</v>
      </c>
      <c r="D198" s="24">
        <v>104</v>
      </c>
      <c r="E198" s="25">
        <f t="shared" si="106"/>
        <v>-1.8867924528301886E-2</v>
      </c>
      <c r="F198" s="104">
        <f>IF(ISNUMBER(D198), $B199 * E198, "")</f>
        <v>-2830.1886792452829</v>
      </c>
      <c r="G198" s="102">
        <v>99.8</v>
      </c>
      <c r="H198" s="25">
        <f t="shared" si="107"/>
        <v>-5.8490566037735878E-2</v>
      </c>
      <c r="I198" s="103">
        <f>IF(ISNUMBER(G198), $B199 * H198, "")</f>
        <v>-8773.584905660382</v>
      </c>
      <c r="J198" s="24">
        <v>100</v>
      </c>
      <c r="K198" s="25">
        <f t="shared" si="108"/>
        <v>-5.6603773584905662E-2</v>
      </c>
      <c r="L198" s="104">
        <f>IF(ISNUMBER(J198), $B199 * K198, "")</f>
        <v>-8490.566037735849</v>
      </c>
      <c r="M198" s="102">
        <v>101</v>
      </c>
      <c r="N198" s="25">
        <f t="shared" si="109"/>
        <v>-4.716981132075472E-2</v>
      </c>
      <c r="O198" s="104">
        <f>IF(ISNUMBER(M198), $B199 * N198, "")</f>
        <v>-7075.4716981132078</v>
      </c>
      <c r="Q198" s="253"/>
      <c r="R198" s="254"/>
      <c r="S198" s="255"/>
    </row>
    <row r="199" spans="1:19" ht="17.25" thickBot="1">
      <c r="A199" s="132" t="s">
        <v>266</v>
      </c>
      <c r="B199" s="261">
        <f>$B$37</f>
        <v>150000</v>
      </c>
      <c r="C199" s="262"/>
      <c r="D199" s="26" t="s">
        <v>267</v>
      </c>
      <c r="E199" s="27">
        <f>IF(COUNT(E179:E198), SUM(E179:E198) / COUNT(E179:E198), 0)</f>
        <v>-4.2340037055256102E-3</v>
      </c>
      <c r="F199" s="28">
        <f>SUM(F179:F198)</f>
        <v>-12702.011116576836</v>
      </c>
      <c r="G199" s="26" t="s">
        <v>267</v>
      </c>
      <c r="H199" s="27">
        <f>IF(COUNT(H179:H198), SUM(H179:H198) / COUNT(H179:H198), 0)</f>
        <v>-5.9007527580453148E-2</v>
      </c>
      <c r="I199" s="28">
        <f>SUM(I179:I198)</f>
        <v>-177022.58274135948</v>
      </c>
      <c r="J199" s="26" t="s">
        <v>267</v>
      </c>
      <c r="K199" s="27">
        <f>IF(COUNT(K179:K198), SUM(K179:K198) / COUNT(K179:K198), 0)</f>
        <v>-5.4202901685758829E-2</v>
      </c>
      <c r="L199" s="28">
        <f>SUM(L179:L198)</f>
        <v>-162608.70505727647</v>
      </c>
      <c r="M199" s="26" t="s">
        <v>267</v>
      </c>
      <c r="N199" s="27">
        <f>IF(COUNT(N179:N198), SUM(N179:N198) / COUNT(N179:N198), 0)</f>
        <v>-5.1358832249467821E-2</v>
      </c>
      <c r="O199" s="28">
        <f>SUM(O179:O198)</f>
        <v>-154076.49674840341</v>
      </c>
      <c r="Q199" s="256"/>
      <c r="R199" s="257"/>
      <c r="S199" s="258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73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73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73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73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73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73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73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73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72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72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727" priority="157">
      <formula>AND($N17 &gt; 0, ISNUMBER($N17))</formula>
    </cfRule>
    <cfRule type="expression" dxfId="3726" priority="158">
      <formula>AND($N17 = 0 * ISNUMBER($N17))</formula>
    </cfRule>
    <cfRule type="expression" dxfId="3725" priority="159">
      <formula>AND($N17 &lt; 0, ISNUMBER($N17))</formula>
    </cfRule>
  </conditionalFormatting>
  <conditionalFormatting sqref="A17:F36">
    <cfRule type="expression" dxfId="3724" priority="166">
      <formula>AND($E17 &gt; 0, ISNUMBER($E17))</formula>
    </cfRule>
    <cfRule type="expression" dxfId="3723" priority="167">
      <formula>AND($E17 = 0 * ISNUMBER($E17))</formula>
    </cfRule>
    <cfRule type="expression" dxfId="3722" priority="168">
      <formula>AND($E17 &lt; 0, ISNUMBER($E17))</formula>
    </cfRule>
  </conditionalFormatting>
  <conditionalFormatting sqref="A17:C36 G17:I36">
    <cfRule type="expression" dxfId="3721" priority="163">
      <formula>AND($H17 &gt; 0, ISNUMBER($H17))</formula>
    </cfRule>
    <cfRule type="expression" dxfId="3720" priority="164">
      <formula>AND($H17 = 0 * ISNUMBER($H17))</formula>
    </cfRule>
    <cfRule type="expression" dxfId="3719" priority="165">
      <formula>AND($H17 &lt; 0, ISNUMBER($H17))</formula>
    </cfRule>
  </conditionalFormatting>
  <conditionalFormatting sqref="A17:C36 J17:L36">
    <cfRule type="expression" dxfId="3718" priority="160">
      <formula>AND($K17 &gt; 0, ISNUMBER($K17))</formula>
    </cfRule>
    <cfRule type="expression" dxfId="3717" priority="161">
      <formula>AND($K17 = 0 * ISNUMBER($K17))</formula>
    </cfRule>
    <cfRule type="expression" dxfId="3716" priority="162">
      <formula>AND($K17 &lt; 0, ISNUMBER($K17))</formula>
    </cfRule>
  </conditionalFormatting>
  <conditionalFormatting sqref="D15:F16 E37:F37">
    <cfRule type="expression" dxfId="3715" priority="154">
      <formula>$E$37 &gt; 0</formula>
    </cfRule>
    <cfRule type="expression" dxfId="3714" priority="155">
      <formula>$E$37 = 0</formula>
    </cfRule>
    <cfRule type="expression" dxfId="3713" priority="156">
      <formula>$E$37 &lt; 0</formula>
    </cfRule>
  </conditionalFormatting>
  <conditionalFormatting sqref="G15:I16 H37:I37">
    <cfRule type="expression" dxfId="3712" priority="151">
      <formula>$H$37 &gt; 0</formula>
    </cfRule>
    <cfRule type="expression" dxfId="3711" priority="152">
      <formula>$H$37 = 0</formula>
    </cfRule>
    <cfRule type="expression" dxfId="3710" priority="153">
      <formula>$H$37 &lt; 0</formula>
    </cfRule>
  </conditionalFormatting>
  <conditionalFormatting sqref="J15:L16 K37:L37">
    <cfRule type="expression" dxfId="3709" priority="148">
      <formula>$K$37 &gt; 0</formula>
    </cfRule>
    <cfRule type="expression" dxfId="3708" priority="149">
      <formula>$K$37 = 0</formula>
    </cfRule>
    <cfRule type="expression" dxfId="3707" priority="150">
      <formula>$K$37 &lt; 0</formula>
    </cfRule>
  </conditionalFormatting>
  <conditionalFormatting sqref="M15:O16 N37:O37">
    <cfRule type="expression" dxfId="3706" priority="145">
      <formula>$N$37 &gt; 0</formula>
    </cfRule>
    <cfRule type="expression" dxfId="3705" priority="146">
      <formula>$N$37 = 0</formula>
    </cfRule>
    <cfRule type="expression" dxfId="3704" priority="147">
      <formula>$N$37 &lt; 0</formula>
    </cfRule>
  </conditionalFormatting>
  <conditionalFormatting sqref="A44:C63 M44:O63">
    <cfRule type="expression" dxfId="3703" priority="133">
      <formula>AND($N44 &gt; 0, ISNUMBER($N44))</formula>
    </cfRule>
    <cfRule type="expression" dxfId="3702" priority="134">
      <formula>AND($N44 = 0 * ISNUMBER($N44))</formula>
    </cfRule>
    <cfRule type="expression" dxfId="3701" priority="135">
      <formula>AND($N44 &lt; 0, ISNUMBER($N44))</formula>
    </cfRule>
  </conditionalFormatting>
  <conditionalFormatting sqref="A44:F63">
    <cfRule type="expression" dxfId="3700" priority="142">
      <formula>AND($E44 &gt; 0, ISNUMBER($E44))</formula>
    </cfRule>
    <cfRule type="expression" dxfId="3699" priority="143">
      <formula>AND($E44 = 0 * ISNUMBER($E44))</formula>
    </cfRule>
    <cfRule type="expression" dxfId="3698" priority="144">
      <formula>AND($E44 &lt; 0, ISNUMBER($E44))</formula>
    </cfRule>
  </conditionalFormatting>
  <conditionalFormatting sqref="A44:C63 G44:I63">
    <cfRule type="expression" dxfId="3697" priority="139">
      <formula>AND($H44 &gt; 0, ISNUMBER($H44))</formula>
    </cfRule>
    <cfRule type="expression" dxfId="3696" priority="140">
      <formula>AND($H44 = 0 * ISNUMBER($H44))</formula>
    </cfRule>
    <cfRule type="expression" dxfId="3695" priority="141">
      <formula>AND($H44 &lt; 0, ISNUMBER($H44))</formula>
    </cfRule>
  </conditionalFormatting>
  <conditionalFormatting sqref="A44:C63 J44:L63">
    <cfRule type="expression" dxfId="3694" priority="136">
      <formula>AND($K44 &gt; 0, ISNUMBER($K44))</formula>
    </cfRule>
    <cfRule type="expression" dxfId="3693" priority="137">
      <formula>AND($K44 = 0 * ISNUMBER($K44))</formula>
    </cfRule>
    <cfRule type="expression" dxfId="3692" priority="138">
      <formula>AND($K44 &lt; 0, ISNUMBER($K44))</formula>
    </cfRule>
  </conditionalFormatting>
  <conditionalFormatting sqref="D42:F43 E64:F64">
    <cfRule type="expression" dxfId="3691" priority="130">
      <formula>$E$64 &gt; 0</formula>
    </cfRule>
    <cfRule type="expression" dxfId="3690" priority="131">
      <formula>$E$64 = 0</formula>
    </cfRule>
    <cfRule type="expression" dxfId="3689" priority="132">
      <formula>$E$64 &lt; 0</formula>
    </cfRule>
  </conditionalFormatting>
  <conditionalFormatting sqref="G42:I43 H64:I64">
    <cfRule type="expression" dxfId="3688" priority="127">
      <formula>$H$64 &gt; 0</formula>
    </cfRule>
    <cfRule type="expression" dxfId="3687" priority="128">
      <formula>$H$64 = 0</formula>
    </cfRule>
    <cfRule type="expression" dxfId="3686" priority="129">
      <formula>$H$64 &lt; 0</formula>
    </cfRule>
  </conditionalFormatting>
  <conditionalFormatting sqref="J42:L43 K64:L64">
    <cfRule type="expression" dxfId="3685" priority="124">
      <formula>$K$64 &gt; 0</formula>
    </cfRule>
    <cfRule type="expression" dxfId="3684" priority="125">
      <formula>$K$64 = 0</formula>
    </cfRule>
    <cfRule type="expression" dxfId="3683" priority="126">
      <formula>$K$64 &lt; 0</formula>
    </cfRule>
  </conditionalFormatting>
  <conditionalFormatting sqref="M42:O43 N64:O64">
    <cfRule type="expression" dxfId="3682" priority="121">
      <formula>$N$64 &gt; 0</formula>
    </cfRule>
    <cfRule type="expression" dxfId="3681" priority="122">
      <formula>$N$64 = 0</formula>
    </cfRule>
    <cfRule type="expression" dxfId="3680" priority="123">
      <formula>$N$64 &lt; 0</formula>
    </cfRule>
  </conditionalFormatting>
  <conditionalFormatting sqref="A71:C90 M71:O90">
    <cfRule type="expression" dxfId="3679" priority="109">
      <formula>AND($N71 &gt; 0, ISNUMBER($N71))</formula>
    </cfRule>
    <cfRule type="expression" dxfId="3678" priority="110">
      <formula>AND($N71 = 0 * ISNUMBER($N71))</formula>
    </cfRule>
    <cfRule type="expression" dxfId="3677" priority="111">
      <formula>AND($N71 &lt; 0, ISNUMBER($N71))</formula>
    </cfRule>
  </conditionalFormatting>
  <conditionalFormatting sqref="A71:F90">
    <cfRule type="expression" dxfId="3676" priority="118">
      <formula>AND($E71 &gt; 0, ISNUMBER($E71))</formula>
    </cfRule>
    <cfRule type="expression" dxfId="3675" priority="119">
      <formula>AND($E71 = 0 * ISNUMBER($E71))</formula>
    </cfRule>
    <cfRule type="expression" dxfId="3674" priority="120">
      <formula>AND($E71 &lt; 0, ISNUMBER($E71))</formula>
    </cfRule>
  </conditionalFormatting>
  <conditionalFormatting sqref="A71:C90 G71:I90">
    <cfRule type="expression" dxfId="3673" priority="115">
      <formula>AND($H71 &gt; 0, ISNUMBER($H71))</formula>
    </cfRule>
    <cfRule type="expression" dxfId="3672" priority="116">
      <formula>AND($H71 = 0 * ISNUMBER($H71))</formula>
    </cfRule>
    <cfRule type="expression" dxfId="3671" priority="117">
      <formula>AND($H71 &lt; 0, ISNUMBER($H71))</formula>
    </cfRule>
  </conditionalFormatting>
  <conditionalFormatting sqref="A71:C90 J71:L90">
    <cfRule type="expression" dxfId="3670" priority="112">
      <formula>AND($K71 &gt; 0, ISNUMBER($K71))</formula>
    </cfRule>
    <cfRule type="expression" dxfId="3669" priority="113">
      <formula>AND($K71 = 0 * ISNUMBER($K71))</formula>
    </cfRule>
    <cfRule type="expression" dxfId="3668" priority="114">
      <formula>AND($K71 &lt; 0, ISNUMBER($K71))</formula>
    </cfRule>
  </conditionalFormatting>
  <conditionalFormatting sqref="D69:F70 E91:F91">
    <cfRule type="expression" dxfId="3667" priority="106">
      <formula>$E$91 &gt; 0</formula>
    </cfRule>
    <cfRule type="expression" dxfId="3666" priority="107">
      <formula>$E$91 = 0</formula>
    </cfRule>
    <cfRule type="expression" dxfId="3665" priority="108">
      <formula>$E$91 &lt; 0</formula>
    </cfRule>
  </conditionalFormatting>
  <conditionalFormatting sqref="G69:I70 H91:I91">
    <cfRule type="expression" dxfId="3664" priority="103">
      <formula>$H$91 &gt; 0</formula>
    </cfRule>
    <cfRule type="expression" dxfId="3663" priority="104">
      <formula>$H$91 = 0</formula>
    </cfRule>
    <cfRule type="expression" dxfId="3662" priority="105">
      <formula>$H$91 &lt; 0</formula>
    </cfRule>
  </conditionalFormatting>
  <conditionalFormatting sqref="J69:L70 K91:L91">
    <cfRule type="expression" dxfId="3661" priority="100">
      <formula>$K$91 &gt; 0</formula>
    </cfRule>
    <cfRule type="expression" dxfId="3660" priority="101">
      <formula>$K$91 = 0</formula>
    </cfRule>
    <cfRule type="expression" dxfId="3659" priority="102">
      <formula>$K$91 &lt; 0</formula>
    </cfRule>
  </conditionalFormatting>
  <conditionalFormatting sqref="M69:O70 N91:O91">
    <cfRule type="expression" dxfId="3658" priority="97">
      <formula>$N$91 &gt; 0</formula>
    </cfRule>
    <cfRule type="expression" dxfId="3657" priority="98">
      <formula>$N$91 = 0</formula>
    </cfRule>
    <cfRule type="expression" dxfId="3656" priority="99">
      <formula>$N$91 &lt; 0</formula>
    </cfRule>
  </conditionalFormatting>
  <conditionalFormatting sqref="A98:C117 M98:O117">
    <cfRule type="expression" dxfId="3655" priority="85">
      <formula>AND($N98 &gt; 0, ISNUMBER($N98))</formula>
    </cfRule>
    <cfRule type="expression" dxfId="3654" priority="86">
      <formula>AND($N98 = 0 * ISNUMBER($N98))</formula>
    </cfRule>
    <cfRule type="expression" dxfId="3653" priority="87">
      <formula>AND($N98 &lt; 0, ISNUMBER($N98))</formula>
    </cfRule>
  </conditionalFormatting>
  <conditionalFormatting sqref="A98:F117">
    <cfRule type="expression" dxfId="3652" priority="94">
      <formula>AND($E98 &gt; 0, ISNUMBER($E98))</formula>
    </cfRule>
    <cfRule type="expression" dxfId="3651" priority="95">
      <formula>AND($E98 = 0 * ISNUMBER($E98))</formula>
    </cfRule>
    <cfRule type="expression" dxfId="3650" priority="96">
      <formula>AND($E98 &lt; 0, ISNUMBER($E98))</formula>
    </cfRule>
  </conditionalFormatting>
  <conditionalFormatting sqref="A98:C117 G98:I117">
    <cfRule type="expression" dxfId="3649" priority="91">
      <formula>AND($H98 &gt; 0, ISNUMBER($H98))</formula>
    </cfRule>
    <cfRule type="expression" dxfId="3648" priority="92">
      <formula>AND($H98 = 0 * ISNUMBER($H98))</formula>
    </cfRule>
    <cfRule type="expression" dxfId="3647" priority="93">
      <formula>AND($H98 &lt; 0, ISNUMBER($H98))</formula>
    </cfRule>
  </conditionalFormatting>
  <conditionalFormatting sqref="A98:C117 J98:L117">
    <cfRule type="expression" dxfId="3646" priority="88">
      <formula>AND($K98 &gt; 0, ISNUMBER($K98))</formula>
    </cfRule>
    <cfRule type="expression" dxfId="3645" priority="89">
      <formula>AND($K98 = 0 * ISNUMBER($K98))</formula>
    </cfRule>
    <cfRule type="expression" dxfId="3644" priority="90">
      <formula>AND($K98 &lt; 0, ISNUMBER($K98))</formula>
    </cfRule>
  </conditionalFormatting>
  <conditionalFormatting sqref="D96:F97 E118:F118">
    <cfRule type="expression" dxfId="3643" priority="82">
      <formula>$E$118 &gt; 0</formula>
    </cfRule>
    <cfRule type="expression" dxfId="3642" priority="83">
      <formula>$E$118 = 0</formula>
    </cfRule>
    <cfRule type="expression" dxfId="3641" priority="84">
      <formula>$E$118 &lt; 0</formula>
    </cfRule>
  </conditionalFormatting>
  <conditionalFormatting sqref="G96:I97 H118:I118">
    <cfRule type="expression" dxfId="3640" priority="79">
      <formula>$H$118 &gt; 0</formula>
    </cfRule>
    <cfRule type="expression" dxfId="3639" priority="80">
      <formula>$H$118 = 0</formula>
    </cfRule>
    <cfRule type="expression" dxfId="3638" priority="81">
      <formula>$H$118 &lt; 0</formula>
    </cfRule>
  </conditionalFormatting>
  <conditionalFormatting sqref="J96:L97 K118:L118">
    <cfRule type="expression" dxfId="3637" priority="76">
      <formula>$K$118 &gt; 0</formula>
    </cfRule>
    <cfRule type="expression" dxfId="3636" priority="77">
      <formula>$K$118 = 0</formula>
    </cfRule>
    <cfRule type="expression" dxfId="3635" priority="78">
      <formula>$K$118 &lt; 0</formula>
    </cfRule>
  </conditionalFormatting>
  <conditionalFormatting sqref="M96:O97 N118:O118">
    <cfRule type="expression" dxfId="3634" priority="73">
      <formula>$N$118 &gt; 0</formula>
    </cfRule>
    <cfRule type="expression" dxfId="3633" priority="74">
      <formula>$N$118 = 0</formula>
    </cfRule>
    <cfRule type="expression" dxfId="3632" priority="75">
      <formula>$N$118 &lt; 0</formula>
    </cfRule>
  </conditionalFormatting>
  <conditionalFormatting sqref="A125:C144 M125:O144">
    <cfRule type="expression" dxfId="3631" priority="61">
      <formula>AND($N125 &gt; 0, ISNUMBER($N125))</formula>
    </cfRule>
    <cfRule type="expression" dxfId="3630" priority="62">
      <formula>AND($N125 = 0 * ISNUMBER($N125))</formula>
    </cfRule>
    <cfRule type="expression" dxfId="3629" priority="63">
      <formula>AND($N125 &lt; 0, ISNUMBER($N125))</formula>
    </cfRule>
  </conditionalFormatting>
  <conditionalFormatting sqref="A125:F144">
    <cfRule type="expression" dxfId="3628" priority="70">
      <formula>AND($E125 &gt; 0, ISNUMBER($E125))</formula>
    </cfRule>
    <cfRule type="expression" dxfId="3627" priority="71">
      <formula>AND($E125 = 0 * ISNUMBER($E125))</formula>
    </cfRule>
    <cfRule type="expression" dxfId="3626" priority="72">
      <formula>AND($E125 &lt; 0, ISNUMBER($E125))</formula>
    </cfRule>
  </conditionalFormatting>
  <conditionalFormatting sqref="A125:C144 G125:I144">
    <cfRule type="expression" dxfId="3625" priority="67">
      <formula>AND($H125 &gt; 0, ISNUMBER($H125))</formula>
    </cfRule>
    <cfRule type="expression" dxfId="3624" priority="68">
      <formula>AND($H125 = 0 * ISNUMBER($H125))</formula>
    </cfRule>
    <cfRule type="expression" dxfId="3623" priority="69">
      <formula>AND($H125 &lt; 0, ISNUMBER($H125))</formula>
    </cfRule>
  </conditionalFormatting>
  <conditionalFormatting sqref="A125:C144 J125:L144">
    <cfRule type="expression" dxfId="3622" priority="64">
      <formula>AND($K125 &gt; 0, ISNUMBER($K125))</formula>
    </cfRule>
    <cfRule type="expression" dxfId="3621" priority="65">
      <formula>AND($K125 = 0 * ISNUMBER($K125))</formula>
    </cfRule>
    <cfRule type="expression" dxfId="3620" priority="66">
      <formula>AND($K125 &lt; 0, ISNUMBER($K125))</formula>
    </cfRule>
  </conditionalFormatting>
  <conditionalFormatting sqref="D123:F124 E145:F145">
    <cfRule type="expression" dxfId="3619" priority="58">
      <formula>$E$145 &gt; 0</formula>
    </cfRule>
    <cfRule type="expression" dxfId="3618" priority="59">
      <formula>$E$145 = 0</formula>
    </cfRule>
    <cfRule type="expression" dxfId="3617" priority="60">
      <formula>$E$145 &lt; 0</formula>
    </cfRule>
  </conditionalFormatting>
  <conditionalFormatting sqref="G123:I124 H145:I145">
    <cfRule type="expression" dxfId="3616" priority="55">
      <formula>$H$145 &gt; 0</formula>
    </cfRule>
    <cfRule type="expression" dxfId="3615" priority="56">
      <formula>$H$145 = 0</formula>
    </cfRule>
    <cfRule type="expression" dxfId="3614" priority="57">
      <formula>$H$145 &lt; 0</formula>
    </cfRule>
  </conditionalFormatting>
  <conditionalFormatting sqref="J123:L124 K145:L145">
    <cfRule type="expression" dxfId="3613" priority="52">
      <formula>$K$145 &gt; 0</formula>
    </cfRule>
    <cfRule type="expression" dxfId="3612" priority="53">
      <formula>$K$145 = 0</formula>
    </cfRule>
    <cfRule type="expression" dxfId="3611" priority="54">
      <formula>$K$145 &lt; 0</formula>
    </cfRule>
  </conditionalFormatting>
  <conditionalFormatting sqref="M123:O124 N145:O145">
    <cfRule type="expression" dxfId="3610" priority="49">
      <formula>$N$145 &gt; 0</formula>
    </cfRule>
    <cfRule type="expression" dxfId="3609" priority="50">
      <formula>$N$145 = 0</formula>
    </cfRule>
    <cfRule type="expression" dxfId="3608" priority="51">
      <formula>$N$145 &lt; 0</formula>
    </cfRule>
  </conditionalFormatting>
  <conditionalFormatting sqref="A152:C171 M152:O171">
    <cfRule type="expression" dxfId="3607" priority="37">
      <formula>AND($N152 &gt; 0, ISNUMBER($N152))</formula>
    </cfRule>
    <cfRule type="expression" dxfId="3606" priority="38">
      <formula>AND($N152 = 0 * ISNUMBER($N152))</formula>
    </cfRule>
    <cfRule type="expression" dxfId="3605" priority="39">
      <formula>AND($N152 &lt; 0, ISNUMBER($N152))</formula>
    </cfRule>
  </conditionalFormatting>
  <conditionalFormatting sqref="A152:F171">
    <cfRule type="expression" dxfId="3604" priority="46">
      <formula>AND($E152 &gt; 0, ISNUMBER($E152))</formula>
    </cfRule>
    <cfRule type="expression" dxfId="3603" priority="47">
      <formula>AND($E152 = 0 * ISNUMBER($E152))</formula>
    </cfRule>
    <cfRule type="expression" dxfId="3602" priority="48">
      <formula>AND($E152 &lt; 0, ISNUMBER($E152))</formula>
    </cfRule>
  </conditionalFormatting>
  <conditionalFormatting sqref="A152:C171 G152:I171">
    <cfRule type="expression" dxfId="3601" priority="43">
      <formula>AND($H152 &gt; 0, ISNUMBER($H152))</formula>
    </cfRule>
    <cfRule type="expression" dxfId="3600" priority="44">
      <formula>AND($H152 = 0 * ISNUMBER($H152))</formula>
    </cfRule>
    <cfRule type="expression" dxfId="3599" priority="45">
      <formula>AND($H152 &lt; 0, ISNUMBER($H152))</formula>
    </cfRule>
  </conditionalFormatting>
  <conditionalFormatting sqref="A152:C171 J152:L171">
    <cfRule type="expression" dxfId="3598" priority="40">
      <formula>AND($K152 &gt; 0, ISNUMBER($K152))</formula>
    </cfRule>
    <cfRule type="expression" dxfId="3597" priority="41">
      <formula>AND($K152 = 0 * ISNUMBER($K152))</formula>
    </cfRule>
    <cfRule type="expression" dxfId="3596" priority="42">
      <formula>AND($K152 &lt; 0, ISNUMBER($K152))</formula>
    </cfRule>
  </conditionalFormatting>
  <conditionalFormatting sqref="D150:F151 E172:F172">
    <cfRule type="expression" dxfId="3595" priority="34">
      <formula>$E$172 &gt; 0</formula>
    </cfRule>
    <cfRule type="expression" dxfId="3594" priority="35">
      <formula>$E$172 = 0</formula>
    </cfRule>
    <cfRule type="expression" dxfId="3593" priority="36">
      <formula>$E$172 &lt; 0</formula>
    </cfRule>
  </conditionalFormatting>
  <conditionalFormatting sqref="G150:I151 H172:I172">
    <cfRule type="expression" dxfId="3592" priority="31">
      <formula>$H$172 &gt; 0</formula>
    </cfRule>
    <cfRule type="expression" dxfId="3591" priority="32">
      <formula>$H$172 = 0</formula>
    </cfRule>
    <cfRule type="expression" dxfId="3590" priority="33">
      <formula>$H$172 &lt; 0</formula>
    </cfRule>
  </conditionalFormatting>
  <conditionalFormatting sqref="J150:L151 K172:L172">
    <cfRule type="expression" dxfId="3589" priority="28">
      <formula>$K$172 &gt; 0</formula>
    </cfRule>
    <cfRule type="expression" dxfId="3588" priority="29">
      <formula>$K$172 = 0</formula>
    </cfRule>
    <cfRule type="expression" dxfId="3587" priority="30">
      <formula>$K$172 &lt; 0</formula>
    </cfRule>
  </conditionalFormatting>
  <conditionalFormatting sqref="M150:O151 N172:O172">
    <cfRule type="expression" dxfId="3586" priority="25">
      <formula>$N$172 &gt; 0</formula>
    </cfRule>
    <cfRule type="expression" dxfId="3585" priority="26">
      <formula>$N$172 = 0</formula>
    </cfRule>
    <cfRule type="expression" dxfId="3584" priority="27">
      <formula>$N$172 &lt; 0</formula>
    </cfRule>
  </conditionalFormatting>
  <conditionalFormatting sqref="A179:C198 M179:O198">
    <cfRule type="expression" dxfId="3583" priority="13">
      <formula>AND($N179 &gt; 0, ISNUMBER($N179))</formula>
    </cfRule>
    <cfRule type="expression" dxfId="3582" priority="14">
      <formula>AND($N179 = 0 * ISNUMBER($N179))</formula>
    </cfRule>
    <cfRule type="expression" dxfId="3581" priority="15">
      <formula>AND($N179 &lt; 0, ISNUMBER($N179))</formula>
    </cfRule>
  </conditionalFormatting>
  <conditionalFormatting sqref="A179:F198">
    <cfRule type="expression" dxfId="3580" priority="22">
      <formula>AND($E179 &gt; 0, ISNUMBER($E179))</formula>
    </cfRule>
    <cfRule type="expression" dxfId="3579" priority="23">
      <formula>AND($E179 = 0 * ISNUMBER($E179))</formula>
    </cfRule>
    <cfRule type="expression" dxfId="3578" priority="24">
      <formula>AND($E179 &lt; 0, ISNUMBER($E179))</formula>
    </cfRule>
  </conditionalFormatting>
  <conditionalFormatting sqref="A179:C198 G179:I198">
    <cfRule type="expression" dxfId="3577" priority="19">
      <formula>AND($H179 &gt; 0, ISNUMBER($H179))</formula>
    </cfRule>
    <cfRule type="expression" dxfId="3576" priority="20">
      <formula>AND($H179 = 0 * ISNUMBER($H179))</formula>
    </cfRule>
    <cfRule type="expression" dxfId="3575" priority="21">
      <formula>AND($H179 &lt; 0, ISNUMBER($H179))</formula>
    </cfRule>
  </conditionalFormatting>
  <conditionalFormatting sqref="A179:C198 J179:L198">
    <cfRule type="expression" dxfId="3574" priority="16">
      <formula>AND($K179 &gt; 0, ISNUMBER($K179))</formula>
    </cfRule>
    <cfRule type="expression" dxfId="3573" priority="17">
      <formula>AND($K179 = 0 * ISNUMBER($K179))</formula>
    </cfRule>
    <cfRule type="expression" dxfId="3572" priority="18">
      <formula>AND($K179 &lt; 0, ISNUMBER($K179))</formula>
    </cfRule>
  </conditionalFormatting>
  <conditionalFormatting sqref="D177:F178 E199:F199">
    <cfRule type="expression" dxfId="3571" priority="10">
      <formula>$E$199 &gt; 0</formula>
    </cfRule>
    <cfRule type="expression" dxfId="3570" priority="11">
      <formula>$E$199 = 0</formula>
    </cfRule>
    <cfRule type="expression" dxfId="3569" priority="12">
      <formula>$E$199 &lt; 0</formula>
    </cfRule>
  </conditionalFormatting>
  <conditionalFormatting sqref="G177:I178 H199:I199">
    <cfRule type="expression" dxfId="3568" priority="7">
      <formula>$H$199 &gt; 0</formula>
    </cfRule>
    <cfRule type="expression" dxfId="3567" priority="8">
      <formula>$H$199 = 0</formula>
    </cfRule>
    <cfRule type="expression" dxfId="3566" priority="9">
      <formula>$H$199 &lt; 0</formula>
    </cfRule>
  </conditionalFormatting>
  <conditionalFormatting sqref="J177:L178 K199:L199">
    <cfRule type="expression" dxfId="3565" priority="4">
      <formula>$K$199 &gt; 0</formula>
    </cfRule>
    <cfRule type="expression" dxfId="3564" priority="5">
      <formula>$K$199 = 0</formula>
    </cfRule>
    <cfRule type="expression" dxfId="3563" priority="6">
      <formula>$K$199 &lt; 0</formula>
    </cfRule>
  </conditionalFormatting>
  <conditionalFormatting sqref="M177:O178 N199:O199">
    <cfRule type="expression" dxfId="3562" priority="1">
      <formula>$N$199 &gt; 0</formula>
    </cfRule>
    <cfRule type="expression" dxfId="3561" priority="2">
      <formula>$N$199 = 0</formula>
    </cfRule>
    <cfRule type="expression" dxfId="356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32B189-F63F-4D56-B494-CBE5B4E5BAB4}">
  <sheetPr codeName="Sheet11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2" t="s">
        <v>0</v>
      </c>
      <c r="B1" s="203"/>
      <c r="C1" s="203"/>
      <c r="D1" s="203"/>
      <c r="E1" s="203"/>
      <c r="F1" s="204"/>
      <c r="G1" s="205">
        <v>44601</v>
      </c>
      <c r="H1" s="206"/>
      <c r="I1" s="207"/>
      <c r="J1" s="202" t="s">
        <v>1</v>
      </c>
      <c r="K1" s="203"/>
      <c r="L1" s="203"/>
      <c r="M1" s="203"/>
      <c r="N1" s="203"/>
      <c r="O1" s="204"/>
      <c r="Q1" s="202" t="s">
        <v>2</v>
      </c>
      <c r="R1" s="204"/>
    </row>
    <row r="2" spans="1:19" ht="17.25" customHeight="1">
      <c r="A2" s="117" t="s">
        <v>3</v>
      </c>
      <c r="B2" s="208" t="s">
        <v>8</v>
      </c>
      <c r="C2" s="209"/>
      <c r="D2" s="209"/>
      <c r="E2" s="209"/>
      <c r="F2" s="210"/>
      <c r="G2" s="211" t="s">
        <v>46</v>
      </c>
      <c r="H2" s="212"/>
      <c r="I2" s="213"/>
      <c r="J2" s="1" t="s">
        <v>3</v>
      </c>
      <c r="K2" s="208" t="s">
        <v>316</v>
      </c>
      <c r="L2" s="209"/>
      <c r="M2" s="209"/>
      <c r="N2" s="209"/>
      <c r="O2" s="210"/>
      <c r="Q2" s="2" t="s">
        <v>6</v>
      </c>
      <c r="R2" s="3">
        <v>0.375</v>
      </c>
    </row>
    <row r="3" spans="1:19" ht="17.25" customHeight="1" thickBot="1">
      <c r="A3" s="118" t="s">
        <v>7</v>
      </c>
      <c r="B3" s="214" t="s">
        <v>324</v>
      </c>
      <c r="C3" s="215"/>
      <c r="D3" s="215"/>
      <c r="E3" s="215"/>
      <c r="F3" s="216"/>
      <c r="G3" s="21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98,215 KRW (3.27%)</v>
      </c>
      <c r="H3" s="218"/>
      <c r="I3" s="219"/>
      <c r="J3" s="4" t="s">
        <v>7</v>
      </c>
      <c r="K3" s="214" t="s">
        <v>317</v>
      </c>
      <c r="L3" s="215"/>
      <c r="M3" s="215"/>
      <c r="N3" s="215"/>
      <c r="O3" s="21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14" t="s">
        <v>16</v>
      </c>
      <c r="C4" s="215"/>
      <c r="D4" s="215"/>
      <c r="E4" s="215"/>
      <c r="F4" s="216"/>
      <c r="G4" s="211" t="s">
        <v>44</v>
      </c>
      <c r="H4" s="212"/>
      <c r="I4" s="213"/>
      <c r="J4" s="4" t="s">
        <v>11</v>
      </c>
      <c r="K4" s="214" t="s">
        <v>318</v>
      </c>
      <c r="L4" s="215"/>
      <c r="M4" s="215"/>
      <c r="N4" s="215"/>
      <c r="O4" s="21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14" t="s">
        <v>315</v>
      </c>
      <c r="C5" s="215"/>
      <c r="D5" s="215"/>
      <c r="E5" s="215"/>
      <c r="F5" s="216"/>
      <c r="G5" s="21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60,598 KRW (2.02%)</v>
      </c>
      <c r="H5" s="218"/>
      <c r="I5" s="219"/>
      <c r="J5" s="4" t="s">
        <v>15</v>
      </c>
      <c r="K5" s="214" t="s">
        <v>319</v>
      </c>
      <c r="L5" s="215"/>
      <c r="M5" s="215"/>
      <c r="N5" s="215"/>
      <c r="O5" s="216"/>
    </row>
    <row r="6" spans="1:19">
      <c r="A6" s="118" t="s">
        <v>18</v>
      </c>
      <c r="B6" s="214"/>
      <c r="C6" s="215"/>
      <c r="D6" s="215"/>
      <c r="E6" s="215"/>
      <c r="F6" s="216"/>
      <c r="G6" s="211" t="s">
        <v>45</v>
      </c>
      <c r="H6" s="212"/>
      <c r="I6" s="213"/>
      <c r="J6" s="4" t="s">
        <v>18</v>
      </c>
      <c r="K6" s="214" t="s">
        <v>320</v>
      </c>
      <c r="L6" s="215"/>
      <c r="M6" s="215"/>
      <c r="N6" s="215"/>
      <c r="O6" s="216"/>
    </row>
    <row r="7" spans="1:19" ht="17.25" thickBot="1">
      <c r="A7" s="118" t="s">
        <v>21</v>
      </c>
      <c r="B7" s="214"/>
      <c r="C7" s="215"/>
      <c r="D7" s="215"/>
      <c r="E7" s="215"/>
      <c r="F7" s="216"/>
      <c r="G7" s="21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85,365 KRW (2.85%)</v>
      </c>
      <c r="H7" s="218"/>
      <c r="I7" s="219"/>
      <c r="J7" s="4" t="s">
        <v>21</v>
      </c>
      <c r="K7" s="214" t="s">
        <v>321</v>
      </c>
      <c r="L7" s="215"/>
      <c r="M7" s="215"/>
      <c r="N7" s="215"/>
      <c r="O7" s="216"/>
    </row>
    <row r="8" spans="1:19" ht="17.25" thickBot="1">
      <c r="A8" s="118" t="s">
        <v>24</v>
      </c>
      <c r="B8" s="214"/>
      <c r="C8" s="215"/>
      <c r="D8" s="215"/>
      <c r="E8" s="215"/>
      <c r="F8" s="216"/>
      <c r="G8" s="211" t="s">
        <v>251</v>
      </c>
      <c r="H8" s="212"/>
      <c r="I8" s="213"/>
      <c r="J8" s="4" t="s">
        <v>24</v>
      </c>
      <c r="K8" s="214"/>
      <c r="L8" s="215"/>
      <c r="M8" s="215"/>
      <c r="N8" s="215"/>
      <c r="O8" s="216"/>
      <c r="Q8" s="202" t="s">
        <v>27</v>
      </c>
      <c r="R8" s="204"/>
    </row>
    <row r="9" spans="1:19" ht="17.25" thickBot="1">
      <c r="A9" s="118" t="s">
        <v>28</v>
      </c>
      <c r="B9" s="214"/>
      <c r="C9" s="215"/>
      <c r="D9" s="215"/>
      <c r="E9" s="215"/>
      <c r="F9" s="216"/>
      <c r="G9" s="21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71,983 KRW (2.40%)</v>
      </c>
      <c r="H9" s="218"/>
      <c r="I9" s="219"/>
      <c r="J9" s="4" t="s">
        <v>28</v>
      </c>
      <c r="K9" s="214"/>
      <c r="L9" s="215"/>
      <c r="M9" s="215"/>
      <c r="N9" s="215"/>
      <c r="O9" s="216"/>
      <c r="Q9" s="2" t="s">
        <v>29</v>
      </c>
      <c r="R9" s="6">
        <v>10</v>
      </c>
    </row>
    <row r="10" spans="1:19">
      <c r="A10" s="118" t="s">
        <v>30</v>
      </c>
      <c r="B10" s="214"/>
      <c r="C10" s="215"/>
      <c r="D10" s="215"/>
      <c r="E10" s="215"/>
      <c r="F10" s="216"/>
      <c r="G10" s="211" t="s">
        <v>47</v>
      </c>
      <c r="H10" s="212"/>
      <c r="I10" s="213"/>
      <c r="J10" s="4" t="s">
        <v>30</v>
      </c>
      <c r="K10" s="214" t="s">
        <v>322</v>
      </c>
      <c r="L10" s="215"/>
      <c r="M10" s="215"/>
      <c r="N10" s="215"/>
      <c r="O10" s="216"/>
      <c r="Q10" s="2" t="s">
        <v>31</v>
      </c>
      <c r="R10" s="6">
        <v>100</v>
      </c>
    </row>
    <row r="11" spans="1:19" ht="17.25" thickBot="1">
      <c r="A11" s="119" t="s">
        <v>32</v>
      </c>
      <c r="B11" s="220" t="s">
        <v>323</v>
      </c>
      <c r="C11" s="221"/>
      <c r="D11" s="221"/>
      <c r="E11" s="221"/>
      <c r="F11" s="222"/>
      <c r="G11" s="21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8"/>
      <c r="I11" s="219"/>
      <c r="J11" s="7" t="s">
        <v>32</v>
      </c>
      <c r="K11" s="220" t="s">
        <v>314</v>
      </c>
      <c r="L11" s="221"/>
      <c r="M11" s="221"/>
      <c r="N11" s="221"/>
      <c r="O11" s="222"/>
      <c r="Q11" s="65" t="s">
        <v>33</v>
      </c>
      <c r="R11" s="8">
        <v>1000</v>
      </c>
    </row>
    <row r="12" spans="1:19" ht="17.25" thickBot="1"/>
    <row r="13" spans="1:19" ht="17.25" customHeight="1" thickBot="1">
      <c r="A13" s="202" t="s">
        <v>34</v>
      </c>
      <c r="B13" s="203"/>
      <c r="C13" s="203"/>
      <c r="D13" s="203"/>
      <c r="E13" s="203"/>
      <c r="F13" s="203"/>
      <c r="G13" s="203"/>
      <c r="H13" s="203"/>
      <c r="I13" s="203"/>
      <c r="J13" s="203"/>
      <c r="K13" s="203"/>
      <c r="L13" s="203"/>
      <c r="M13" s="203"/>
      <c r="N13" s="203"/>
      <c r="O13" s="204"/>
      <c r="Q13" s="223"/>
      <c r="R13" s="223"/>
      <c r="S13" s="223"/>
    </row>
    <row r="14" spans="1:19" ht="17.25" customHeight="1" thickBot="1">
      <c r="A14" s="178" t="s">
        <v>35</v>
      </c>
      <c r="B14" s="202" t="s">
        <v>36</v>
      </c>
      <c r="C14" s="204"/>
      <c r="D14" s="202" t="s">
        <v>37</v>
      </c>
      <c r="E14" s="203"/>
      <c r="F14" s="204"/>
      <c r="G14" s="229">
        <f>_xlfn.IFNA(VLOOKUP(B14, 현재가테이블!$B$2:$D$200, 2, FALSE), "-")</f>
        <v>48446000</v>
      </c>
      <c r="H14" s="230"/>
      <c r="I14" s="231"/>
      <c r="J14" s="202" t="s">
        <v>38</v>
      </c>
      <c r="K14" s="203"/>
      <c r="L14" s="204"/>
      <c r="M14" s="232">
        <f>_xlfn.IFNA(VLOOKUP(B14, 현재가테이블!$B$2:$D$200, 3, FALSE), "-")</f>
        <v>4.5040769699999997E-2</v>
      </c>
      <c r="N14" s="233"/>
      <c r="O14" s="234"/>
      <c r="Q14" s="223"/>
      <c r="R14" s="223"/>
      <c r="S14" s="223"/>
    </row>
    <row r="15" spans="1:19" ht="17.25" customHeight="1" thickBot="1">
      <c r="A15" s="267" t="s">
        <v>39</v>
      </c>
      <c r="B15" s="268" t="str">
        <f>TEXT($G$1, "[$-ko-KR]yyyy-mm-dd(ddd) ") &amp; "오전 00:00"</f>
        <v>2022-02-09(수) 오전 00:00</v>
      </c>
      <c r="C15" s="269"/>
      <c r="D15" s="225" t="str">
        <f>TEXT($G$1, "[$-ko-KR]yyyy-mm-dd(ddd) ") &amp; "오후 14:00"</f>
        <v>2022-02-09(수) 오후 14:00</v>
      </c>
      <c r="E15" s="226"/>
      <c r="F15" s="227"/>
      <c r="G15" s="225" t="str">
        <f>TEXT($G$1, "[$-ko-KR]yyyy-mm-dd(ddd) ") &amp; "오후 19:00"</f>
        <v>2022-02-09(수) 오후 19:00</v>
      </c>
      <c r="H15" s="226"/>
      <c r="I15" s="227"/>
      <c r="J15" s="225" t="str">
        <f>TEXT($G$1, "[$-ko-KR]yyyy-mm-dd(ddd) ") &amp; "오후 21:00"</f>
        <v>2022-02-09(수) 오후 21:00</v>
      </c>
      <c r="K15" s="226"/>
      <c r="L15" s="227"/>
      <c r="M15" s="225" t="str">
        <f>TEXT($G$1+1, "[$-ko-KR]yyyy-mm-dd(ddd) ") &amp; "오전 00:00"</f>
        <v>2022-02-10(목) 오전 00:00</v>
      </c>
      <c r="N15" s="226"/>
      <c r="O15" s="227"/>
      <c r="Q15" s="223"/>
      <c r="R15" s="223"/>
      <c r="S15" s="223"/>
    </row>
    <row r="16" spans="1:19" ht="17.25" customHeight="1" thickBot="1">
      <c r="A16" s="26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9" t="s">
        <v>37</v>
      </c>
      <c r="H16" s="180" t="s">
        <v>40</v>
      </c>
      <c r="I16" s="181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8"/>
      <c r="R16" s="228"/>
      <c r="S16" s="22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3"/>
      <c r="R17" s="223"/>
      <c r="S17" s="223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3"/>
      <c r="R18" s="223"/>
      <c r="S18" s="223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8"/>
      <c r="R19" s="228"/>
      <c r="S19" s="22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8"/>
      <c r="R20" s="228"/>
      <c r="S20" s="22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8"/>
      <c r="R21" s="228"/>
      <c r="S21" s="22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8"/>
      <c r="R22" s="228"/>
      <c r="S22" s="22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8"/>
      <c r="R23" s="228"/>
      <c r="S23" s="22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8"/>
      <c r="R24" s="228"/>
      <c r="S24" s="22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7"/>
      <c r="R26" s="238"/>
      <c r="S26" s="23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0"/>
      <c r="R27" s="241"/>
      <c r="S27" s="24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3"/>
      <c r="R28" s="244"/>
      <c r="S28" s="24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8"/>
      <c r="R29" s="228"/>
      <c r="S29" s="22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3"/>
      <c r="R30" s="223"/>
      <c r="S30" s="223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3"/>
      <c r="R31" s="223"/>
      <c r="S31" s="223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8"/>
      <c r="R32" s="228"/>
      <c r="S32" s="22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8"/>
      <c r="R33" s="228"/>
      <c r="S33" s="22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8"/>
      <c r="R34" s="228"/>
      <c r="S34" s="22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0"/>
      <c r="R35" s="251"/>
      <c r="S35" s="25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3"/>
      <c r="R36" s="254"/>
      <c r="S36" s="255"/>
    </row>
    <row r="37" spans="1:19" ht="17.25" customHeight="1" thickBot="1">
      <c r="A37" s="132" t="s">
        <v>42</v>
      </c>
      <c r="B37" s="261">
        <v>150000</v>
      </c>
      <c r="C37" s="26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6"/>
      <c r="R37" s="257"/>
      <c r="S37" s="258"/>
    </row>
    <row r="38" spans="1:19" ht="17.25" customHeight="1"/>
    <row r="39" spans="1:19" ht="17.25" customHeight="1" thickBot="1"/>
    <row r="40" spans="1:19" ht="17.25" customHeight="1" thickBot="1">
      <c r="A40" s="202" t="s">
        <v>44</v>
      </c>
      <c r="B40" s="203"/>
      <c r="C40" s="203"/>
      <c r="D40" s="203"/>
      <c r="E40" s="203"/>
      <c r="F40" s="203"/>
      <c r="G40" s="203"/>
      <c r="H40" s="203"/>
      <c r="I40" s="203"/>
      <c r="J40" s="203"/>
      <c r="K40" s="203"/>
      <c r="L40" s="203"/>
      <c r="M40" s="203"/>
      <c r="N40" s="203"/>
      <c r="O40" s="204"/>
      <c r="Q40" s="223"/>
      <c r="R40" s="223"/>
      <c r="S40" s="223"/>
    </row>
    <row r="41" spans="1:19" ht="17.25" customHeight="1" thickBot="1">
      <c r="A41" s="178" t="s">
        <v>263</v>
      </c>
      <c r="B41" s="202" t="s">
        <v>49</v>
      </c>
      <c r="C41" s="204"/>
      <c r="D41" s="202" t="s">
        <v>57</v>
      </c>
      <c r="E41" s="203"/>
      <c r="F41" s="204"/>
      <c r="G41" s="229">
        <f>_xlfn.IFNA(VLOOKUP(B41, 현재가테이블!$B$2:$D$200, 2, FALSE), "-")</f>
        <v>48446000</v>
      </c>
      <c r="H41" s="230"/>
      <c r="I41" s="231"/>
      <c r="J41" s="202" t="s">
        <v>58</v>
      </c>
      <c r="K41" s="203"/>
      <c r="L41" s="204"/>
      <c r="M41" s="232">
        <f>_xlfn.IFNA(VLOOKUP(B41, 현재가테이블!$B$2:$D$200, 3, FALSE), "-")</f>
        <v>4.5040769699999997E-2</v>
      </c>
      <c r="N41" s="233"/>
      <c r="O41" s="234"/>
      <c r="Q41" s="223"/>
      <c r="R41" s="223"/>
      <c r="S41" s="223"/>
    </row>
    <row r="42" spans="1:19" ht="17.25" customHeight="1" thickBot="1">
      <c r="A42" s="263" t="s">
        <v>54</v>
      </c>
      <c r="B42" s="265" t="str">
        <f>TEXT($G$1, "[$-ko-KR]yyyy-mm-dd(ddd) ") &amp; "오전 00:00"</f>
        <v>2022-02-09(수) 오전 00:00</v>
      </c>
      <c r="C42" s="266"/>
      <c r="D42" s="225" t="str">
        <f>TEXT($G$1, "[$-ko-KR]yyyy-mm-dd(ddd) ") &amp; "오후 14:00"</f>
        <v>2022-02-09(수) 오후 14:00</v>
      </c>
      <c r="E42" s="226"/>
      <c r="F42" s="227"/>
      <c r="G42" s="225" t="str">
        <f>TEXT($G$1, "[$-ko-KR]yyyy-mm-dd(ddd) ") &amp; "오후 19:00"</f>
        <v>2022-02-09(수) 오후 19:00</v>
      </c>
      <c r="H42" s="226"/>
      <c r="I42" s="227"/>
      <c r="J42" s="225" t="str">
        <f>TEXT($G$1, "[$-ko-KR]yyyy-mm-dd(ddd) ") &amp; "오후 21:00"</f>
        <v>2022-02-09(수) 오후 21:00</v>
      </c>
      <c r="K42" s="226"/>
      <c r="L42" s="227"/>
      <c r="M42" s="225" t="str">
        <f>TEXT($G$1+1, "[$-ko-KR]yyyy-mm-dd(ddd) ") &amp; "오전 00:00"</f>
        <v>2022-02-10(목) 오전 00:00</v>
      </c>
      <c r="N42" s="226"/>
      <c r="O42" s="227"/>
      <c r="Q42" s="223"/>
      <c r="R42" s="223"/>
      <c r="S42" s="223"/>
    </row>
    <row r="43" spans="1:19" ht="17.25" customHeight="1" thickBot="1">
      <c r="A43" s="264"/>
      <c r="B43" s="121" t="s">
        <v>57</v>
      </c>
      <c r="C43" s="122" t="s">
        <v>58</v>
      </c>
      <c r="D43" s="2" t="s">
        <v>57</v>
      </c>
      <c r="E43" s="10" t="s">
        <v>264</v>
      </c>
      <c r="F43" s="11" t="s">
        <v>265</v>
      </c>
      <c r="G43" s="179" t="s">
        <v>57</v>
      </c>
      <c r="H43" s="180" t="s">
        <v>264</v>
      </c>
      <c r="I43" s="181" t="s">
        <v>265</v>
      </c>
      <c r="J43" s="10" t="s">
        <v>57</v>
      </c>
      <c r="K43" s="10" t="s">
        <v>264</v>
      </c>
      <c r="L43" s="115" t="s">
        <v>265</v>
      </c>
      <c r="M43" s="2" t="s">
        <v>57</v>
      </c>
      <c r="N43" s="10" t="s">
        <v>264</v>
      </c>
      <c r="O43" s="66" t="s">
        <v>265</v>
      </c>
      <c r="Q43" s="228"/>
      <c r="R43" s="228"/>
      <c r="S43" s="228"/>
    </row>
    <row r="44" spans="1:19" ht="17.25" customHeight="1" thickBot="1">
      <c r="A44" s="123" t="s">
        <v>331</v>
      </c>
      <c r="B44" s="124">
        <v>0.113</v>
      </c>
      <c r="C44" s="76">
        <v>1.8018018E-2</v>
      </c>
      <c r="D44" s="13">
        <v>0.114</v>
      </c>
      <c r="E44" s="14">
        <f>IF(ISNUMBER(D44), (D44 - $B44) / $B44, "")</f>
        <v>8.8495575221239006E-3</v>
      </c>
      <c r="F44" s="16">
        <f>IF(ISNUMBER(D44), $B64 * E44, "")</f>
        <v>1327.4336283185851</v>
      </c>
      <c r="G44" s="29">
        <v>0.11600000000000001</v>
      </c>
      <c r="H44" s="14">
        <f>IF(ISNUMBER(G44), (G44 - $B44) / $B44, "")</f>
        <v>2.6548672566371705E-2</v>
      </c>
      <c r="I44" s="100">
        <f>IF(ISNUMBER(G44), $B64 * H44, "")</f>
        <v>3982.3008849557559</v>
      </c>
      <c r="J44" s="13">
        <v>0.11700000000000001</v>
      </c>
      <c r="K44" s="14">
        <f>IF(ISNUMBER(J44), (J44 - $B44) / $B44, "")</f>
        <v>3.5398230088495602E-2</v>
      </c>
      <c r="L44" s="16">
        <f>IF(ISNUMBER(J44), $B64 * K44, "")</f>
        <v>5309.7345132743403</v>
      </c>
      <c r="M44" s="29">
        <v>0.11700000000000001</v>
      </c>
      <c r="N44" s="14">
        <f>IF(ISNUMBER(M44), (M44 - $B44) / $B44, "")</f>
        <v>3.5398230088495602E-2</v>
      </c>
      <c r="O44" s="16">
        <f>IF(ISNUMBER(M44), $B64 * N44, "")</f>
        <v>5309.7345132743403</v>
      </c>
      <c r="Q44" s="223"/>
      <c r="R44" s="223"/>
      <c r="S44" s="223"/>
    </row>
    <row r="45" spans="1:19" ht="17.25" customHeight="1" thickBot="1">
      <c r="A45" s="125" t="s">
        <v>159</v>
      </c>
      <c r="B45" s="126">
        <v>79.099999999999994</v>
      </c>
      <c r="C45" s="77">
        <v>1.2804097299999999E-2</v>
      </c>
      <c r="D45" s="15">
        <v>76.5</v>
      </c>
      <c r="E45" s="32">
        <f t="shared" ref="E45:E48" si="14">IF(ISNUMBER(D45), (D45 - $B45) / $B45, "")</f>
        <v>-3.2869785082174391E-2</v>
      </c>
      <c r="F45" s="18">
        <f>IF(ISNUMBER(D45), $B64 * E45, "")</f>
        <v>-4930.4677623261587</v>
      </c>
      <c r="G45" s="31">
        <v>75.3</v>
      </c>
      <c r="H45" s="32">
        <f t="shared" ref="H45:H48" si="15">IF(ISNUMBER(G45), (G45 - $B45) / $B45, "")</f>
        <v>-4.8040455120101105E-2</v>
      </c>
      <c r="I45" s="101">
        <f>IF(ISNUMBER(G45), $B64 * H45, "")</f>
        <v>-7206.0682680151658</v>
      </c>
      <c r="J45" s="15">
        <v>76.599999999999994</v>
      </c>
      <c r="K45" s="32">
        <f t="shared" ref="K45:K48" si="16">IF(ISNUMBER(J45), (J45 - $B45) / $B45, "")</f>
        <v>-3.160556257901391E-2</v>
      </c>
      <c r="L45" s="18">
        <f>IF(ISNUMBER(J45), $B64 * K45, "")</f>
        <v>-4740.8343868520869</v>
      </c>
      <c r="M45" s="31">
        <v>76.900000000000006</v>
      </c>
      <c r="N45" s="32">
        <f t="shared" ref="N45:N48" si="17">IF(ISNUMBER(M45), (M45 - $B45) / $B45, "")</f>
        <v>-2.7812895069532096E-2</v>
      </c>
      <c r="O45" s="18">
        <f>IF(ISNUMBER(M45), $B64 * N45, "")</f>
        <v>-4171.9342604298145</v>
      </c>
      <c r="Q45" s="223"/>
      <c r="R45" s="223"/>
      <c r="S45" s="223"/>
    </row>
    <row r="46" spans="1:19" ht="17.25" customHeight="1" thickBot="1">
      <c r="A46" s="125" t="s">
        <v>230</v>
      </c>
      <c r="B46" s="126">
        <v>63</v>
      </c>
      <c r="C46" s="77">
        <v>-1.0989011E-2</v>
      </c>
      <c r="D46" s="15">
        <v>62.7</v>
      </c>
      <c r="E46" s="32">
        <f t="shared" si="14"/>
        <v>-4.7619047619047164E-3</v>
      </c>
      <c r="F46" s="18">
        <f>IF(ISNUMBER(D46), $B64 * E46, "")</f>
        <v>-714.2857142857074</v>
      </c>
      <c r="G46" s="31">
        <v>62.1</v>
      </c>
      <c r="H46" s="32">
        <f t="shared" si="15"/>
        <v>-1.4285714285714263E-2</v>
      </c>
      <c r="I46" s="101">
        <f>IF(ISNUMBER(G46), $B64 * H46, "")</f>
        <v>-2142.8571428571395</v>
      </c>
      <c r="J46" s="15">
        <v>63</v>
      </c>
      <c r="K46" s="32">
        <f t="shared" si="16"/>
        <v>0</v>
      </c>
      <c r="L46" s="18">
        <f>IF(ISNUMBER(J46), $B64 * K46, "")</f>
        <v>0</v>
      </c>
      <c r="M46" s="31">
        <v>63.3</v>
      </c>
      <c r="N46" s="32">
        <f t="shared" si="17"/>
        <v>4.7619047619047164E-3</v>
      </c>
      <c r="O46" s="18">
        <f>IF(ISNUMBER(M46), $B64 * N46, "")</f>
        <v>714.2857142857074</v>
      </c>
      <c r="Q46" s="228"/>
      <c r="R46" s="228"/>
      <c r="S46" s="228"/>
    </row>
    <row r="47" spans="1:19" ht="17.25" customHeight="1" thickBot="1">
      <c r="A47" s="125" t="s">
        <v>149</v>
      </c>
      <c r="B47" s="126">
        <v>82.5</v>
      </c>
      <c r="C47" s="77">
        <v>-1.43369176E-2</v>
      </c>
      <c r="D47" s="15">
        <v>82.5</v>
      </c>
      <c r="E47" s="32">
        <f t="shared" si="14"/>
        <v>0</v>
      </c>
      <c r="F47" s="18">
        <f>IF(ISNUMBER(D47), $B64 * E47, "")</f>
        <v>0</v>
      </c>
      <c r="G47" s="31">
        <v>83.4</v>
      </c>
      <c r="H47" s="32">
        <f t="shared" si="15"/>
        <v>1.0909090909090978E-2</v>
      </c>
      <c r="I47" s="101">
        <f>IF(ISNUMBER(G47), $B64 * H47, "")</f>
        <v>1636.3636363636467</v>
      </c>
      <c r="J47" s="15">
        <v>83.3</v>
      </c>
      <c r="K47" s="32">
        <f t="shared" si="16"/>
        <v>9.6969696969696623E-3</v>
      </c>
      <c r="L47" s="18">
        <f>IF(ISNUMBER(J47), $B64 * K47, "")</f>
        <v>1454.5454545454493</v>
      </c>
      <c r="M47" s="31">
        <v>83.9</v>
      </c>
      <c r="N47" s="32">
        <f t="shared" si="17"/>
        <v>1.6969696969697037E-2</v>
      </c>
      <c r="O47" s="18">
        <f>IF(ISNUMBER(M47), $B64 * N47, "")</f>
        <v>2545.4545454545555</v>
      </c>
      <c r="Q47" s="228"/>
      <c r="R47" s="228"/>
      <c r="S47" s="228"/>
    </row>
    <row r="48" spans="1:19" ht="17.25" customHeight="1" thickBot="1">
      <c r="A48" s="127" t="s">
        <v>64</v>
      </c>
      <c r="B48" s="128">
        <v>35.5</v>
      </c>
      <c r="C48" s="78">
        <v>-3.0054644799999999E-2</v>
      </c>
      <c r="D48" s="20">
        <v>36</v>
      </c>
      <c r="E48" s="21">
        <f t="shared" si="14"/>
        <v>1.4084507042253521E-2</v>
      </c>
      <c r="F48" s="22">
        <f>IF(ISNUMBER(D48), $B64 * E48, "")</f>
        <v>2112.676056338028</v>
      </c>
      <c r="G48" s="30">
        <v>36.1</v>
      </c>
      <c r="H48" s="21">
        <f t="shared" si="15"/>
        <v>1.6901408450704265E-2</v>
      </c>
      <c r="I48" s="105">
        <f>IF(ISNUMBER(G48), $B64 * H48, "")</f>
        <v>2535.2112676056399</v>
      </c>
      <c r="J48" s="20">
        <v>36.4</v>
      </c>
      <c r="K48" s="21">
        <f t="shared" si="16"/>
        <v>2.5352112676056297E-2</v>
      </c>
      <c r="L48" s="22">
        <f>IF(ISNUMBER(J48), $B64 * K48, "")</f>
        <v>3802.8169014084447</v>
      </c>
      <c r="M48" s="30">
        <v>36.5</v>
      </c>
      <c r="N48" s="21">
        <f t="shared" si="17"/>
        <v>2.8169014084507043E-2</v>
      </c>
      <c r="O48" s="22">
        <f>IF(ISNUMBER(M48), $B64 * N48, "")</f>
        <v>4225.3521126760561</v>
      </c>
      <c r="Q48" s="228"/>
      <c r="R48" s="228"/>
      <c r="S48" s="228"/>
    </row>
    <row r="49" spans="1:19" ht="17.25" customHeight="1" thickBot="1">
      <c r="A49" s="125" t="s">
        <v>127</v>
      </c>
      <c r="B49" s="129">
        <v>93.7</v>
      </c>
      <c r="C49" s="80">
        <v>-3.4020618599999997E-2</v>
      </c>
      <c r="D49" s="106">
        <v>92.6</v>
      </c>
      <c r="E49" s="107">
        <f>IF(ISNUMBER(D49), (D49 - $B49) / $B49, "")</f>
        <v>-1.1739594450373623E-2</v>
      </c>
      <c r="F49" s="108">
        <f>IF(ISNUMBER(D49), $B64 * E49, "")</f>
        <v>-1760.9391675560435</v>
      </c>
      <c r="G49" s="109">
        <v>92.8</v>
      </c>
      <c r="H49" s="107">
        <f>IF(ISNUMBER(G49), (G49 - $B49) / $B49, "")</f>
        <v>-9.6051227321238605E-3</v>
      </c>
      <c r="I49" s="110">
        <f>IF(ISNUMBER(G49), $B64 * H49, "")</f>
        <v>-1440.7684098185791</v>
      </c>
      <c r="J49" s="106">
        <v>93.2</v>
      </c>
      <c r="K49" s="107">
        <f>IF(ISNUMBER(J49), (J49 - $B49) / $B49, "")</f>
        <v>-5.3361792956243331E-3</v>
      </c>
      <c r="L49" s="108">
        <f>IF(ISNUMBER(J49), $B64 * K49, "")</f>
        <v>-800.42689434365002</v>
      </c>
      <c r="M49" s="109">
        <v>94.1</v>
      </c>
      <c r="N49" s="107">
        <f>IF(ISNUMBER(M49), (M49 - $B49) / $B49, "")</f>
        <v>4.2689434364993756E-3</v>
      </c>
      <c r="O49" s="108">
        <f>IF(ISNUMBER(M49), $B64 * N49, "")</f>
        <v>640.34151547490637</v>
      </c>
      <c r="Q49" s="228"/>
      <c r="R49" s="228"/>
      <c r="S49" s="228"/>
    </row>
    <row r="50" spans="1:19" ht="17.25" customHeight="1" thickBot="1">
      <c r="A50" s="125" t="s">
        <v>97</v>
      </c>
      <c r="B50" s="126">
        <v>2.8E-3</v>
      </c>
      <c r="C50" s="77">
        <v>-3.4482758600000003E-2</v>
      </c>
      <c r="D50" s="15">
        <v>2.7000000000000001E-3</v>
      </c>
      <c r="E50" s="32">
        <f t="shared" ref="E50:E53" si="18">IF(ISNUMBER(D50), (D50 - $B50) / $B50, "")</f>
        <v>-3.5714285714285657E-2</v>
      </c>
      <c r="F50" s="18">
        <f>IF(ISNUMBER(D50), $B64 * E50, "")</f>
        <v>-5357.1428571428487</v>
      </c>
      <c r="G50" s="31">
        <v>2.8E-3</v>
      </c>
      <c r="H50" s="32">
        <f t="shared" ref="H50:H53" si="19">IF(ISNUMBER(G50), (G50 - $B50) / $B50, "")</f>
        <v>0</v>
      </c>
      <c r="I50" s="101">
        <f>IF(ISNUMBER(G50), $B64 * H50, "")</f>
        <v>0</v>
      </c>
      <c r="J50" s="15">
        <v>2.8E-3</v>
      </c>
      <c r="K50" s="32">
        <f t="shared" ref="K50:K53" si="20">IF(ISNUMBER(J50), (J50 - $B50) / $B50, "")</f>
        <v>0</v>
      </c>
      <c r="L50" s="18">
        <f>IF(ISNUMBER(J50), $B64 * K50, "")</f>
        <v>0</v>
      </c>
      <c r="M50" s="31">
        <v>2.8999999999999998E-3</v>
      </c>
      <c r="N50" s="32">
        <f t="shared" ref="N50:N53" si="21">IF(ISNUMBER(M50), (M50 - $B50) / $B50, "")</f>
        <v>3.5714285714285657E-2</v>
      </c>
      <c r="O50" s="18">
        <f>IF(ISNUMBER(M50), $B64 * N50, "")</f>
        <v>5357.1428571428487</v>
      </c>
      <c r="Q50" s="228"/>
      <c r="R50" s="228"/>
      <c r="S50" s="228"/>
    </row>
    <row r="51" spans="1:19" ht="17.25" customHeight="1" thickBot="1">
      <c r="A51" s="125" t="s">
        <v>212</v>
      </c>
      <c r="B51" s="126">
        <v>8.24</v>
      </c>
      <c r="C51" s="77">
        <v>-4.40835267E-2</v>
      </c>
      <c r="D51" s="15">
        <v>8.17</v>
      </c>
      <c r="E51" s="32">
        <f t="shared" si="18"/>
        <v>-8.4951456310679956E-3</v>
      </c>
      <c r="F51" s="18">
        <f>IF(ISNUMBER(D51), $B64 * E51, "")</f>
        <v>-1274.2718446601993</v>
      </c>
      <c r="G51" s="31">
        <v>8.17</v>
      </c>
      <c r="H51" s="32">
        <f t="shared" si="19"/>
        <v>-8.4951456310679956E-3</v>
      </c>
      <c r="I51" s="101">
        <f>IF(ISNUMBER(G51), $B64 * H51, "")</f>
        <v>-1274.2718446601993</v>
      </c>
      <c r="J51" s="15">
        <v>8.1999999999999993</v>
      </c>
      <c r="K51" s="32">
        <f t="shared" si="20"/>
        <v>-4.8543689320389473E-3</v>
      </c>
      <c r="L51" s="18">
        <f>IF(ISNUMBER(J51), $B64 * K51, "")</f>
        <v>-728.15533980584212</v>
      </c>
      <c r="M51" s="31">
        <v>8.2899999999999991</v>
      </c>
      <c r="N51" s="32">
        <f t="shared" si="21"/>
        <v>6.0679611650484144E-3</v>
      </c>
      <c r="O51" s="18">
        <f>IF(ISNUMBER(M51), $B64 * N51, "")</f>
        <v>910.1941747572622</v>
      </c>
      <c r="Q51" s="228"/>
      <c r="R51" s="228"/>
      <c r="S51" s="228"/>
    </row>
    <row r="52" spans="1:19" ht="17.25" customHeight="1" thickBot="1">
      <c r="A52" s="125" t="s">
        <v>129</v>
      </c>
      <c r="B52" s="126">
        <v>67</v>
      </c>
      <c r="C52" s="77">
        <v>-4.4222539200000001E-2</v>
      </c>
      <c r="D52" s="15">
        <v>65.900000000000006</v>
      </c>
      <c r="E52" s="32">
        <f t="shared" si="18"/>
        <v>-1.641791044776111E-2</v>
      </c>
      <c r="F52" s="18">
        <f>IF(ISNUMBER(D52), $B64 * E52, "")</f>
        <v>-2462.6865671641667</v>
      </c>
      <c r="G52" s="31">
        <v>66.599999999999994</v>
      </c>
      <c r="H52" s="32">
        <f t="shared" si="19"/>
        <v>-5.9701492537314283E-3</v>
      </c>
      <c r="I52" s="101">
        <f>IF(ISNUMBER(G52), $B64 * H52, "")</f>
        <v>-895.52238805971422</v>
      </c>
      <c r="J52" s="15">
        <v>67.099999999999994</v>
      </c>
      <c r="K52" s="32">
        <f t="shared" si="20"/>
        <v>1.4925373134327511E-3</v>
      </c>
      <c r="L52" s="18">
        <f>IF(ISNUMBER(J52), $B64 * K52, "")</f>
        <v>223.88059701491267</v>
      </c>
      <c r="M52" s="31">
        <v>68.400000000000006</v>
      </c>
      <c r="N52" s="32">
        <f t="shared" si="21"/>
        <v>2.0895522388059785E-2</v>
      </c>
      <c r="O52" s="18">
        <f>IF(ISNUMBER(M52), $B64 * N52, "")</f>
        <v>3134.328358208968</v>
      </c>
      <c r="Q52" s="33"/>
      <c r="R52" s="33"/>
    </row>
    <row r="53" spans="1:19" ht="17.25" customHeight="1" thickBot="1">
      <c r="A53" s="130" t="s">
        <v>204</v>
      </c>
      <c r="B53" s="131">
        <v>8.83</v>
      </c>
      <c r="C53" s="79">
        <v>-4.6436285100000002E-2</v>
      </c>
      <c r="D53" s="24">
        <v>8.7799999999999994</v>
      </c>
      <c r="E53" s="25">
        <f t="shared" si="18"/>
        <v>-5.6625141562854711E-3</v>
      </c>
      <c r="F53" s="104">
        <f>IF(ISNUMBER(D53), $B64 * E53, "")</f>
        <v>-849.37712344282068</v>
      </c>
      <c r="G53" s="102">
        <v>8.83</v>
      </c>
      <c r="H53" s="25">
        <f t="shared" si="19"/>
        <v>0</v>
      </c>
      <c r="I53" s="103">
        <f>IF(ISNUMBER(G53), $B64 * H53, "")</f>
        <v>0</v>
      </c>
      <c r="J53" s="24">
        <v>8.86</v>
      </c>
      <c r="K53" s="25">
        <f t="shared" si="20"/>
        <v>3.397508493771162E-3</v>
      </c>
      <c r="L53" s="104">
        <f>IF(ISNUMBER(J53), $B64 * K53, "")</f>
        <v>509.62627406567429</v>
      </c>
      <c r="M53" s="102">
        <v>8.98</v>
      </c>
      <c r="N53" s="25">
        <f t="shared" si="21"/>
        <v>1.6987542468856212E-2</v>
      </c>
      <c r="O53" s="104">
        <f>IF(ISNUMBER(M53), $B64 * N53, "")</f>
        <v>2548.1313703284318</v>
      </c>
      <c r="Q53" s="237"/>
      <c r="R53" s="238"/>
      <c r="S53" s="239"/>
    </row>
    <row r="54" spans="1:19" ht="17.25" customHeight="1">
      <c r="A54" s="123" t="s">
        <v>175</v>
      </c>
      <c r="B54" s="124">
        <v>12.2</v>
      </c>
      <c r="C54" s="76">
        <v>-4.6875E-2</v>
      </c>
      <c r="D54" s="13">
        <v>12.2</v>
      </c>
      <c r="E54" s="14">
        <f>IF(ISNUMBER(D54), (D54 - $B54) / $B54, "")</f>
        <v>0</v>
      </c>
      <c r="F54" s="16">
        <f>IF(ISNUMBER(D54), $B64 * E54, "")</f>
        <v>0</v>
      </c>
      <c r="G54" s="29">
        <v>12.5</v>
      </c>
      <c r="H54" s="14">
        <f>IF(ISNUMBER(G54), (G54 - $B54) / $B54, "")</f>
        <v>2.4590163934426288E-2</v>
      </c>
      <c r="I54" s="100">
        <f>IF(ISNUMBER(G54), $B64 * H54, "")</f>
        <v>3688.5245901639432</v>
      </c>
      <c r="J54" s="13">
        <v>12.5</v>
      </c>
      <c r="K54" s="14">
        <f>IF(ISNUMBER(J54), (J54 - $B54) / $B54, "")</f>
        <v>2.4590163934426288E-2</v>
      </c>
      <c r="L54" s="16">
        <f>IF(ISNUMBER(J54), $B64 * K54, "")</f>
        <v>3688.5245901639432</v>
      </c>
      <c r="M54" s="29">
        <v>12.5</v>
      </c>
      <c r="N54" s="14">
        <f>IF(ISNUMBER(M54), (M54 - $B54) / $B54, "")</f>
        <v>2.4590163934426288E-2</v>
      </c>
      <c r="O54" s="16">
        <f>IF(ISNUMBER(M54), $B64 * N54, "")</f>
        <v>3688.5245901639432</v>
      </c>
      <c r="Q54" s="240"/>
      <c r="R54" s="241"/>
      <c r="S54" s="242"/>
    </row>
    <row r="55" spans="1:19" ht="17.25" customHeight="1" thickBot="1">
      <c r="A55" s="125" t="s">
        <v>198</v>
      </c>
      <c r="B55" s="126">
        <v>54.1</v>
      </c>
      <c r="C55" s="77">
        <v>-4.9209138800000003E-2</v>
      </c>
      <c r="D55" s="15">
        <v>55</v>
      </c>
      <c r="E55" s="32">
        <f t="shared" ref="E55:E58" si="22">IF(ISNUMBER(D55), (D55 - $B55) / $B55, "")</f>
        <v>1.6635859519408477E-2</v>
      </c>
      <c r="F55" s="18">
        <f>IF(ISNUMBER(D55), $B64 * E55, "")</f>
        <v>2495.3789279112716</v>
      </c>
      <c r="G55" s="31">
        <v>55.1</v>
      </c>
      <c r="H55" s="32">
        <f t="shared" ref="H55:H58" si="23">IF(ISNUMBER(G55), (G55 - $B55) / $B55, "")</f>
        <v>1.8484288354898334E-2</v>
      </c>
      <c r="I55" s="101">
        <f>IF(ISNUMBER(G55), $B64 * H55, "")</f>
        <v>2772.6432532347503</v>
      </c>
      <c r="J55" s="15">
        <v>55.5</v>
      </c>
      <c r="K55" s="32">
        <f t="shared" ref="K55:K58" si="24">IF(ISNUMBER(J55), (J55 - $B55) / $B55, "")</f>
        <v>2.5878003696857645E-2</v>
      </c>
      <c r="L55" s="18">
        <f>IF(ISNUMBER(J55), $B64 * K55, "")</f>
        <v>3881.7005545286465</v>
      </c>
      <c r="M55" s="31">
        <v>56.7</v>
      </c>
      <c r="N55" s="32">
        <f t="shared" ref="N55:N58" si="25">IF(ISNUMBER(M55), (M55 - $B55) / $B55, "")</f>
        <v>4.80591497227357E-2</v>
      </c>
      <c r="O55" s="18">
        <f>IF(ISNUMBER(M55), $B64 * N55, "")</f>
        <v>7208.8724584103547</v>
      </c>
      <c r="Q55" s="243"/>
      <c r="R55" s="244"/>
      <c r="S55" s="245"/>
    </row>
    <row r="56" spans="1:19" ht="17.25" customHeight="1" thickBot="1">
      <c r="A56" s="125" t="s">
        <v>119</v>
      </c>
      <c r="B56" s="126">
        <v>20.5</v>
      </c>
      <c r="C56" s="77">
        <v>-5.5299539199999997E-2</v>
      </c>
      <c r="D56" s="15">
        <v>20</v>
      </c>
      <c r="E56" s="32">
        <f t="shared" si="22"/>
        <v>-2.4390243902439025E-2</v>
      </c>
      <c r="F56" s="18">
        <f>IF(ISNUMBER(D56), $B64 * E56, "")</f>
        <v>-3658.5365853658536</v>
      </c>
      <c r="G56" s="31">
        <v>20.3</v>
      </c>
      <c r="H56" s="32">
        <f t="shared" si="23"/>
        <v>-9.7560975609755751E-3</v>
      </c>
      <c r="I56" s="101">
        <f>IF(ISNUMBER(G56), $B64 * H56, "")</f>
        <v>-1463.4146341463363</v>
      </c>
      <c r="J56" s="15">
        <v>20.3</v>
      </c>
      <c r="K56" s="32">
        <f t="shared" si="24"/>
        <v>-9.7560975609755751E-3</v>
      </c>
      <c r="L56" s="18">
        <f>IF(ISNUMBER(J56), $B64 * K56, "")</f>
        <v>-1463.4146341463363</v>
      </c>
      <c r="M56" s="31">
        <v>20.8</v>
      </c>
      <c r="N56" s="32">
        <f t="shared" si="25"/>
        <v>1.4634146341463448E-2</v>
      </c>
      <c r="O56" s="18">
        <f>IF(ISNUMBER(M56), $B64 * N56, "")</f>
        <v>2195.1219512195171</v>
      </c>
      <c r="Q56" s="228"/>
      <c r="R56" s="228"/>
      <c r="S56" s="228"/>
    </row>
    <row r="57" spans="1:19" ht="17.25" customHeight="1" thickBot="1">
      <c r="A57" s="125" t="s">
        <v>200</v>
      </c>
      <c r="B57" s="126">
        <v>13.2</v>
      </c>
      <c r="C57" s="77">
        <v>-5.71428571E-2</v>
      </c>
      <c r="D57" s="15">
        <v>13</v>
      </c>
      <c r="E57" s="32">
        <f t="shared" si="22"/>
        <v>-1.5151515151515098E-2</v>
      </c>
      <c r="F57" s="18">
        <f>IF(ISNUMBER(D57), $B64 * E57, "")</f>
        <v>-2272.7272727272648</v>
      </c>
      <c r="G57" s="31">
        <v>13.1</v>
      </c>
      <c r="H57" s="32">
        <f t="shared" si="23"/>
        <v>-7.5757575757575491E-3</v>
      </c>
      <c r="I57" s="101">
        <f>IF(ISNUMBER(G57), $B64 * H57, "")</f>
        <v>-1136.3636363636324</v>
      </c>
      <c r="J57" s="15">
        <v>13.2</v>
      </c>
      <c r="K57" s="32">
        <f t="shared" si="24"/>
        <v>0</v>
      </c>
      <c r="L57" s="18">
        <f>IF(ISNUMBER(J57), $B64 * K57, "")</f>
        <v>0</v>
      </c>
      <c r="M57" s="31">
        <v>13.3</v>
      </c>
      <c r="N57" s="32">
        <f t="shared" si="25"/>
        <v>7.5757575757576835E-3</v>
      </c>
      <c r="O57" s="18">
        <f>IF(ISNUMBER(M57), $B64 * N57, "")</f>
        <v>1136.3636363636526</v>
      </c>
      <c r="Q57" s="223"/>
      <c r="R57" s="223"/>
      <c r="S57" s="223"/>
    </row>
    <row r="58" spans="1:19" ht="17.25" customHeight="1" thickBot="1">
      <c r="A58" s="127" t="s">
        <v>206</v>
      </c>
      <c r="B58" s="128">
        <v>12.9</v>
      </c>
      <c r="C58" s="78">
        <v>-5.8394160600000002E-2</v>
      </c>
      <c r="D58" s="20">
        <v>13.1</v>
      </c>
      <c r="E58" s="21">
        <f t="shared" si="22"/>
        <v>1.5503875968992192E-2</v>
      </c>
      <c r="F58" s="22">
        <f>IF(ISNUMBER(D58), $B64 * E58, "")</f>
        <v>2325.5813953488287</v>
      </c>
      <c r="G58" s="30">
        <v>13.3</v>
      </c>
      <c r="H58" s="21">
        <f t="shared" si="23"/>
        <v>3.1007751937984523E-2</v>
      </c>
      <c r="I58" s="105">
        <f>IF(ISNUMBER(G58), $B64 * H58, "")</f>
        <v>4651.1627906976782</v>
      </c>
      <c r="J58" s="20">
        <v>13.2</v>
      </c>
      <c r="K58" s="21">
        <f t="shared" si="24"/>
        <v>2.3255813953488289E-2</v>
      </c>
      <c r="L58" s="22">
        <f>IF(ISNUMBER(J58), $B64 * K58, "")</f>
        <v>3488.3720930232435</v>
      </c>
      <c r="M58" s="30">
        <v>13.1</v>
      </c>
      <c r="N58" s="21">
        <f t="shared" si="25"/>
        <v>1.5503875968992192E-2</v>
      </c>
      <c r="O58" s="22">
        <f>IF(ISNUMBER(M58), $B64 * N58, "")</f>
        <v>2325.5813953488287</v>
      </c>
      <c r="Q58" s="223"/>
      <c r="R58" s="223"/>
      <c r="S58" s="223"/>
    </row>
    <row r="59" spans="1:19" ht="17.25" customHeight="1" thickBot="1">
      <c r="A59" s="125" t="s">
        <v>125</v>
      </c>
      <c r="B59" s="129">
        <v>77.7</v>
      </c>
      <c r="C59" s="80">
        <v>-5.9322033900000001E-2</v>
      </c>
      <c r="D59" s="106">
        <v>77.099999999999994</v>
      </c>
      <c r="E59" s="107">
        <f>IF(ISNUMBER(D59), (D59 - $B59) / $B59, "")</f>
        <v>-7.7220077220078315E-3</v>
      </c>
      <c r="F59" s="108">
        <f>IF(ISNUMBER(D59), $B64 * E59, "")</f>
        <v>-1158.3011583011746</v>
      </c>
      <c r="G59" s="109">
        <v>77.900000000000006</v>
      </c>
      <c r="H59" s="107">
        <f>IF(ISNUMBER(G59), (G59 - $B59) / $B59, "")</f>
        <v>2.5740025740026103E-3</v>
      </c>
      <c r="I59" s="110">
        <f>IF(ISNUMBER(G59), $B64 * H59, "")</f>
        <v>386.10038610039157</v>
      </c>
      <c r="J59" s="106">
        <v>78.099999999999994</v>
      </c>
      <c r="K59" s="107">
        <f>IF(ISNUMBER(J59), (J59 - $B59) / $B59, "")</f>
        <v>5.1480051480050377E-3</v>
      </c>
      <c r="L59" s="108">
        <f>IF(ISNUMBER(J59), $B64 * K59, "")</f>
        <v>772.20077220075564</v>
      </c>
      <c r="M59" s="109">
        <v>80.8</v>
      </c>
      <c r="N59" s="107">
        <f>IF(ISNUMBER(M59), (M59 - $B59) / $B59, "")</f>
        <v>3.989703989703982E-2</v>
      </c>
      <c r="O59" s="108">
        <f>IF(ISNUMBER(M59), $B64 * N59, "")</f>
        <v>5984.5559845559728</v>
      </c>
      <c r="Q59" s="228"/>
      <c r="R59" s="228"/>
      <c r="S59" s="228"/>
    </row>
    <row r="60" spans="1:19" ht="17.25" customHeight="1" thickBot="1">
      <c r="A60" s="125" t="s">
        <v>342</v>
      </c>
      <c r="B60" s="126">
        <v>10.9</v>
      </c>
      <c r="C60" s="77">
        <v>-6.0344827599999998E-2</v>
      </c>
      <c r="D60" s="15">
        <v>11.2</v>
      </c>
      <c r="E60" s="32">
        <f t="shared" ref="E60:E63" si="26">IF(ISNUMBER(D60), (D60 - $B60) / $B60, "")</f>
        <v>2.7522935779816415E-2</v>
      </c>
      <c r="F60" s="18">
        <f>IF(ISNUMBER(D60), $B64 * E60, "")</f>
        <v>4128.4403669724625</v>
      </c>
      <c r="G60" s="31">
        <v>11.3</v>
      </c>
      <c r="H60" s="32">
        <f t="shared" ref="H60:H63" si="27">IF(ISNUMBER(G60), (G60 - $B60) / $B60, "")</f>
        <v>3.6697247706422048E-2</v>
      </c>
      <c r="I60" s="101">
        <f>IF(ISNUMBER(G60), $B64 * H60, "")</f>
        <v>5504.5871559633069</v>
      </c>
      <c r="J60" s="15">
        <v>11.4</v>
      </c>
      <c r="K60" s="32">
        <f t="shared" ref="K60:K63" si="28">IF(ISNUMBER(J60), (J60 - $B60) / $B60, "")</f>
        <v>4.5871559633027519E-2</v>
      </c>
      <c r="L60" s="18">
        <f>IF(ISNUMBER(J60), $B64 * K60, "")</f>
        <v>6880.7339449541278</v>
      </c>
      <c r="M60" s="31">
        <v>11.4</v>
      </c>
      <c r="N60" s="32">
        <f t="shared" ref="N60:N63" si="29">IF(ISNUMBER(M60), (M60 - $B60) / $B60, "")</f>
        <v>4.5871559633027519E-2</v>
      </c>
      <c r="O60" s="18">
        <f>IF(ISNUMBER(M60), $B64 * N60, "")</f>
        <v>6880.7339449541278</v>
      </c>
      <c r="Q60" s="228"/>
      <c r="R60" s="228"/>
      <c r="S60" s="228"/>
    </row>
    <row r="61" spans="1:19" ht="17.25" customHeight="1" thickBot="1">
      <c r="A61" s="125" t="s">
        <v>147</v>
      </c>
      <c r="B61" s="126">
        <v>9.4700000000000006</v>
      </c>
      <c r="C61" s="77">
        <v>-6.2376237600000002E-2</v>
      </c>
      <c r="D61" s="15">
        <v>9.4600000000000009</v>
      </c>
      <c r="E61" s="32">
        <f t="shared" si="26"/>
        <v>-1.0559662090812868E-3</v>
      </c>
      <c r="F61" s="18">
        <f>IF(ISNUMBER(D61), $B64 * E61, "")</f>
        <v>-158.39493136219301</v>
      </c>
      <c r="G61" s="31">
        <v>9.5</v>
      </c>
      <c r="H61" s="32">
        <f t="shared" si="27"/>
        <v>3.1678986272438603E-3</v>
      </c>
      <c r="I61" s="101">
        <f>IF(ISNUMBER(G61), $B64 * H61, "")</f>
        <v>475.18479408657902</v>
      </c>
      <c r="J61" s="15">
        <v>9.49</v>
      </c>
      <c r="K61" s="32">
        <f t="shared" si="28"/>
        <v>2.1119324181625735E-3</v>
      </c>
      <c r="L61" s="18">
        <f>IF(ISNUMBER(J61), $B64 * K61, "")</f>
        <v>316.78986272438601</v>
      </c>
      <c r="M61" s="31">
        <v>9.6</v>
      </c>
      <c r="N61" s="32">
        <f t="shared" si="29"/>
        <v>1.3727560718056916E-2</v>
      </c>
      <c r="O61" s="18">
        <f>IF(ISNUMBER(M61), $B64 * N61, "")</f>
        <v>2059.1341077085372</v>
      </c>
      <c r="Q61" s="228"/>
      <c r="R61" s="228"/>
      <c r="S61" s="228"/>
    </row>
    <row r="62" spans="1:19" ht="17.25" customHeight="1">
      <c r="A62" s="125" t="s">
        <v>186</v>
      </c>
      <c r="B62" s="126">
        <v>11.7</v>
      </c>
      <c r="C62" s="77">
        <v>-6.4000000000000001E-2</v>
      </c>
      <c r="D62" s="15">
        <v>11.8</v>
      </c>
      <c r="E62" s="32">
        <f t="shared" si="26"/>
        <v>8.5470085470086693E-3</v>
      </c>
      <c r="F62" s="18">
        <f>IF(ISNUMBER(D62), $B64 * E62, "")</f>
        <v>1282.0512820513004</v>
      </c>
      <c r="G62" s="31">
        <v>11.9</v>
      </c>
      <c r="H62" s="32">
        <f t="shared" si="27"/>
        <v>1.7094017094017186E-2</v>
      </c>
      <c r="I62" s="101">
        <f>IF(ISNUMBER(G62), $B64 * H62, "")</f>
        <v>2564.1025641025781</v>
      </c>
      <c r="J62" s="15">
        <v>11.9</v>
      </c>
      <c r="K62" s="32">
        <f t="shared" si="28"/>
        <v>1.7094017094017186E-2</v>
      </c>
      <c r="L62" s="18">
        <f>IF(ISNUMBER(J62), $B64 * K62, "")</f>
        <v>2564.1025641025781</v>
      </c>
      <c r="M62" s="31">
        <v>12.1</v>
      </c>
      <c r="N62" s="32">
        <f t="shared" si="29"/>
        <v>3.4188034188034219E-2</v>
      </c>
      <c r="O62" s="18">
        <f>IF(ISNUMBER(M62), $B64 * N62, "")</f>
        <v>5128.2051282051325</v>
      </c>
      <c r="Q62" s="250"/>
      <c r="R62" s="251"/>
      <c r="S62" s="252"/>
    </row>
    <row r="63" spans="1:19" ht="17.25" customHeight="1" thickBot="1">
      <c r="A63" s="130" t="s">
        <v>71</v>
      </c>
      <c r="B63" s="131">
        <v>21.6</v>
      </c>
      <c r="C63" s="79">
        <v>-6.4935064900000006E-2</v>
      </c>
      <c r="D63" s="24">
        <v>21.4</v>
      </c>
      <c r="E63" s="25">
        <f t="shared" si="26"/>
        <v>-9.2592592592593906E-3</v>
      </c>
      <c r="F63" s="104">
        <f>IF(ISNUMBER(D63), $B64 * E63, "")</f>
        <v>-1388.8888888889087</v>
      </c>
      <c r="G63" s="102">
        <v>21.6</v>
      </c>
      <c r="H63" s="25">
        <f t="shared" si="27"/>
        <v>0</v>
      </c>
      <c r="I63" s="103">
        <f>IF(ISNUMBER(G63), $B64 * H63, "")</f>
        <v>0</v>
      </c>
      <c r="J63" s="24">
        <v>21.8</v>
      </c>
      <c r="K63" s="25">
        <f t="shared" si="28"/>
        <v>9.2592592592592258E-3</v>
      </c>
      <c r="L63" s="104">
        <f>IF(ISNUMBER(J63), $B64 * K63, "")</f>
        <v>1388.8888888888839</v>
      </c>
      <c r="M63" s="102">
        <v>22</v>
      </c>
      <c r="N63" s="25">
        <f t="shared" si="29"/>
        <v>1.8518518518518452E-2</v>
      </c>
      <c r="O63" s="104">
        <f>IF(ISNUMBER(M63), $B64 * N63, "")</f>
        <v>2777.7777777777678</v>
      </c>
      <c r="Q63" s="253"/>
      <c r="R63" s="254"/>
      <c r="S63" s="255"/>
    </row>
    <row r="64" spans="1:19" ht="17.25" customHeight="1" thickBot="1">
      <c r="A64" s="132" t="s">
        <v>266</v>
      </c>
      <c r="B64" s="261">
        <f>$B$37</f>
        <v>150000</v>
      </c>
      <c r="C64" s="262"/>
      <c r="D64" s="26" t="s">
        <v>267</v>
      </c>
      <c r="E64" s="27">
        <f>IF(COUNT(E44:E63), SUM(E44:E63) / COUNT(E44:E63), 0)</f>
        <v>-4.104819405427622E-3</v>
      </c>
      <c r="F64" s="28">
        <f>SUM(F44:F63)</f>
        <v>-12314.458216282863</v>
      </c>
      <c r="G64" s="26" t="s">
        <v>267</v>
      </c>
      <c r="H64" s="27">
        <f>IF(COUNT(H44:H63), SUM(H44:H63) / COUNT(H44:H63), 0)</f>
        <v>4.2123049997845009E-3</v>
      </c>
      <c r="I64" s="28">
        <f>SUM(I44:I63)</f>
        <v>12636.914999353503</v>
      </c>
      <c r="J64" s="26" t="s">
        <v>267</v>
      </c>
      <c r="K64" s="27">
        <f>IF(COUNT(K44:K63), SUM(K44:K63) / COUNT(K44:K63), 0)</f>
        <v>8.8496952519158227E-3</v>
      </c>
      <c r="L64" s="28">
        <f>SUM(L44:L63)</f>
        <v>26549.085755747466</v>
      </c>
      <c r="M64" s="26" t="s">
        <v>267</v>
      </c>
      <c r="N64" s="27">
        <f>IF(COUNT(N44:N63), SUM(N44:N63) / COUNT(N44:N63), 0)</f>
        <v>2.0199300625293699E-2</v>
      </c>
      <c r="O64" s="28">
        <f>SUM(O44:O63)</f>
        <v>60597.9018758811</v>
      </c>
      <c r="Q64" s="256"/>
      <c r="R64" s="257"/>
      <c r="S64" s="258"/>
    </row>
    <row r="65" spans="1:19" ht="17.25" customHeight="1"/>
    <row r="66" spans="1:19" ht="17.25" customHeight="1" thickBot="1"/>
    <row r="67" spans="1:19" ht="17.25" thickBot="1">
      <c r="A67" s="202" t="s">
        <v>45</v>
      </c>
      <c r="B67" s="203"/>
      <c r="C67" s="203"/>
      <c r="D67" s="203"/>
      <c r="E67" s="203"/>
      <c r="F67" s="203"/>
      <c r="G67" s="203"/>
      <c r="H67" s="203"/>
      <c r="I67" s="203"/>
      <c r="J67" s="203"/>
      <c r="K67" s="203"/>
      <c r="L67" s="203"/>
      <c r="M67" s="203"/>
      <c r="N67" s="203"/>
      <c r="O67" s="204"/>
      <c r="Q67" s="223"/>
      <c r="R67" s="223"/>
      <c r="S67" s="223"/>
    </row>
    <row r="68" spans="1:19" ht="17.25" thickBot="1">
      <c r="A68" s="178" t="s">
        <v>263</v>
      </c>
      <c r="B68" s="202" t="s">
        <v>49</v>
      </c>
      <c r="C68" s="204"/>
      <c r="D68" s="202" t="s">
        <v>57</v>
      </c>
      <c r="E68" s="203"/>
      <c r="F68" s="204"/>
      <c r="G68" s="229">
        <f>_xlfn.IFNA(VLOOKUP(B68, 현재가테이블!$B$2:$D$200, 2, FALSE), "-")</f>
        <v>48446000</v>
      </c>
      <c r="H68" s="230"/>
      <c r="I68" s="231"/>
      <c r="J68" s="202" t="s">
        <v>58</v>
      </c>
      <c r="K68" s="203"/>
      <c r="L68" s="204"/>
      <c r="M68" s="232">
        <f>_xlfn.IFNA(VLOOKUP(B68, 현재가테이블!$B$2:$D$200, 3, FALSE), "-")</f>
        <v>4.5040769699999997E-2</v>
      </c>
      <c r="N68" s="233"/>
      <c r="O68" s="234"/>
      <c r="Q68" s="223"/>
      <c r="R68" s="223"/>
      <c r="S68" s="223"/>
    </row>
    <row r="69" spans="1:19" ht="17.25" thickBot="1">
      <c r="A69" s="263" t="s">
        <v>54</v>
      </c>
      <c r="B69" s="265" t="str">
        <f>TEXT($G$1, "[$-ko-KR]yyyy-mm-dd(ddd) ") &amp; "오전 00:00"</f>
        <v>2022-02-09(수) 오전 00:00</v>
      </c>
      <c r="C69" s="266"/>
      <c r="D69" s="225" t="str">
        <f>TEXT($G$1, "[$-ko-KR]yyyy-mm-dd(ddd) ") &amp; "오후 14:00"</f>
        <v>2022-02-09(수) 오후 14:00</v>
      </c>
      <c r="E69" s="226"/>
      <c r="F69" s="227"/>
      <c r="G69" s="225" t="str">
        <f>TEXT($G$1, "[$-ko-KR]yyyy-mm-dd(ddd) ") &amp; "오후 19:00"</f>
        <v>2022-02-09(수) 오후 19:00</v>
      </c>
      <c r="H69" s="226"/>
      <c r="I69" s="227"/>
      <c r="J69" s="225" t="str">
        <f>TEXT($G$1, "[$-ko-KR]yyyy-mm-dd(ddd) ") &amp; "오후 21:00"</f>
        <v>2022-02-09(수) 오후 21:00</v>
      </c>
      <c r="K69" s="226"/>
      <c r="L69" s="227"/>
      <c r="M69" s="225" t="str">
        <f>TEXT($G$1+1, "[$-ko-KR]yyyy-mm-dd(ddd) ") &amp; "오전 00:00"</f>
        <v>2022-02-10(목) 오전 00:00</v>
      </c>
      <c r="N69" s="226"/>
      <c r="O69" s="227"/>
      <c r="Q69" s="223"/>
      <c r="R69" s="223"/>
      <c r="S69" s="223"/>
    </row>
    <row r="70" spans="1:19" ht="17.25" thickBot="1">
      <c r="A70" s="264"/>
      <c r="B70" s="121" t="s">
        <v>57</v>
      </c>
      <c r="C70" s="122" t="s">
        <v>58</v>
      </c>
      <c r="D70" s="2" t="s">
        <v>57</v>
      </c>
      <c r="E70" s="10" t="s">
        <v>264</v>
      </c>
      <c r="F70" s="11" t="s">
        <v>265</v>
      </c>
      <c r="G70" s="179" t="s">
        <v>57</v>
      </c>
      <c r="H70" s="180" t="s">
        <v>264</v>
      </c>
      <c r="I70" s="181" t="s">
        <v>265</v>
      </c>
      <c r="J70" s="10" t="s">
        <v>57</v>
      </c>
      <c r="K70" s="10" t="s">
        <v>264</v>
      </c>
      <c r="L70" s="115" t="s">
        <v>265</v>
      </c>
      <c r="M70" s="2" t="s">
        <v>57</v>
      </c>
      <c r="N70" s="10" t="s">
        <v>264</v>
      </c>
      <c r="O70" s="66" t="s">
        <v>265</v>
      </c>
      <c r="Q70" s="228"/>
      <c r="R70" s="228"/>
      <c r="S70" s="228"/>
    </row>
    <row r="71" spans="1:19" ht="17.25" thickBot="1">
      <c r="A71" s="123" t="s">
        <v>115</v>
      </c>
      <c r="B71" s="124">
        <v>601</v>
      </c>
      <c r="C71" s="76">
        <v>-1.6611295999999999E-3</v>
      </c>
      <c r="D71" s="13">
        <v>591</v>
      </c>
      <c r="E71" s="14">
        <f>IF(ISNUMBER(D71), (D71 - $B71) / $B71, "")</f>
        <v>-1.6638935108153077E-2</v>
      </c>
      <c r="F71" s="16">
        <f>IF(ISNUMBER(D71), $B91 * E71, "")</f>
        <v>-2495.8402662229614</v>
      </c>
      <c r="G71" s="29">
        <v>596</v>
      </c>
      <c r="H71" s="14">
        <f>IF(ISNUMBER(G71), (G71 - $B71) / $B71, "")</f>
        <v>-8.3194675540765387E-3</v>
      </c>
      <c r="I71" s="100">
        <f>IF(ISNUMBER(G71), $B91 * H71, "")</f>
        <v>-1247.9201331114807</v>
      </c>
      <c r="J71" s="13">
        <v>599</v>
      </c>
      <c r="K71" s="14">
        <f>IF(ISNUMBER(J71), (J71 - $B71) / $B71, "")</f>
        <v>-3.3277870216306157E-3</v>
      </c>
      <c r="L71" s="16">
        <f>IF(ISNUMBER(J71), $B91 * K71, "")</f>
        <v>-499.16805324459239</v>
      </c>
      <c r="M71" s="29">
        <v>612</v>
      </c>
      <c r="N71" s="14">
        <f>IF(ISNUMBER(M71), (M71 - $B71) / $B71, "")</f>
        <v>1.8302828618968387E-2</v>
      </c>
      <c r="O71" s="16">
        <f>IF(ISNUMBER(M71), $B91 * N71, "")</f>
        <v>2745.4242928452582</v>
      </c>
      <c r="Q71" s="223"/>
      <c r="R71" s="223"/>
      <c r="S71" s="223"/>
    </row>
    <row r="72" spans="1:19" ht="17.25" thickBot="1">
      <c r="A72" s="125" t="s">
        <v>51</v>
      </c>
      <c r="B72" s="126">
        <v>291</v>
      </c>
      <c r="C72" s="77">
        <v>-3.4246575E-3</v>
      </c>
      <c r="D72" s="15">
        <v>287</v>
      </c>
      <c r="E72" s="32">
        <f t="shared" ref="E72:E75" si="30">IF(ISNUMBER(D72), (D72 - $B72) / $B72, "")</f>
        <v>-1.3745704467353952E-2</v>
      </c>
      <c r="F72" s="18">
        <f>IF(ISNUMBER(D72), $B91 * E72, "")</f>
        <v>-2061.855670103093</v>
      </c>
      <c r="G72" s="31">
        <v>289</v>
      </c>
      <c r="H72" s="32">
        <f t="shared" ref="H72:H75" si="31">IF(ISNUMBER(G72), (G72 - $B72) / $B72, "")</f>
        <v>-6.8728522336769758E-3</v>
      </c>
      <c r="I72" s="101">
        <f>IF(ISNUMBER(G72), $B91 * H72, "")</f>
        <v>-1030.9278350515465</v>
      </c>
      <c r="J72" s="15">
        <v>289</v>
      </c>
      <c r="K72" s="32">
        <f t="shared" ref="K72:K75" si="32">IF(ISNUMBER(J72), (J72 - $B72) / $B72, "")</f>
        <v>-6.8728522336769758E-3</v>
      </c>
      <c r="L72" s="18">
        <f>IF(ISNUMBER(J72), $B91 * K72, "")</f>
        <v>-1030.9278350515465</v>
      </c>
      <c r="M72" s="31">
        <v>293</v>
      </c>
      <c r="N72" s="32">
        <f t="shared" ref="N72:N75" si="33">IF(ISNUMBER(M72), (M72 - $B72) / $B72, "")</f>
        <v>6.8728522336769758E-3</v>
      </c>
      <c r="O72" s="18">
        <f>IF(ISNUMBER(M72), $B91 * N72, "")</f>
        <v>1030.9278350515465</v>
      </c>
      <c r="Q72" s="223"/>
      <c r="R72" s="223"/>
      <c r="S72" s="223"/>
    </row>
    <row r="73" spans="1:19" ht="17.25" thickBot="1">
      <c r="A73" s="125" t="s">
        <v>107</v>
      </c>
      <c r="B73" s="126">
        <v>124</v>
      </c>
      <c r="C73" s="77">
        <v>-2.3622047199999999E-2</v>
      </c>
      <c r="D73" s="15">
        <v>126</v>
      </c>
      <c r="E73" s="32">
        <f t="shared" si="30"/>
        <v>1.6129032258064516E-2</v>
      </c>
      <c r="F73" s="18">
        <f>IF(ISNUMBER(D73), $B91 * E73, "")</f>
        <v>2419.3548387096776</v>
      </c>
      <c r="G73" s="31">
        <v>125</v>
      </c>
      <c r="H73" s="32">
        <f t="shared" si="31"/>
        <v>8.0645161290322578E-3</v>
      </c>
      <c r="I73" s="101">
        <f>IF(ISNUMBER(G73), $B91 * H73, "")</f>
        <v>1209.6774193548388</v>
      </c>
      <c r="J73" s="15">
        <v>126</v>
      </c>
      <c r="K73" s="32">
        <f t="shared" si="32"/>
        <v>1.6129032258064516E-2</v>
      </c>
      <c r="L73" s="18">
        <f>IF(ISNUMBER(J73), $B91 * K73, "")</f>
        <v>2419.3548387096776</v>
      </c>
      <c r="M73" s="31">
        <v>129</v>
      </c>
      <c r="N73" s="32">
        <f t="shared" si="33"/>
        <v>4.0322580645161289E-2</v>
      </c>
      <c r="O73" s="18">
        <f>IF(ISNUMBER(M73), $B91 * N73, "")</f>
        <v>6048.3870967741932</v>
      </c>
      <c r="Q73" s="228"/>
      <c r="R73" s="228"/>
      <c r="S73" s="228"/>
    </row>
    <row r="74" spans="1:19" ht="17.25" thickBot="1">
      <c r="A74" s="125" t="s">
        <v>103</v>
      </c>
      <c r="B74" s="126">
        <v>810</v>
      </c>
      <c r="C74" s="77">
        <v>-2.4096385500000001E-2</v>
      </c>
      <c r="D74" s="15">
        <v>813</v>
      </c>
      <c r="E74" s="32">
        <f t="shared" si="30"/>
        <v>3.7037037037037038E-3</v>
      </c>
      <c r="F74" s="18">
        <f>IF(ISNUMBER(D74), $B91 * E74, "")</f>
        <v>555.55555555555554</v>
      </c>
      <c r="G74" s="31">
        <v>826</v>
      </c>
      <c r="H74" s="32">
        <f t="shared" si="31"/>
        <v>1.9753086419753086E-2</v>
      </c>
      <c r="I74" s="101">
        <f>IF(ISNUMBER(G74), $B91 * H74, "")</f>
        <v>2962.962962962963</v>
      </c>
      <c r="J74" s="15">
        <v>833</v>
      </c>
      <c r="K74" s="32">
        <f t="shared" si="32"/>
        <v>2.8395061728395062E-2</v>
      </c>
      <c r="L74" s="18">
        <f>IF(ISNUMBER(J74), $B91 * K74, "")</f>
        <v>4259.2592592592591</v>
      </c>
      <c r="M74" s="31">
        <v>855</v>
      </c>
      <c r="N74" s="32">
        <f t="shared" si="33"/>
        <v>5.5555555555555552E-2</v>
      </c>
      <c r="O74" s="18">
        <f>IF(ISNUMBER(M74), $B91 * N74, "")</f>
        <v>8333.3333333333321</v>
      </c>
      <c r="Q74" s="228"/>
      <c r="R74" s="228"/>
      <c r="S74" s="228"/>
    </row>
    <row r="75" spans="1:19" ht="17.25" thickBot="1">
      <c r="A75" s="127" t="s">
        <v>56</v>
      </c>
      <c r="B75" s="128">
        <v>138</v>
      </c>
      <c r="C75" s="78">
        <v>-3.4965034999999998E-2</v>
      </c>
      <c r="D75" s="20">
        <v>140</v>
      </c>
      <c r="E75" s="21">
        <f t="shared" si="30"/>
        <v>1.4492753623188406E-2</v>
      </c>
      <c r="F75" s="22">
        <f>IF(ISNUMBER(D75), $B91 * E75, "")</f>
        <v>2173.913043478261</v>
      </c>
      <c r="G75" s="30">
        <v>142</v>
      </c>
      <c r="H75" s="21">
        <f t="shared" si="31"/>
        <v>2.8985507246376812E-2</v>
      </c>
      <c r="I75" s="105">
        <f>IF(ISNUMBER(G75), $B91 * H75, "")</f>
        <v>4347.826086956522</v>
      </c>
      <c r="J75" s="20">
        <v>142</v>
      </c>
      <c r="K75" s="21">
        <f t="shared" si="32"/>
        <v>2.8985507246376812E-2</v>
      </c>
      <c r="L75" s="22">
        <f>IF(ISNUMBER(J75), $B91 * K75, "")</f>
        <v>4347.826086956522</v>
      </c>
      <c r="M75" s="30">
        <v>145</v>
      </c>
      <c r="N75" s="21">
        <f t="shared" si="33"/>
        <v>5.0724637681159424E-2</v>
      </c>
      <c r="O75" s="22">
        <f>IF(ISNUMBER(M75), $B91 * N75, "")</f>
        <v>7608.6956521739139</v>
      </c>
      <c r="Q75" s="228"/>
      <c r="R75" s="228"/>
      <c r="S75" s="228"/>
    </row>
    <row r="76" spans="1:19" ht="17.25" thickBot="1">
      <c r="A76" s="125" t="s">
        <v>190</v>
      </c>
      <c r="B76" s="129">
        <v>101</v>
      </c>
      <c r="C76" s="80">
        <v>-3.8095238099999998E-2</v>
      </c>
      <c r="D76" s="106">
        <v>99.7</v>
      </c>
      <c r="E76" s="107">
        <f>IF(ISNUMBER(D76), (D76 - $B76) / $B76, "")</f>
        <v>-1.2871287128712843E-2</v>
      </c>
      <c r="F76" s="108">
        <f>IF(ISNUMBER(D76), $B91 * E76, "")</f>
        <v>-1930.6930693069264</v>
      </c>
      <c r="G76" s="109">
        <v>99.5</v>
      </c>
      <c r="H76" s="107">
        <f>IF(ISNUMBER(G76), (G76 - $B76) / $B76, "")</f>
        <v>-1.4851485148514851E-2</v>
      </c>
      <c r="I76" s="110">
        <f>IF(ISNUMBER(G76), $B91 * H76, "")</f>
        <v>-2227.7227722772277</v>
      </c>
      <c r="J76" s="106">
        <v>100</v>
      </c>
      <c r="K76" s="107">
        <f>IF(ISNUMBER(J76), (J76 - $B76) / $B76, "")</f>
        <v>-9.9009900990099011E-3</v>
      </c>
      <c r="L76" s="108">
        <f>IF(ISNUMBER(J76), $B91 * K76, "")</f>
        <v>-1485.1485148514851</v>
      </c>
      <c r="M76" s="109">
        <v>101</v>
      </c>
      <c r="N76" s="107">
        <f>IF(ISNUMBER(M76), (M76 - $B76) / $B76, "")</f>
        <v>0</v>
      </c>
      <c r="O76" s="108">
        <f>IF(ISNUMBER(M76), $B91 * N76, "")</f>
        <v>0</v>
      </c>
      <c r="Q76" s="228"/>
      <c r="R76" s="228"/>
      <c r="S76" s="228"/>
    </row>
    <row r="77" spans="1:19" ht="17.25" thickBot="1">
      <c r="A77" s="125" t="s">
        <v>236</v>
      </c>
      <c r="B77" s="126">
        <v>122</v>
      </c>
      <c r="C77" s="77">
        <v>-4.6875E-2</v>
      </c>
      <c r="D77" s="15">
        <v>124</v>
      </c>
      <c r="E77" s="32">
        <f t="shared" ref="E77:E80" si="34">IF(ISNUMBER(D77), (D77 - $B77) / $B77, "")</f>
        <v>1.6393442622950821E-2</v>
      </c>
      <c r="F77" s="18">
        <f>IF(ISNUMBER(D77), $B91 * E77, "")</f>
        <v>2459.0163934426232</v>
      </c>
      <c r="G77" s="31">
        <v>124</v>
      </c>
      <c r="H77" s="32">
        <f t="shared" ref="H77:H80" si="35">IF(ISNUMBER(G77), (G77 - $B77) / $B77, "")</f>
        <v>1.6393442622950821E-2</v>
      </c>
      <c r="I77" s="101">
        <f>IF(ISNUMBER(G77), $B91 * H77, "")</f>
        <v>2459.0163934426232</v>
      </c>
      <c r="J77" s="15">
        <v>124</v>
      </c>
      <c r="K77" s="32">
        <f t="shared" ref="K77:K80" si="36">IF(ISNUMBER(J77), (J77 - $B77) / $B77, "")</f>
        <v>1.6393442622950821E-2</v>
      </c>
      <c r="L77" s="18">
        <f>IF(ISNUMBER(J77), $B91 * K77, "")</f>
        <v>2459.0163934426232</v>
      </c>
      <c r="M77" s="31">
        <v>125</v>
      </c>
      <c r="N77" s="32">
        <f t="shared" ref="N77:N80" si="37">IF(ISNUMBER(M77), (M77 - $B77) / $B77, "")</f>
        <v>2.4590163934426229E-2</v>
      </c>
      <c r="O77" s="18">
        <f>IF(ISNUMBER(M77), $B91 * N77, "")</f>
        <v>3688.5245901639341</v>
      </c>
      <c r="Q77" s="228"/>
      <c r="R77" s="228"/>
      <c r="S77" s="228"/>
    </row>
    <row r="78" spans="1:19" ht="17.25" thickBot="1">
      <c r="A78" s="125" t="s">
        <v>214</v>
      </c>
      <c r="B78" s="126">
        <v>323</v>
      </c>
      <c r="C78" s="77">
        <v>-5.2785923800000002E-2</v>
      </c>
      <c r="D78" s="15">
        <v>329</v>
      </c>
      <c r="E78" s="32">
        <f t="shared" si="34"/>
        <v>1.8575851393188854E-2</v>
      </c>
      <c r="F78" s="18">
        <f>IF(ISNUMBER(D78), $B91 * E78, "")</f>
        <v>2786.377708978328</v>
      </c>
      <c r="G78" s="31">
        <v>330</v>
      </c>
      <c r="H78" s="32">
        <f t="shared" si="35"/>
        <v>2.1671826625386997E-2</v>
      </c>
      <c r="I78" s="101">
        <f>IF(ISNUMBER(G78), $B91 * H78, "")</f>
        <v>3250.7739938080495</v>
      </c>
      <c r="J78" s="15">
        <v>329</v>
      </c>
      <c r="K78" s="32">
        <f t="shared" si="36"/>
        <v>1.8575851393188854E-2</v>
      </c>
      <c r="L78" s="18">
        <f>IF(ISNUMBER(J78), $B91 * K78, "")</f>
        <v>2786.377708978328</v>
      </c>
      <c r="M78" s="31">
        <v>332</v>
      </c>
      <c r="N78" s="32">
        <f t="shared" si="37"/>
        <v>2.7863777089783281E-2</v>
      </c>
      <c r="O78" s="18">
        <f>IF(ISNUMBER(M78), $B91 * N78, "")</f>
        <v>4179.5665634674924</v>
      </c>
      <c r="Q78" s="228"/>
      <c r="R78" s="228"/>
      <c r="S78" s="228"/>
    </row>
    <row r="79" spans="1:19" ht="17.25" thickBot="1">
      <c r="A79" s="125" t="s">
        <v>188</v>
      </c>
      <c r="B79" s="126">
        <v>268</v>
      </c>
      <c r="C79" s="77">
        <v>-5.30035336E-2</v>
      </c>
      <c r="D79" s="15">
        <v>267</v>
      </c>
      <c r="E79" s="32">
        <f t="shared" si="34"/>
        <v>-3.7313432835820895E-3</v>
      </c>
      <c r="F79" s="18">
        <f>IF(ISNUMBER(D79), $B91 * E79, "")</f>
        <v>-559.70149253731347</v>
      </c>
      <c r="G79" s="31">
        <v>270</v>
      </c>
      <c r="H79" s="32">
        <f t="shared" si="35"/>
        <v>7.462686567164179E-3</v>
      </c>
      <c r="I79" s="101">
        <f>IF(ISNUMBER(G79), $B91 * H79, "")</f>
        <v>1119.4029850746269</v>
      </c>
      <c r="J79" s="15">
        <v>270</v>
      </c>
      <c r="K79" s="32">
        <f t="shared" si="36"/>
        <v>7.462686567164179E-3</v>
      </c>
      <c r="L79" s="18">
        <f>IF(ISNUMBER(J79), $B91 * K79, "")</f>
        <v>1119.4029850746269</v>
      </c>
      <c r="M79" s="31">
        <v>273</v>
      </c>
      <c r="N79" s="32">
        <f t="shared" si="37"/>
        <v>1.8656716417910446E-2</v>
      </c>
      <c r="O79" s="18">
        <f>IF(ISNUMBER(M79), $B91 * N79, "")</f>
        <v>2798.5074626865671</v>
      </c>
      <c r="Q79" s="33"/>
      <c r="R79" s="33"/>
    </row>
    <row r="80" spans="1:19" ht="17.25" thickBot="1">
      <c r="A80" s="130" t="s">
        <v>325</v>
      </c>
      <c r="B80" s="131">
        <v>302</v>
      </c>
      <c r="C80" s="79">
        <v>-5.3291536100000002E-2</v>
      </c>
      <c r="D80" s="24">
        <v>302</v>
      </c>
      <c r="E80" s="25">
        <f t="shared" si="34"/>
        <v>0</v>
      </c>
      <c r="F80" s="104">
        <f>IF(ISNUMBER(D80), $B91 * E80, "")</f>
        <v>0</v>
      </c>
      <c r="G80" s="102">
        <v>306</v>
      </c>
      <c r="H80" s="25">
        <f t="shared" si="35"/>
        <v>1.3245033112582781E-2</v>
      </c>
      <c r="I80" s="103">
        <f>IF(ISNUMBER(G80), $B91 * H80, "")</f>
        <v>1986.7549668874171</v>
      </c>
      <c r="J80" s="24">
        <v>308</v>
      </c>
      <c r="K80" s="25">
        <f t="shared" si="36"/>
        <v>1.9867549668874173E-2</v>
      </c>
      <c r="L80" s="104">
        <f>IF(ISNUMBER(J80), $B91 * K80, "")</f>
        <v>2980.1324503311262</v>
      </c>
      <c r="M80" s="102">
        <v>310</v>
      </c>
      <c r="N80" s="25">
        <f t="shared" si="37"/>
        <v>2.6490066225165563E-2</v>
      </c>
      <c r="O80" s="104">
        <f>IF(ISNUMBER(M80), $B91 * N80, "")</f>
        <v>3973.5099337748343</v>
      </c>
      <c r="Q80" s="237"/>
      <c r="R80" s="238"/>
      <c r="S80" s="239"/>
    </row>
    <row r="81" spans="1:19">
      <c r="A81" s="123" t="s">
        <v>248</v>
      </c>
      <c r="B81" s="124">
        <v>786</v>
      </c>
      <c r="C81" s="76">
        <v>-5.4151624500000002E-2</v>
      </c>
      <c r="D81" s="13">
        <v>782</v>
      </c>
      <c r="E81" s="14">
        <f>IF(ISNUMBER(D81), (D81 - $B81) / $B81, "")</f>
        <v>-5.0890585241730284E-3</v>
      </c>
      <c r="F81" s="16">
        <f>IF(ISNUMBER(D81), $B91 * E81, "")</f>
        <v>-763.3587786259543</v>
      </c>
      <c r="G81" s="29">
        <v>788</v>
      </c>
      <c r="H81" s="14">
        <f>IF(ISNUMBER(G81), (G81 - $B81) / $B81, "")</f>
        <v>2.5445292620865142E-3</v>
      </c>
      <c r="I81" s="100">
        <f>IF(ISNUMBER(G81), $B91 * H81, "")</f>
        <v>381.67938931297715</v>
      </c>
      <c r="J81" s="13">
        <v>792</v>
      </c>
      <c r="K81" s="14">
        <f>IF(ISNUMBER(J81), (J81 - $B81) / $B81, "")</f>
        <v>7.6335877862595417E-3</v>
      </c>
      <c r="L81" s="16">
        <f>IF(ISNUMBER(J81), $B91 * K81, "")</f>
        <v>1145.0381679389313</v>
      </c>
      <c r="M81" s="29">
        <v>800</v>
      </c>
      <c r="N81" s="14">
        <f>IF(ISNUMBER(M81), (M81 - $B81) / $B81, "")</f>
        <v>1.7811704834605598E-2</v>
      </c>
      <c r="O81" s="16">
        <f>IF(ISNUMBER(M81), $B91 * N81, "")</f>
        <v>2671.7557251908397</v>
      </c>
      <c r="Q81" s="240"/>
      <c r="R81" s="241"/>
      <c r="S81" s="242"/>
    </row>
    <row r="82" spans="1:19" ht="17.25" thickBot="1">
      <c r="A82" s="125" t="s">
        <v>101</v>
      </c>
      <c r="B82" s="126">
        <v>677</v>
      </c>
      <c r="C82" s="77">
        <v>-5.7103064100000003E-2</v>
      </c>
      <c r="D82" s="15">
        <v>711</v>
      </c>
      <c r="E82" s="32">
        <f t="shared" ref="E82:E85" si="38">IF(ISNUMBER(D82), (D82 - $B82) / $B82, "")</f>
        <v>5.0221565731166914E-2</v>
      </c>
      <c r="F82" s="18">
        <f>IF(ISNUMBER(D82), $B91 * E82, "")</f>
        <v>7533.2348596750371</v>
      </c>
      <c r="G82" s="31">
        <v>711</v>
      </c>
      <c r="H82" s="32">
        <f t="shared" ref="H82:H85" si="39">IF(ISNUMBER(G82), (G82 - $B82) / $B82, "")</f>
        <v>5.0221565731166914E-2</v>
      </c>
      <c r="I82" s="101">
        <f>IF(ISNUMBER(G82), $B91 * H82, "")</f>
        <v>7533.2348596750371</v>
      </c>
      <c r="J82" s="15">
        <v>712</v>
      </c>
      <c r="K82" s="32">
        <f t="shared" ref="K82:K85" si="40">IF(ISNUMBER(J82), (J82 - $B82) / $B82, "")</f>
        <v>5.1698670605612999E-2</v>
      </c>
      <c r="L82" s="18">
        <f>IF(ISNUMBER(J82), $B91 * K82, "")</f>
        <v>7754.80059084195</v>
      </c>
      <c r="M82" s="31">
        <v>712</v>
      </c>
      <c r="N82" s="32">
        <f t="shared" ref="N82:N85" si="41">IF(ISNUMBER(M82), (M82 - $B82) / $B82, "")</f>
        <v>5.1698670605612999E-2</v>
      </c>
      <c r="O82" s="18">
        <f>IF(ISNUMBER(M82), $B91 * N82, "")</f>
        <v>7754.80059084195</v>
      </c>
      <c r="Q82" s="243"/>
      <c r="R82" s="244"/>
      <c r="S82" s="245"/>
    </row>
    <row r="83" spans="1:19" ht="17.25" thickBot="1">
      <c r="A83" s="125" t="s">
        <v>262</v>
      </c>
      <c r="B83" s="126">
        <v>190</v>
      </c>
      <c r="C83" s="77">
        <v>-5.9405940599999998E-2</v>
      </c>
      <c r="D83" s="15">
        <v>189</v>
      </c>
      <c r="E83" s="32">
        <f t="shared" si="38"/>
        <v>-5.263157894736842E-3</v>
      </c>
      <c r="F83" s="18">
        <f>IF(ISNUMBER(D83), $B91 * E83, "")</f>
        <v>-789.47368421052624</v>
      </c>
      <c r="G83" s="31">
        <v>190</v>
      </c>
      <c r="H83" s="32">
        <f t="shared" si="39"/>
        <v>0</v>
      </c>
      <c r="I83" s="101">
        <f>IF(ISNUMBER(G83), $B91 * H83, "")</f>
        <v>0</v>
      </c>
      <c r="J83" s="15">
        <v>192</v>
      </c>
      <c r="K83" s="32">
        <f t="shared" si="40"/>
        <v>1.0526315789473684E-2</v>
      </c>
      <c r="L83" s="18">
        <f>IF(ISNUMBER(J83), $B91 * K83, "")</f>
        <v>1578.9473684210525</v>
      </c>
      <c r="M83" s="31">
        <v>193</v>
      </c>
      <c r="N83" s="32">
        <f t="shared" si="41"/>
        <v>1.5789473684210527E-2</v>
      </c>
      <c r="O83" s="18">
        <f>IF(ISNUMBER(M83), $B91 * N83, "")</f>
        <v>2368.4210526315792</v>
      </c>
      <c r="Q83" s="228"/>
      <c r="R83" s="228"/>
      <c r="S83" s="228"/>
    </row>
    <row r="84" spans="1:19" ht="17.25" thickBot="1">
      <c r="A84" s="125" t="s">
        <v>216</v>
      </c>
      <c r="B84" s="126">
        <v>157</v>
      </c>
      <c r="C84" s="77">
        <v>-5.9880239500000002E-2</v>
      </c>
      <c r="D84" s="15">
        <v>157</v>
      </c>
      <c r="E84" s="32">
        <f t="shared" si="38"/>
        <v>0</v>
      </c>
      <c r="F84" s="18">
        <f>IF(ISNUMBER(D84), $B91 * E84, "")</f>
        <v>0</v>
      </c>
      <c r="G84" s="31">
        <v>157</v>
      </c>
      <c r="H84" s="32">
        <f t="shared" si="39"/>
        <v>0</v>
      </c>
      <c r="I84" s="101">
        <f>IF(ISNUMBER(G84), $B91 * H84, "")</f>
        <v>0</v>
      </c>
      <c r="J84" s="15">
        <v>159</v>
      </c>
      <c r="K84" s="32">
        <f t="shared" si="40"/>
        <v>1.2738853503184714E-2</v>
      </c>
      <c r="L84" s="18">
        <f>IF(ISNUMBER(J84), $B91 * K84, "")</f>
        <v>1910.8280254777071</v>
      </c>
      <c r="M84" s="31">
        <v>158</v>
      </c>
      <c r="N84" s="32">
        <f t="shared" si="41"/>
        <v>6.369426751592357E-3</v>
      </c>
      <c r="O84" s="18">
        <f>IF(ISNUMBER(M84), $B91 * N84, "")</f>
        <v>955.41401273885356</v>
      </c>
      <c r="Q84" s="223"/>
      <c r="R84" s="223"/>
      <c r="S84" s="223"/>
    </row>
    <row r="85" spans="1:19" ht="17.25" thickBot="1">
      <c r="A85" s="127" t="s">
        <v>250</v>
      </c>
      <c r="B85" s="128">
        <v>266</v>
      </c>
      <c r="C85" s="78">
        <v>-6.0070671399999997E-2</v>
      </c>
      <c r="D85" s="20">
        <v>265</v>
      </c>
      <c r="E85" s="21">
        <f t="shared" si="38"/>
        <v>-3.7593984962406013E-3</v>
      </c>
      <c r="F85" s="22">
        <f>IF(ISNUMBER(D85), $B91 * E85, "")</f>
        <v>-563.90977443609017</v>
      </c>
      <c r="G85" s="30">
        <v>268</v>
      </c>
      <c r="H85" s="21">
        <f t="shared" si="39"/>
        <v>7.5187969924812026E-3</v>
      </c>
      <c r="I85" s="105">
        <f>IF(ISNUMBER(G85), $B91 * H85, "")</f>
        <v>1127.8195488721803</v>
      </c>
      <c r="J85" s="20">
        <v>273</v>
      </c>
      <c r="K85" s="21">
        <f t="shared" si="40"/>
        <v>2.6315789473684209E-2</v>
      </c>
      <c r="L85" s="22">
        <f>IF(ISNUMBER(J85), $B91 * K85, "")</f>
        <v>3947.3684210526312</v>
      </c>
      <c r="M85" s="30">
        <v>273</v>
      </c>
      <c r="N85" s="21">
        <f t="shared" si="41"/>
        <v>2.6315789473684209E-2</v>
      </c>
      <c r="O85" s="22">
        <f>IF(ISNUMBER(M85), $B91 * N85, "")</f>
        <v>3947.3684210526312</v>
      </c>
      <c r="Q85" s="223"/>
      <c r="R85" s="223"/>
      <c r="S85" s="223"/>
    </row>
    <row r="86" spans="1:19" ht="17.25" thickBot="1">
      <c r="A86" s="125" t="s">
        <v>181</v>
      </c>
      <c r="B86" s="129">
        <v>836</v>
      </c>
      <c r="C86" s="80">
        <v>-6.2780269099999994E-2</v>
      </c>
      <c r="D86" s="106">
        <v>838</v>
      </c>
      <c r="E86" s="107">
        <f>IF(ISNUMBER(D86), (D86 - $B86) / $B86, "")</f>
        <v>2.3923444976076554E-3</v>
      </c>
      <c r="F86" s="108">
        <f>IF(ISNUMBER(D86), $B91 * E86, "")</f>
        <v>358.85167464114829</v>
      </c>
      <c r="G86" s="109">
        <v>845</v>
      </c>
      <c r="H86" s="107">
        <f>IF(ISNUMBER(G86), (G86 - $B86) / $B86, "")</f>
        <v>1.076555023923445E-2</v>
      </c>
      <c r="I86" s="110">
        <f>IF(ISNUMBER(G86), $B91 * H86, "")</f>
        <v>1614.8325358851675</v>
      </c>
      <c r="J86" s="106">
        <v>844</v>
      </c>
      <c r="K86" s="107">
        <f>IF(ISNUMBER(J86), (J86 - $B86) / $B86, "")</f>
        <v>9.5693779904306216E-3</v>
      </c>
      <c r="L86" s="108">
        <f>IF(ISNUMBER(J86), $B91 * K86, "")</f>
        <v>1435.4066985645932</v>
      </c>
      <c r="M86" s="109">
        <v>850</v>
      </c>
      <c r="N86" s="107">
        <f>IF(ISNUMBER(M86), (M86 - $B86) / $B86, "")</f>
        <v>1.6746411483253589E-2</v>
      </c>
      <c r="O86" s="108">
        <f>IF(ISNUMBER(M86), $B91 * N86, "")</f>
        <v>2511.9617224880385</v>
      </c>
      <c r="Q86" s="228"/>
      <c r="R86" s="228"/>
      <c r="S86" s="228"/>
    </row>
    <row r="87" spans="1:19" ht="17.25" thickBot="1">
      <c r="A87" s="125" t="s">
        <v>218</v>
      </c>
      <c r="B87" s="126">
        <v>238</v>
      </c>
      <c r="C87" s="77">
        <v>-6.2992125999999996E-2</v>
      </c>
      <c r="D87" s="15">
        <v>237</v>
      </c>
      <c r="E87" s="32">
        <f t="shared" ref="E87:E90" si="42">IF(ISNUMBER(D87), (D87 - $B87) / $B87, "")</f>
        <v>-4.2016806722689074E-3</v>
      </c>
      <c r="F87" s="18">
        <f>IF(ISNUMBER(D87), $B91 * E87, "")</f>
        <v>-630.25210084033608</v>
      </c>
      <c r="G87" s="31">
        <v>238</v>
      </c>
      <c r="H87" s="32">
        <f t="shared" ref="H87:H90" si="43">IF(ISNUMBER(G87), (G87 - $B87) / $B87, "")</f>
        <v>0</v>
      </c>
      <c r="I87" s="101">
        <f>IF(ISNUMBER(G87), $B91 * H87, "")</f>
        <v>0</v>
      </c>
      <c r="J87" s="15">
        <v>238</v>
      </c>
      <c r="K87" s="32">
        <f t="shared" ref="K87:K90" si="44">IF(ISNUMBER(J87), (J87 - $B87) / $B87, "")</f>
        <v>0</v>
      </c>
      <c r="L87" s="18">
        <f>IF(ISNUMBER(J87), $B91 * K87, "")</f>
        <v>0</v>
      </c>
      <c r="M87" s="31">
        <v>240</v>
      </c>
      <c r="N87" s="32">
        <f t="shared" ref="N87:N90" si="45">IF(ISNUMBER(M87), (M87 - $B87) / $B87, "")</f>
        <v>8.4033613445378148E-3</v>
      </c>
      <c r="O87" s="18">
        <f>IF(ISNUMBER(M87), $B91 * N87, "")</f>
        <v>1260.5042016806722</v>
      </c>
      <c r="Q87" s="228"/>
      <c r="R87" s="228"/>
      <c r="S87" s="228"/>
    </row>
    <row r="88" spans="1:19" ht="17.25" thickBot="1">
      <c r="A88" s="125" t="s">
        <v>85</v>
      </c>
      <c r="B88" s="126">
        <v>267</v>
      </c>
      <c r="C88" s="77">
        <v>-6.3157894699999995E-2</v>
      </c>
      <c r="D88" s="15">
        <v>266</v>
      </c>
      <c r="E88" s="32">
        <f t="shared" si="42"/>
        <v>-3.7453183520599251E-3</v>
      </c>
      <c r="F88" s="18">
        <f>IF(ISNUMBER(D88), $B91 * E88, "")</f>
        <v>-561.79775280898878</v>
      </c>
      <c r="G88" s="31">
        <v>271</v>
      </c>
      <c r="H88" s="32">
        <f t="shared" si="43"/>
        <v>1.4981273408239701E-2</v>
      </c>
      <c r="I88" s="101">
        <f>IF(ISNUMBER(G88), $B91 * H88, "")</f>
        <v>2247.1910112359551</v>
      </c>
      <c r="J88" s="15">
        <v>273</v>
      </c>
      <c r="K88" s="32">
        <f t="shared" si="44"/>
        <v>2.247191011235955E-2</v>
      </c>
      <c r="L88" s="18">
        <f>IF(ISNUMBER(J88), $B91 * K88, "")</f>
        <v>3370.7865168539324</v>
      </c>
      <c r="M88" s="31">
        <v>283</v>
      </c>
      <c r="N88" s="32">
        <f t="shared" si="45"/>
        <v>5.9925093632958802E-2</v>
      </c>
      <c r="O88" s="18">
        <f>IF(ISNUMBER(M88), $B91 * N88, "")</f>
        <v>8988.7640449438204</v>
      </c>
      <c r="Q88" s="228"/>
      <c r="R88" s="228"/>
      <c r="S88" s="228"/>
    </row>
    <row r="89" spans="1:19">
      <c r="A89" s="125" t="s">
        <v>121</v>
      </c>
      <c r="B89" s="126">
        <v>374</v>
      </c>
      <c r="C89" s="77">
        <v>-6.7331670800000007E-2</v>
      </c>
      <c r="D89" s="15">
        <v>369</v>
      </c>
      <c r="E89" s="32">
        <f t="shared" si="42"/>
        <v>-1.3368983957219251E-2</v>
      </c>
      <c r="F89" s="18">
        <f>IF(ISNUMBER(D89), $B91 * E89, "")</f>
        <v>-2005.3475935828876</v>
      </c>
      <c r="G89" s="31">
        <v>376</v>
      </c>
      <c r="H89" s="32">
        <f t="shared" si="43"/>
        <v>5.3475935828877002E-3</v>
      </c>
      <c r="I89" s="101">
        <f>IF(ISNUMBER(G89), $B91 * H89, "")</f>
        <v>802.13903743315507</v>
      </c>
      <c r="J89" s="15">
        <v>378</v>
      </c>
      <c r="K89" s="32">
        <f t="shared" si="44"/>
        <v>1.06951871657754E-2</v>
      </c>
      <c r="L89" s="18">
        <f>IF(ISNUMBER(J89), $B91 * K89, "")</f>
        <v>1604.2780748663101</v>
      </c>
      <c r="M89" s="31">
        <v>380</v>
      </c>
      <c r="N89" s="32">
        <f t="shared" si="45"/>
        <v>1.6042780748663103E-2</v>
      </c>
      <c r="O89" s="18">
        <f>IF(ISNUMBER(M89), $B91 * N89, "")</f>
        <v>2406.4171122994653</v>
      </c>
      <c r="Q89" s="250"/>
      <c r="R89" s="251"/>
      <c r="S89" s="252"/>
    </row>
    <row r="90" spans="1:19" ht="17.25" thickBot="1">
      <c r="A90" s="130" t="s">
        <v>327</v>
      </c>
      <c r="B90" s="131">
        <v>645</v>
      </c>
      <c r="C90" s="79">
        <v>-6.7919075100000004E-2</v>
      </c>
      <c r="D90" s="24">
        <v>645</v>
      </c>
      <c r="E90" s="25">
        <f t="shared" si="42"/>
        <v>0</v>
      </c>
      <c r="F90" s="104">
        <f>IF(ISNUMBER(D90), $B91 * E90, "")</f>
        <v>0</v>
      </c>
      <c r="G90" s="102">
        <v>685</v>
      </c>
      <c r="H90" s="25">
        <f t="shared" si="43"/>
        <v>6.2015503875968991E-2</v>
      </c>
      <c r="I90" s="103">
        <f>IF(ISNUMBER(G90), $B91 * H90, "")</f>
        <v>9302.3255813953492</v>
      </c>
      <c r="J90" s="24">
        <v>683</v>
      </c>
      <c r="K90" s="25">
        <f t="shared" si="44"/>
        <v>5.8914728682170542E-2</v>
      </c>
      <c r="L90" s="104">
        <f>IF(ISNUMBER(J90), $B91 * K90, "")</f>
        <v>8837.209302325582</v>
      </c>
      <c r="M90" s="102">
        <v>697</v>
      </c>
      <c r="N90" s="25">
        <f t="shared" si="45"/>
        <v>8.0620155038759689E-2</v>
      </c>
      <c r="O90" s="104">
        <f>IF(ISNUMBER(M90), $B91 * N90, "")</f>
        <v>12093.023255813954</v>
      </c>
      <c r="Q90" s="253"/>
      <c r="R90" s="254"/>
      <c r="S90" s="255"/>
    </row>
    <row r="91" spans="1:19" ht="17.25" thickBot="1">
      <c r="A91" s="132" t="s">
        <v>266</v>
      </c>
      <c r="B91" s="261">
        <f>$B$37</f>
        <v>150000</v>
      </c>
      <c r="C91" s="262"/>
      <c r="D91" s="26" t="s">
        <v>267</v>
      </c>
      <c r="E91" s="27">
        <f>IF(COUNT(E71:E90), SUM(E71:E90) / COUNT(E71:E90), 0)</f>
        <v>1.9746912972685169E-3</v>
      </c>
      <c r="F91" s="28">
        <f>SUM(F71:F90)</f>
        <v>5924.0738918055549</v>
      </c>
      <c r="G91" s="26" t="s">
        <v>267</v>
      </c>
      <c r="H91" s="27">
        <f>IF(COUNT(H71:H90), SUM(H71:H90) / COUNT(H71:H90), 0)</f>
        <v>1.1946355343952202E-2</v>
      </c>
      <c r="I91" s="28">
        <f>SUM(I71:I90)</f>
        <v>35839.066031856608</v>
      </c>
      <c r="J91" s="26" t="s">
        <v>267</v>
      </c>
      <c r="K91" s="27">
        <f>IF(COUNT(K71:K90), SUM(K71:K90) / COUNT(K71:K90), 0)</f>
        <v>1.6313596161982406E-2</v>
      </c>
      <c r="L91" s="28">
        <f>SUM(L71:L90)</f>
        <v>48940.788485947232</v>
      </c>
      <c r="M91" s="26" t="s">
        <v>267</v>
      </c>
      <c r="N91" s="27">
        <f>IF(COUNT(N71:N90), SUM(N71:N90) / COUNT(N71:N90), 0)</f>
        <v>2.845510229998429E-2</v>
      </c>
      <c r="O91" s="28">
        <f>SUM(O71:O90)</f>
        <v>85365.306899952862</v>
      </c>
      <c r="Q91" s="256"/>
      <c r="R91" s="257"/>
      <c r="S91" s="258"/>
    </row>
    <row r="93" spans="1:19" ht="17.25" thickBot="1"/>
    <row r="94" spans="1:19" ht="17.25" thickBot="1">
      <c r="A94" s="202" t="s">
        <v>46</v>
      </c>
      <c r="B94" s="203"/>
      <c r="C94" s="203"/>
      <c r="D94" s="203"/>
      <c r="E94" s="203"/>
      <c r="F94" s="203"/>
      <c r="G94" s="203"/>
      <c r="H94" s="203"/>
      <c r="I94" s="203"/>
      <c r="J94" s="203"/>
      <c r="K94" s="203"/>
      <c r="L94" s="203"/>
      <c r="M94" s="203"/>
      <c r="N94" s="203"/>
      <c r="O94" s="204"/>
      <c r="Q94" s="223"/>
      <c r="R94" s="223"/>
      <c r="S94" s="223"/>
    </row>
    <row r="95" spans="1:19" ht="17.25" thickBot="1">
      <c r="A95" s="178" t="s">
        <v>263</v>
      </c>
      <c r="B95" s="202" t="s">
        <v>49</v>
      </c>
      <c r="C95" s="204"/>
      <c r="D95" s="202" t="s">
        <v>57</v>
      </c>
      <c r="E95" s="203"/>
      <c r="F95" s="204"/>
      <c r="G95" s="229">
        <f>_xlfn.IFNA(VLOOKUP(B95, 현재가테이블!$B$2:$D$200, 2, FALSE), "-")</f>
        <v>48446000</v>
      </c>
      <c r="H95" s="230"/>
      <c r="I95" s="231"/>
      <c r="J95" s="202" t="s">
        <v>58</v>
      </c>
      <c r="K95" s="203"/>
      <c r="L95" s="204"/>
      <c r="M95" s="232">
        <f>_xlfn.IFNA(VLOOKUP(B95, 현재가테이블!$B$2:$D$200, 3, FALSE), "-")</f>
        <v>4.5040769699999997E-2</v>
      </c>
      <c r="N95" s="233"/>
      <c r="O95" s="234"/>
      <c r="Q95" s="223"/>
      <c r="R95" s="223"/>
      <c r="S95" s="223"/>
    </row>
    <row r="96" spans="1:19" ht="17.25" thickBot="1">
      <c r="A96" s="263" t="s">
        <v>54</v>
      </c>
      <c r="B96" s="265" t="str">
        <f>TEXT($G$1, "[$-ko-KR]yyyy-mm-dd(ddd) ") &amp; "오전 00:00"</f>
        <v>2022-02-09(수) 오전 00:00</v>
      </c>
      <c r="C96" s="266"/>
      <c r="D96" s="225" t="str">
        <f>TEXT($G$1, "[$-ko-KR]yyyy-mm-dd(ddd) ") &amp; "오후 14:00"</f>
        <v>2022-02-09(수) 오후 14:00</v>
      </c>
      <c r="E96" s="226"/>
      <c r="F96" s="227"/>
      <c r="G96" s="225" t="str">
        <f>TEXT($G$1, "[$-ko-KR]yyyy-mm-dd(ddd) ") &amp; "오후 19:00"</f>
        <v>2022-02-09(수) 오후 19:00</v>
      </c>
      <c r="H96" s="226"/>
      <c r="I96" s="227"/>
      <c r="J96" s="225" t="str">
        <f>TEXT($G$1, "[$-ko-KR]yyyy-mm-dd(ddd) ") &amp; "오후 21:00"</f>
        <v>2022-02-09(수) 오후 21:00</v>
      </c>
      <c r="K96" s="226"/>
      <c r="L96" s="227"/>
      <c r="M96" s="225" t="str">
        <f>TEXT($G$1+1, "[$-ko-KR]yyyy-mm-dd(ddd) ") &amp; "오전 00:00"</f>
        <v>2022-02-10(목) 오전 00:00</v>
      </c>
      <c r="N96" s="226"/>
      <c r="O96" s="227"/>
      <c r="Q96" s="223"/>
      <c r="R96" s="223"/>
      <c r="S96" s="223"/>
    </row>
    <row r="97" spans="1:19" ht="17.25" thickBot="1">
      <c r="A97" s="264"/>
      <c r="B97" s="121" t="s">
        <v>57</v>
      </c>
      <c r="C97" s="122" t="s">
        <v>58</v>
      </c>
      <c r="D97" s="2" t="s">
        <v>57</v>
      </c>
      <c r="E97" s="10" t="s">
        <v>264</v>
      </c>
      <c r="F97" s="11" t="s">
        <v>265</v>
      </c>
      <c r="G97" s="179" t="s">
        <v>57</v>
      </c>
      <c r="H97" s="180" t="s">
        <v>264</v>
      </c>
      <c r="I97" s="181" t="s">
        <v>265</v>
      </c>
      <c r="J97" s="10" t="s">
        <v>57</v>
      </c>
      <c r="K97" s="10" t="s">
        <v>264</v>
      </c>
      <c r="L97" s="115" t="s">
        <v>265</v>
      </c>
      <c r="M97" s="2" t="s">
        <v>57</v>
      </c>
      <c r="N97" s="10" t="s">
        <v>264</v>
      </c>
      <c r="O97" s="66" t="s">
        <v>265</v>
      </c>
      <c r="Q97" s="228"/>
      <c r="R97" s="228"/>
      <c r="S97" s="228"/>
    </row>
    <row r="98" spans="1:19" ht="17.25" thickBot="1">
      <c r="A98" s="123" t="s">
        <v>346</v>
      </c>
      <c r="B98" s="124">
        <v>102550</v>
      </c>
      <c r="C98" s="76">
        <v>0.20789163720000001</v>
      </c>
      <c r="D98" s="13">
        <v>104750</v>
      </c>
      <c r="E98" s="14">
        <f>IF(ISNUMBER(D98), (D98 - $B98) / $B98, "")</f>
        <v>2.1452949780594831E-2</v>
      </c>
      <c r="F98" s="16">
        <f>IF(ISNUMBER(D98), $B118 * E98, "")</f>
        <v>3217.9424670892245</v>
      </c>
      <c r="G98" s="29">
        <v>107750</v>
      </c>
      <c r="H98" s="14">
        <f>IF(ISNUMBER(G98), (G98 - $B98) / $B98, "")</f>
        <v>5.0706972208678695E-2</v>
      </c>
      <c r="I98" s="100">
        <f>IF(ISNUMBER(G98), $B118 * H98, "")</f>
        <v>7606.0458313018044</v>
      </c>
      <c r="J98" s="13">
        <v>107700</v>
      </c>
      <c r="K98" s="14">
        <f>IF(ISNUMBER(J98), (J98 - $B98) / $B98, "")</f>
        <v>5.0219405168210628E-2</v>
      </c>
      <c r="L98" s="16">
        <f>IF(ISNUMBER(J98), $B118 * K98, "")</f>
        <v>7532.910775231594</v>
      </c>
      <c r="M98" s="29">
        <v>109100</v>
      </c>
      <c r="N98" s="14">
        <f>IF(ISNUMBER(M98), (M98 - $B98) / $B98, "")</f>
        <v>6.3871282301316432E-2</v>
      </c>
      <c r="O98" s="16">
        <f>IF(ISNUMBER(M98), $B118 * N98, "")</f>
        <v>9580.6923451974653</v>
      </c>
      <c r="Q98" s="223"/>
      <c r="R98" s="223"/>
      <c r="S98" s="223"/>
    </row>
    <row r="99" spans="1:19" ht="17.25" thickBot="1">
      <c r="A99" s="125" t="s">
        <v>208</v>
      </c>
      <c r="B99" s="126">
        <v>1230</v>
      </c>
      <c r="C99" s="77">
        <v>2.5000000000000001E-2</v>
      </c>
      <c r="D99" s="15">
        <v>1205</v>
      </c>
      <c r="E99" s="32">
        <f t="shared" ref="E99:E102" si="46">IF(ISNUMBER(D99), (D99 - $B99) / $B99, "")</f>
        <v>-2.032520325203252E-2</v>
      </c>
      <c r="F99" s="18">
        <f>IF(ISNUMBER(D99), $B118 * E99, "")</f>
        <v>-3048.7804878048778</v>
      </c>
      <c r="G99" s="31">
        <v>1205</v>
      </c>
      <c r="H99" s="32">
        <f t="shared" ref="H99:H102" si="47">IF(ISNUMBER(G99), (G99 - $B99) / $B99, "")</f>
        <v>-2.032520325203252E-2</v>
      </c>
      <c r="I99" s="101">
        <f>IF(ISNUMBER(G99), $B118 * H99, "")</f>
        <v>-3048.7804878048778</v>
      </c>
      <c r="J99" s="15">
        <v>1215</v>
      </c>
      <c r="K99" s="32">
        <f t="shared" ref="K99:K102" si="48">IF(ISNUMBER(J99), (J99 - $B99) / $B99, "")</f>
        <v>-1.2195121951219513E-2</v>
      </c>
      <c r="L99" s="18">
        <f>IF(ISNUMBER(J99), $B118 * K99, "")</f>
        <v>-1829.2682926829268</v>
      </c>
      <c r="M99" s="31">
        <v>1220</v>
      </c>
      <c r="N99" s="32">
        <f t="shared" ref="N99:N102" si="49">IF(ISNUMBER(M99), (M99 - $B99) / $B99, "")</f>
        <v>-8.130081300813009E-3</v>
      </c>
      <c r="O99" s="18">
        <f>IF(ISNUMBER(M99), $B118 * N99, "")</f>
        <v>-1219.5121951219514</v>
      </c>
      <c r="Q99" s="223"/>
      <c r="R99" s="223"/>
      <c r="S99" s="223"/>
    </row>
    <row r="100" spans="1:19" ht="17.25" thickBot="1">
      <c r="A100" s="125" t="s">
        <v>331</v>
      </c>
      <c r="B100" s="126">
        <v>0.113</v>
      </c>
      <c r="C100" s="77">
        <v>1.8018018E-2</v>
      </c>
      <c r="D100" s="15">
        <v>0.114</v>
      </c>
      <c r="E100" s="32">
        <f t="shared" si="46"/>
        <v>8.8495575221239006E-3</v>
      </c>
      <c r="F100" s="18">
        <f>IF(ISNUMBER(D100), $B118 * E100, "")</f>
        <v>1327.4336283185851</v>
      </c>
      <c r="G100" s="31">
        <v>0.11600000000000001</v>
      </c>
      <c r="H100" s="32">
        <f t="shared" si="47"/>
        <v>2.6548672566371705E-2</v>
      </c>
      <c r="I100" s="101">
        <f>IF(ISNUMBER(G100), $B118 * H100, "")</f>
        <v>3982.3008849557559</v>
      </c>
      <c r="J100" s="15">
        <v>0.11700000000000001</v>
      </c>
      <c r="K100" s="32">
        <f t="shared" si="48"/>
        <v>3.5398230088495602E-2</v>
      </c>
      <c r="L100" s="18">
        <f>IF(ISNUMBER(J100), $B118 * K100, "")</f>
        <v>5309.7345132743403</v>
      </c>
      <c r="M100" s="31">
        <v>0.11700000000000001</v>
      </c>
      <c r="N100" s="32">
        <f t="shared" si="49"/>
        <v>3.5398230088495602E-2</v>
      </c>
      <c r="O100" s="18">
        <f>IF(ISNUMBER(M100), $B118 * N100, "")</f>
        <v>5309.7345132743403</v>
      </c>
      <c r="Q100" s="228"/>
      <c r="R100" s="228"/>
      <c r="S100" s="228"/>
    </row>
    <row r="101" spans="1:19" ht="17.25" thickBot="1">
      <c r="A101" s="125" t="s">
        <v>95</v>
      </c>
      <c r="B101" s="126">
        <v>5140</v>
      </c>
      <c r="C101" s="77">
        <v>1.6815034600000001E-2</v>
      </c>
      <c r="D101" s="15">
        <v>5280</v>
      </c>
      <c r="E101" s="32">
        <f t="shared" si="46"/>
        <v>2.7237354085603113E-2</v>
      </c>
      <c r="F101" s="18">
        <f>IF(ISNUMBER(D101), $B118 * E101, "")</f>
        <v>4085.603112840467</v>
      </c>
      <c r="G101" s="31">
        <v>5560</v>
      </c>
      <c r="H101" s="32">
        <f t="shared" si="47"/>
        <v>8.171206225680934E-2</v>
      </c>
      <c r="I101" s="101">
        <f>IF(ISNUMBER(G101), $B118 * H101, "")</f>
        <v>12256.809338521402</v>
      </c>
      <c r="J101" s="15">
        <v>5505</v>
      </c>
      <c r="K101" s="32">
        <f t="shared" si="48"/>
        <v>7.101167315175097E-2</v>
      </c>
      <c r="L101" s="18">
        <f>IF(ISNUMBER(J101), $B118 * K101, "")</f>
        <v>10651.750972762646</v>
      </c>
      <c r="M101" s="31">
        <v>5460</v>
      </c>
      <c r="N101" s="32">
        <f t="shared" si="49"/>
        <v>6.2256809338521402E-2</v>
      </c>
      <c r="O101" s="18">
        <f>IF(ISNUMBER(M101), $B118 * N101, "")</f>
        <v>9338.5214007782106</v>
      </c>
      <c r="Q101" s="228"/>
      <c r="R101" s="228"/>
      <c r="S101" s="228"/>
    </row>
    <row r="102" spans="1:19" ht="17.25" thickBot="1">
      <c r="A102" s="127" t="s">
        <v>159</v>
      </c>
      <c r="B102" s="128">
        <v>79.099999999999994</v>
      </c>
      <c r="C102" s="78">
        <v>1.2804097299999999E-2</v>
      </c>
      <c r="D102" s="20">
        <v>76.5</v>
      </c>
      <c r="E102" s="21">
        <f t="shared" si="46"/>
        <v>-3.2869785082174391E-2</v>
      </c>
      <c r="F102" s="22">
        <f>IF(ISNUMBER(D102), $B118 * E102, "")</f>
        <v>-4930.4677623261587</v>
      </c>
      <c r="G102" s="30">
        <v>75.3</v>
      </c>
      <c r="H102" s="21">
        <f t="shared" si="47"/>
        <v>-4.8040455120101105E-2</v>
      </c>
      <c r="I102" s="105">
        <f>IF(ISNUMBER(G102), $B118 * H102, "")</f>
        <v>-7206.0682680151658</v>
      </c>
      <c r="J102" s="20">
        <v>76.599999999999994</v>
      </c>
      <c r="K102" s="21">
        <f t="shared" si="48"/>
        <v>-3.160556257901391E-2</v>
      </c>
      <c r="L102" s="22">
        <f>IF(ISNUMBER(J102), $B118 * K102, "")</f>
        <v>-4740.8343868520869</v>
      </c>
      <c r="M102" s="30">
        <v>76.900000000000006</v>
      </c>
      <c r="N102" s="21">
        <f t="shared" si="49"/>
        <v>-2.7812895069532096E-2</v>
      </c>
      <c r="O102" s="22">
        <f>IF(ISNUMBER(M102), $B118 * N102, "")</f>
        <v>-4171.9342604298145</v>
      </c>
      <c r="Q102" s="228"/>
      <c r="R102" s="228"/>
      <c r="S102" s="228"/>
    </row>
    <row r="103" spans="1:19" ht="17.25" thickBot="1">
      <c r="A103" s="125" t="s">
        <v>89</v>
      </c>
      <c r="B103" s="129">
        <v>1020</v>
      </c>
      <c r="C103" s="80">
        <v>0</v>
      </c>
      <c r="D103" s="106">
        <v>1030</v>
      </c>
      <c r="E103" s="107">
        <f>IF(ISNUMBER(D103), (D103 - $B103) / $B103, "")</f>
        <v>9.8039215686274508E-3</v>
      </c>
      <c r="F103" s="108">
        <f>IF(ISNUMBER(D103), $B118 * E103, "")</f>
        <v>1470.5882352941176</v>
      </c>
      <c r="G103" s="109">
        <v>1040</v>
      </c>
      <c r="H103" s="107">
        <f>IF(ISNUMBER(G103), (G103 - $B103) / $B103, "")</f>
        <v>1.9607843137254902E-2</v>
      </c>
      <c r="I103" s="110">
        <f>IF(ISNUMBER(G103), $B118 * H103, "")</f>
        <v>2941.1764705882351</v>
      </c>
      <c r="J103" s="106">
        <v>1040</v>
      </c>
      <c r="K103" s="107">
        <f>IF(ISNUMBER(J103), (J103 - $B103) / $B103, "")</f>
        <v>1.9607843137254902E-2</v>
      </c>
      <c r="L103" s="108">
        <f>IF(ISNUMBER(J103), $B118 * K103, "")</f>
        <v>2941.1764705882351</v>
      </c>
      <c r="M103" s="109">
        <v>1080</v>
      </c>
      <c r="N103" s="107">
        <f>IF(ISNUMBER(M103), (M103 - $B103) / $B103, "")</f>
        <v>5.8823529411764705E-2</v>
      </c>
      <c r="O103" s="108">
        <f>IF(ISNUMBER(M103), $B118 * N103, "")</f>
        <v>8823.5294117647063</v>
      </c>
      <c r="Q103" s="228"/>
      <c r="R103" s="228"/>
      <c r="S103" s="228"/>
    </row>
    <row r="104" spans="1:19" ht="17.25" thickBot="1">
      <c r="A104" s="125" t="s">
        <v>115</v>
      </c>
      <c r="B104" s="126">
        <v>601</v>
      </c>
      <c r="C104" s="77">
        <v>-1.6611295999999999E-3</v>
      </c>
      <c r="D104" s="15">
        <v>591</v>
      </c>
      <c r="E104" s="32">
        <f t="shared" ref="E104:E107" si="50">IF(ISNUMBER(D104), (D104 - $B104) / $B104, "")</f>
        <v>-1.6638935108153077E-2</v>
      </c>
      <c r="F104" s="18">
        <f>IF(ISNUMBER(D104), $B118 * E104, "")</f>
        <v>-2495.8402662229614</v>
      </c>
      <c r="G104" s="31">
        <v>596</v>
      </c>
      <c r="H104" s="32">
        <f t="shared" ref="H104:H107" si="51">IF(ISNUMBER(G104), (G104 - $B104) / $B104, "")</f>
        <v>-8.3194675540765387E-3</v>
      </c>
      <c r="I104" s="101">
        <f>IF(ISNUMBER(G104), $B118 * H104, "")</f>
        <v>-1247.9201331114807</v>
      </c>
      <c r="J104" s="15">
        <v>599</v>
      </c>
      <c r="K104" s="32">
        <f t="shared" ref="K104:K107" si="52">IF(ISNUMBER(J104), (J104 - $B104) / $B104, "")</f>
        <v>-3.3277870216306157E-3</v>
      </c>
      <c r="L104" s="18">
        <f>IF(ISNUMBER(J104), $B118 * K104, "")</f>
        <v>-499.16805324459239</v>
      </c>
      <c r="M104" s="31">
        <v>612</v>
      </c>
      <c r="N104" s="32">
        <f t="shared" ref="N104:N107" si="53">IF(ISNUMBER(M104), (M104 - $B104) / $B104, "")</f>
        <v>1.8302828618968387E-2</v>
      </c>
      <c r="O104" s="18">
        <f>IF(ISNUMBER(M104), $B118 * N104, "")</f>
        <v>2745.4242928452582</v>
      </c>
      <c r="Q104" s="228"/>
      <c r="R104" s="228"/>
      <c r="S104" s="228"/>
    </row>
    <row r="105" spans="1:19" ht="17.25" thickBot="1">
      <c r="A105" s="125" t="s">
        <v>51</v>
      </c>
      <c r="B105" s="126">
        <v>291</v>
      </c>
      <c r="C105" s="77">
        <v>-3.4246575E-3</v>
      </c>
      <c r="D105" s="15">
        <v>287</v>
      </c>
      <c r="E105" s="32">
        <f t="shared" si="50"/>
        <v>-1.3745704467353952E-2</v>
      </c>
      <c r="F105" s="18">
        <f>IF(ISNUMBER(D105), $B118 * E105, "")</f>
        <v>-2061.855670103093</v>
      </c>
      <c r="G105" s="31">
        <v>289</v>
      </c>
      <c r="H105" s="32">
        <f t="shared" si="51"/>
        <v>-6.8728522336769758E-3</v>
      </c>
      <c r="I105" s="101">
        <f>IF(ISNUMBER(G105), $B118 * H105, "")</f>
        <v>-1030.9278350515465</v>
      </c>
      <c r="J105" s="15">
        <v>289</v>
      </c>
      <c r="K105" s="32">
        <f t="shared" si="52"/>
        <v>-6.8728522336769758E-3</v>
      </c>
      <c r="L105" s="18">
        <f>IF(ISNUMBER(J105), $B118 * K105, "")</f>
        <v>-1030.9278350515465</v>
      </c>
      <c r="M105" s="31">
        <v>293</v>
      </c>
      <c r="N105" s="32">
        <f t="shared" si="53"/>
        <v>6.8728522336769758E-3</v>
      </c>
      <c r="O105" s="18">
        <f>IF(ISNUMBER(M105), $B118 * N105, "")</f>
        <v>1030.9278350515465</v>
      </c>
      <c r="Q105" s="228"/>
      <c r="R105" s="228"/>
      <c r="S105" s="228"/>
    </row>
    <row r="106" spans="1:19" ht="17.25" thickBot="1">
      <c r="A106" s="125" t="s">
        <v>49</v>
      </c>
      <c r="B106" s="126">
        <v>52940000</v>
      </c>
      <c r="C106" s="77">
        <v>-1.0670703199999999E-2</v>
      </c>
      <c r="D106" s="15">
        <v>52656000</v>
      </c>
      <c r="E106" s="32">
        <f t="shared" si="50"/>
        <v>-5.3645636569701546E-3</v>
      </c>
      <c r="F106" s="18">
        <f>IF(ISNUMBER(D106), $B118 * E106, "")</f>
        <v>-804.68454854552317</v>
      </c>
      <c r="G106" s="31">
        <v>52974000</v>
      </c>
      <c r="H106" s="32">
        <f t="shared" si="51"/>
        <v>6.4223649414431436E-4</v>
      </c>
      <c r="I106" s="101">
        <f>IF(ISNUMBER(G106), $B118 * H106, "")</f>
        <v>96.335474121647152</v>
      </c>
      <c r="J106" s="15">
        <v>53093000</v>
      </c>
      <c r="K106" s="32">
        <f t="shared" si="52"/>
        <v>2.8900642236494144E-3</v>
      </c>
      <c r="L106" s="18">
        <f>IF(ISNUMBER(J106), $B118 * K106, "")</f>
        <v>433.50963354741219</v>
      </c>
      <c r="M106" s="31">
        <v>53317000</v>
      </c>
      <c r="N106" s="32">
        <f t="shared" si="53"/>
        <v>7.1212693615413675E-3</v>
      </c>
      <c r="O106" s="18">
        <f>IF(ISNUMBER(M106), $B118 * N106, "")</f>
        <v>1068.1904042312051</v>
      </c>
      <c r="Q106" s="33"/>
      <c r="R106" s="33"/>
    </row>
    <row r="107" spans="1:19" ht="17.25" thickBot="1">
      <c r="A107" s="130" t="s">
        <v>230</v>
      </c>
      <c r="B107" s="131">
        <v>63</v>
      </c>
      <c r="C107" s="79">
        <v>-1.0989011E-2</v>
      </c>
      <c r="D107" s="24">
        <v>62.7</v>
      </c>
      <c r="E107" s="25">
        <f t="shared" si="50"/>
        <v>-4.7619047619047164E-3</v>
      </c>
      <c r="F107" s="104">
        <f>IF(ISNUMBER(D107), $B118 * E107, "")</f>
        <v>-714.2857142857074</v>
      </c>
      <c r="G107" s="102">
        <v>62.1</v>
      </c>
      <c r="H107" s="25">
        <f t="shared" si="51"/>
        <v>-1.4285714285714263E-2</v>
      </c>
      <c r="I107" s="103">
        <f>IF(ISNUMBER(G107), $B118 * H107, "")</f>
        <v>-2142.8571428571395</v>
      </c>
      <c r="J107" s="24">
        <v>63</v>
      </c>
      <c r="K107" s="25">
        <f t="shared" si="52"/>
        <v>0</v>
      </c>
      <c r="L107" s="104">
        <f>IF(ISNUMBER(J107), $B118 * K107, "")</f>
        <v>0</v>
      </c>
      <c r="M107" s="102">
        <v>63.3</v>
      </c>
      <c r="N107" s="25">
        <f t="shared" si="53"/>
        <v>4.7619047619047164E-3</v>
      </c>
      <c r="O107" s="104">
        <f>IF(ISNUMBER(M107), $B118 * N107, "")</f>
        <v>714.2857142857074</v>
      </c>
      <c r="Q107" s="237"/>
      <c r="R107" s="238"/>
      <c r="S107" s="239"/>
    </row>
    <row r="108" spans="1:19">
      <c r="A108" s="123" t="s">
        <v>149</v>
      </c>
      <c r="B108" s="124">
        <v>82.5</v>
      </c>
      <c r="C108" s="76">
        <v>-1.43369176E-2</v>
      </c>
      <c r="D108" s="13">
        <v>82.5</v>
      </c>
      <c r="E108" s="14">
        <f>IF(ISNUMBER(D108), (D108 - $B108) / $B108, "")</f>
        <v>0</v>
      </c>
      <c r="F108" s="16">
        <f>IF(ISNUMBER(D108), $B118 * E108, "")</f>
        <v>0</v>
      </c>
      <c r="G108" s="29">
        <v>83.4</v>
      </c>
      <c r="H108" s="14">
        <f>IF(ISNUMBER(G108), (G108 - $B108) / $B108, "")</f>
        <v>1.0909090909090978E-2</v>
      </c>
      <c r="I108" s="100">
        <f>IF(ISNUMBER(G108), $B118 * H108, "")</f>
        <v>1636.3636363636467</v>
      </c>
      <c r="J108" s="13">
        <v>83.3</v>
      </c>
      <c r="K108" s="14">
        <f>IF(ISNUMBER(J108), (J108 - $B108) / $B108, "")</f>
        <v>9.6969696969696623E-3</v>
      </c>
      <c r="L108" s="16">
        <f>IF(ISNUMBER(J108), $B118 * K108, "")</f>
        <v>1454.5454545454493</v>
      </c>
      <c r="M108" s="29">
        <v>83.9</v>
      </c>
      <c r="N108" s="14">
        <f>IF(ISNUMBER(M108), (M108 - $B108) / $B108, "")</f>
        <v>1.6969696969697037E-2</v>
      </c>
      <c r="O108" s="16">
        <f>IF(ISNUMBER(M108), $B118 * N108, "")</f>
        <v>2545.4545454545555</v>
      </c>
      <c r="Q108" s="240"/>
      <c r="R108" s="241"/>
      <c r="S108" s="242"/>
    </row>
    <row r="109" spans="1:19" ht="17.25" thickBot="1">
      <c r="A109" s="125" t="s">
        <v>81</v>
      </c>
      <c r="B109" s="126">
        <v>1435</v>
      </c>
      <c r="C109" s="77">
        <v>-2.0477815699999999E-2</v>
      </c>
      <c r="D109" s="15">
        <v>1415</v>
      </c>
      <c r="E109" s="32">
        <f t="shared" ref="E109:E112" si="54">IF(ISNUMBER(D109), (D109 - $B109) / $B109, "")</f>
        <v>-1.3937282229965157E-2</v>
      </c>
      <c r="F109" s="18">
        <f>IF(ISNUMBER(D109), $B118 * E109, "")</f>
        <v>-2090.5923344947737</v>
      </c>
      <c r="G109" s="31">
        <v>1440</v>
      </c>
      <c r="H109" s="32">
        <f t="shared" ref="H109:H112" si="55">IF(ISNUMBER(G109), (G109 - $B109) / $B109, "")</f>
        <v>3.4843205574912892E-3</v>
      </c>
      <c r="I109" s="101">
        <f>IF(ISNUMBER(G109), $B118 * H109, "")</f>
        <v>522.64808362369342</v>
      </c>
      <c r="J109" s="15">
        <v>1445</v>
      </c>
      <c r="K109" s="32">
        <f t="shared" ref="K109:K112" si="56">IF(ISNUMBER(J109), (J109 - $B109) / $B109, "")</f>
        <v>6.9686411149825784E-3</v>
      </c>
      <c r="L109" s="18">
        <f>IF(ISNUMBER(J109), $B118 * K109, "")</f>
        <v>1045.2961672473868</v>
      </c>
      <c r="M109" s="31">
        <v>1455</v>
      </c>
      <c r="N109" s="32">
        <f t="shared" ref="N109:N112" si="57">IF(ISNUMBER(M109), (M109 - $B109) / $B109, "")</f>
        <v>1.3937282229965157E-2</v>
      </c>
      <c r="O109" s="18">
        <f>IF(ISNUMBER(M109), $B118 * N109, "")</f>
        <v>2090.5923344947737</v>
      </c>
      <c r="Q109" s="243"/>
      <c r="R109" s="244"/>
      <c r="S109" s="245"/>
    </row>
    <row r="110" spans="1:19" ht="17.25" thickBot="1">
      <c r="A110" s="125" t="s">
        <v>93</v>
      </c>
      <c r="B110" s="126">
        <v>3740000</v>
      </c>
      <c r="C110" s="77">
        <v>-2.34986945E-2</v>
      </c>
      <c r="D110" s="15">
        <v>3730000</v>
      </c>
      <c r="E110" s="32">
        <f t="shared" si="54"/>
        <v>-2.6737967914438501E-3</v>
      </c>
      <c r="F110" s="18">
        <f>IF(ISNUMBER(D110), $B118 * E110, "")</f>
        <v>-401.06951871657753</v>
      </c>
      <c r="G110" s="31">
        <v>3811000</v>
      </c>
      <c r="H110" s="32">
        <f t="shared" si="55"/>
        <v>1.8983957219251339E-2</v>
      </c>
      <c r="I110" s="101">
        <f>IF(ISNUMBER(G110), $B118 * H110, "")</f>
        <v>2847.5935828877009</v>
      </c>
      <c r="J110" s="15">
        <v>3822000</v>
      </c>
      <c r="K110" s="32">
        <f t="shared" si="56"/>
        <v>2.1925133689839574E-2</v>
      </c>
      <c r="L110" s="18">
        <f>IF(ISNUMBER(J110), $B118 * K110, "")</f>
        <v>3288.770053475936</v>
      </c>
      <c r="M110" s="31">
        <v>3872000</v>
      </c>
      <c r="N110" s="32">
        <f t="shared" si="57"/>
        <v>3.5294117647058823E-2</v>
      </c>
      <c r="O110" s="18">
        <f>IF(ISNUMBER(M110), $B118 * N110, "")</f>
        <v>5294.1176470588234</v>
      </c>
      <c r="Q110" s="228"/>
      <c r="R110" s="228"/>
      <c r="S110" s="228"/>
    </row>
    <row r="111" spans="1:19" ht="17.25" thickBot="1">
      <c r="A111" s="125" t="s">
        <v>107</v>
      </c>
      <c r="B111" s="126">
        <v>124</v>
      </c>
      <c r="C111" s="77">
        <v>-2.3622047199999999E-2</v>
      </c>
      <c r="D111" s="15">
        <v>126</v>
      </c>
      <c r="E111" s="32">
        <f t="shared" si="54"/>
        <v>1.6129032258064516E-2</v>
      </c>
      <c r="F111" s="18">
        <f>IF(ISNUMBER(D111), $B118 * E111, "")</f>
        <v>2419.3548387096776</v>
      </c>
      <c r="G111" s="31">
        <v>125</v>
      </c>
      <c r="H111" s="32">
        <f t="shared" si="55"/>
        <v>8.0645161290322578E-3</v>
      </c>
      <c r="I111" s="101">
        <f>IF(ISNUMBER(G111), $B118 * H111, "")</f>
        <v>1209.6774193548388</v>
      </c>
      <c r="J111" s="15">
        <v>126</v>
      </c>
      <c r="K111" s="32">
        <f t="shared" si="56"/>
        <v>1.6129032258064516E-2</v>
      </c>
      <c r="L111" s="18">
        <f>IF(ISNUMBER(J111), $B118 * K111, "")</f>
        <v>2419.3548387096776</v>
      </c>
      <c r="M111" s="31">
        <v>129</v>
      </c>
      <c r="N111" s="32">
        <f t="shared" si="57"/>
        <v>4.0322580645161289E-2</v>
      </c>
      <c r="O111" s="18">
        <f>IF(ISNUMBER(M111), $B118 * N111, "")</f>
        <v>6048.3870967741932</v>
      </c>
      <c r="Q111" s="223"/>
      <c r="R111" s="223"/>
      <c r="S111" s="223"/>
    </row>
    <row r="112" spans="1:19" ht="17.25" thickBot="1">
      <c r="A112" s="127" t="s">
        <v>103</v>
      </c>
      <c r="B112" s="128">
        <v>810</v>
      </c>
      <c r="C112" s="78">
        <v>-2.4096385500000001E-2</v>
      </c>
      <c r="D112" s="20">
        <v>813</v>
      </c>
      <c r="E112" s="21">
        <f t="shared" si="54"/>
        <v>3.7037037037037038E-3</v>
      </c>
      <c r="F112" s="22">
        <f>IF(ISNUMBER(D112), $B118 * E112, "")</f>
        <v>555.55555555555554</v>
      </c>
      <c r="G112" s="30">
        <v>826</v>
      </c>
      <c r="H112" s="21">
        <f t="shared" si="55"/>
        <v>1.9753086419753086E-2</v>
      </c>
      <c r="I112" s="105">
        <f>IF(ISNUMBER(G112), $B118 * H112, "")</f>
        <v>2962.962962962963</v>
      </c>
      <c r="J112" s="20">
        <v>833</v>
      </c>
      <c r="K112" s="21">
        <f t="shared" si="56"/>
        <v>2.8395061728395062E-2</v>
      </c>
      <c r="L112" s="22">
        <f>IF(ISNUMBER(J112), $B118 * K112, "")</f>
        <v>4259.2592592592591</v>
      </c>
      <c r="M112" s="30">
        <v>855</v>
      </c>
      <c r="N112" s="21">
        <f t="shared" si="57"/>
        <v>5.5555555555555552E-2</v>
      </c>
      <c r="O112" s="22">
        <f>IF(ISNUMBER(M112), $B118 * N112, "")</f>
        <v>8333.3333333333321</v>
      </c>
      <c r="Q112" s="223"/>
      <c r="R112" s="223"/>
      <c r="S112" s="223"/>
    </row>
    <row r="113" spans="1:19" ht="17.25" thickBot="1">
      <c r="A113" s="125" t="s">
        <v>64</v>
      </c>
      <c r="B113" s="129">
        <v>35.5</v>
      </c>
      <c r="C113" s="80">
        <v>-3.0054644799999999E-2</v>
      </c>
      <c r="D113" s="106">
        <v>36</v>
      </c>
      <c r="E113" s="107">
        <f>IF(ISNUMBER(D113), (D113 - $B113) / $B113, "")</f>
        <v>1.4084507042253521E-2</v>
      </c>
      <c r="F113" s="108">
        <f>IF(ISNUMBER(D113), $B118 * E113, "")</f>
        <v>2112.676056338028</v>
      </c>
      <c r="G113" s="109">
        <v>36.1</v>
      </c>
      <c r="H113" s="107">
        <f>IF(ISNUMBER(G113), (G113 - $B113) / $B113, "")</f>
        <v>1.6901408450704265E-2</v>
      </c>
      <c r="I113" s="110">
        <f>IF(ISNUMBER(G113), $B118 * H113, "")</f>
        <v>2535.2112676056399</v>
      </c>
      <c r="J113" s="106">
        <v>36.4</v>
      </c>
      <c r="K113" s="107">
        <f>IF(ISNUMBER(J113), (J113 - $B113) / $B113, "")</f>
        <v>2.5352112676056297E-2</v>
      </c>
      <c r="L113" s="108">
        <f>IF(ISNUMBER(J113), $B118 * K113, "")</f>
        <v>3802.8169014084447</v>
      </c>
      <c r="M113" s="109">
        <v>36.5</v>
      </c>
      <c r="N113" s="107">
        <f>IF(ISNUMBER(M113), (M113 - $B113) / $B113, "")</f>
        <v>2.8169014084507043E-2</v>
      </c>
      <c r="O113" s="108">
        <f>IF(ISNUMBER(M113), $B118 * N113, "")</f>
        <v>4225.3521126760561</v>
      </c>
      <c r="Q113" s="228"/>
      <c r="R113" s="228"/>
      <c r="S113" s="228"/>
    </row>
    <row r="114" spans="1:19" ht="17.25" thickBot="1">
      <c r="A114" s="125" t="s">
        <v>123</v>
      </c>
      <c r="B114" s="126">
        <v>162400</v>
      </c>
      <c r="C114" s="77">
        <v>-3.0158256200000001E-2</v>
      </c>
      <c r="D114" s="15">
        <v>164550</v>
      </c>
      <c r="E114" s="32">
        <f t="shared" ref="E114:E117" si="58">IF(ISNUMBER(D114), (D114 - $B114) / $B114, "")</f>
        <v>1.3238916256157635E-2</v>
      </c>
      <c r="F114" s="18">
        <f>IF(ISNUMBER(D114), $B118 * E114, "")</f>
        <v>1985.8374384236452</v>
      </c>
      <c r="G114" s="31">
        <v>168800</v>
      </c>
      <c r="H114" s="32">
        <f t="shared" ref="H114:H117" si="59">IF(ISNUMBER(G114), (G114 - $B114) / $B114, "")</f>
        <v>3.9408866995073892E-2</v>
      </c>
      <c r="I114" s="101">
        <f>IF(ISNUMBER(G114), $B118 * H114, "")</f>
        <v>5911.3300492610842</v>
      </c>
      <c r="J114" s="15">
        <v>167400</v>
      </c>
      <c r="K114" s="32">
        <f t="shared" ref="K114:K117" si="60">IF(ISNUMBER(J114), (J114 - $B114) / $B114, "")</f>
        <v>3.0788177339901478E-2</v>
      </c>
      <c r="L114" s="18">
        <f>IF(ISNUMBER(J114), $B118 * K114, "")</f>
        <v>4618.2266009852219</v>
      </c>
      <c r="M114" s="31">
        <v>167950</v>
      </c>
      <c r="N114" s="32">
        <f t="shared" ref="N114:N117" si="61">IF(ISNUMBER(M114), (M114 - $B114) / $B114, "")</f>
        <v>3.417487684729064E-2</v>
      </c>
      <c r="O114" s="18">
        <f>IF(ISNUMBER(M114), $B118 * N114, "")</f>
        <v>5126.231527093596</v>
      </c>
      <c r="Q114" s="228"/>
      <c r="R114" s="228"/>
      <c r="S114" s="228"/>
    </row>
    <row r="115" spans="1:19" ht="17.25" thickBot="1">
      <c r="A115" s="125" t="s">
        <v>333</v>
      </c>
      <c r="B115" s="126">
        <v>214950</v>
      </c>
      <c r="C115" s="77">
        <v>-3.3280863500000001E-2</v>
      </c>
      <c r="D115" s="15">
        <v>215350</v>
      </c>
      <c r="E115" s="32">
        <f t="shared" si="58"/>
        <v>1.8608978832286578E-3</v>
      </c>
      <c r="F115" s="18">
        <f>IF(ISNUMBER(D115), $B118 * E115, "")</f>
        <v>279.13468248429865</v>
      </c>
      <c r="G115" s="31">
        <v>221450</v>
      </c>
      <c r="H115" s="32">
        <f t="shared" si="59"/>
        <v>3.0239590602465689E-2</v>
      </c>
      <c r="I115" s="101">
        <f>IF(ISNUMBER(G115), $B118 * H115, "")</f>
        <v>4535.938590369853</v>
      </c>
      <c r="J115" s="15">
        <v>224050</v>
      </c>
      <c r="K115" s="32">
        <f t="shared" si="60"/>
        <v>4.2335426843451963E-2</v>
      </c>
      <c r="L115" s="18">
        <f>IF(ISNUMBER(J115), $B118 * K115, "")</f>
        <v>6350.3140265177944</v>
      </c>
      <c r="M115" s="31">
        <v>226350</v>
      </c>
      <c r="N115" s="32">
        <f t="shared" si="61"/>
        <v>5.3035589672016749E-2</v>
      </c>
      <c r="O115" s="18">
        <f>IF(ISNUMBER(M115), $B118 * N115, "")</f>
        <v>7955.3384508025119</v>
      </c>
      <c r="Q115" s="228"/>
      <c r="R115" s="228"/>
      <c r="S115" s="228"/>
    </row>
    <row r="116" spans="1:19">
      <c r="A116" s="125" t="s">
        <v>335</v>
      </c>
      <c r="B116" s="126">
        <v>7500</v>
      </c>
      <c r="C116" s="77">
        <v>-3.3505154600000003E-2</v>
      </c>
      <c r="D116" s="15">
        <v>8065</v>
      </c>
      <c r="E116" s="32">
        <f t="shared" si="58"/>
        <v>7.5333333333333335E-2</v>
      </c>
      <c r="F116" s="18">
        <f>IF(ISNUMBER(D116), $B118 * E116, "")</f>
        <v>11300</v>
      </c>
      <c r="G116" s="31">
        <v>8530</v>
      </c>
      <c r="H116" s="32">
        <f t="shared" si="59"/>
        <v>0.13733333333333334</v>
      </c>
      <c r="I116" s="101">
        <f>IF(ISNUMBER(G116), $B118 * H116, "")</f>
        <v>20600</v>
      </c>
      <c r="J116" s="15">
        <v>8550</v>
      </c>
      <c r="K116" s="32">
        <f t="shared" si="60"/>
        <v>0.14000000000000001</v>
      </c>
      <c r="L116" s="18">
        <f>IF(ISNUMBER(J116), $B118 * K116, "")</f>
        <v>21000.000000000004</v>
      </c>
      <c r="M116" s="31">
        <v>8520</v>
      </c>
      <c r="N116" s="32">
        <f t="shared" si="61"/>
        <v>0.13600000000000001</v>
      </c>
      <c r="O116" s="18">
        <f>IF(ISNUMBER(M116), $B118 * N116, "")</f>
        <v>20400</v>
      </c>
      <c r="Q116" s="250"/>
      <c r="R116" s="251"/>
      <c r="S116" s="252"/>
    </row>
    <row r="117" spans="1:19" ht="17.25" thickBot="1">
      <c r="A117" s="130" t="s">
        <v>87</v>
      </c>
      <c r="B117" s="131">
        <v>120950</v>
      </c>
      <c r="C117" s="79">
        <v>-3.3559728300000001E-2</v>
      </c>
      <c r="D117" s="24">
        <v>120800</v>
      </c>
      <c r="E117" s="25">
        <f t="shared" si="58"/>
        <v>-1.2401818933443572E-3</v>
      </c>
      <c r="F117" s="104">
        <f>IF(ISNUMBER(D117), $B118 * E117, "")</f>
        <v>-186.02728400165358</v>
      </c>
      <c r="G117" s="102">
        <v>121000</v>
      </c>
      <c r="H117" s="25">
        <f t="shared" si="59"/>
        <v>4.1339396444811904E-4</v>
      </c>
      <c r="I117" s="103">
        <f>IF(ISNUMBER(G117), $B118 * H117, "")</f>
        <v>62.009094667217859</v>
      </c>
      <c r="J117" s="24">
        <v>121850</v>
      </c>
      <c r="K117" s="25">
        <f t="shared" si="60"/>
        <v>7.4410913600661431E-3</v>
      </c>
      <c r="L117" s="104">
        <f>IF(ISNUMBER(J117), $B118 * K117, "")</f>
        <v>1116.1637040099215</v>
      </c>
      <c r="M117" s="102">
        <v>123350</v>
      </c>
      <c r="N117" s="25">
        <f t="shared" si="61"/>
        <v>1.9842910293509715E-2</v>
      </c>
      <c r="O117" s="104">
        <f>IF(ISNUMBER(M117), $B118 * N117, "")</f>
        <v>2976.4365440264573</v>
      </c>
      <c r="Q117" s="253"/>
      <c r="R117" s="254"/>
      <c r="S117" s="255"/>
    </row>
    <row r="118" spans="1:19" ht="17.25" thickBot="1">
      <c r="A118" s="132" t="s">
        <v>266</v>
      </c>
      <c r="B118" s="261">
        <f>$B$37</f>
        <v>150000</v>
      </c>
      <c r="C118" s="262"/>
      <c r="D118" s="26" t="s">
        <v>267</v>
      </c>
      <c r="E118" s="27">
        <f>IF(COUNT(E98:E117), SUM(E98:E117) / COUNT(E98:E117), 0)</f>
        <v>4.0068408095174247E-3</v>
      </c>
      <c r="F118" s="28">
        <f>SUM(F98:F117)</f>
        <v>12020.522428552275</v>
      </c>
      <c r="G118" s="26" t="s">
        <v>267</v>
      </c>
      <c r="H118" s="27">
        <f>IF(COUNT(H98:H117), SUM(H98:H117) / COUNT(H98:H117), 0)</f>
        <v>1.8343282939915093E-2</v>
      </c>
      <c r="I118" s="28">
        <f>SUM(I98:I117)</f>
        <v>55029.848819745275</v>
      </c>
      <c r="J118" s="26" t="s">
        <v>267</v>
      </c>
      <c r="K118" s="27">
        <f>IF(COUNT(K98:K117), SUM(K98:K117) / COUNT(K98:K117), 0)</f>
        <v>2.270787693457739E-2</v>
      </c>
      <c r="L118" s="28">
        <f>SUM(L98:L117)</f>
        <v>68123.630803732158</v>
      </c>
      <c r="M118" s="26" t="s">
        <v>267</v>
      </c>
      <c r="N118" s="27">
        <f>IF(COUNT(N98:N117), SUM(N98:N117) / COUNT(N98:N117), 0)</f>
        <v>3.2738367684530326E-2</v>
      </c>
      <c r="O118" s="28">
        <f>SUM(O98:O117)</f>
        <v>98215.103053590981</v>
      </c>
      <c r="Q118" s="256"/>
      <c r="R118" s="257"/>
      <c r="S118" s="258"/>
    </row>
    <row r="120" spans="1:19" ht="17.25" thickBot="1"/>
    <row r="121" spans="1:19" ht="17.25" thickBot="1">
      <c r="A121" s="202" t="s">
        <v>254</v>
      </c>
      <c r="B121" s="203"/>
      <c r="C121" s="203"/>
      <c r="D121" s="203"/>
      <c r="E121" s="203"/>
      <c r="F121" s="203"/>
      <c r="G121" s="203"/>
      <c r="H121" s="203"/>
      <c r="I121" s="203"/>
      <c r="J121" s="203"/>
      <c r="K121" s="203"/>
      <c r="L121" s="203"/>
      <c r="M121" s="203"/>
      <c r="N121" s="203"/>
      <c r="O121" s="204"/>
      <c r="Q121" s="223"/>
      <c r="R121" s="223"/>
      <c r="S121" s="223"/>
    </row>
    <row r="122" spans="1:19" ht="17.25" thickBot="1">
      <c r="A122" s="178" t="s">
        <v>263</v>
      </c>
      <c r="B122" s="202" t="s">
        <v>49</v>
      </c>
      <c r="C122" s="204"/>
      <c r="D122" s="202" t="s">
        <v>57</v>
      </c>
      <c r="E122" s="203"/>
      <c r="F122" s="204"/>
      <c r="G122" s="229">
        <f>_xlfn.IFNA(VLOOKUP(B122, 현재가테이블!$B$2:$D$200, 2, FALSE), "-")</f>
        <v>48446000</v>
      </c>
      <c r="H122" s="230"/>
      <c r="I122" s="231"/>
      <c r="J122" s="202" t="s">
        <v>58</v>
      </c>
      <c r="K122" s="203"/>
      <c r="L122" s="204"/>
      <c r="M122" s="232">
        <f>_xlfn.IFNA(VLOOKUP(B122, 현재가테이블!$B$2:$D$200, 3, FALSE), "-")</f>
        <v>4.5040769699999997E-2</v>
      </c>
      <c r="N122" s="233"/>
      <c r="O122" s="234"/>
      <c r="Q122" s="223"/>
      <c r="R122" s="223"/>
      <c r="S122" s="223"/>
    </row>
    <row r="123" spans="1:19" ht="17.25" thickBot="1">
      <c r="A123" s="263" t="s">
        <v>54</v>
      </c>
      <c r="B123" s="265" t="str">
        <f>TEXT($G$1, "[$-ko-KR]yyyy-mm-dd(ddd) ") &amp; "오전 00:00"</f>
        <v>2022-02-09(수) 오전 00:00</v>
      </c>
      <c r="C123" s="266"/>
      <c r="D123" s="225" t="str">
        <f>TEXT($G$1, "[$-ko-KR]yyyy-mm-dd(ddd) ") &amp; "오후 14:00"</f>
        <v>2022-02-09(수) 오후 14:00</v>
      </c>
      <c r="E123" s="226"/>
      <c r="F123" s="227"/>
      <c r="G123" s="225" t="str">
        <f>TEXT($G$1, "[$-ko-KR]yyyy-mm-dd(ddd) ") &amp; "오후 19:00"</f>
        <v>2022-02-09(수) 오후 19:00</v>
      </c>
      <c r="H123" s="226"/>
      <c r="I123" s="227"/>
      <c r="J123" s="225" t="str">
        <f>TEXT($G$1, "[$-ko-KR]yyyy-mm-dd(ddd) ") &amp; "오후 21:00"</f>
        <v>2022-02-09(수) 오후 21:00</v>
      </c>
      <c r="K123" s="226"/>
      <c r="L123" s="227"/>
      <c r="M123" s="225" t="str">
        <f>TEXT($G$1+1, "[$-ko-KR]yyyy-mm-dd(ddd) ") &amp; "오전 00:00"</f>
        <v>2022-02-10(목) 오전 00:00</v>
      </c>
      <c r="N123" s="226"/>
      <c r="O123" s="227"/>
      <c r="Q123" s="223"/>
      <c r="R123" s="223"/>
      <c r="S123" s="223"/>
    </row>
    <row r="124" spans="1:19" ht="17.25" thickBot="1">
      <c r="A124" s="264"/>
      <c r="B124" s="121" t="s">
        <v>57</v>
      </c>
      <c r="C124" s="122" t="s">
        <v>58</v>
      </c>
      <c r="D124" s="2" t="s">
        <v>57</v>
      </c>
      <c r="E124" s="10" t="s">
        <v>264</v>
      </c>
      <c r="F124" s="11" t="s">
        <v>265</v>
      </c>
      <c r="G124" s="179" t="s">
        <v>57</v>
      </c>
      <c r="H124" s="180" t="s">
        <v>264</v>
      </c>
      <c r="I124" s="181" t="s">
        <v>265</v>
      </c>
      <c r="J124" s="10" t="s">
        <v>57</v>
      </c>
      <c r="K124" s="10" t="s">
        <v>264</v>
      </c>
      <c r="L124" s="115" t="s">
        <v>265</v>
      </c>
      <c r="M124" s="2" t="s">
        <v>57</v>
      </c>
      <c r="N124" s="10" t="s">
        <v>264</v>
      </c>
      <c r="O124" s="66" t="s">
        <v>265</v>
      </c>
      <c r="Q124" s="228"/>
      <c r="R124" s="228"/>
      <c r="S124" s="228"/>
    </row>
    <row r="125" spans="1:19" ht="17.25" thickBot="1">
      <c r="A125" s="123" t="s">
        <v>230</v>
      </c>
      <c r="B125" s="124">
        <v>63</v>
      </c>
      <c r="C125" s="76">
        <v>-1.0989011E-2</v>
      </c>
      <c r="D125" s="13">
        <v>62.7</v>
      </c>
      <c r="E125" s="14">
        <f>IF(ISNUMBER(D125), (D125 - $B125) / $B125, "")</f>
        <v>-4.7619047619047164E-3</v>
      </c>
      <c r="F125" s="16">
        <f>IF(ISNUMBER(D125), $B145 * E125, "")</f>
        <v>-714.2857142857074</v>
      </c>
      <c r="G125" s="29">
        <v>62.1</v>
      </c>
      <c r="H125" s="14">
        <f>IF(ISNUMBER(G125), (G125 - $B125) / $B125, "")</f>
        <v>-1.4285714285714263E-2</v>
      </c>
      <c r="I125" s="100">
        <f>IF(ISNUMBER(G125), $B145 * H125, "")</f>
        <v>-2142.8571428571395</v>
      </c>
      <c r="J125" s="13">
        <v>63</v>
      </c>
      <c r="K125" s="14">
        <f>IF(ISNUMBER(J125), (J125 - $B125) / $B125, "")</f>
        <v>0</v>
      </c>
      <c r="L125" s="16">
        <f>IF(ISNUMBER(J125), $B145 * K125, "")</f>
        <v>0</v>
      </c>
      <c r="M125" s="29">
        <v>63.3</v>
      </c>
      <c r="N125" s="14">
        <f>IF(ISNUMBER(M125), (M125 - $B125) / $B125, "")</f>
        <v>4.7619047619047164E-3</v>
      </c>
      <c r="O125" s="16">
        <f>IF(ISNUMBER(M125), $B145 * N125, "")</f>
        <v>714.2857142857074</v>
      </c>
      <c r="Q125" s="223"/>
      <c r="R125" s="223"/>
      <c r="S125" s="223"/>
    </row>
    <row r="126" spans="1:19" ht="17.25" thickBot="1">
      <c r="A126" s="125" t="s">
        <v>149</v>
      </c>
      <c r="B126" s="126">
        <v>82.5</v>
      </c>
      <c r="C126" s="77">
        <v>-1.43369176E-2</v>
      </c>
      <c r="D126" s="15">
        <v>82.5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83.4</v>
      </c>
      <c r="H126" s="32">
        <f t="shared" ref="H126:H129" si="63">IF(ISNUMBER(G126), (G126 - $B126) / $B126, "")</f>
        <v>1.0909090909090978E-2</v>
      </c>
      <c r="I126" s="101">
        <f>IF(ISNUMBER(G126), $B145 * H126, "")</f>
        <v>1636.3636363636467</v>
      </c>
      <c r="J126" s="15">
        <v>83.3</v>
      </c>
      <c r="K126" s="32">
        <f t="shared" ref="K126:K129" si="64">IF(ISNUMBER(J126), (J126 - $B126) / $B126, "")</f>
        <v>9.6969696969696623E-3</v>
      </c>
      <c r="L126" s="18">
        <f>IF(ISNUMBER(J126), $B145 * K126, "")</f>
        <v>1454.5454545454493</v>
      </c>
      <c r="M126" s="31">
        <v>83.9</v>
      </c>
      <c r="N126" s="32">
        <f t="shared" ref="N126:N129" si="65">IF(ISNUMBER(M126), (M126 - $B126) / $B126, "")</f>
        <v>1.6969696969697037E-2</v>
      </c>
      <c r="O126" s="18">
        <f>IF(ISNUMBER(M126), $B145 * N126, "")</f>
        <v>2545.4545454545555</v>
      </c>
      <c r="Q126" s="223"/>
      <c r="R126" s="223"/>
      <c r="S126" s="223"/>
    </row>
    <row r="127" spans="1:19" ht="17.25" thickBot="1">
      <c r="A127" s="125" t="s">
        <v>64</v>
      </c>
      <c r="B127" s="126">
        <v>35.5</v>
      </c>
      <c r="C127" s="77">
        <v>-3.0054644799999999E-2</v>
      </c>
      <c r="D127" s="15">
        <v>36</v>
      </c>
      <c r="E127" s="32">
        <f t="shared" si="62"/>
        <v>1.4084507042253521E-2</v>
      </c>
      <c r="F127" s="18">
        <f>IF(ISNUMBER(D127), $B145 * E127, "")</f>
        <v>2112.676056338028</v>
      </c>
      <c r="G127" s="31">
        <v>36.1</v>
      </c>
      <c r="H127" s="32">
        <f t="shared" si="63"/>
        <v>1.6901408450704265E-2</v>
      </c>
      <c r="I127" s="101">
        <f>IF(ISNUMBER(G127), $B145 * H127, "")</f>
        <v>2535.2112676056399</v>
      </c>
      <c r="J127" s="15">
        <v>36.4</v>
      </c>
      <c r="K127" s="32">
        <f t="shared" si="64"/>
        <v>2.5352112676056297E-2</v>
      </c>
      <c r="L127" s="18">
        <f>IF(ISNUMBER(J127), $B145 * K127, "")</f>
        <v>3802.8169014084447</v>
      </c>
      <c r="M127" s="31">
        <v>36.5</v>
      </c>
      <c r="N127" s="32">
        <f t="shared" si="65"/>
        <v>2.8169014084507043E-2</v>
      </c>
      <c r="O127" s="18">
        <f>IF(ISNUMBER(M127), $B145 * N127, "")</f>
        <v>4225.3521126760561</v>
      </c>
      <c r="Q127" s="228"/>
      <c r="R127" s="228"/>
      <c r="S127" s="228"/>
    </row>
    <row r="128" spans="1:19" ht="17.25" thickBot="1">
      <c r="A128" s="125" t="s">
        <v>127</v>
      </c>
      <c r="B128" s="126">
        <v>93.7</v>
      </c>
      <c r="C128" s="77">
        <v>-3.4020618599999997E-2</v>
      </c>
      <c r="D128" s="15">
        <v>92.6</v>
      </c>
      <c r="E128" s="32">
        <f t="shared" si="62"/>
        <v>-1.1739594450373623E-2</v>
      </c>
      <c r="F128" s="18">
        <f>IF(ISNUMBER(D128), $B145 * E128, "")</f>
        <v>-1760.9391675560435</v>
      </c>
      <c r="G128" s="31">
        <v>92.8</v>
      </c>
      <c r="H128" s="32">
        <f t="shared" si="63"/>
        <v>-9.6051227321238605E-3</v>
      </c>
      <c r="I128" s="101">
        <f>IF(ISNUMBER(G128), $B145 * H128, "")</f>
        <v>-1440.7684098185791</v>
      </c>
      <c r="J128" s="15">
        <v>93.2</v>
      </c>
      <c r="K128" s="32">
        <f t="shared" si="64"/>
        <v>-5.3361792956243331E-3</v>
      </c>
      <c r="L128" s="18">
        <f>IF(ISNUMBER(J128), $B145 * K128, "")</f>
        <v>-800.42689434365002</v>
      </c>
      <c r="M128" s="31">
        <v>94.1</v>
      </c>
      <c r="N128" s="32">
        <f t="shared" si="65"/>
        <v>4.2689434364993756E-3</v>
      </c>
      <c r="O128" s="18">
        <f>IF(ISNUMBER(M128), $B145 * N128, "")</f>
        <v>640.34151547490637</v>
      </c>
      <c r="Q128" s="228"/>
      <c r="R128" s="228"/>
      <c r="S128" s="228"/>
    </row>
    <row r="129" spans="1:19" ht="17.25" thickBot="1">
      <c r="A129" s="127" t="s">
        <v>97</v>
      </c>
      <c r="B129" s="128">
        <v>2.8E-3</v>
      </c>
      <c r="C129" s="78">
        <v>-3.4482758600000003E-2</v>
      </c>
      <c r="D129" s="20">
        <v>2.7000000000000001E-3</v>
      </c>
      <c r="E129" s="21">
        <f t="shared" si="62"/>
        <v>-3.5714285714285657E-2</v>
      </c>
      <c r="F129" s="22">
        <f>IF(ISNUMBER(D129), $B145 * E129, "")</f>
        <v>-5357.1428571428487</v>
      </c>
      <c r="G129" s="30">
        <v>2.8E-3</v>
      </c>
      <c r="H129" s="21">
        <f t="shared" si="63"/>
        <v>0</v>
      </c>
      <c r="I129" s="105">
        <f>IF(ISNUMBER(G129), $B145 * H129, "")</f>
        <v>0</v>
      </c>
      <c r="J129" s="20">
        <v>2.8E-3</v>
      </c>
      <c r="K129" s="21">
        <f t="shared" si="64"/>
        <v>0</v>
      </c>
      <c r="L129" s="22">
        <f>IF(ISNUMBER(J129), $B145 * K129, "")</f>
        <v>0</v>
      </c>
      <c r="M129" s="30">
        <v>2.8999999999999998E-3</v>
      </c>
      <c r="N129" s="21">
        <f t="shared" si="65"/>
        <v>3.5714285714285657E-2</v>
      </c>
      <c r="O129" s="22">
        <f>IF(ISNUMBER(M129), $B145 * N129, "")</f>
        <v>5357.1428571428487</v>
      </c>
      <c r="Q129" s="228"/>
      <c r="R129" s="228"/>
      <c r="S129" s="228"/>
    </row>
    <row r="130" spans="1:19" ht="17.25" thickBot="1">
      <c r="A130" s="125" t="s">
        <v>212</v>
      </c>
      <c r="B130" s="129">
        <v>8.24</v>
      </c>
      <c r="C130" s="80">
        <v>-4.40835267E-2</v>
      </c>
      <c r="D130" s="106">
        <v>8.17</v>
      </c>
      <c r="E130" s="107">
        <f>IF(ISNUMBER(D130), (D130 - $B130) / $B130, "")</f>
        <v>-8.4951456310679956E-3</v>
      </c>
      <c r="F130" s="108">
        <f>IF(ISNUMBER(D130), $B145 * E130, "")</f>
        <v>-1274.2718446601993</v>
      </c>
      <c r="G130" s="109">
        <v>8.17</v>
      </c>
      <c r="H130" s="107">
        <f>IF(ISNUMBER(G130), (G130 - $B130) / $B130, "")</f>
        <v>-8.4951456310679956E-3</v>
      </c>
      <c r="I130" s="110">
        <f>IF(ISNUMBER(G130), $B145 * H130, "")</f>
        <v>-1274.2718446601993</v>
      </c>
      <c r="J130" s="106">
        <v>8.1999999999999993</v>
      </c>
      <c r="K130" s="107">
        <f>IF(ISNUMBER(J130), (J130 - $B130) / $B130, "")</f>
        <v>-4.8543689320389473E-3</v>
      </c>
      <c r="L130" s="108">
        <f>IF(ISNUMBER(J130), $B145 * K130, "")</f>
        <v>-728.15533980584212</v>
      </c>
      <c r="M130" s="109">
        <v>8.2899999999999991</v>
      </c>
      <c r="N130" s="107">
        <f>IF(ISNUMBER(M130), (M130 - $B130) / $B130, "")</f>
        <v>6.0679611650484144E-3</v>
      </c>
      <c r="O130" s="108">
        <f>IF(ISNUMBER(M130), $B145 * N130, "")</f>
        <v>910.1941747572622</v>
      </c>
      <c r="Q130" s="228"/>
      <c r="R130" s="228"/>
      <c r="S130" s="228"/>
    </row>
    <row r="131" spans="1:19" ht="17.25" thickBot="1">
      <c r="A131" s="125" t="s">
        <v>129</v>
      </c>
      <c r="B131" s="126">
        <v>67</v>
      </c>
      <c r="C131" s="77">
        <v>-4.4222539200000001E-2</v>
      </c>
      <c r="D131" s="15">
        <v>65.900000000000006</v>
      </c>
      <c r="E131" s="32">
        <f t="shared" ref="E131:E134" si="66">IF(ISNUMBER(D131), (D131 - $B131) / $B131, "")</f>
        <v>-1.641791044776111E-2</v>
      </c>
      <c r="F131" s="18">
        <f>IF(ISNUMBER(D131), $B145 * E131, "")</f>
        <v>-2462.6865671641667</v>
      </c>
      <c r="G131" s="31">
        <v>66.599999999999994</v>
      </c>
      <c r="H131" s="32">
        <f t="shared" ref="H131:H134" si="67">IF(ISNUMBER(G131), (G131 - $B131) / $B131, "")</f>
        <v>-5.9701492537314283E-3</v>
      </c>
      <c r="I131" s="101">
        <f>IF(ISNUMBER(G131), $B145 * H131, "")</f>
        <v>-895.52238805971422</v>
      </c>
      <c r="J131" s="15">
        <v>67.099999999999994</v>
      </c>
      <c r="K131" s="32">
        <f t="shared" ref="K131:K134" si="68">IF(ISNUMBER(J131), (J131 - $B131) / $B131, "")</f>
        <v>1.4925373134327511E-3</v>
      </c>
      <c r="L131" s="18">
        <f>IF(ISNUMBER(J131), $B145 * K131, "")</f>
        <v>223.88059701491267</v>
      </c>
      <c r="M131" s="31">
        <v>68.400000000000006</v>
      </c>
      <c r="N131" s="32">
        <f t="shared" ref="N131:N134" si="69">IF(ISNUMBER(M131), (M131 - $B131) / $B131, "")</f>
        <v>2.0895522388059785E-2</v>
      </c>
      <c r="O131" s="18">
        <f>IF(ISNUMBER(M131), $B145 * N131, "")</f>
        <v>3134.328358208968</v>
      </c>
      <c r="Q131" s="228"/>
      <c r="R131" s="228"/>
      <c r="S131" s="228"/>
    </row>
    <row r="132" spans="1:19" ht="17.25" thickBot="1">
      <c r="A132" s="125" t="s">
        <v>204</v>
      </c>
      <c r="B132" s="126">
        <v>8.83</v>
      </c>
      <c r="C132" s="77">
        <v>-4.6436285100000002E-2</v>
      </c>
      <c r="D132" s="15">
        <v>8.7799999999999994</v>
      </c>
      <c r="E132" s="32">
        <f t="shared" si="66"/>
        <v>-5.6625141562854711E-3</v>
      </c>
      <c r="F132" s="18">
        <f>IF(ISNUMBER(D132), $B145 * E132, "")</f>
        <v>-849.37712344282068</v>
      </c>
      <c r="G132" s="31">
        <v>8.83</v>
      </c>
      <c r="H132" s="32">
        <f t="shared" si="67"/>
        <v>0</v>
      </c>
      <c r="I132" s="101">
        <f>IF(ISNUMBER(G132), $B145 * H132, "")</f>
        <v>0</v>
      </c>
      <c r="J132" s="15">
        <v>8.86</v>
      </c>
      <c r="K132" s="32">
        <f t="shared" si="68"/>
        <v>3.397508493771162E-3</v>
      </c>
      <c r="L132" s="18">
        <f>IF(ISNUMBER(J132), $B145 * K132, "")</f>
        <v>509.62627406567429</v>
      </c>
      <c r="M132" s="31">
        <v>8.98</v>
      </c>
      <c r="N132" s="32">
        <f t="shared" si="69"/>
        <v>1.6987542468856212E-2</v>
      </c>
      <c r="O132" s="18">
        <f>IF(ISNUMBER(M132), $B145 * N132, "")</f>
        <v>2548.1313703284318</v>
      </c>
      <c r="Q132" s="228"/>
      <c r="R132" s="228"/>
      <c r="S132" s="228"/>
    </row>
    <row r="133" spans="1:19" ht="17.25" thickBot="1">
      <c r="A133" s="125" t="s">
        <v>175</v>
      </c>
      <c r="B133" s="126">
        <v>12.2</v>
      </c>
      <c r="C133" s="77">
        <v>-4.6875E-2</v>
      </c>
      <c r="D133" s="15">
        <v>12.2</v>
      </c>
      <c r="E133" s="32">
        <f t="shared" si="66"/>
        <v>0</v>
      </c>
      <c r="F133" s="18">
        <f>IF(ISNUMBER(D133), $B145 * E133, "")</f>
        <v>0</v>
      </c>
      <c r="G133" s="31">
        <v>12.5</v>
      </c>
      <c r="H133" s="32">
        <f t="shared" si="67"/>
        <v>2.4590163934426288E-2</v>
      </c>
      <c r="I133" s="101">
        <f>IF(ISNUMBER(G133), $B145 * H133, "")</f>
        <v>3688.5245901639432</v>
      </c>
      <c r="J133" s="15">
        <v>12.5</v>
      </c>
      <c r="K133" s="32">
        <f t="shared" si="68"/>
        <v>2.4590163934426288E-2</v>
      </c>
      <c r="L133" s="18">
        <f>IF(ISNUMBER(J133), $B145 * K133, "")</f>
        <v>3688.5245901639432</v>
      </c>
      <c r="M133" s="31">
        <v>12.5</v>
      </c>
      <c r="N133" s="32">
        <f t="shared" si="69"/>
        <v>2.4590163934426288E-2</v>
      </c>
      <c r="O133" s="18">
        <f>IF(ISNUMBER(M133), $B145 * N133, "")</f>
        <v>3688.5245901639432</v>
      </c>
      <c r="Q133" s="33"/>
      <c r="R133" s="33"/>
    </row>
    <row r="134" spans="1:19" ht="17.25" thickBot="1">
      <c r="A134" s="130" t="s">
        <v>198</v>
      </c>
      <c r="B134" s="131">
        <v>54.1</v>
      </c>
      <c r="C134" s="79">
        <v>-4.9209138800000003E-2</v>
      </c>
      <c r="D134" s="24">
        <v>55</v>
      </c>
      <c r="E134" s="25">
        <f t="shared" si="66"/>
        <v>1.6635859519408477E-2</v>
      </c>
      <c r="F134" s="104">
        <f>IF(ISNUMBER(D134), $B145 * E134, "")</f>
        <v>2495.3789279112716</v>
      </c>
      <c r="G134" s="102">
        <v>55.1</v>
      </c>
      <c r="H134" s="25">
        <f t="shared" si="67"/>
        <v>1.8484288354898334E-2</v>
      </c>
      <c r="I134" s="103">
        <f>IF(ISNUMBER(G134), $B145 * H134, "")</f>
        <v>2772.6432532347503</v>
      </c>
      <c r="J134" s="24">
        <v>55.5</v>
      </c>
      <c r="K134" s="25">
        <f t="shared" si="68"/>
        <v>2.5878003696857645E-2</v>
      </c>
      <c r="L134" s="104">
        <f>IF(ISNUMBER(J134), $B145 * K134, "")</f>
        <v>3881.7005545286465</v>
      </c>
      <c r="M134" s="102">
        <v>56.7</v>
      </c>
      <c r="N134" s="25">
        <f t="shared" si="69"/>
        <v>4.80591497227357E-2</v>
      </c>
      <c r="O134" s="104">
        <f>IF(ISNUMBER(M134), $B145 * N134, "")</f>
        <v>7208.8724584103547</v>
      </c>
      <c r="Q134" s="237"/>
      <c r="R134" s="238"/>
      <c r="S134" s="239"/>
    </row>
    <row r="135" spans="1:19">
      <c r="A135" s="123" t="s">
        <v>119</v>
      </c>
      <c r="B135" s="124">
        <v>20.5</v>
      </c>
      <c r="C135" s="76">
        <v>-5.5299539199999997E-2</v>
      </c>
      <c r="D135" s="13">
        <v>20</v>
      </c>
      <c r="E135" s="14">
        <f>IF(ISNUMBER(D135), (D135 - $B135) / $B135, "")</f>
        <v>-2.4390243902439025E-2</v>
      </c>
      <c r="F135" s="16">
        <f>IF(ISNUMBER(D135), $B145 * E135, "")</f>
        <v>-3658.5365853658536</v>
      </c>
      <c r="G135" s="29">
        <v>20.3</v>
      </c>
      <c r="H135" s="14">
        <f>IF(ISNUMBER(G135), (G135 - $B135) / $B135, "")</f>
        <v>-9.7560975609755751E-3</v>
      </c>
      <c r="I135" s="100">
        <f>IF(ISNUMBER(G135), $B145 * H135, "")</f>
        <v>-1463.4146341463363</v>
      </c>
      <c r="J135" s="13">
        <v>20.3</v>
      </c>
      <c r="K135" s="14">
        <f>IF(ISNUMBER(J135), (J135 - $B135) / $B135, "")</f>
        <v>-9.7560975609755751E-3</v>
      </c>
      <c r="L135" s="16">
        <f>IF(ISNUMBER(J135), $B145 * K135, "")</f>
        <v>-1463.4146341463363</v>
      </c>
      <c r="M135" s="29">
        <v>20.8</v>
      </c>
      <c r="N135" s="14">
        <f>IF(ISNUMBER(M135), (M135 - $B135) / $B135, "")</f>
        <v>1.4634146341463448E-2</v>
      </c>
      <c r="O135" s="16">
        <f>IF(ISNUMBER(M135), $B145 * N135, "")</f>
        <v>2195.1219512195171</v>
      </c>
      <c r="Q135" s="240"/>
      <c r="R135" s="241"/>
      <c r="S135" s="242"/>
    </row>
    <row r="136" spans="1:19" ht="17.25" thickBot="1">
      <c r="A136" s="125" t="s">
        <v>200</v>
      </c>
      <c r="B136" s="126">
        <v>13.2</v>
      </c>
      <c r="C136" s="77">
        <v>-5.71428571E-2</v>
      </c>
      <c r="D136" s="15">
        <v>13</v>
      </c>
      <c r="E136" s="32">
        <f t="shared" ref="E136:E139" si="70">IF(ISNUMBER(D136), (D136 - $B136) / $B136, "")</f>
        <v>-1.5151515151515098E-2</v>
      </c>
      <c r="F136" s="18">
        <f>IF(ISNUMBER(D136), $B145 * E136, "")</f>
        <v>-2272.7272727272648</v>
      </c>
      <c r="G136" s="31">
        <v>13.1</v>
      </c>
      <c r="H136" s="32">
        <f t="shared" ref="H136:H139" si="71">IF(ISNUMBER(G136), (G136 - $B136) / $B136, "")</f>
        <v>-7.5757575757575491E-3</v>
      </c>
      <c r="I136" s="101">
        <f>IF(ISNUMBER(G136), $B145 * H136, "")</f>
        <v>-1136.3636363636324</v>
      </c>
      <c r="J136" s="15">
        <v>13.2</v>
      </c>
      <c r="K136" s="32">
        <f t="shared" ref="K136:K139" si="72">IF(ISNUMBER(J136), (J136 - $B136) / $B136, "")</f>
        <v>0</v>
      </c>
      <c r="L136" s="18">
        <f>IF(ISNUMBER(J136), $B145 * K136, "")</f>
        <v>0</v>
      </c>
      <c r="M136" s="31">
        <v>13.3</v>
      </c>
      <c r="N136" s="32">
        <f t="shared" ref="N136:N139" si="73">IF(ISNUMBER(M136), (M136 - $B136) / $B136, "")</f>
        <v>7.5757575757576835E-3</v>
      </c>
      <c r="O136" s="18">
        <f>IF(ISNUMBER(M136), $B145 * N136, "")</f>
        <v>1136.3636363636526</v>
      </c>
      <c r="Q136" s="243"/>
      <c r="R136" s="244"/>
      <c r="S136" s="245"/>
    </row>
    <row r="137" spans="1:19" ht="17.25" thickBot="1">
      <c r="A137" s="125" t="s">
        <v>206</v>
      </c>
      <c r="B137" s="126">
        <v>12.9</v>
      </c>
      <c r="C137" s="77">
        <v>-5.8394160600000002E-2</v>
      </c>
      <c r="D137" s="15">
        <v>13.1</v>
      </c>
      <c r="E137" s="32">
        <f t="shared" si="70"/>
        <v>1.5503875968992192E-2</v>
      </c>
      <c r="F137" s="18">
        <f>IF(ISNUMBER(D137), $B145 * E137, "")</f>
        <v>2325.5813953488287</v>
      </c>
      <c r="G137" s="31">
        <v>13.3</v>
      </c>
      <c r="H137" s="32">
        <f t="shared" si="71"/>
        <v>3.1007751937984523E-2</v>
      </c>
      <c r="I137" s="101">
        <f>IF(ISNUMBER(G137), $B145 * H137, "")</f>
        <v>4651.1627906976782</v>
      </c>
      <c r="J137" s="15">
        <v>13.2</v>
      </c>
      <c r="K137" s="32">
        <f t="shared" si="72"/>
        <v>2.3255813953488289E-2</v>
      </c>
      <c r="L137" s="18">
        <f>IF(ISNUMBER(J137), $B145 * K137, "")</f>
        <v>3488.3720930232435</v>
      </c>
      <c r="M137" s="31">
        <v>13.1</v>
      </c>
      <c r="N137" s="32">
        <f t="shared" si="73"/>
        <v>1.5503875968992192E-2</v>
      </c>
      <c r="O137" s="18">
        <f>IF(ISNUMBER(M137), $B145 * N137, "")</f>
        <v>2325.5813953488287</v>
      </c>
      <c r="Q137" s="228"/>
      <c r="R137" s="228"/>
      <c r="S137" s="228"/>
    </row>
    <row r="138" spans="1:19" ht="17.25" thickBot="1">
      <c r="A138" s="125" t="s">
        <v>125</v>
      </c>
      <c r="B138" s="126">
        <v>77.7</v>
      </c>
      <c r="C138" s="77">
        <v>-5.9322033900000001E-2</v>
      </c>
      <c r="D138" s="15">
        <v>77.099999999999994</v>
      </c>
      <c r="E138" s="32">
        <f t="shared" si="70"/>
        <v>-7.7220077220078315E-3</v>
      </c>
      <c r="F138" s="18">
        <f>IF(ISNUMBER(D138), $B145 * E138, "")</f>
        <v>-1158.3011583011746</v>
      </c>
      <c r="G138" s="31">
        <v>77.900000000000006</v>
      </c>
      <c r="H138" s="32">
        <f t="shared" si="71"/>
        <v>2.5740025740026103E-3</v>
      </c>
      <c r="I138" s="101">
        <f>IF(ISNUMBER(G138), $B145 * H138, "")</f>
        <v>386.10038610039157</v>
      </c>
      <c r="J138" s="15">
        <v>78.099999999999994</v>
      </c>
      <c r="K138" s="32">
        <f t="shared" si="72"/>
        <v>5.1480051480050377E-3</v>
      </c>
      <c r="L138" s="18">
        <f>IF(ISNUMBER(J138), $B145 * K138, "")</f>
        <v>772.20077220075564</v>
      </c>
      <c r="M138" s="31">
        <v>80.8</v>
      </c>
      <c r="N138" s="32">
        <f t="shared" si="73"/>
        <v>3.989703989703982E-2</v>
      </c>
      <c r="O138" s="18">
        <f>IF(ISNUMBER(M138), $B145 * N138, "")</f>
        <v>5984.5559845559728</v>
      </c>
      <c r="Q138" s="223"/>
      <c r="R138" s="223"/>
      <c r="S138" s="223"/>
    </row>
    <row r="139" spans="1:19" ht="17.25" thickBot="1">
      <c r="A139" s="127" t="s">
        <v>342</v>
      </c>
      <c r="B139" s="128">
        <v>10.9</v>
      </c>
      <c r="C139" s="78">
        <v>-6.0344827599999998E-2</v>
      </c>
      <c r="D139" s="20">
        <v>11.2</v>
      </c>
      <c r="E139" s="21">
        <f t="shared" si="70"/>
        <v>2.7522935779816415E-2</v>
      </c>
      <c r="F139" s="22">
        <f>IF(ISNUMBER(D139), $B145 * E139, "")</f>
        <v>4128.4403669724625</v>
      </c>
      <c r="G139" s="30">
        <v>11.3</v>
      </c>
      <c r="H139" s="21">
        <f t="shared" si="71"/>
        <v>3.6697247706422048E-2</v>
      </c>
      <c r="I139" s="105">
        <f>IF(ISNUMBER(G139), $B145 * H139, "")</f>
        <v>5504.5871559633069</v>
      </c>
      <c r="J139" s="20">
        <v>11.4</v>
      </c>
      <c r="K139" s="21">
        <f t="shared" si="72"/>
        <v>4.5871559633027519E-2</v>
      </c>
      <c r="L139" s="22">
        <f>IF(ISNUMBER(J139), $B145 * K139, "")</f>
        <v>6880.7339449541278</v>
      </c>
      <c r="M139" s="30">
        <v>11.4</v>
      </c>
      <c r="N139" s="21">
        <f t="shared" si="73"/>
        <v>4.5871559633027519E-2</v>
      </c>
      <c r="O139" s="22">
        <f>IF(ISNUMBER(M139), $B145 * N139, "")</f>
        <v>6880.7339449541278</v>
      </c>
      <c r="Q139" s="223"/>
      <c r="R139" s="223"/>
      <c r="S139" s="223"/>
    </row>
    <row r="140" spans="1:19" ht="17.25" thickBot="1">
      <c r="A140" s="125" t="s">
        <v>147</v>
      </c>
      <c r="B140" s="129">
        <v>9.4700000000000006</v>
      </c>
      <c r="C140" s="80">
        <v>-6.2376237600000002E-2</v>
      </c>
      <c r="D140" s="106">
        <v>9.4600000000000009</v>
      </c>
      <c r="E140" s="107">
        <f>IF(ISNUMBER(D140), (D140 - $B140) / $B140, "")</f>
        <v>-1.0559662090812868E-3</v>
      </c>
      <c r="F140" s="108">
        <f>IF(ISNUMBER(D140), $B145 * E140, "")</f>
        <v>-158.39493136219301</v>
      </c>
      <c r="G140" s="109">
        <v>9.5</v>
      </c>
      <c r="H140" s="107">
        <f>IF(ISNUMBER(G140), (G140 - $B140) / $B140, "")</f>
        <v>3.1678986272438603E-3</v>
      </c>
      <c r="I140" s="110">
        <f>IF(ISNUMBER(G140), $B145 * H140, "")</f>
        <v>475.18479408657902</v>
      </c>
      <c r="J140" s="106">
        <v>9.49</v>
      </c>
      <c r="K140" s="107">
        <f>IF(ISNUMBER(J140), (J140 - $B140) / $B140, "")</f>
        <v>2.1119324181625735E-3</v>
      </c>
      <c r="L140" s="108">
        <f>IF(ISNUMBER(J140), $B145 * K140, "")</f>
        <v>316.78986272438601</v>
      </c>
      <c r="M140" s="109">
        <v>9.6</v>
      </c>
      <c r="N140" s="107">
        <f>IF(ISNUMBER(M140), (M140 - $B140) / $B140, "")</f>
        <v>1.3727560718056916E-2</v>
      </c>
      <c r="O140" s="108">
        <f>IF(ISNUMBER(M140), $B145 * N140, "")</f>
        <v>2059.1341077085372</v>
      </c>
      <c r="Q140" s="228"/>
      <c r="R140" s="228"/>
      <c r="S140" s="228"/>
    </row>
    <row r="141" spans="1:19" ht="17.25" thickBot="1">
      <c r="A141" s="125" t="s">
        <v>186</v>
      </c>
      <c r="B141" s="126">
        <v>11.7</v>
      </c>
      <c r="C141" s="77">
        <v>-6.4000000000000001E-2</v>
      </c>
      <c r="D141" s="15">
        <v>11.8</v>
      </c>
      <c r="E141" s="32">
        <f t="shared" ref="E141:E144" si="74">IF(ISNUMBER(D141), (D141 - $B141) / $B141, "")</f>
        <v>8.5470085470086693E-3</v>
      </c>
      <c r="F141" s="18">
        <f>IF(ISNUMBER(D141), $B145 * E141, "")</f>
        <v>1282.0512820513004</v>
      </c>
      <c r="G141" s="31">
        <v>11.9</v>
      </c>
      <c r="H141" s="32">
        <f t="shared" ref="H141:H144" si="75">IF(ISNUMBER(G141), (G141 - $B141) / $B141, "")</f>
        <v>1.7094017094017186E-2</v>
      </c>
      <c r="I141" s="101">
        <f>IF(ISNUMBER(G141), $B145 * H141, "")</f>
        <v>2564.1025641025781</v>
      </c>
      <c r="J141" s="15">
        <v>11.9</v>
      </c>
      <c r="K141" s="32">
        <f t="shared" ref="K141:K144" si="76">IF(ISNUMBER(J141), (J141 - $B141) / $B141, "")</f>
        <v>1.7094017094017186E-2</v>
      </c>
      <c r="L141" s="18">
        <f>IF(ISNUMBER(J141), $B145 * K141, "")</f>
        <v>2564.1025641025781</v>
      </c>
      <c r="M141" s="31">
        <v>12.1</v>
      </c>
      <c r="N141" s="32">
        <f t="shared" ref="N141:N144" si="77">IF(ISNUMBER(M141), (M141 - $B141) / $B141, "")</f>
        <v>3.4188034188034219E-2</v>
      </c>
      <c r="O141" s="18">
        <f>IF(ISNUMBER(M141), $B145 * N141, "")</f>
        <v>5128.2051282051325</v>
      </c>
      <c r="Q141" s="228"/>
      <c r="R141" s="228"/>
      <c r="S141" s="228"/>
    </row>
    <row r="142" spans="1:19" ht="17.25" thickBot="1">
      <c r="A142" s="125" t="s">
        <v>71</v>
      </c>
      <c r="B142" s="126">
        <v>21.6</v>
      </c>
      <c r="C142" s="77">
        <v>-6.4935064900000006E-2</v>
      </c>
      <c r="D142" s="15">
        <v>21.4</v>
      </c>
      <c r="E142" s="32">
        <f t="shared" si="74"/>
        <v>-9.2592592592593906E-3</v>
      </c>
      <c r="F142" s="18">
        <f>IF(ISNUMBER(D142), $B145 * E142, "")</f>
        <v>-1388.8888888889087</v>
      </c>
      <c r="G142" s="31">
        <v>21.6</v>
      </c>
      <c r="H142" s="32">
        <f t="shared" si="75"/>
        <v>0</v>
      </c>
      <c r="I142" s="101">
        <f>IF(ISNUMBER(G142), $B145 * H142, "")</f>
        <v>0</v>
      </c>
      <c r="J142" s="15">
        <v>21.8</v>
      </c>
      <c r="K142" s="32">
        <f t="shared" si="76"/>
        <v>9.2592592592592258E-3</v>
      </c>
      <c r="L142" s="18">
        <f>IF(ISNUMBER(J142), $B145 * K142, "")</f>
        <v>1388.8888888888839</v>
      </c>
      <c r="M142" s="31">
        <v>22</v>
      </c>
      <c r="N142" s="32">
        <f t="shared" si="77"/>
        <v>1.8518518518518452E-2</v>
      </c>
      <c r="O142" s="18">
        <f>IF(ISNUMBER(M142), $B145 * N142, "")</f>
        <v>2777.7777777777678</v>
      </c>
      <c r="Q142" s="228"/>
      <c r="R142" s="228"/>
      <c r="S142" s="228"/>
    </row>
    <row r="143" spans="1:19">
      <c r="A143" s="125" t="s">
        <v>145</v>
      </c>
      <c r="B143" s="126">
        <v>13.8</v>
      </c>
      <c r="C143" s="77">
        <v>-6.7567567600000003E-2</v>
      </c>
      <c r="D143" s="15">
        <v>14</v>
      </c>
      <c r="E143" s="32">
        <f t="shared" si="74"/>
        <v>1.4492753623188354E-2</v>
      </c>
      <c r="F143" s="18">
        <f>IF(ISNUMBER(D143), $B145 * E143, "")</f>
        <v>2173.9130434782533</v>
      </c>
      <c r="G143" s="31">
        <v>14.2</v>
      </c>
      <c r="H143" s="32">
        <f t="shared" si="75"/>
        <v>2.8985507246376708E-2</v>
      </c>
      <c r="I143" s="101">
        <f>IF(ISNUMBER(G143), $B145 * H143, "")</f>
        <v>4347.8260869565065</v>
      </c>
      <c r="J143" s="15">
        <v>14.2</v>
      </c>
      <c r="K143" s="32">
        <f t="shared" si="76"/>
        <v>2.8985507246376708E-2</v>
      </c>
      <c r="L143" s="18">
        <f>IF(ISNUMBER(J143), $B145 * K143, "")</f>
        <v>4347.8260869565065</v>
      </c>
      <c r="M143" s="31">
        <v>14.4</v>
      </c>
      <c r="N143" s="32">
        <f t="shared" si="77"/>
        <v>4.3478260869565188E-2</v>
      </c>
      <c r="O143" s="18">
        <f>IF(ISNUMBER(M143), $B145 * N143, "")</f>
        <v>6521.7391304347784</v>
      </c>
      <c r="Q143" s="250"/>
      <c r="R143" s="251"/>
      <c r="S143" s="252"/>
    </row>
    <row r="144" spans="1:19" ht="17.25" thickBot="1">
      <c r="A144" s="130" t="s">
        <v>246</v>
      </c>
      <c r="B144" s="131">
        <v>68.2</v>
      </c>
      <c r="C144" s="79">
        <v>-8.7014725599999995E-2</v>
      </c>
      <c r="D144" s="24">
        <v>67</v>
      </c>
      <c r="E144" s="25">
        <f t="shared" si="74"/>
        <v>-1.7595307917888603E-2</v>
      </c>
      <c r="F144" s="104">
        <f>IF(ISNUMBER(D144), $B145 * E144, "")</f>
        <v>-2639.2961876832906</v>
      </c>
      <c r="G144" s="102">
        <v>67.099999999999994</v>
      </c>
      <c r="H144" s="25">
        <f t="shared" si="75"/>
        <v>-1.6129032258064641E-2</v>
      </c>
      <c r="I144" s="103">
        <f>IF(ISNUMBER(G144), $B145 * H144, "")</f>
        <v>-2419.3548387096962</v>
      </c>
      <c r="J144" s="24">
        <v>67.3</v>
      </c>
      <c r="K144" s="25">
        <f t="shared" si="76"/>
        <v>-1.3196480938416504E-2</v>
      </c>
      <c r="L144" s="104">
        <f>IF(ISNUMBER(J144), $B145 * K144, "")</f>
        <v>-1979.4721407624756</v>
      </c>
      <c r="M144" s="102">
        <v>68.099999999999994</v>
      </c>
      <c r="N144" s="25">
        <f t="shared" si="77"/>
        <v>-1.4662756598241718E-3</v>
      </c>
      <c r="O144" s="104">
        <f>IF(ISNUMBER(M144), $B145 * N144, "")</f>
        <v>-219.94134897362576</v>
      </c>
      <c r="Q144" s="253"/>
      <c r="R144" s="254"/>
      <c r="S144" s="255"/>
    </row>
    <row r="145" spans="1:19" ht="17.25" thickBot="1">
      <c r="A145" s="132" t="s">
        <v>266</v>
      </c>
      <c r="B145" s="261">
        <f>$B$37</f>
        <v>150000</v>
      </c>
      <c r="C145" s="262"/>
      <c r="D145" s="26" t="s">
        <v>267</v>
      </c>
      <c r="E145" s="27">
        <f>IF(COUNT(E125:E144), SUM(E125:E144) / COUNT(E125:E144), 0)</f>
        <v>-3.0589357421601099E-3</v>
      </c>
      <c r="F145" s="28">
        <f>SUM(F125:F144)</f>
        <v>-9176.807226480325</v>
      </c>
      <c r="G145" s="26" t="s">
        <v>267</v>
      </c>
      <c r="H145" s="27">
        <f>IF(COUNT(H125:H144), SUM(H125:H144) / COUNT(H125:H144), 0)</f>
        <v>5.9297178768865739E-3</v>
      </c>
      <c r="I145" s="28">
        <f>SUM(I125:I144)</f>
        <v>17789.153630659723</v>
      </c>
      <c r="J145" s="26" t="s">
        <v>267</v>
      </c>
      <c r="K145" s="27">
        <f>IF(COUNT(K125:K144), SUM(K125:K144) / COUNT(K125:K144), 0)</f>
        <v>9.4495131918397503E-3</v>
      </c>
      <c r="L145" s="28">
        <f>SUM(L125:L144)</f>
        <v>28348.539575519244</v>
      </c>
      <c r="M145" s="26" t="s">
        <v>267</v>
      </c>
      <c r="N145" s="27">
        <f>IF(COUNT(N125:N144), SUM(N125:N144) / COUNT(N125:N144), 0)</f>
        <v>2.1920633134832578E-2</v>
      </c>
      <c r="O145" s="28">
        <f>SUM(O125:O144)</f>
        <v>65761.89940449773</v>
      </c>
      <c r="Q145" s="256"/>
      <c r="R145" s="257"/>
      <c r="S145" s="258"/>
    </row>
    <row r="147" spans="1:19" ht="17.25" thickBot="1"/>
    <row r="148" spans="1:19" ht="17.25" thickBot="1">
      <c r="A148" s="202" t="s">
        <v>255</v>
      </c>
      <c r="B148" s="203"/>
      <c r="C148" s="203"/>
      <c r="D148" s="203"/>
      <c r="E148" s="203"/>
      <c r="F148" s="203"/>
      <c r="G148" s="203"/>
      <c r="H148" s="203"/>
      <c r="I148" s="203"/>
      <c r="J148" s="203"/>
      <c r="K148" s="203"/>
      <c r="L148" s="203"/>
      <c r="M148" s="203"/>
      <c r="N148" s="203"/>
      <c r="O148" s="204"/>
      <c r="Q148" s="223"/>
      <c r="R148" s="223"/>
      <c r="S148" s="223"/>
    </row>
    <row r="149" spans="1:19" ht="17.25" thickBot="1">
      <c r="A149" s="178" t="s">
        <v>263</v>
      </c>
      <c r="B149" s="202" t="s">
        <v>49</v>
      </c>
      <c r="C149" s="204"/>
      <c r="D149" s="202" t="s">
        <v>57</v>
      </c>
      <c r="E149" s="203"/>
      <c r="F149" s="204"/>
      <c r="G149" s="229">
        <f>_xlfn.IFNA(VLOOKUP(B149, 현재가테이블!$B$2:$D$200, 2, FALSE), "-")</f>
        <v>48446000</v>
      </c>
      <c r="H149" s="230"/>
      <c r="I149" s="231"/>
      <c r="J149" s="202" t="s">
        <v>58</v>
      </c>
      <c r="K149" s="203"/>
      <c r="L149" s="204"/>
      <c r="M149" s="232">
        <f>_xlfn.IFNA(VLOOKUP(B149, 현재가테이블!$B$2:$D$200, 3, FALSE), "-")</f>
        <v>4.5040769699999997E-2</v>
      </c>
      <c r="N149" s="233"/>
      <c r="O149" s="234"/>
      <c r="Q149" s="223"/>
      <c r="R149" s="223"/>
      <c r="S149" s="223"/>
    </row>
    <row r="150" spans="1:19" ht="17.25" thickBot="1">
      <c r="A150" s="263" t="s">
        <v>54</v>
      </c>
      <c r="B150" s="265" t="str">
        <f>TEXT($G$1, "[$-ko-KR]yyyy-mm-dd(ddd) ") &amp; "오전 00:00"</f>
        <v>2022-02-09(수) 오전 00:00</v>
      </c>
      <c r="C150" s="266"/>
      <c r="D150" s="225" t="str">
        <f>TEXT($G$1, "[$-ko-KR]yyyy-mm-dd(ddd) ") &amp; "오후 14:00"</f>
        <v>2022-02-09(수) 오후 14:00</v>
      </c>
      <c r="E150" s="226"/>
      <c r="F150" s="227"/>
      <c r="G150" s="225" t="str">
        <f>TEXT($G$1, "[$-ko-KR]yyyy-mm-dd(ddd) ") &amp; "오후 19:00"</f>
        <v>2022-02-09(수) 오후 19:00</v>
      </c>
      <c r="H150" s="226"/>
      <c r="I150" s="227"/>
      <c r="J150" s="225" t="str">
        <f>TEXT($G$1, "[$-ko-KR]yyyy-mm-dd(ddd) ") &amp; "오후 21:00"</f>
        <v>2022-02-09(수) 오후 21:00</v>
      </c>
      <c r="K150" s="226"/>
      <c r="L150" s="227"/>
      <c r="M150" s="225" t="str">
        <f>TEXT($G$1+1, "[$-ko-KR]yyyy-mm-dd(ddd) ") &amp; "오전 00:00"</f>
        <v>2022-02-10(목) 오전 00:00</v>
      </c>
      <c r="N150" s="226"/>
      <c r="O150" s="227"/>
      <c r="Q150" s="223"/>
      <c r="R150" s="223"/>
      <c r="S150" s="223"/>
    </row>
    <row r="151" spans="1:19" ht="17.25" thickBot="1">
      <c r="A151" s="264"/>
      <c r="B151" s="121" t="s">
        <v>57</v>
      </c>
      <c r="C151" s="122" t="s">
        <v>58</v>
      </c>
      <c r="D151" s="2" t="s">
        <v>57</v>
      </c>
      <c r="E151" s="10" t="s">
        <v>264</v>
      </c>
      <c r="F151" s="11" t="s">
        <v>265</v>
      </c>
      <c r="G151" s="179" t="s">
        <v>57</v>
      </c>
      <c r="H151" s="180" t="s">
        <v>264</v>
      </c>
      <c r="I151" s="181" t="s">
        <v>265</v>
      </c>
      <c r="J151" s="10" t="s">
        <v>57</v>
      </c>
      <c r="K151" s="10" t="s">
        <v>264</v>
      </c>
      <c r="L151" s="115" t="s">
        <v>265</v>
      </c>
      <c r="M151" s="2" t="s">
        <v>57</v>
      </c>
      <c r="N151" s="10" t="s">
        <v>264</v>
      </c>
      <c r="O151" s="66" t="s">
        <v>265</v>
      </c>
      <c r="Q151" s="228"/>
      <c r="R151" s="228"/>
      <c r="S151" s="228"/>
    </row>
    <row r="152" spans="1:19" ht="17.25" thickBot="1">
      <c r="A152" s="123" t="s">
        <v>101</v>
      </c>
      <c r="B152" s="124">
        <v>677</v>
      </c>
      <c r="C152" s="76">
        <v>-5.7103064100000003E-2</v>
      </c>
      <c r="D152" s="13">
        <v>711</v>
      </c>
      <c r="E152" s="14">
        <f>IF(ISNUMBER(D152), (D152 - $B152) / $B152, "")</f>
        <v>5.0221565731166914E-2</v>
      </c>
      <c r="F152" s="16">
        <f>IF(ISNUMBER(D152), $B172 * E152, "")</f>
        <v>7533.2348596750371</v>
      </c>
      <c r="G152" s="29">
        <v>711</v>
      </c>
      <c r="H152" s="14">
        <f>IF(ISNUMBER(G152), (G152 - $B152) / $B152, "")</f>
        <v>5.0221565731166914E-2</v>
      </c>
      <c r="I152" s="100">
        <f>IF(ISNUMBER(G152), $B172 * H152, "")</f>
        <v>7533.2348596750371</v>
      </c>
      <c r="J152" s="13">
        <v>712</v>
      </c>
      <c r="K152" s="14">
        <f>IF(ISNUMBER(J152), (J152 - $B152) / $B152, "")</f>
        <v>5.1698670605612999E-2</v>
      </c>
      <c r="L152" s="16">
        <f>IF(ISNUMBER(J152), $B172 * K152, "")</f>
        <v>7754.80059084195</v>
      </c>
      <c r="M152" s="29">
        <v>712</v>
      </c>
      <c r="N152" s="14">
        <f>IF(ISNUMBER(M152), (M152 - $B152) / $B152, "")</f>
        <v>5.1698670605612999E-2</v>
      </c>
      <c r="O152" s="16">
        <f>IF(ISNUMBER(M152), $B172 * N152, "")</f>
        <v>7754.80059084195</v>
      </c>
      <c r="Q152" s="223"/>
      <c r="R152" s="223"/>
      <c r="S152" s="223"/>
    </row>
    <row r="153" spans="1:19" ht="17.25" thickBot="1">
      <c r="A153" s="125" t="s">
        <v>262</v>
      </c>
      <c r="B153" s="126">
        <v>190</v>
      </c>
      <c r="C153" s="77">
        <v>-5.9405940599999998E-2</v>
      </c>
      <c r="D153" s="15">
        <v>189</v>
      </c>
      <c r="E153" s="32">
        <f t="shared" ref="E153:E156" si="78">IF(ISNUMBER(D153), (D153 - $B153) / $B153, "")</f>
        <v>-5.263157894736842E-3</v>
      </c>
      <c r="F153" s="18">
        <f>IF(ISNUMBER(D153), $B172 * E153, "")</f>
        <v>-789.47368421052624</v>
      </c>
      <c r="G153" s="31">
        <v>190</v>
      </c>
      <c r="H153" s="32">
        <f t="shared" ref="H153:H156" si="79">IF(ISNUMBER(G153), (G153 - $B153) / $B153, "")</f>
        <v>0</v>
      </c>
      <c r="I153" s="101">
        <f>IF(ISNUMBER(G153), $B172 * H153, "")</f>
        <v>0</v>
      </c>
      <c r="J153" s="15">
        <v>192</v>
      </c>
      <c r="K153" s="32">
        <f t="shared" ref="K153:K156" si="80">IF(ISNUMBER(J153), (J153 - $B153) / $B153, "")</f>
        <v>1.0526315789473684E-2</v>
      </c>
      <c r="L153" s="18">
        <f>IF(ISNUMBER(J153), $B172 * K153, "")</f>
        <v>1578.9473684210525</v>
      </c>
      <c r="M153" s="31">
        <v>193</v>
      </c>
      <c r="N153" s="32">
        <f t="shared" ref="N153:N156" si="81">IF(ISNUMBER(M153), (M153 - $B153) / $B153, "")</f>
        <v>1.5789473684210527E-2</v>
      </c>
      <c r="O153" s="18">
        <f>IF(ISNUMBER(M153), $B172 * N153, "")</f>
        <v>2368.4210526315792</v>
      </c>
      <c r="Q153" s="223"/>
      <c r="R153" s="223"/>
      <c r="S153" s="223"/>
    </row>
    <row r="154" spans="1:19" ht="17.25" thickBot="1">
      <c r="A154" s="125" t="s">
        <v>216</v>
      </c>
      <c r="B154" s="126">
        <v>157</v>
      </c>
      <c r="C154" s="77">
        <v>-5.9880239500000002E-2</v>
      </c>
      <c r="D154" s="15">
        <v>157</v>
      </c>
      <c r="E154" s="32">
        <f t="shared" si="78"/>
        <v>0</v>
      </c>
      <c r="F154" s="18">
        <f>IF(ISNUMBER(D154), $B172 * E154, "")</f>
        <v>0</v>
      </c>
      <c r="G154" s="31">
        <v>157</v>
      </c>
      <c r="H154" s="32">
        <f t="shared" si="79"/>
        <v>0</v>
      </c>
      <c r="I154" s="101">
        <f>IF(ISNUMBER(G154), $B172 * H154, "")</f>
        <v>0</v>
      </c>
      <c r="J154" s="15">
        <v>159</v>
      </c>
      <c r="K154" s="32">
        <f t="shared" si="80"/>
        <v>1.2738853503184714E-2</v>
      </c>
      <c r="L154" s="18">
        <f>IF(ISNUMBER(J154), $B172 * K154, "")</f>
        <v>1910.8280254777071</v>
      </c>
      <c r="M154" s="31">
        <v>158</v>
      </c>
      <c r="N154" s="32">
        <f t="shared" si="81"/>
        <v>6.369426751592357E-3</v>
      </c>
      <c r="O154" s="18">
        <f>IF(ISNUMBER(M154), $B172 * N154, "")</f>
        <v>955.41401273885356</v>
      </c>
      <c r="Q154" s="228"/>
      <c r="R154" s="228"/>
      <c r="S154" s="228"/>
    </row>
    <row r="155" spans="1:19" ht="17.25" thickBot="1">
      <c r="A155" s="125" t="s">
        <v>250</v>
      </c>
      <c r="B155" s="126">
        <v>266</v>
      </c>
      <c r="C155" s="77">
        <v>-6.0070671399999997E-2</v>
      </c>
      <c r="D155" s="15">
        <v>265</v>
      </c>
      <c r="E155" s="32">
        <f t="shared" si="78"/>
        <v>-3.7593984962406013E-3</v>
      </c>
      <c r="F155" s="18">
        <f>IF(ISNUMBER(D155), $B172 * E155, "")</f>
        <v>-563.90977443609017</v>
      </c>
      <c r="G155" s="31">
        <v>268</v>
      </c>
      <c r="H155" s="32">
        <f t="shared" si="79"/>
        <v>7.5187969924812026E-3</v>
      </c>
      <c r="I155" s="101">
        <f>IF(ISNUMBER(G155), $B172 * H155, "")</f>
        <v>1127.8195488721803</v>
      </c>
      <c r="J155" s="15">
        <v>273</v>
      </c>
      <c r="K155" s="32">
        <f t="shared" si="80"/>
        <v>2.6315789473684209E-2</v>
      </c>
      <c r="L155" s="18">
        <f>IF(ISNUMBER(J155), $B172 * K155, "")</f>
        <v>3947.3684210526312</v>
      </c>
      <c r="M155" s="31">
        <v>273</v>
      </c>
      <c r="N155" s="32">
        <f t="shared" si="81"/>
        <v>2.6315789473684209E-2</v>
      </c>
      <c r="O155" s="18">
        <f>IF(ISNUMBER(M155), $B172 * N155, "")</f>
        <v>3947.3684210526312</v>
      </c>
      <c r="Q155" s="228"/>
      <c r="R155" s="228"/>
      <c r="S155" s="228"/>
    </row>
    <row r="156" spans="1:19" ht="17.25" thickBot="1">
      <c r="A156" s="127" t="s">
        <v>181</v>
      </c>
      <c r="B156" s="128">
        <v>836</v>
      </c>
      <c r="C156" s="78">
        <v>-6.2780269099999994E-2</v>
      </c>
      <c r="D156" s="20">
        <v>838</v>
      </c>
      <c r="E156" s="21">
        <f t="shared" si="78"/>
        <v>2.3923444976076554E-3</v>
      </c>
      <c r="F156" s="22">
        <f>IF(ISNUMBER(D156), $B172 * E156, "")</f>
        <v>358.85167464114829</v>
      </c>
      <c r="G156" s="30">
        <v>845</v>
      </c>
      <c r="H156" s="21">
        <f t="shared" si="79"/>
        <v>1.076555023923445E-2</v>
      </c>
      <c r="I156" s="105">
        <f>IF(ISNUMBER(G156), $B172 * H156, "")</f>
        <v>1614.8325358851675</v>
      </c>
      <c r="J156" s="20">
        <v>844</v>
      </c>
      <c r="K156" s="21">
        <f t="shared" si="80"/>
        <v>9.5693779904306216E-3</v>
      </c>
      <c r="L156" s="22">
        <f>IF(ISNUMBER(J156), $B172 * K156, "")</f>
        <v>1435.4066985645932</v>
      </c>
      <c r="M156" s="30">
        <v>850</v>
      </c>
      <c r="N156" s="21">
        <f t="shared" si="81"/>
        <v>1.6746411483253589E-2</v>
      </c>
      <c r="O156" s="22">
        <f>IF(ISNUMBER(M156), $B172 * N156, "")</f>
        <v>2511.9617224880385</v>
      </c>
      <c r="Q156" s="228"/>
      <c r="R156" s="228"/>
      <c r="S156" s="228"/>
    </row>
    <row r="157" spans="1:19" ht="17.25" thickBot="1">
      <c r="A157" s="125" t="s">
        <v>218</v>
      </c>
      <c r="B157" s="129">
        <v>238</v>
      </c>
      <c r="C157" s="80">
        <v>-6.2992125999999996E-2</v>
      </c>
      <c r="D157" s="106">
        <v>237</v>
      </c>
      <c r="E157" s="107">
        <f>IF(ISNUMBER(D157), (D157 - $B157) / $B157, "")</f>
        <v>-4.2016806722689074E-3</v>
      </c>
      <c r="F157" s="108">
        <f>IF(ISNUMBER(D157), $B172 * E157, "")</f>
        <v>-630.25210084033608</v>
      </c>
      <c r="G157" s="109">
        <v>238</v>
      </c>
      <c r="H157" s="107">
        <f>IF(ISNUMBER(G157), (G157 - $B157) / $B157, "")</f>
        <v>0</v>
      </c>
      <c r="I157" s="110">
        <f>IF(ISNUMBER(G157), $B172 * H157, "")</f>
        <v>0</v>
      </c>
      <c r="J157" s="106">
        <v>238</v>
      </c>
      <c r="K157" s="107">
        <f>IF(ISNUMBER(J157), (J157 - $B157) / $B157, "")</f>
        <v>0</v>
      </c>
      <c r="L157" s="108">
        <f>IF(ISNUMBER(J157), $B172 * K157, "")</f>
        <v>0</v>
      </c>
      <c r="M157" s="109">
        <v>240</v>
      </c>
      <c r="N157" s="107">
        <f>IF(ISNUMBER(M157), (M157 - $B157) / $B157, "")</f>
        <v>8.4033613445378148E-3</v>
      </c>
      <c r="O157" s="108">
        <f>IF(ISNUMBER(M157), $B172 * N157, "")</f>
        <v>1260.5042016806722</v>
      </c>
      <c r="Q157" s="228"/>
      <c r="R157" s="228"/>
      <c r="S157" s="228"/>
    </row>
    <row r="158" spans="1:19" ht="17.25" thickBot="1">
      <c r="A158" s="125" t="s">
        <v>85</v>
      </c>
      <c r="B158" s="126">
        <v>267</v>
      </c>
      <c r="C158" s="77">
        <v>-6.3157894699999995E-2</v>
      </c>
      <c r="D158" s="15">
        <v>266</v>
      </c>
      <c r="E158" s="32">
        <f t="shared" ref="E158:E161" si="82">IF(ISNUMBER(D158), (D158 - $B158) / $B158, "")</f>
        <v>-3.7453183520599251E-3</v>
      </c>
      <c r="F158" s="18">
        <f>IF(ISNUMBER(D158), $B172 * E158, "")</f>
        <v>-561.79775280898878</v>
      </c>
      <c r="G158" s="31">
        <v>271</v>
      </c>
      <c r="H158" s="32">
        <f t="shared" ref="H158:H161" si="83">IF(ISNUMBER(G158), (G158 - $B158) / $B158, "")</f>
        <v>1.4981273408239701E-2</v>
      </c>
      <c r="I158" s="101">
        <f>IF(ISNUMBER(G158), $B172 * H158, "")</f>
        <v>2247.1910112359551</v>
      </c>
      <c r="J158" s="15">
        <v>273</v>
      </c>
      <c r="K158" s="32">
        <f t="shared" ref="K158:K161" si="84">IF(ISNUMBER(J158), (J158 - $B158) / $B158, "")</f>
        <v>2.247191011235955E-2</v>
      </c>
      <c r="L158" s="18">
        <f>IF(ISNUMBER(J158), $B172 * K158, "")</f>
        <v>3370.7865168539324</v>
      </c>
      <c r="M158" s="31">
        <v>283</v>
      </c>
      <c r="N158" s="32">
        <f t="shared" ref="N158:N161" si="85">IF(ISNUMBER(M158), (M158 - $B158) / $B158, "")</f>
        <v>5.9925093632958802E-2</v>
      </c>
      <c r="O158" s="18">
        <f>IF(ISNUMBER(M158), $B172 * N158, "")</f>
        <v>8988.7640449438204</v>
      </c>
      <c r="Q158" s="228"/>
      <c r="R158" s="228"/>
      <c r="S158" s="228"/>
    </row>
    <row r="159" spans="1:19" ht="17.25" thickBot="1">
      <c r="A159" s="125" t="s">
        <v>121</v>
      </c>
      <c r="B159" s="126">
        <v>374</v>
      </c>
      <c r="C159" s="77">
        <v>-6.7331670800000007E-2</v>
      </c>
      <c r="D159" s="15">
        <v>369</v>
      </c>
      <c r="E159" s="32">
        <f t="shared" si="82"/>
        <v>-1.3368983957219251E-2</v>
      </c>
      <c r="F159" s="18">
        <f>IF(ISNUMBER(D159), $B172 * E159, "")</f>
        <v>-2005.3475935828876</v>
      </c>
      <c r="G159" s="31">
        <v>376</v>
      </c>
      <c r="H159" s="32">
        <f t="shared" si="83"/>
        <v>5.3475935828877002E-3</v>
      </c>
      <c r="I159" s="101">
        <f>IF(ISNUMBER(G159), $B172 * H159, "")</f>
        <v>802.13903743315507</v>
      </c>
      <c r="J159" s="15">
        <v>378</v>
      </c>
      <c r="K159" s="32">
        <f t="shared" si="84"/>
        <v>1.06951871657754E-2</v>
      </c>
      <c r="L159" s="18">
        <f>IF(ISNUMBER(J159), $B172 * K159, "")</f>
        <v>1604.2780748663101</v>
      </c>
      <c r="M159" s="31">
        <v>380</v>
      </c>
      <c r="N159" s="32">
        <f t="shared" si="85"/>
        <v>1.6042780748663103E-2</v>
      </c>
      <c r="O159" s="18">
        <f>IF(ISNUMBER(M159), $B172 * N159, "")</f>
        <v>2406.4171122994653</v>
      </c>
      <c r="Q159" s="228"/>
      <c r="R159" s="228"/>
      <c r="S159" s="228"/>
    </row>
    <row r="160" spans="1:19" ht="17.25" thickBot="1">
      <c r="A160" s="125" t="s">
        <v>327</v>
      </c>
      <c r="B160" s="126">
        <v>645</v>
      </c>
      <c r="C160" s="77">
        <v>-6.7919075100000004E-2</v>
      </c>
      <c r="D160" s="15">
        <v>645</v>
      </c>
      <c r="E160" s="32">
        <f t="shared" si="82"/>
        <v>0</v>
      </c>
      <c r="F160" s="18">
        <f>IF(ISNUMBER(D160), $B172 * E160, "")</f>
        <v>0</v>
      </c>
      <c r="G160" s="31">
        <v>685</v>
      </c>
      <c r="H160" s="32">
        <f t="shared" si="83"/>
        <v>6.2015503875968991E-2</v>
      </c>
      <c r="I160" s="101">
        <f>IF(ISNUMBER(G160), $B172 * H160, "")</f>
        <v>9302.3255813953492</v>
      </c>
      <c r="J160" s="15">
        <v>683</v>
      </c>
      <c r="K160" s="32">
        <f t="shared" si="84"/>
        <v>5.8914728682170542E-2</v>
      </c>
      <c r="L160" s="18">
        <f>IF(ISNUMBER(J160), $B172 * K160, "")</f>
        <v>8837.209302325582</v>
      </c>
      <c r="M160" s="31">
        <v>697</v>
      </c>
      <c r="N160" s="32">
        <f t="shared" si="85"/>
        <v>8.0620155038759689E-2</v>
      </c>
      <c r="O160" s="18">
        <f>IF(ISNUMBER(M160), $B172 * N160, "")</f>
        <v>12093.023255813954</v>
      </c>
      <c r="Q160" s="33"/>
      <c r="R160" s="33"/>
    </row>
    <row r="161" spans="1:19" ht="17.25" thickBot="1">
      <c r="A161" s="130" t="s">
        <v>161</v>
      </c>
      <c r="B161" s="131">
        <v>460</v>
      </c>
      <c r="C161" s="79">
        <v>-6.8825910899999995E-2</v>
      </c>
      <c r="D161" s="24">
        <v>458</v>
      </c>
      <c r="E161" s="25">
        <f t="shared" si="82"/>
        <v>-4.3478260869565218E-3</v>
      </c>
      <c r="F161" s="104">
        <f>IF(ISNUMBER(D161), $B172 * E161, "")</f>
        <v>-652.17391304347825</v>
      </c>
      <c r="G161" s="102">
        <v>464</v>
      </c>
      <c r="H161" s="25">
        <f t="shared" si="83"/>
        <v>8.6956521739130436E-3</v>
      </c>
      <c r="I161" s="103">
        <f>IF(ISNUMBER(G161), $B172 * H161, "")</f>
        <v>1304.3478260869565</v>
      </c>
      <c r="J161" s="24">
        <v>468</v>
      </c>
      <c r="K161" s="25">
        <f t="shared" si="84"/>
        <v>1.7391304347826087E-2</v>
      </c>
      <c r="L161" s="104">
        <f>IF(ISNUMBER(J161), $B172 * K161, "")</f>
        <v>2608.695652173913</v>
      </c>
      <c r="M161" s="102">
        <v>471</v>
      </c>
      <c r="N161" s="25">
        <f t="shared" si="85"/>
        <v>2.391304347826087E-2</v>
      </c>
      <c r="O161" s="104">
        <f>IF(ISNUMBER(M161), $B172 * N161, "")</f>
        <v>3586.9565217391305</v>
      </c>
      <c r="Q161" s="237"/>
      <c r="R161" s="238"/>
      <c r="S161" s="239"/>
    </row>
    <row r="162" spans="1:19">
      <c r="A162" s="123" t="s">
        <v>238</v>
      </c>
      <c r="B162" s="124">
        <v>470</v>
      </c>
      <c r="C162" s="76">
        <v>-6.9306930700000005E-2</v>
      </c>
      <c r="D162" s="13">
        <v>475</v>
      </c>
      <c r="E162" s="14">
        <f>IF(ISNUMBER(D162), (D162 - $B162) / $B162, "")</f>
        <v>1.0638297872340425E-2</v>
      </c>
      <c r="F162" s="16">
        <f>IF(ISNUMBER(D162), $B172 * E162, "")</f>
        <v>1595.7446808510638</v>
      </c>
      <c r="G162" s="29">
        <v>489</v>
      </c>
      <c r="H162" s="14">
        <f>IF(ISNUMBER(G162), (G162 - $B162) / $B162, "")</f>
        <v>4.042553191489362E-2</v>
      </c>
      <c r="I162" s="100">
        <f>IF(ISNUMBER(G162), $B172 * H162, "")</f>
        <v>6063.8297872340427</v>
      </c>
      <c r="J162" s="13">
        <v>488</v>
      </c>
      <c r="K162" s="14">
        <f>IF(ISNUMBER(J162), (J162 - $B162) / $B162, "")</f>
        <v>3.8297872340425532E-2</v>
      </c>
      <c r="L162" s="16">
        <f>IF(ISNUMBER(J162), $B172 * K162, "")</f>
        <v>5744.6808510638293</v>
      </c>
      <c r="M162" s="29">
        <v>493</v>
      </c>
      <c r="N162" s="14">
        <f>IF(ISNUMBER(M162), (M162 - $B162) / $B162, "")</f>
        <v>4.8936170212765959E-2</v>
      </c>
      <c r="O162" s="16">
        <f>IF(ISNUMBER(M162), $B172 * N162, "")</f>
        <v>7340.4255319148942</v>
      </c>
      <c r="Q162" s="240"/>
      <c r="R162" s="241"/>
      <c r="S162" s="242"/>
    </row>
    <row r="163" spans="1:19" ht="17.25" thickBot="1">
      <c r="A163" s="125" t="s">
        <v>135</v>
      </c>
      <c r="B163" s="126">
        <v>251</v>
      </c>
      <c r="C163" s="77">
        <v>-7.0370370400000007E-2</v>
      </c>
      <c r="D163" s="15">
        <v>247</v>
      </c>
      <c r="E163" s="32">
        <f t="shared" ref="E163:E166" si="86">IF(ISNUMBER(D163), (D163 - $B163) / $B163, "")</f>
        <v>-1.5936254980079681E-2</v>
      </c>
      <c r="F163" s="18">
        <f>IF(ISNUMBER(D163), $B172 * E163, "")</f>
        <v>-2390.4382470119522</v>
      </c>
      <c r="G163" s="31">
        <v>242</v>
      </c>
      <c r="H163" s="32">
        <f t="shared" ref="H163:H166" si="87">IF(ISNUMBER(G163), (G163 - $B163) / $B163, "")</f>
        <v>-3.5856573705179286E-2</v>
      </c>
      <c r="I163" s="101">
        <f>IF(ISNUMBER(G163), $B172 * H163, "")</f>
        <v>-5378.4860557768925</v>
      </c>
      <c r="J163" s="15">
        <v>245</v>
      </c>
      <c r="K163" s="32">
        <f t="shared" ref="K163:K166" si="88">IF(ISNUMBER(J163), (J163 - $B163) / $B163, "")</f>
        <v>-2.3904382470119521E-2</v>
      </c>
      <c r="L163" s="18">
        <f>IF(ISNUMBER(J163), $B172 * K163, "")</f>
        <v>-3585.657370517928</v>
      </c>
      <c r="M163" s="31">
        <v>251</v>
      </c>
      <c r="N163" s="32">
        <f t="shared" ref="N163:N166" si="89">IF(ISNUMBER(M163), (M163 - $B163) / $B163, "")</f>
        <v>0</v>
      </c>
      <c r="O163" s="18">
        <f>IF(ISNUMBER(M163), $B172 * N163, "")</f>
        <v>0</v>
      </c>
      <c r="Q163" s="243"/>
      <c r="R163" s="244"/>
      <c r="S163" s="245"/>
    </row>
    <row r="164" spans="1:19" ht="17.25" thickBot="1">
      <c r="A164" s="125" t="s">
        <v>232</v>
      </c>
      <c r="B164" s="126">
        <v>433</v>
      </c>
      <c r="C164" s="77">
        <v>-7.0815450599999996E-2</v>
      </c>
      <c r="D164" s="15">
        <v>432</v>
      </c>
      <c r="E164" s="32">
        <f t="shared" si="86"/>
        <v>-2.3094688221709007E-3</v>
      </c>
      <c r="F164" s="18">
        <f>IF(ISNUMBER(D164), $B172 * E164, "")</f>
        <v>-346.42032332563508</v>
      </c>
      <c r="G164" s="31">
        <v>435</v>
      </c>
      <c r="H164" s="32">
        <f t="shared" si="87"/>
        <v>4.6189376443418013E-3</v>
      </c>
      <c r="I164" s="101">
        <f>IF(ISNUMBER(G164), $B172 * H164, "")</f>
        <v>692.84064665127016</v>
      </c>
      <c r="J164" s="15">
        <v>439</v>
      </c>
      <c r="K164" s="32">
        <f t="shared" si="88"/>
        <v>1.3856812933025405E-2</v>
      </c>
      <c r="L164" s="18">
        <f>IF(ISNUMBER(J164), $B172 * K164, "")</f>
        <v>2078.5219399538109</v>
      </c>
      <c r="M164" s="31">
        <v>444</v>
      </c>
      <c r="N164" s="32">
        <f t="shared" si="89"/>
        <v>2.5404157043879907E-2</v>
      </c>
      <c r="O164" s="18">
        <f>IF(ISNUMBER(M164), $B172 * N164, "")</f>
        <v>3810.6235565819861</v>
      </c>
      <c r="Q164" s="228"/>
      <c r="R164" s="228"/>
      <c r="S164" s="228"/>
    </row>
    <row r="165" spans="1:19" ht="17.25" thickBot="1">
      <c r="A165" s="125" t="s">
        <v>141</v>
      </c>
      <c r="B165" s="126">
        <v>102</v>
      </c>
      <c r="C165" s="77">
        <v>-7.2727272699999998E-2</v>
      </c>
      <c r="D165" s="15">
        <v>102</v>
      </c>
      <c r="E165" s="32">
        <f t="shared" si="86"/>
        <v>0</v>
      </c>
      <c r="F165" s="18">
        <f>IF(ISNUMBER(D165), $B172 * E165, "")</f>
        <v>0</v>
      </c>
      <c r="G165" s="31">
        <v>101</v>
      </c>
      <c r="H165" s="32">
        <f t="shared" si="87"/>
        <v>-9.8039215686274508E-3</v>
      </c>
      <c r="I165" s="101">
        <f>IF(ISNUMBER(G165), $B172 * H165, "")</f>
        <v>-1470.5882352941176</v>
      </c>
      <c r="J165" s="15">
        <v>101</v>
      </c>
      <c r="K165" s="32">
        <f t="shared" si="88"/>
        <v>-9.8039215686274508E-3</v>
      </c>
      <c r="L165" s="18">
        <f>IF(ISNUMBER(J165), $B172 * K165, "")</f>
        <v>-1470.5882352941176</v>
      </c>
      <c r="M165" s="31">
        <v>103</v>
      </c>
      <c r="N165" s="32">
        <f t="shared" si="89"/>
        <v>9.8039215686274508E-3</v>
      </c>
      <c r="O165" s="18">
        <f>IF(ISNUMBER(M165), $B172 * N165, "")</f>
        <v>1470.5882352941176</v>
      </c>
      <c r="Q165" s="223"/>
      <c r="R165" s="223"/>
      <c r="S165" s="223"/>
    </row>
    <row r="166" spans="1:19" ht="17.25" thickBot="1">
      <c r="A166" s="127" t="s">
        <v>202</v>
      </c>
      <c r="B166" s="128">
        <v>577</v>
      </c>
      <c r="C166" s="78">
        <v>-7.3836276100000001E-2</v>
      </c>
      <c r="D166" s="20">
        <v>574</v>
      </c>
      <c r="E166" s="21">
        <f t="shared" si="86"/>
        <v>-5.1993067590987872E-3</v>
      </c>
      <c r="F166" s="22">
        <f>IF(ISNUMBER(D166), $B172 * E166, "")</f>
        <v>-779.89601386481809</v>
      </c>
      <c r="G166" s="30">
        <v>574</v>
      </c>
      <c r="H166" s="21">
        <f t="shared" si="87"/>
        <v>-5.1993067590987872E-3</v>
      </c>
      <c r="I166" s="105">
        <f>IF(ISNUMBER(G166), $B172 * H166, "")</f>
        <v>-779.89601386481809</v>
      </c>
      <c r="J166" s="20">
        <v>579</v>
      </c>
      <c r="K166" s="21">
        <f t="shared" si="88"/>
        <v>3.4662045060658577E-3</v>
      </c>
      <c r="L166" s="22">
        <f>IF(ISNUMBER(J166), $B172 * K166, "")</f>
        <v>519.93067590987869</v>
      </c>
      <c r="M166" s="30">
        <v>582</v>
      </c>
      <c r="N166" s="21">
        <f t="shared" si="89"/>
        <v>8.6655112651646445E-3</v>
      </c>
      <c r="O166" s="22">
        <f>IF(ISNUMBER(M166), $B172 * N166, "")</f>
        <v>1299.8266897746967</v>
      </c>
      <c r="Q166" s="223"/>
      <c r="R166" s="223"/>
      <c r="S166" s="223"/>
    </row>
    <row r="167" spans="1:19" ht="17.25" thickBot="1">
      <c r="A167" s="125" t="s">
        <v>224</v>
      </c>
      <c r="B167" s="129">
        <v>902</v>
      </c>
      <c r="C167" s="80">
        <v>-7.4871794899999997E-2</v>
      </c>
      <c r="D167" s="106">
        <v>903</v>
      </c>
      <c r="E167" s="107">
        <f>IF(ISNUMBER(D167), (D167 - $B167) / $B167, "")</f>
        <v>1.1086474501108647E-3</v>
      </c>
      <c r="F167" s="108">
        <f>IF(ISNUMBER(D167), $B172 * E167, "")</f>
        <v>166.29711751662973</v>
      </c>
      <c r="G167" s="109">
        <v>906</v>
      </c>
      <c r="H167" s="107">
        <f>IF(ISNUMBER(G167), (G167 - $B167) / $B167, "")</f>
        <v>4.434589800443459E-3</v>
      </c>
      <c r="I167" s="110">
        <f>IF(ISNUMBER(G167), $B172 * H167, "")</f>
        <v>665.1884700665189</v>
      </c>
      <c r="J167" s="106">
        <v>917</v>
      </c>
      <c r="K167" s="107">
        <f>IF(ISNUMBER(J167), (J167 - $B167) / $B167, "")</f>
        <v>1.662971175166297E-2</v>
      </c>
      <c r="L167" s="108">
        <f>IF(ISNUMBER(J167), $B172 * K167, "")</f>
        <v>2494.4567627494453</v>
      </c>
      <c r="M167" s="109">
        <v>916</v>
      </c>
      <c r="N167" s="107">
        <f>IF(ISNUMBER(M167), (M167 - $B167) / $B167, "")</f>
        <v>1.5521064301552107E-2</v>
      </c>
      <c r="O167" s="108">
        <f>IF(ISNUMBER(M167), $B172 * N167, "")</f>
        <v>2328.1596452328163</v>
      </c>
      <c r="Q167" s="228"/>
      <c r="R167" s="228"/>
      <c r="S167" s="228"/>
    </row>
    <row r="168" spans="1:19" ht="17.25" thickBot="1">
      <c r="A168" s="125" t="s">
        <v>196</v>
      </c>
      <c r="B168" s="126">
        <v>143</v>
      </c>
      <c r="C168" s="77">
        <v>-7.7419354800000006E-2</v>
      </c>
      <c r="D168" s="15">
        <v>143</v>
      </c>
      <c r="E168" s="32">
        <f t="shared" ref="E168:E171" si="90">IF(ISNUMBER(D168), (D168 - $B168) / $B168, "")</f>
        <v>0</v>
      </c>
      <c r="F168" s="18">
        <f>IF(ISNUMBER(D168), $B172 * E168, "")</f>
        <v>0</v>
      </c>
      <c r="G168" s="31">
        <v>145</v>
      </c>
      <c r="H168" s="32">
        <f t="shared" ref="H168:H171" si="91">IF(ISNUMBER(G168), (G168 - $B168) / $B168, "")</f>
        <v>1.3986013986013986E-2</v>
      </c>
      <c r="I168" s="101">
        <f>IF(ISNUMBER(G168), $B172 * H168, "")</f>
        <v>2097.9020979020979</v>
      </c>
      <c r="J168" s="15">
        <v>145</v>
      </c>
      <c r="K168" s="32">
        <f t="shared" ref="K168:K171" si="92">IF(ISNUMBER(J168), (J168 - $B168) / $B168, "")</f>
        <v>1.3986013986013986E-2</v>
      </c>
      <c r="L168" s="18">
        <f>IF(ISNUMBER(J168), $B172 * K168, "")</f>
        <v>2097.9020979020979</v>
      </c>
      <c r="M168" s="31">
        <v>147</v>
      </c>
      <c r="N168" s="32">
        <f t="shared" ref="N168:N171" si="93">IF(ISNUMBER(M168), (M168 - $B168) / $B168, "")</f>
        <v>2.7972027972027972E-2</v>
      </c>
      <c r="O168" s="18">
        <f>IF(ISNUMBER(M168), $B172 * N168, "")</f>
        <v>4195.8041958041958</v>
      </c>
      <c r="Q168" s="228"/>
      <c r="R168" s="228"/>
      <c r="S168" s="228"/>
    </row>
    <row r="169" spans="1:19" ht="17.25" thickBot="1">
      <c r="A169" s="125" t="s">
        <v>226</v>
      </c>
      <c r="B169" s="126">
        <v>438</v>
      </c>
      <c r="C169" s="77">
        <v>-7.9831932800000005E-2</v>
      </c>
      <c r="D169" s="15">
        <v>435</v>
      </c>
      <c r="E169" s="32">
        <f t="shared" si="90"/>
        <v>-6.8493150684931503E-3</v>
      </c>
      <c r="F169" s="18">
        <f>IF(ISNUMBER(D169), $B172 * E169, "")</f>
        <v>-1027.3972602739725</v>
      </c>
      <c r="G169" s="31">
        <v>441</v>
      </c>
      <c r="H169" s="32">
        <f t="shared" si="91"/>
        <v>6.8493150684931503E-3</v>
      </c>
      <c r="I169" s="101">
        <f>IF(ISNUMBER(G169), $B172 * H169, "")</f>
        <v>1027.3972602739725</v>
      </c>
      <c r="J169" s="15">
        <v>446</v>
      </c>
      <c r="K169" s="32">
        <f t="shared" si="92"/>
        <v>1.8264840182648401E-2</v>
      </c>
      <c r="L169" s="18">
        <f>IF(ISNUMBER(J169), $B172 * K169, "")</f>
        <v>2739.7260273972602</v>
      </c>
      <c r="M169" s="31">
        <v>446</v>
      </c>
      <c r="N169" s="32">
        <f t="shared" si="93"/>
        <v>1.8264840182648401E-2</v>
      </c>
      <c r="O169" s="18">
        <f>IF(ISNUMBER(M169), $B172 * N169, "")</f>
        <v>2739.7260273972602</v>
      </c>
      <c r="Q169" s="228"/>
      <c r="R169" s="228"/>
      <c r="S169" s="228"/>
    </row>
    <row r="170" spans="1:19">
      <c r="A170" s="125" t="s">
        <v>171</v>
      </c>
      <c r="B170" s="126">
        <v>703</v>
      </c>
      <c r="C170" s="77">
        <v>-7.9842931899999997E-2</v>
      </c>
      <c r="D170" s="15">
        <v>701</v>
      </c>
      <c r="E170" s="32">
        <f t="shared" si="90"/>
        <v>-2.8449502133712661E-3</v>
      </c>
      <c r="F170" s="18">
        <f>IF(ISNUMBER(D170), $B172 * E170, "")</f>
        <v>-426.7425320056899</v>
      </c>
      <c r="G170" s="31">
        <v>708</v>
      </c>
      <c r="H170" s="32">
        <f t="shared" si="91"/>
        <v>7.1123755334281651E-3</v>
      </c>
      <c r="I170" s="101">
        <f>IF(ISNUMBER(G170), $B172 * H170, "")</f>
        <v>1066.8563300142248</v>
      </c>
      <c r="J170" s="15">
        <v>710</v>
      </c>
      <c r="K170" s="32">
        <f t="shared" si="92"/>
        <v>9.9573257467994308E-3</v>
      </c>
      <c r="L170" s="18">
        <f>IF(ISNUMBER(J170), $B172 * K170, "")</f>
        <v>1493.5988620199146</v>
      </c>
      <c r="M170" s="31">
        <v>721</v>
      </c>
      <c r="N170" s="32">
        <f t="shared" si="93"/>
        <v>2.5604551920341393E-2</v>
      </c>
      <c r="O170" s="18">
        <f>IF(ISNUMBER(M170), $B172 * N170, "")</f>
        <v>3840.6827880512092</v>
      </c>
      <c r="Q170" s="250"/>
      <c r="R170" s="251"/>
      <c r="S170" s="252"/>
    </row>
    <row r="171" spans="1:19" ht="17.25" thickBot="1">
      <c r="A171" s="130" t="s">
        <v>234</v>
      </c>
      <c r="B171" s="131">
        <v>101</v>
      </c>
      <c r="C171" s="79">
        <v>-9.0090090100000006E-2</v>
      </c>
      <c r="D171" s="24">
        <v>97.5</v>
      </c>
      <c r="E171" s="25">
        <f t="shared" si="90"/>
        <v>-3.4653465346534656E-2</v>
      </c>
      <c r="F171" s="104">
        <f>IF(ISNUMBER(D171), $B172 * E171, "")</f>
        <v>-5198.0198019801983</v>
      </c>
      <c r="G171" s="102">
        <v>97</v>
      </c>
      <c r="H171" s="25">
        <f t="shared" si="91"/>
        <v>-3.9603960396039604E-2</v>
      </c>
      <c r="I171" s="103">
        <f>IF(ISNUMBER(G171), $B172 * H171, "")</f>
        <v>-5940.5940594059402</v>
      </c>
      <c r="J171" s="24">
        <v>98.3</v>
      </c>
      <c r="K171" s="25">
        <f t="shared" si="92"/>
        <v>-2.673267326732676E-2</v>
      </c>
      <c r="L171" s="104">
        <f>IF(ISNUMBER(J171), $B172 * K171, "")</f>
        <v>-4009.9009900990141</v>
      </c>
      <c r="M171" s="102">
        <v>99.1</v>
      </c>
      <c r="N171" s="25">
        <f t="shared" si="93"/>
        <v>-1.8811881188118867E-2</v>
      </c>
      <c r="O171" s="104">
        <f>IF(ISNUMBER(M171), $B172 * N171, "")</f>
        <v>-2821.7821782178298</v>
      </c>
      <c r="Q171" s="253"/>
      <c r="R171" s="254"/>
      <c r="S171" s="255"/>
    </row>
    <row r="172" spans="1:19" ht="17.25" thickBot="1">
      <c r="A172" s="132" t="s">
        <v>266</v>
      </c>
      <c r="B172" s="261">
        <f>$B$37</f>
        <v>150000</v>
      </c>
      <c r="C172" s="262"/>
      <c r="D172" s="26" t="s">
        <v>267</v>
      </c>
      <c r="E172" s="27">
        <f>IF(COUNT(E152:E171), SUM(E152:E171) / COUNT(E152:E171), 0)</f>
        <v>-1.9059135549002316E-3</v>
      </c>
      <c r="F172" s="28">
        <f>SUM(F152:F171)</f>
        <v>-5717.7406647006937</v>
      </c>
      <c r="G172" s="26" t="s">
        <v>267</v>
      </c>
      <c r="H172" s="27">
        <f>IF(COUNT(H152:H171), SUM(H152:H171) / COUNT(H152:H171), 0)</f>
        <v>7.3254468761280514E-3</v>
      </c>
      <c r="I172" s="28">
        <f>SUM(I152:I171)</f>
        <v>21976.340628384161</v>
      </c>
      <c r="J172" s="26" t="s">
        <v>267</v>
      </c>
      <c r="K172" s="27">
        <f>IF(COUNT(K152:K171), SUM(K152:K171) / COUNT(K152:K171), 0)</f>
        <v>1.3716997090554284E-2</v>
      </c>
      <c r="L172" s="28">
        <f>SUM(L152:L171)</f>
        <v>41150.991271662846</v>
      </c>
      <c r="M172" s="26" t="s">
        <v>267</v>
      </c>
      <c r="N172" s="27">
        <f>IF(COUNT(N152:N171), SUM(N152:N171) / COUNT(N152:N171), 0)</f>
        <v>2.3359228476021142E-2</v>
      </c>
      <c r="O172" s="28">
        <f>SUM(O152:O171)</f>
        <v>70077.685428063443</v>
      </c>
      <c r="Q172" s="256"/>
      <c r="R172" s="257"/>
      <c r="S172" s="258"/>
    </row>
    <row r="174" spans="1:19" ht="17.25" thickBot="1"/>
    <row r="175" spans="1:19" ht="17.25" thickBot="1">
      <c r="A175" s="202" t="s">
        <v>251</v>
      </c>
      <c r="B175" s="203"/>
      <c r="C175" s="203"/>
      <c r="D175" s="203"/>
      <c r="E175" s="203"/>
      <c r="F175" s="203"/>
      <c r="G175" s="203"/>
      <c r="H175" s="203"/>
      <c r="I175" s="203"/>
      <c r="J175" s="203"/>
      <c r="K175" s="203"/>
      <c r="L175" s="203"/>
      <c r="M175" s="203"/>
      <c r="N175" s="203"/>
      <c r="O175" s="204"/>
      <c r="Q175" s="223"/>
      <c r="R175" s="223"/>
      <c r="S175" s="223"/>
    </row>
    <row r="176" spans="1:19" ht="17.25" thickBot="1">
      <c r="A176" s="178" t="s">
        <v>263</v>
      </c>
      <c r="B176" s="202" t="s">
        <v>49</v>
      </c>
      <c r="C176" s="204"/>
      <c r="D176" s="202" t="s">
        <v>57</v>
      </c>
      <c r="E176" s="203"/>
      <c r="F176" s="204"/>
      <c r="G176" s="229">
        <f>_xlfn.IFNA(VLOOKUP(B176, 현재가테이블!$B$2:$D$200, 2, FALSE), "-")</f>
        <v>48446000</v>
      </c>
      <c r="H176" s="230"/>
      <c r="I176" s="231"/>
      <c r="J176" s="202" t="s">
        <v>58</v>
      </c>
      <c r="K176" s="203"/>
      <c r="L176" s="204"/>
      <c r="M176" s="232">
        <f>_xlfn.IFNA(VLOOKUP(B176, 현재가테이블!$B$2:$D$200, 3, FALSE), "-")</f>
        <v>4.5040769699999997E-2</v>
      </c>
      <c r="N176" s="233"/>
      <c r="O176" s="234"/>
      <c r="Q176" s="223"/>
      <c r="R176" s="223"/>
      <c r="S176" s="223"/>
    </row>
    <row r="177" spans="1:19" ht="17.25" thickBot="1">
      <c r="A177" s="263" t="s">
        <v>54</v>
      </c>
      <c r="B177" s="265" t="str">
        <f>TEXT($G$1, "[$-ko-KR]yyyy-mm-dd(ddd) ") &amp; "오전 00:00"</f>
        <v>2022-02-09(수) 오전 00:00</v>
      </c>
      <c r="C177" s="266"/>
      <c r="D177" s="225" t="str">
        <f>TEXT($G$1, "[$-ko-KR]yyyy-mm-dd(ddd) ") &amp; "오후 14:00"</f>
        <v>2022-02-09(수) 오후 14:00</v>
      </c>
      <c r="E177" s="226"/>
      <c r="F177" s="227"/>
      <c r="G177" s="225" t="str">
        <f>TEXT($G$1, "[$-ko-KR]yyyy-mm-dd(ddd) ") &amp; "오후 19:00"</f>
        <v>2022-02-09(수) 오후 19:00</v>
      </c>
      <c r="H177" s="226"/>
      <c r="I177" s="227"/>
      <c r="J177" s="225" t="str">
        <f>TEXT($G$1, "[$-ko-KR]yyyy-mm-dd(ddd) ") &amp; "오후 21:00"</f>
        <v>2022-02-09(수) 오후 21:00</v>
      </c>
      <c r="K177" s="226"/>
      <c r="L177" s="227"/>
      <c r="M177" s="225" t="str">
        <f>TEXT($G$1+1, "[$-ko-KR]yyyy-mm-dd(ddd) ") &amp; "오전 00:00"</f>
        <v>2022-02-10(목) 오전 00:00</v>
      </c>
      <c r="N177" s="226"/>
      <c r="O177" s="227"/>
      <c r="Q177" s="223"/>
      <c r="R177" s="223"/>
      <c r="S177" s="223"/>
    </row>
    <row r="178" spans="1:19" ht="17.25" thickBot="1">
      <c r="A178" s="264"/>
      <c r="B178" s="121" t="s">
        <v>57</v>
      </c>
      <c r="C178" s="122" t="s">
        <v>58</v>
      </c>
      <c r="D178" s="2" t="s">
        <v>57</v>
      </c>
      <c r="E178" s="10" t="s">
        <v>264</v>
      </c>
      <c r="F178" s="11" t="s">
        <v>265</v>
      </c>
      <c r="G178" s="179" t="s">
        <v>57</v>
      </c>
      <c r="H178" s="180" t="s">
        <v>264</v>
      </c>
      <c r="I178" s="181" t="s">
        <v>265</v>
      </c>
      <c r="J178" s="10" t="s">
        <v>57</v>
      </c>
      <c r="K178" s="10" t="s">
        <v>264</v>
      </c>
      <c r="L178" s="115" t="s">
        <v>265</v>
      </c>
      <c r="M178" s="2" t="s">
        <v>57</v>
      </c>
      <c r="N178" s="10" t="s">
        <v>264</v>
      </c>
      <c r="O178" s="66" t="s">
        <v>265</v>
      </c>
      <c r="Q178" s="228"/>
      <c r="R178" s="228"/>
      <c r="S178" s="228"/>
    </row>
    <row r="179" spans="1:19" ht="17.25" thickBot="1">
      <c r="A179" s="123" t="s">
        <v>232</v>
      </c>
      <c r="B179" s="124">
        <v>433</v>
      </c>
      <c r="C179" s="76">
        <v>-7.0815450599999996E-2</v>
      </c>
      <c r="D179" s="13">
        <v>432</v>
      </c>
      <c r="E179" s="14">
        <f>IF(ISNUMBER(D179), (D179 - $B179) / $B179, "")</f>
        <v>-2.3094688221709007E-3</v>
      </c>
      <c r="F179" s="16">
        <f>IF(ISNUMBER(D179), $B199 * E179, "")</f>
        <v>-346.42032332563508</v>
      </c>
      <c r="G179" s="29">
        <v>435</v>
      </c>
      <c r="H179" s="14">
        <f>IF(ISNUMBER(G179), (G179 - $B179) / $B179, "")</f>
        <v>4.6189376443418013E-3</v>
      </c>
      <c r="I179" s="100">
        <f>IF(ISNUMBER(G179), $B199 * H179, "")</f>
        <v>692.84064665127016</v>
      </c>
      <c r="J179" s="13">
        <v>439</v>
      </c>
      <c r="K179" s="14">
        <f>IF(ISNUMBER(J179), (J179 - $B179) / $B179, "")</f>
        <v>1.3856812933025405E-2</v>
      </c>
      <c r="L179" s="16">
        <f>IF(ISNUMBER(J179), $B199 * K179, "")</f>
        <v>2078.5219399538109</v>
      </c>
      <c r="M179" s="29">
        <v>444</v>
      </c>
      <c r="N179" s="14">
        <f>IF(ISNUMBER(M179), (M179 - $B179) / $B179, "")</f>
        <v>2.5404157043879907E-2</v>
      </c>
      <c r="O179" s="16">
        <f>IF(ISNUMBER(M179), $B199 * N179, "")</f>
        <v>3810.6235565819861</v>
      </c>
      <c r="Q179" s="223"/>
      <c r="R179" s="223"/>
      <c r="S179" s="223"/>
    </row>
    <row r="180" spans="1:19" ht="17.25" thickBot="1">
      <c r="A180" s="125" t="s">
        <v>155</v>
      </c>
      <c r="B180" s="126">
        <v>12590</v>
      </c>
      <c r="C180" s="77">
        <v>-7.0848708499999996E-2</v>
      </c>
      <c r="D180" s="15">
        <v>12430</v>
      </c>
      <c r="E180" s="32">
        <f t="shared" ref="E180:E183" si="94">IF(ISNUMBER(D180), (D180 - $B180) / $B180, "")</f>
        <v>-1.2708498808578236E-2</v>
      </c>
      <c r="F180" s="18">
        <f>IF(ISNUMBER(D180), $B199 * E180, "")</f>
        <v>-1906.2748212867355</v>
      </c>
      <c r="G180" s="31">
        <v>13340</v>
      </c>
      <c r="H180" s="32">
        <f t="shared" ref="H180:H183" si="95">IF(ISNUMBER(G180), (G180 - $B180) / $B180, "")</f>
        <v>5.9571088165210485E-2</v>
      </c>
      <c r="I180" s="101">
        <f>IF(ISNUMBER(G180), $B199 * H180, "")</f>
        <v>8935.6632247815724</v>
      </c>
      <c r="J180" s="15">
        <v>13320</v>
      </c>
      <c r="K180" s="32">
        <f t="shared" ref="K180:K183" si="96">IF(ISNUMBER(J180), (J180 - $B180) / $B180, "")</f>
        <v>5.7982525814138208E-2</v>
      </c>
      <c r="L180" s="18">
        <f>IF(ISNUMBER(J180), $B199 * K180, "")</f>
        <v>8697.3788721207311</v>
      </c>
      <c r="M180" s="31">
        <v>14220</v>
      </c>
      <c r="N180" s="32">
        <f t="shared" ref="N180:N183" si="97">IF(ISNUMBER(M180), (M180 - $B180) / $B180, "")</f>
        <v>0.12946783161239078</v>
      </c>
      <c r="O180" s="18">
        <f>IF(ISNUMBER(M180), $B199 * N180, "")</f>
        <v>19420.174741858616</v>
      </c>
      <c r="Q180" s="223"/>
      <c r="R180" s="223"/>
      <c r="S180" s="223"/>
    </row>
    <row r="181" spans="1:19" ht="17.25" thickBot="1">
      <c r="A181" s="125" t="s">
        <v>179</v>
      </c>
      <c r="B181" s="126">
        <v>43980</v>
      </c>
      <c r="C181" s="77">
        <v>-7.1564281199999996E-2</v>
      </c>
      <c r="D181" s="15">
        <v>43530</v>
      </c>
      <c r="E181" s="32">
        <f t="shared" si="94"/>
        <v>-1.0231923601637109E-2</v>
      </c>
      <c r="F181" s="18">
        <f>IF(ISNUMBER(D181), $B199 * E181, "")</f>
        <v>-1534.7885402455663</v>
      </c>
      <c r="G181" s="31">
        <v>43650</v>
      </c>
      <c r="H181" s="32">
        <f t="shared" si="95"/>
        <v>-7.5034106412005461E-3</v>
      </c>
      <c r="I181" s="101">
        <f>IF(ISNUMBER(G181), $B199 * H181, "")</f>
        <v>-1125.5115961800818</v>
      </c>
      <c r="J181" s="15">
        <v>43830</v>
      </c>
      <c r="K181" s="32">
        <f t="shared" si="96"/>
        <v>-3.4106412005457027E-3</v>
      </c>
      <c r="L181" s="18">
        <f>IF(ISNUMBER(J181), $B199 * K181, "")</f>
        <v>-511.59618008185538</v>
      </c>
      <c r="M181" s="31">
        <v>44240</v>
      </c>
      <c r="N181" s="32">
        <f t="shared" si="97"/>
        <v>5.9117780809458849E-3</v>
      </c>
      <c r="O181" s="18">
        <f>IF(ISNUMBER(M181), $B199 * N181, "")</f>
        <v>886.76671214188275</v>
      </c>
      <c r="Q181" s="228"/>
      <c r="R181" s="228"/>
      <c r="S181" s="228"/>
    </row>
    <row r="182" spans="1:19" ht="17.25" thickBot="1">
      <c r="A182" s="125" t="s">
        <v>240</v>
      </c>
      <c r="B182" s="126">
        <v>1220</v>
      </c>
      <c r="C182" s="77">
        <v>-7.2243346E-2</v>
      </c>
      <c r="D182" s="15">
        <v>1210</v>
      </c>
      <c r="E182" s="32">
        <f t="shared" si="94"/>
        <v>-8.1967213114754103E-3</v>
      </c>
      <c r="F182" s="18">
        <f>IF(ISNUMBER(D182), $B199 * E182, "")</f>
        <v>-1229.5081967213116</v>
      </c>
      <c r="G182" s="31">
        <v>1215</v>
      </c>
      <c r="H182" s="32">
        <f t="shared" si="95"/>
        <v>-4.0983606557377051E-3</v>
      </c>
      <c r="I182" s="101">
        <f>IF(ISNUMBER(G182), $B199 * H182, "")</f>
        <v>-614.7540983606558</v>
      </c>
      <c r="J182" s="15">
        <v>1230</v>
      </c>
      <c r="K182" s="32">
        <f t="shared" si="96"/>
        <v>8.1967213114754103E-3</v>
      </c>
      <c r="L182" s="18">
        <f>IF(ISNUMBER(J182), $B199 * K182, "")</f>
        <v>1229.5081967213116</v>
      </c>
      <c r="M182" s="31">
        <v>1250</v>
      </c>
      <c r="N182" s="32">
        <f t="shared" si="97"/>
        <v>2.4590163934426229E-2</v>
      </c>
      <c r="O182" s="18">
        <f>IF(ISNUMBER(M182), $B199 * N182, "")</f>
        <v>3688.5245901639341</v>
      </c>
      <c r="Q182" s="228"/>
      <c r="R182" s="228"/>
      <c r="S182" s="228"/>
    </row>
    <row r="183" spans="1:19" ht="17.25" thickBot="1">
      <c r="A183" s="127" t="s">
        <v>141</v>
      </c>
      <c r="B183" s="128">
        <v>102</v>
      </c>
      <c r="C183" s="78">
        <v>-7.2727272699999998E-2</v>
      </c>
      <c r="D183" s="20">
        <v>102</v>
      </c>
      <c r="E183" s="21">
        <f t="shared" si="94"/>
        <v>0</v>
      </c>
      <c r="F183" s="22">
        <f>IF(ISNUMBER(D183), $B199 * E183, "")</f>
        <v>0</v>
      </c>
      <c r="G183" s="30">
        <v>101</v>
      </c>
      <c r="H183" s="21">
        <f t="shared" si="95"/>
        <v>-9.8039215686274508E-3</v>
      </c>
      <c r="I183" s="105">
        <f>IF(ISNUMBER(G183), $B199 * H183, "")</f>
        <v>-1470.5882352941176</v>
      </c>
      <c r="J183" s="20">
        <v>101</v>
      </c>
      <c r="K183" s="21">
        <f t="shared" si="96"/>
        <v>-9.8039215686274508E-3</v>
      </c>
      <c r="L183" s="22">
        <f>IF(ISNUMBER(J183), $B199 * K183, "")</f>
        <v>-1470.5882352941176</v>
      </c>
      <c r="M183" s="30">
        <v>103</v>
      </c>
      <c r="N183" s="21">
        <f t="shared" si="97"/>
        <v>9.8039215686274508E-3</v>
      </c>
      <c r="O183" s="22">
        <f>IF(ISNUMBER(M183), $B199 * N183, "")</f>
        <v>1470.5882352941176</v>
      </c>
      <c r="Q183" s="228"/>
      <c r="R183" s="228"/>
      <c r="S183" s="228"/>
    </row>
    <row r="184" spans="1:19" ht="17.25" thickBot="1">
      <c r="A184" s="125" t="s">
        <v>157</v>
      </c>
      <c r="B184" s="129">
        <v>1590</v>
      </c>
      <c r="C184" s="80">
        <v>-7.2886297399999994E-2</v>
      </c>
      <c r="D184" s="106">
        <v>1625</v>
      </c>
      <c r="E184" s="107">
        <f>IF(ISNUMBER(D184), (D184 - $B184) / $B184, "")</f>
        <v>2.20125786163522E-2</v>
      </c>
      <c r="F184" s="108">
        <f>IF(ISNUMBER(D184), $B199 * E184, "")</f>
        <v>3301.8867924528299</v>
      </c>
      <c r="G184" s="109">
        <v>1615</v>
      </c>
      <c r="H184" s="107">
        <f>IF(ISNUMBER(G184), (G184 - $B184) / $B184, "")</f>
        <v>1.5723270440251572E-2</v>
      </c>
      <c r="I184" s="110">
        <f>IF(ISNUMBER(G184), $B199 * H184, "")</f>
        <v>2358.4905660377358</v>
      </c>
      <c r="J184" s="106">
        <v>1620</v>
      </c>
      <c r="K184" s="107">
        <f>IF(ISNUMBER(J184), (J184 - $B184) / $B184, "")</f>
        <v>1.8867924528301886E-2</v>
      </c>
      <c r="L184" s="108">
        <f>IF(ISNUMBER(J184), $B199 * K184, "")</f>
        <v>2830.1886792452829</v>
      </c>
      <c r="M184" s="109">
        <v>1625</v>
      </c>
      <c r="N184" s="107">
        <f>IF(ISNUMBER(M184), (M184 - $B184) / $B184, "")</f>
        <v>2.20125786163522E-2</v>
      </c>
      <c r="O184" s="108">
        <f>IF(ISNUMBER(M184), $B199 * N184, "")</f>
        <v>3301.8867924528299</v>
      </c>
      <c r="Q184" s="228"/>
      <c r="R184" s="228"/>
      <c r="S184" s="228"/>
    </row>
    <row r="185" spans="1:19" ht="17.25" thickBot="1">
      <c r="A185" s="125" t="s">
        <v>202</v>
      </c>
      <c r="B185" s="126">
        <v>577</v>
      </c>
      <c r="C185" s="77">
        <v>-7.3836276100000001E-2</v>
      </c>
      <c r="D185" s="15">
        <v>574</v>
      </c>
      <c r="E185" s="32">
        <f t="shared" ref="E185:E188" si="98">IF(ISNUMBER(D185), (D185 - $B185) / $B185, "")</f>
        <v>-5.1993067590987872E-3</v>
      </c>
      <c r="F185" s="18">
        <f>IF(ISNUMBER(D185), $B199 * E185, "")</f>
        <v>-779.89601386481809</v>
      </c>
      <c r="G185" s="31">
        <v>574</v>
      </c>
      <c r="H185" s="32">
        <f t="shared" ref="H185:H188" si="99">IF(ISNUMBER(G185), (G185 - $B185) / $B185, "")</f>
        <v>-5.1993067590987872E-3</v>
      </c>
      <c r="I185" s="101">
        <f>IF(ISNUMBER(G185), $B199 * H185, "")</f>
        <v>-779.89601386481809</v>
      </c>
      <c r="J185" s="15">
        <v>579</v>
      </c>
      <c r="K185" s="32">
        <f t="shared" ref="K185:K188" si="100">IF(ISNUMBER(J185), (J185 - $B185) / $B185, "")</f>
        <v>3.4662045060658577E-3</v>
      </c>
      <c r="L185" s="18">
        <f>IF(ISNUMBER(J185), $B199 * K185, "")</f>
        <v>519.93067590987869</v>
      </c>
      <c r="M185" s="31">
        <v>582</v>
      </c>
      <c r="N185" s="32">
        <f t="shared" ref="N185:N188" si="101">IF(ISNUMBER(M185), (M185 - $B185) / $B185, "")</f>
        <v>8.6655112651646445E-3</v>
      </c>
      <c r="O185" s="18">
        <f>IF(ISNUMBER(M185), $B199 * N185, "")</f>
        <v>1299.8266897746967</v>
      </c>
      <c r="Q185" s="228"/>
      <c r="R185" s="228"/>
      <c r="S185" s="228"/>
    </row>
    <row r="186" spans="1:19" ht="17.25" thickBot="1">
      <c r="A186" s="125" t="s">
        <v>224</v>
      </c>
      <c r="B186" s="126">
        <v>902</v>
      </c>
      <c r="C186" s="77">
        <v>-7.4871794899999997E-2</v>
      </c>
      <c r="D186" s="15">
        <v>903</v>
      </c>
      <c r="E186" s="32">
        <f t="shared" si="98"/>
        <v>1.1086474501108647E-3</v>
      </c>
      <c r="F186" s="18">
        <f>IF(ISNUMBER(D186), $B199 * E186, "")</f>
        <v>166.29711751662973</v>
      </c>
      <c r="G186" s="31">
        <v>906</v>
      </c>
      <c r="H186" s="32">
        <f t="shared" si="99"/>
        <v>4.434589800443459E-3</v>
      </c>
      <c r="I186" s="101">
        <f>IF(ISNUMBER(G186), $B199 * H186, "")</f>
        <v>665.1884700665189</v>
      </c>
      <c r="J186" s="15">
        <v>917</v>
      </c>
      <c r="K186" s="32">
        <f t="shared" si="100"/>
        <v>1.662971175166297E-2</v>
      </c>
      <c r="L186" s="18">
        <f>IF(ISNUMBER(J186), $B199 * K186, "")</f>
        <v>2494.4567627494453</v>
      </c>
      <c r="M186" s="31">
        <v>916</v>
      </c>
      <c r="N186" s="32">
        <f t="shared" si="101"/>
        <v>1.5521064301552107E-2</v>
      </c>
      <c r="O186" s="18">
        <f>IF(ISNUMBER(M186), $B199 * N186, "")</f>
        <v>2328.1596452328163</v>
      </c>
      <c r="Q186" s="228"/>
      <c r="R186" s="228"/>
      <c r="S186" s="228"/>
    </row>
    <row r="187" spans="1:19" ht="17.25" thickBot="1">
      <c r="A187" s="125" t="s">
        <v>177</v>
      </c>
      <c r="B187" s="126">
        <v>8420</v>
      </c>
      <c r="C187" s="77">
        <v>-7.6247942999999999E-2</v>
      </c>
      <c r="D187" s="15">
        <v>8490</v>
      </c>
      <c r="E187" s="32">
        <f t="shared" si="98"/>
        <v>8.3135391923990498E-3</v>
      </c>
      <c r="F187" s="18">
        <f>IF(ISNUMBER(D187), $B199 * E187, "")</f>
        <v>1247.0308788598575</v>
      </c>
      <c r="G187" s="31">
        <v>8655</v>
      </c>
      <c r="H187" s="32">
        <f t="shared" si="99"/>
        <v>2.7909738717339667E-2</v>
      </c>
      <c r="I187" s="101">
        <f>IF(ISNUMBER(G187), $B199 * H187, "")</f>
        <v>4186.4608076009499</v>
      </c>
      <c r="J187" s="15">
        <v>8755</v>
      </c>
      <c r="K187" s="32">
        <f t="shared" si="100"/>
        <v>3.9786223277909739E-2</v>
      </c>
      <c r="L187" s="18">
        <f>IF(ISNUMBER(J187), $B199 * K187, "")</f>
        <v>5967.9334916864609</v>
      </c>
      <c r="M187" s="31">
        <v>8765</v>
      </c>
      <c r="N187" s="32">
        <f t="shared" si="101"/>
        <v>4.0973871733966744E-2</v>
      </c>
      <c r="O187" s="18">
        <f>IF(ISNUMBER(M187), $B199 * N187, "")</f>
        <v>6146.0807600950111</v>
      </c>
      <c r="Q187" s="33"/>
      <c r="R187" s="33"/>
    </row>
    <row r="188" spans="1:19" ht="17.25" thickBot="1">
      <c r="A188" s="130" t="s">
        <v>196</v>
      </c>
      <c r="B188" s="131">
        <v>143</v>
      </c>
      <c r="C188" s="79">
        <v>-7.7419354800000006E-2</v>
      </c>
      <c r="D188" s="24">
        <v>143</v>
      </c>
      <c r="E188" s="25">
        <f t="shared" si="98"/>
        <v>0</v>
      </c>
      <c r="F188" s="104">
        <f>IF(ISNUMBER(D188), $B199 * E188, "")</f>
        <v>0</v>
      </c>
      <c r="G188" s="102">
        <v>145</v>
      </c>
      <c r="H188" s="25">
        <f t="shared" si="99"/>
        <v>1.3986013986013986E-2</v>
      </c>
      <c r="I188" s="103">
        <f>IF(ISNUMBER(G188), $B199 * H188, "")</f>
        <v>2097.9020979020979</v>
      </c>
      <c r="J188" s="24">
        <v>145</v>
      </c>
      <c r="K188" s="25">
        <f t="shared" si="100"/>
        <v>1.3986013986013986E-2</v>
      </c>
      <c r="L188" s="104">
        <f>IF(ISNUMBER(J188), $B199 * K188, "")</f>
        <v>2097.9020979020979</v>
      </c>
      <c r="M188" s="102">
        <v>147</v>
      </c>
      <c r="N188" s="25">
        <f t="shared" si="101"/>
        <v>2.7972027972027972E-2</v>
      </c>
      <c r="O188" s="104">
        <f>IF(ISNUMBER(M188), $B199 * N188, "")</f>
        <v>4195.8041958041958</v>
      </c>
      <c r="Q188" s="237"/>
      <c r="R188" s="238"/>
      <c r="S188" s="239"/>
    </row>
    <row r="189" spans="1:19">
      <c r="A189" s="123" t="s">
        <v>169</v>
      </c>
      <c r="B189" s="124">
        <v>2105</v>
      </c>
      <c r="C189" s="76">
        <v>-7.87746171E-2</v>
      </c>
      <c r="D189" s="13">
        <v>2215</v>
      </c>
      <c r="E189" s="14">
        <f>IF(ISNUMBER(D189), (D189 - $B189) / $B189, "")</f>
        <v>5.2256532066508314E-2</v>
      </c>
      <c r="F189" s="16">
        <f>IF(ISNUMBER(D189), $B199 * E189, "")</f>
        <v>7838.4798099762475</v>
      </c>
      <c r="G189" s="29">
        <v>2225</v>
      </c>
      <c r="H189" s="14">
        <f>IF(ISNUMBER(G189), (G189 - $B189) / $B189, "")</f>
        <v>5.7007125890736345E-2</v>
      </c>
      <c r="I189" s="100">
        <f>IF(ISNUMBER(G189), $B199 * H189, "")</f>
        <v>8551.0688836104509</v>
      </c>
      <c r="J189" s="13">
        <v>2205</v>
      </c>
      <c r="K189" s="14">
        <f>IF(ISNUMBER(J189), (J189 - $B189) / $B189, "")</f>
        <v>4.7505938242280284E-2</v>
      </c>
      <c r="L189" s="16">
        <f>IF(ISNUMBER(J189), $B199 * K189, "")</f>
        <v>7125.8907363420421</v>
      </c>
      <c r="M189" s="29">
        <v>2220</v>
      </c>
      <c r="N189" s="14">
        <f>IF(ISNUMBER(M189), (M189 - $B189) / $B189, "")</f>
        <v>5.4631828978622329E-2</v>
      </c>
      <c r="O189" s="16">
        <f>IF(ISNUMBER(M189), $B199 * N189, "")</f>
        <v>8194.7743467933487</v>
      </c>
      <c r="Q189" s="240"/>
      <c r="R189" s="241"/>
      <c r="S189" s="242"/>
    </row>
    <row r="190" spans="1:19" ht="17.25" thickBot="1">
      <c r="A190" s="125" t="s">
        <v>151</v>
      </c>
      <c r="B190" s="126">
        <v>77120</v>
      </c>
      <c r="C190" s="77">
        <v>-7.9274116500000005E-2</v>
      </c>
      <c r="D190" s="15">
        <v>77220</v>
      </c>
      <c r="E190" s="32">
        <f t="shared" ref="E190:E193" si="102">IF(ISNUMBER(D190), (D190 - $B190) / $B190, "")</f>
        <v>1.2966804979253112E-3</v>
      </c>
      <c r="F190" s="18">
        <f>IF(ISNUMBER(D190), $B199 * E190, "")</f>
        <v>194.50207468879668</v>
      </c>
      <c r="G190" s="31">
        <v>79660</v>
      </c>
      <c r="H190" s="32">
        <f t="shared" ref="H190:H193" si="103">IF(ISNUMBER(G190), (G190 - $B190) / $B190, "")</f>
        <v>3.2935684647302906E-2</v>
      </c>
      <c r="I190" s="101">
        <f>IF(ISNUMBER(G190), $B199 * H190, "")</f>
        <v>4940.3526970954363</v>
      </c>
      <c r="J190" s="15">
        <v>81210</v>
      </c>
      <c r="K190" s="32">
        <f t="shared" ref="K190:K193" si="104">IF(ISNUMBER(J190), (J190 - $B190) / $B190, "")</f>
        <v>5.3034232365145227E-2</v>
      </c>
      <c r="L190" s="18">
        <f>IF(ISNUMBER(J190), $B199 * K190, "")</f>
        <v>7955.1348547717844</v>
      </c>
      <c r="M190" s="31">
        <v>80650</v>
      </c>
      <c r="N190" s="32">
        <f t="shared" ref="N190:N193" si="105">IF(ISNUMBER(M190), (M190 - $B190) / $B190, "")</f>
        <v>4.5772821576763482E-2</v>
      </c>
      <c r="O190" s="18">
        <f>IF(ISNUMBER(M190), $B199 * N190, "")</f>
        <v>6865.9232365145226</v>
      </c>
      <c r="Q190" s="243"/>
      <c r="R190" s="244"/>
      <c r="S190" s="245"/>
    </row>
    <row r="191" spans="1:19" ht="17.25" thickBot="1">
      <c r="A191" s="125" t="s">
        <v>228</v>
      </c>
      <c r="B191" s="126">
        <v>1385</v>
      </c>
      <c r="C191" s="77">
        <v>-7.9734219300000006E-2</v>
      </c>
      <c r="D191" s="15">
        <v>1380</v>
      </c>
      <c r="E191" s="32">
        <f t="shared" si="102"/>
        <v>-3.6101083032490976E-3</v>
      </c>
      <c r="F191" s="18">
        <f>IF(ISNUMBER(D191), $B199 * E191, "")</f>
        <v>-541.51624548736459</v>
      </c>
      <c r="G191" s="31">
        <v>1390</v>
      </c>
      <c r="H191" s="32">
        <f t="shared" si="103"/>
        <v>3.6101083032490976E-3</v>
      </c>
      <c r="I191" s="101">
        <f>IF(ISNUMBER(G191), $B199 * H191, "")</f>
        <v>541.51624548736459</v>
      </c>
      <c r="J191" s="15">
        <v>1405</v>
      </c>
      <c r="K191" s="32">
        <f t="shared" si="104"/>
        <v>1.444043321299639E-2</v>
      </c>
      <c r="L191" s="18">
        <f>IF(ISNUMBER(J191), $B199 * K191, "")</f>
        <v>2166.0649819494583</v>
      </c>
      <c r="M191" s="31">
        <v>1410</v>
      </c>
      <c r="N191" s="32">
        <f t="shared" si="105"/>
        <v>1.8050541516245487E-2</v>
      </c>
      <c r="O191" s="18">
        <f>IF(ISNUMBER(M191), $B199 * N191, "")</f>
        <v>2707.5812274368232</v>
      </c>
      <c r="Q191" s="228"/>
      <c r="R191" s="228"/>
      <c r="S191" s="228"/>
    </row>
    <row r="192" spans="1:19" ht="17.25" thickBot="1">
      <c r="A192" s="125" t="s">
        <v>226</v>
      </c>
      <c r="B192" s="126">
        <v>438</v>
      </c>
      <c r="C192" s="77">
        <v>-7.9831932800000005E-2</v>
      </c>
      <c r="D192" s="15">
        <v>435</v>
      </c>
      <c r="E192" s="32">
        <f t="shared" si="102"/>
        <v>-6.8493150684931503E-3</v>
      </c>
      <c r="F192" s="18">
        <f>IF(ISNUMBER(D192), $B199 * E192, "")</f>
        <v>-1027.3972602739725</v>
      </c>
      <c r="G192" s="31">
        <v>441</v>
      </c>
      <c r="H192" s="32">
        <f t="shared" si="103"/>
        <v>6.8493150684931503E-3</v>
      </c>
      <c r="I192" s="101">
        <f>IF(ISNUMBER(G192), $B199 * H192, "")</f>
        <v>1027.3972602739725</v>
      </c>
      <c r="J192" s="15">
        <v>446</v>
      </c>
      <c r="K192" s="32">
        <f t="shared" si="104"/>
        <v>1.8264840182648401E-2</v>
      </c>
      <c r="L192" s="18">
        <f>IF(ISNUMBER(J192), $B199 * K192, "")</f>
        <v>2739.7260273972602</v>
      </c>
      <c r="M192" s="31">
        <v>446</v>
      </c>
      <c r="N192" s="32">
        <f t="shared" si="105"/>
        <v>1.8264840182648401E-2</v>
      </c>
      <c r="O192" s="18">
        <f>IF(ISNUMBER(M192), $B199 * N192, "")</f>
        <v>2739.7260273972602</v>
      </c>
      <c r="Q192" s="223"/>
      <c r="R192" s="223"/>
      <c r="S192" s="223"/>
    </row>
    <row r="193" spans="1:19" ht="17.25" thickBot="1">
      <c r="A193" s="127" t="s">
        <v>171</v>
      </c>
      <c r="B193" s="128">
        <v>703</v>
      </c>
      <c r="C193" s="78">
        <v>-7.9842931899999997E-2</v>
      </c>
      <c r="D193" s="20">
        <v>701</v>
      </c>
      <c r="E193" s="21">
        <f t="shared" si="102"/>
        <v>-2.8449502133712661E-3</v>
      </c>
      <c r="F193" s="22">
        <f>IF(ISNUMBER(D193), $B199 * E193, "")</f>
        <v>-426.7425320056899</v>
      </c>
      <c r="G193" s="30">
        <v>708</v>
      </c>
      <c r="H193" s="21">
        <f t="shared" si="103"/>
        <v>7.1123755334281651E-3</v>
      </c>
      <c r="I193" s="105">
        <f>IF(ISNUMBER(G193), $B199 * H193, "")</f>
        <v>1066.8563300142248</v>
      </c>
      <c r="J193" s="20">
        <v>710</v>
      </c>
      <c r="K193" s="21">
        <f t="shared" si="104"/>
        <v>9.9573257467994308E-3</v>
      </c>
      <c r="L193" s="22">
        <f>IF(ISNUMBER(J193), $B199 * K193, "")</f>
        <v>1493.5988620199146</v>
      </c>
      <c r="M193" s="30">
        <v>721</v>
      </c>
      <c r="N193" s="21">
        <f t="shared" si="105"/>
        <v>2.5604551920341393E-2</v>
      </c>
      <c r="O193" s="22">
        <f>IF(ISNUMBER(M193), $B199 * N193, "")</f>
        <v>3840.6827880512092</v>
      </c>
      <c r="Q193" s="223"/>
      <c r="R193" s="223"/>
      <c r="S193" s="223"/>
    </row>
    <row r="194" spans="1:19" ht="17.25" thickBot="1">
      <c r="A194" s="125" t="s">
        <v>344</v>
      </c>
      <c r="B194" s="129">
        <v>15140</v>
      </c>
      <c r="C194" s="80">
        <v>-8.3535108999999996E-2</v>
      </c>
      <c r="D194" s="106">
        <v>14800</v>
      </c>
      <c r="E194" s="107">
        <f>IF(ISNUMBER(D194), (D194 - $B194) / $B194, "")</f>
        <v>-2.2457067371202115E-2</v>
      </c>
      <c r="F194" s="108">
        <f>IF(ISNUMBER(D194), $B199 * E194, "")</f>
        <v>-3368.5601056803171</v>
      </c>
      <c r="G194" s="109">
        <v>15270</v>
      </c>
      <c r="H194" s="107">
        <f>IF(ISNUMBER(G194), (G194 - $B194) / $B194, "")</f>
        <v>8.5865257595772789E-3</v>
      </c>
      <c r="I194" s="110">
        <f>IF(ISNUMBER(G194), $B199 * H194, "")</f>
        <v>1287.9788639365918</v>
      </c>
      <c r="J194" s="106">
        <v>15470</v>
      </c>
      <c r="K194" s="107">
        <f>IF(ISNUMBER(J194), (J194 - $B194) / $B194, "")</f>
        <v>2.1796565389696168E-2</v>
      </c>
      <c r="L194" s="108">
        <f>IF(ISNUMBER(J194), $B199 * K194, "")</f>
        <v>3269.4848084544251</v>
      </c>
      <c r="M194" s="109">
        <v>15640</v>
      </c>
      <c r="N194" s="107">
        <f>IF(ISNUMBER(M194), (M194 - $B194) / $B194, "")</f>
        <v>3.3025099075297229E-2</v>
      </c>
      <c r="O194" s="108">
        <f>IF(ISNUMBER(M194), $B199 * N194, "")</f>
        <v>4953.7648612945841</v>
      </c>
      <c r="Q194" s="228"/>
      <c r="R194" s="228"/>
      <c r="S194" s="228"/>
    </row>
    <row r="195" spans="1:19" ht="17.25" thickBot="1">
      <c r="A195" s="125" t="s">
        <v>246</v>
      </c>
      <c r="B195" s="126">
        <v>68.2</v>
      </c>
      <c r="C195" s="77">
        <v>-8.7014725599999995E-2</v>
      </c>
      <c r="D195" s="15">
        <v>67</v>
      </c>
      <c r="E195" s="32">
        <f t="shared" ref="E195:E198" si="106">IF(ISNUMBER(D195), (D195 - $B195) / $B195, "")</f>
        <v>-1.7595307917888603E-2</v>
      </c>
      <c r="F195" s="18">
        <f>IF(ISNUMBER(D195), $B199 * E195, "")</f>
        <v>-2639.2961876832906</v>
      </c>
      <c r="G195" s="31">
        <v>67.099999999999994</v>
      </c>
      <c r="H195" s="32">
        <f t="shared" ref="H195:H198" si="107">IF(ISNUMBER(G195), (G195 - $B195) / $B195, "")</f>
        <v>-1.6129032258064641E-2</v>
      </c>
      <c r="I195" s="101">
        <f>IF(ISNUMBER(G195), $B199 * H195, "")</f>
        <v>-2419.3548387096962</v>
      </c>
      <c r="J195" s="15">
        <v>67.3</v>
      </c>
      <c r="K195" s="32">
        <f t="shared" ref="K195:K198" si="108">IF(ISNUMBER(J195), (J195 - $B195) / $B195, "")</f>
        <v>-1.3196480938416504E-2</v>
      </c>
      <c r="L195" s="18">
        <f>IF(ISNUMBER(J195), $B199 * K195, "")</f>
        <v>-1979.4721407624756</v>
      </c>
      <c r="M195" s="31">
        <v>68.099999999999994</v>
      </c>
      <c r="N195" s="32">
        <f t="shared" ref="N195:N198" si="109">IF(ISNUMBER(M195), (M195 - $B195) / $B195, "")</f>
        <v>-1.4662756598241718E-3</v>
      </c>
      <c r="O195" s="18">
        <f>IF(ISNUMBER(M195), $B199 * N195, "")</f>
        <v>-219.94134897362576</v>
      </c>
      <c r="Q195" s="228"/>
      <c r="R195" s="228"/>
      <c r="S195" s="228"/>
    </row>
    <row r="196" spans="1:19" ht="17.25" thickBot="1">
      <c r="A196" s="125" t="s">
        <v>109</v>
      </c>
      <c r="B196" s="126">
        <v>4010</v>
      </c>
      <c r="C196" s="77">
        <v>-8.7599544900000006E-2</v>
      </c>
      <c r="D196" s="15">
        <v>3985</v>
      </c>
      <c r="E196" s="32">
        <f t="shared" si="106"/>
        <v>-6.2344139650872821E-3</v>
      </c>
      <c r="F196" s="18">
        <f>IF(ISNUMBER(D196), $B199 * E196, "")</f>
        <v>-935.16209476309234</v>
      </c>
      <c r="G196" s="31">
        <v>4070</v>
      </c>
      <c r="H196" s="32">
        <f t="shared" si="107"/>
        <v>1.4962593516209476E-2</v>
      </c>
      <c r="I196" s="101">
        <f>IF(ISNUMBER(G196), $B199 * H196, "")</f>
        <v>2244.3890274314213</v>
      </c>
      <c r="J196" s="15">
        <v>4100</v>
      </c>
      <c r="K196" s="32">
        <f t="shared" si="108"/>
        <v>2.2443890274314215E-2</v>
      </c>
      <c r="L196" s="18">
        <f>IF(ISNUMBER(J196), $B199 * K196, "")</f>
        <v>3366.5835411471321</v>
      </c>
      <c r="M196" s="31">
        <v>4155</v>
      </c>
      <c r="N196" s="32">
        <f t="shared" si="109"/>
        <v>3.6159600997506237E-2</v>
      </c>
      <c r="O196" s="18">
        <f>IF(ISNUMBER(M196), $B199 * N196, "")</f>
        <v>5423.9401496259352</v>
      </c>
      <c r="Q196" s="228"/>
      <c r="R196" s="228"/>
      <c r="S196" s="228"/>
    </row>
    <row r="197" spans="1:19">
      <c r="A197" s="125" t="s">
        <v>234</v>
      </c>
      <c r="B197" s="126">
        <v>101</v>
      </c>
      <c r="C197" s="77">
        <v>-9.0090090100000006E-2</v>
      </c>
      <c r="D197" s="15">
        <v>97.5</v>
      </c>
      <c r="E197" s="32">
        <f t="shared" si="106"/>
        <v>-3.4653465346534656E-2</v>
      </c>
      <c r="F197" s="18">
        <f>IF(ISNUMBER(D197), $B199 * E197, "")</f>
        <v>-5198.0198019801983</v>
      </c>
      <c r="G197" s="31">
        <v>97</v>
      </c>
      <c r="H197" s="32">
        <f t="shared" si="107"/>
        <v>-3.9603960396039604E-2</v>
      </c>
      <c r="I197" s="101">
        <f>IF(ISNUMBER(G197), $B199 * H197, "")</f>
        <v>-5940.5940594059402</v>
      </c>
      <c r="J197" s="15">
        <v>98.3</v>
      </c>
      <c r="K197" s="32">
        <f t="shared" si="108"/>
        <v>-2.673267326732676E-2</v>
      </c>
      <c r="L197" s="18">
        <f>IF(ISNUMBER(J197), $B199 * K197, "")</f>
        <v>-4009.9009900990141</v>
      </c>
      <c r="M197" s="31">
        <v>99.1</v>
      </c>
      <c r="N197" s="32">
        <f t="shared" si="109"/>
        <v>-1.8811881188118867E-2</v>
      </c>
      <c r="O197" s="18">
        <f>IF(ISNUMBER(M197), $B199 * N197, "")</f>
        <v>-2821.7821782178298</v>
      </c>
      <c r="Q197" s="250"/>
      <c r="R197" s="251"/>
      <c r="S197" s="252"/>
    </row>
    <row r="198" spans="1:19" ht="17.25" thickBot="1">
      <c r="A198" s="130" t="s">
        <v>163</v>
      </c>
      <c r="B198" s="131">
        <v>1440</v>
      </c>
      <c r="C198" s="79">
        <v>-0.1028037383</v>
      </c>
      <c r="D198" s="24">
        <v>1395</v>
      </c>
      <c r="E198" s="25">
        <f t="shared" si="106"/>
        <v>-3.125E-2</v>
      </c>
      <c r="F198" s="104">
        <f>IF(ISNUMBER(D198), $B199 * E198, "")</f>
        <v>-4687.5</v>
      </c>
      <c r="G198" s="102">
        <v>1350</v>
      </c>
      <c r="H198" s="25">
        <f t="shared" si="107"/>
        <v>-6.25E-2</v>
      </c>
      <c r="I198" s="103">
        <f>IF(ISNUMBER(G198), $B199 * H198, "")</f>
        <v>-9375</v>
      </c>
      <c r="J198" s="24">
        <v>1375</v>
      </c>
      <c r="K198" s="25">
        <f t="shared" si="108"/>
        <v>-4.5138888888888888E-2</v>
      </c>
      <c r="L198" s="104">
        <f>IF(ISNUMBER(J198), $B199 * K198, "")</f>
        <v>-6770.833333333333</v>
      </c>
      <c r="M198" s="102">
        <v>1380</v>
      </c>
      <c r="N198" s="25">
        <f t="shared" si="109"/>
        <v>-4.1666666666666664E-2</v>
      </c>
      <c r="O198" s="104">
        <f>IF(ISNUMBER(M198), $B199 * N198, "")</f>
        <v>-6250</v>
      </c>
      <c r="Q198" s="253"/>
      <c r="R198" s="254"/>
      <c r="S198" s="255"/>
    </row>
    <row r="199" spans="1:19" ht="17.25" thickBot="1">
      <c r="A199" s="132" t="s">
        <v>266</v>
      </c>
      <c r="B199" s="261">
        <f>$B$37</f>
        <v>150000</v>
      </c>
      <c r="C199" s="262"/>
      <c r="D199" s="26" t="s">
        <v>267</v>
      </c>
      <c r="E199" s="27">
        <f>IF(COUNT(E179:E198), SUM(E179:E198) / COUNT(E179:E198), 0)</f>
        <v>-3.957628483274544E-3</v>
      </c>
      <c r="F199" s="28">
        <f>SUM(F179:F198)</f>
        <v>-11872.885449823629</v>
      </c>
      <c r="G199" s="26" t="s">
        <v>267</v>
      </c>
      <c r="H199" s="27">
        <f>IF(COUNT(H179:H198), SUM(H179:H198) / COUNT(H179:H198), 0)</f>
        <v>5.6234687596914325E-3</v>
      </c>
      <c r="I199" s="28">
        <f>SUM(I179:I198)</f>
        <v>16870.406279074301</v>
      </c>
      <c r="J199" s="26" t="s">
        <v>267</v>
      </c>
      <c r="K199" s="27">
        <f>IF(COUNT(K179:K198), SUM(K179:K198) / COUNT(K179:K198), 0)</f>
        <v>1.309663788293341E-2</v>
      </c>
      <c r="L199" s="28">
        <f>SUM(L179:L198)</f>
        <v>39289.91364880024</v>
      </c>
      <c r="M199" s="26" t="s">
        <v>267</v>
      </c>
      <c r="N199" s="27">
        <f>IF(COUNT(N179:N198), SUM(N179:N198) / COUNT(N179:N198), 0)</f>
        <v>2.3994368343107444E-2</v>
      </c>
      <c r="O199" s="28">
        <f>SUM(O179:O198)</f>
        <v>71983.105029322309</v>
      </c>
      <c r="Q199" s="256"/>
      <c r="R199" s="257"/>
      <c r="S199" s="258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55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5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5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5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5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5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55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55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55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55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549" priority="157">
      <formula>AND($N17 &gt; 0, ISNUMBER($N17))</formula>
    </cfRule>
    <cfRule type="expression" dxfId="3548" priority="158">
      <formula>AND($N17 = 0 * ISNUMBER($N17))</formula>
    </cfRule>
    <cfRule type="expression" dxfId="3547" priority="159">
      <formula>AND($N17 &lt; 0, ISNUMBER($N17))</formula>
    </cfRule>
  </conditionalFormatting>
  <conditionalFormatting sqref="A17:F36">
    <cfRule type="expression" dxfId="3546" priority="166">
      <formula>AND($E17 &gt; 0, ISNUMBER($E17))</formula>
    </cfRule>
    <cfRule type="expression" dxfId="3545" priority="167">
      <formula>AND($E17 = 0 * ISNUMBER($E17))</formula>
    </cfRule>
    <cfRule type="expression" dxfId="3544" priority="168">
      <formula>AND($E17 &lt; 0, ISNUMBER($E17))</formula>
    </cfRule>
  </conditionalFormatting>
  <conditionalFormatting sqref="A17:C36 G17:I36">
    <cfRule type="expression" dxfId="3543" priority="163">
      <formula>AND($H17 &gt; 0, ISNUMBER($H17))</formula>
    </cfRule>
    <cfRule type="expression" dxfId="3542" priority="164">
      <formula>AND($H17 = 0 * ISNUMBER($H17))</formula>
    </cfRule>
    <cfRule type="expression" dxfId="3541" priority="165">
      <formula>AND($H17 &lt; 0, ISNUMBER($H17))</formula>
    </cfRule>
  </conditionalFormatting>
  <conditionalFormatting sqref="A17:C36 J17:L36">
    <cfRule type="expression" dxfId="3540" priority="160">
      <formula>AND($K17 &gt; 0, ISNUMBER($K17))</formula>
    </cfRule>
    <cfRule type="expression" dxfId="3539" priority="161">
      <formula>AND($K17 = 0 * ISNUMBER($K17))</formula>
    </cfRule>
    <cfRule type="expression" dxfId="3538" priority="162">
      <formula>AND($K17 &lt; 0, ISNUMBER($K17))</formula>
    </cfRule>
  </conditionalFormatting>
  <conditionalFormatting sqref="D15:F16 E37:F37">
    <cfRule type="expression" dxfId="3537" priority="154">
      <formula>$E$37 &gt; 0</formula>
    </cfRule>
    <cfRule type="expression" dxfId="3536" priority="155">
      <formula>$E$37 = 0</formula>
    </cfRule>
    <cfRule type="expression" dxfId="3535" priority="156">
      <formula>$E$37 &lt; 0</formula>
    </cfRule>
  </conditionalFormatting>
  <conditionalFormatting sqref="G15:I16 H37:I37">
    <cfRule type="expression" dxfId="3534" priority="151">
      <formula>$H$37 &gt; 0</formula>
    </cfRule>
    <cfRule type="expression" dxfId="3533" priority="152">
      <formula>$H$37 = 0</formula>
    </cfRule>
    <cfRule type="expression" dxfId="3532" priority="153">
      <formula>$H$37 &lt; 0</formula>
    </cfRule>
  </conditionalFormatting>
  <conditionalFormatting sqref="J15:L16 K37:L37">
    <cfRule type="expression" dxfId="3531" priority="148">
      <formula>$K$37 &gt; 0</formula>
    </cfRule>
    <cfRule type="expression" dxfId="3530" priority="149">
      <formula>$K$37 = 0</formula>
    </cfRule>
    <cfRule type="expression" dxfId="3529" priority="150">
      <formula>$K$37 &lt; 0</formula>
    </cfRule>
  </conditionalFormatting>
  <conditionalFormatting sqref="M15:O16 N37:O37">
    <cfRule type="expression" dxfId="3528" priority="145">
      <formula>$N$37 &gt; 0</formula>
    </cfRule>
    <cfRule type="expression" dxfId="3527" priority="146">
      <formula>$N$37 = 0</formula>
    </cfRule>
    <cfRule type="expression" dxfId="3526" priority="147">
      <formula>$N$37 &lt; 0</formula>
    </cfRule>
  </conditionalFormatting>
  <conditionalFormatting sqref="A44:C63 M44:O63">
    <cfRule type="expression" dxfId="3525" priority="133">
      <formula>AND($N44 &gt; 0, ISNUMBER($N44))</formula>
    </cfRule>
    <cfRule type="expression" dxfId="3524" priority="134">
      <formula>AND($N44 = 0 * ISNUMBER($N44))</formula>
    </cfRule>
    <cfRule type="expression" dxfId="3523" priority="135">
      <formula>AND($N44 &lt; 0, ISNUMBER($N44))</formula>
    </cfRule>
  </conditionalFormatting>
  <conditionalFormatting sqref="A44:F63">
    <cfRule type="expression" dxfId="3522" priority="142">
      <formula>AND($E44 &gt; 0, ISNUMBER($E44))</formula>
    </cfRule>
    <cfRule type="expression" dxfId="3521" priority="143">
      <formula>AND($E44 = 0 * ISNUMBER($E44))</formula>
    </cfRule>
    <cfRule type="expression" dxfId="3520" priority="144">
      <formula>AND($E44 &lt; 0, ISNUMBER($E44))</formula>
    </cfRule>
  </conditionalFormatting>
  <conditionalFormatting sqref="A44:C63 G44:I63">
    <cfRule type="expression" dxfId="3519" priority="139">
      <formula>AND($H44 &gt; 0, ISNUMBER($H44))</formula>
    </cfRule>
    <cfRule type="expression" dxfId="3518" priority="140">
      <formula>AND($H44 = 0 * ISNUMBER($H44))</formula>
    </cfRule>
    <cfRule type="expression" dxfId="3517" priority="141">
      <formula>AND($H44 &lt; 0, ISNUMBER($H44))</formula>
    </cfRule>
  </conditionalFormatting>
  <conditionalFormatting sqref="A44:C63 J44:L63">
    <cfRule type="expression" dxfId="3516" priority="136">
      <formula>AND($K44 &gt; 0, ISNUMBER($K44))</formula>
    </cfRule>
    <cfRule type="expression" dxfId="3515" priority="137">
      <formula>AND($K44 = 0 * ISNUMBER($K44))</formula>
    </cfRule>
    <cfRule type="expression" dxfId="3514" priority="138">
      <formula>AND($K44 &lt; 0, ISNUMBER($K44))</formula>
    </cfRule>
  </conditionalFormatting>
  <conditionalFormatting sqref="D42:F43 E64:F64">
    <cfRule type="expression" dxfId="3513" priority="130">
      <formula>$E$64 &gt; 0</formula>
    </cfRule>
    <cfRule type="expression" dxfId="3512" priority="131">
      <formula>$E$64 = 0</formula>
    </cfRule>
    <cfRule type="expression" dxfId="3511" priority="132">
      <formula>$E$64 &lt; 0</formula>
    </cfRule>
  </conditionalFormatting>
  <conditionalFormatting sqref="G42:I43 H64:I64">
    <cfRule type="expression" dxfId="3510" priority="127">
      <formula>$H$64 &gt; 0</formula>
    </cfRule>
    <cfRule type="expression" dxfId="3509" priority="128">
      <formula>$H$64 = 0</formula>
    </cfRule>
    <cfRule type="expression" dxfId="3508" priority="129">
      <formula>$H$64 &lt; 0</formula>
    </cfRule>
  </conditionalFormatting>
  <conditionalFormatting sqref="J42:L43 K64:L64">
    <cfRule type="expression" dxfId="3507" priority="124">
      <formula>$K$64 &gt; 0</formula>
    </cfRule>
    <cfRule type="expression" dxfId="3506" priority="125">
      <formula>$K$64 = 0</formula>
    </cfRule>
    <cfRule type="expression" dxfId="3505" priority="126">
      <formula>$K$64 &lt; 0</formula>
    </cfRule>
  </conditionalFormatting>
  <conditionalFormatting sqref="M42:O43 N64:O64">
    <cfRule type="expression" dxfId="3504" priority="121">
      <formula>$N$64 &gt; 0</formula>
    </cfRule>
    <cfRule type="expression" dxfId="3503" priority="122">
      <formula>$N$64 = 0</formula>
    </cfRule>
    <cfRule type="expression" dxfId="3502" priority="123">
      <formula>$N$64 &lt; 0</formula>
    </cfRule>
  </conditionalFormatting>
  <conditionalFormatting sqref="A71:C90 M71:O90">
    <cfRule type="expression" dxfId="3501" priority="109">
      <formula>AND($N71 &gt; 0, ISNUMBER($N71))</formula>
    </cfRule>
    <cfRule type="expression" dxfId="3500" priority="110">
      <formula>AND($N71 = 0 * ISNUMBER($N71))</formula>
    </cfRule>
    <cfRule type="expression" dxfId="3499" priority="111">
      <formula>AND($N71 &lt; 0, ISNUMBER($N71))</formula>
    </cfRule>
  </conditionalFormatting>
  <conditionalFormatting sqref="A71:F90">
    <cfRule type="expression" dxfId="3498" priority="118">
      <formula>AND($E71 &gt; 0, ISNUMBER($E71))</formula>
    </cfRule>
    <cfRule type="expression" dxfId="3497" priority="119">
      <formula>AND($E71 = 0 * ISNUMBER($E71))</formula>
    </cfRule>
    <cfRule type="expression" dxfId="3496" priority="120">
      <formula>AND($E71 &lt; 0, ISNUMBER($E71))</formula>
    </cfRule>
  </conditionalFormatting>
  <conditionalFormatting sqref="A71:C90 G71:I90">
    <cfRule type="expression" dxfId="3495" priority="115">
      <formula>AND($H71 &gt; 0, ISNUMBER($H71))</formula>
    </cfRule>
    <cfRule type="expression" dxfId="3494" priority="116">
      <formula>AND($H71 = 0 * ISNUMBER($H71))</formula>
    </cfRule>
    <cfRule type="expression" dxfId="3493" priority="117">
      <formula>AND($H71 &lt; 0, ISNUMBER($H71))</formula>
    </cfRule>
  </conditionalFormatting>
  <conditionalFormatting sqref="A71:C90 J71:L90">
    <cfRule type="expression" dxfId="3492" priority="112">
      <formula>AND($K71 &gt; 0, ISNUMBER($K71))</formula>
    </cfRule>
    <cfRule type="expression" dxfId="3491" priority="113">
      <formula>AND($K71 = 0 * ISNUMBER($K71))</formula>
    </cfRule>
    <cfRule type="expression" dxfId="3490" priority="114">
      <formula>AND($K71 &lt; 0, ISNUMBER($K71))</formula>
    </cfRule>
  </conditionalFormatting>
  <conditionalFormatting sqref="D69:F70 E91:F91">
    <cfRule type="expression" dxfId="3489" priority="106">
      <formula>$E$91 &gt; 0</formula>
    </cfRule>
    <cfRule type="expression" dxfId="3488" priority="107">
      <formula>$E$91 = 0</formula>
    </cfRule>
    <cfRule type="expression" dxfId="3487" priority="108">
      <formula>$E$91 &lt; 0</formula>
    </cfRule>
  </conditionalFormatting>
  <conditionalFormatting sqref="G69:I70 H91:I91">
    <cfRule type="expression" dxfId="3486" priority="103">
      <formula>$H$91 &gt; 0</formula>
    </cfRule>
    <cfRule type="expression" dxfId="3485" priority="104">
      <formula>$H$91 = 0</formula>
    </cfRule>
    <cfRule type="expression" dxfId="3484" priority="105">
      <formula>$H$91 &lt; 0</formula>
    </cfRule>
  </conditionalFormatting>
  <conditionalFormatting sqref="J69:L70 K91:L91">
    <cfRule type="expression" dxfId="3483" priority="100">
      <formula>$K$91 &gt; 0</formula>
    </cfRule>
    <cfRule type="expression" dxfId="3482" priority="101">
      <formula>$K$91 = 0</formula>
    </cfRule>
    <cfRule type="expression" dxfId="3481" priority="102">
      <formula>$K$91 &lt; 0</formula>
    </cfRule>
  </conditionalFormatting>
  <conditionalFormatting sqref="M69:O70 N91:O91">
    <cfRule type="expression" dxfId="3480" priority="97">
      <formula>$N$91 &gt; 0</formula>
    </cfRule>
    <cfRule type="expression" dxfId="3479" priority="98">
      <formula>$N$91 = 0</formula>
    </cfRule>
    <cfRule type="expression" dxfId="3478" priority="99">
      <formula>$N$91 &lt; 0</formula>
    </cfRule>
  </conditionalFormatting>
  <conditionalFormatting sqref="A98:C117 M98:O117">
    <cfRule type="expression" dxfId="3477" priority="85">
      <formula>AND($N98 &gt; 0, ISNUMBER($N98))</formula>
    </cfRule>
    <cfRule type="expression" dxfId="3476" priority="86">
      <formula>AND($N98 = 0 * ISNUMBER($N98))</formula>
    </cfRule>
    <cfRule type="expression" dxfId="3475" priority="87">
      <formula>AND($N98 &lt; 0, ISNUMBER($N98))</formula>
    </cfRule>
  </conditionalFormatting>
  <conditionalFormatting sqref="A98:F117">
    <cfRule type="expression" dxfId="3474" priority="94">
      <formula>AND($E98 &gt; 0, ISNUMBER($E98))</formula>
    </cfRule>
    <cfRule type="expression" dxfId="3473" priority="95">
      <formula>AND($E98 = 0 * ISNUMBER($E98))</formula>
    </cfRule>
    <cfRule type="expression" dxfId="3472" priority="96">
      <formula>AND($E98 &lt; 0, ISNUMBER($E98))</formula>
    </cfRule>
  </conditionalFormatting>
  <conditionalFormatting sqref="A98:C117 G98:I117">
    <cfRule type="expression" dxfId="3471" priority="91">
      <formula>AND($H98 &gt; 0, ISNUMBER($H98))</formula>
    </cfRule>
    <cfRule type="expression" dxfId="3470" priority="92">
      <formula>AND($H98 = 0 * ISNUMBER($H98))</formula>
    </cfRule>
    <cfRule type="expression" dxfId="3469" priority="93">
      <formula>AND($H98 &lt; 0, ISNUMBER($H98))</formula>
    </cfRule>
  </conditionalFormatting>
  <conditionalFormatting sqref="A98:C117 J98:L117">
    <cfRule type="expression" dxfId="3468" priority="88">
      <formula>AND($K98 &gt; 0, ISNUMBER($K98))</formula>
    </cfRule>
    <cfRule type="expression" dxfId="3467" priority="89">
      <formula>AND($K98 = 0 * ISNUMBER($K98))</formula>
    </cfRule>
    <cfRule type="expression" dxfId="3466" priority="90">
      <formula>AND($K98 &lt; 0, ISNUMBER($K98))</formula>
    </cfRule>
  </conditionalFormatting>
  <conditionalFormatting sqref="D96:F97 E118:F118">
    <cfRule type="expression" dxfId="3465" priority="82">
      <formula>$E$118 &gt; 0</formula>
    </cfRule>
    <cfRule type="expression" dxfId="3464" priority="83">
      <formula>$E$118 = 0</formula>
    </cfRule>
    <cfRule type="expression" dxfId="3463" priority="84">
      <formula>$E$118 &lt; 0</formula>
    </cfRule>
  </conditionalFormatting>
  <conditionalFormatting sqref="G96:I97 H118:I118">
    <cfRule type="expression" dxfId="3462" priority="79">
      <formula>$H$118 &gt; 0</formula>
    </cfRule>
    <cfRule type="expression" dxfId="3461" priority="80">
      <formula>$H$118 = 0</formula>
    </cfRule>
    <cfRule type="expression" dxfId="3460" priority="81">
      <formula>$H$118 &lt; 0</formula>
    </cfRule>
  </conditionalFormatting>
  <conditionalFormatting sqref="J96:L97 K118:L118">
    <cfRule type="expression" dxfId="3459" priority="76">
      <formula>$K$118 &gt; 0</formula>
    </cfRule>
    <cfRule type="expression" dxfId="3458" priority="77">
      <formula>$K$118 = 0</formula>
    </cfRule>
    <cfRule type="expression" dxfId="3457" priority="78">
      <formula>$K$118 &lt; 0</formula>
    </cfRule>
  </conditionalFormatting>
  <conditionalFormatting sqref="M96:O97 N118:O118">
    <cfRule type="expression" dxfId="3456" priority="73">
      <formula>$N$118 &gt; 0</formula>
    </cfRule>
    <cfRule type="expression" dxfId="3455" priority="74">
      <formula>$N$118 = 0</formula>
    </cfRule>
    <cfRule type="expression" dxfId="3454" priority="75">
      <formula>$N$118 &lt; 0</formula>
    </cfRule>
  </conditionalFormatting>
  <conditionalFormatting sqref="A125:C144 M125:O144">
    <cfRule type="expression" dxfId="3453" priority="61">
      <formula>AND($N125 &gt; 0, ISNUMBER($N125))</formula>
    </cfRule>
    <cfRule type="expression" dxfId="3452" priority="62">
      <formula>AND($N125 = 0 * ISNUMBER($N125))</formula>
    </cfRule>
    <cfRule type="expression" dxfId="3451" priority="63">
      <formula>AND($N125 &lt; 0, ISNUMBER($N125))</formula>
    </cfRule>
  </conditionalFormatting>
  <conditionalFormatting sqref="A125:F144">
    <cfRule type="expression" dxfId="3450" priority="70">
      <formula>AND($E125 &gt; 0, ISNUMBER($E125))</formula>
    </cfRule>
    <cfRule type="expression" dxfId="3449" priority="71">
      <formula>AND($E125 = 0 * ISNUMBER($E125))</formula>
    </cfRule>
    <cfRule type="expression" dxfId="3448" priority="72">
      <formula>AND($E125 &lt; 0, ISNUMBER($E125))</formula>
    </cfRule>
  </conditionalFormatting>
  <conditionalFormatting sqref="A125:C144 G125:I144">
    <cfRule type="expression" dxfId="3447" priority="67">
      <formula>AND($H125 &gt; 0, ISNUMBER($H125))</formula>
    </cfRule>
    <cfRule type="expression" dxfId="3446" priority="68">
      <formula>AND($H125 = 0 * ISNUMBER($H125))</formula>
    </cfRule>
    <cfRule type="expression" dxfId="3445" priority="69">
      <formula>AND($H125 &lt; 0, ISNUMBER($H125))</formula>
    </cfRule>
  </conditionalFormatting>
  <conditionalFormatting sqref="A125:C144 J125:L144">
    <cfRule type="expression" dxfId="3444" priority="64">
      <formula>AND($K125 &gt; 0, ISNUMBER($K125))</formula>
    </cfRule>
    <cfRule type="expression" dxfId="3443" priority="65">
      <formula>AND($K125 = 0 * ISNUMBER($K125))</formula>
    </cfRule>
    <cfRule type="expression" dxfId="3442" priority="66">
      <formula>AND($K125 &lt; 0, ISNUMBER($K125))</formula>
    </cfRule>
  </conditionalFormatting>
  <conditionalFormatting sqref="D123:F124 E145:F145">
    <cfRule type="expression" dxfId="3441" priority="58">
      <formula>$E$145 &gt; 0</formula>
    </cfRule>
    <cfRule type="expression" dxfId="3440" priority="59">
      <formula>$E$145 = 0</formula>
    </cfRule>
    <cfRule type="expression" dxfId="3439" priority="60">
      <formula>$E$145 &lt; 0</formula>
    </cfRule>
  </conditionalFormatting>
  <conditionalFormatting sqref="G123:I124 H145:I145">
    <cfRule type="expression" dxfId="3438" priority="55">
      <formula>$H$145 &gt; 0</formula>
    </cfRule>
    <cfRule type="expression" dxfId="3437" priority="56">
      <formula>$H$145 = 0</formula>
    </cfRule>
    <cfRule type="expression" dxfId="3436" priority="57">
      <formula>$H$145 &lt; 0</formula>
    </cfRule>
  </conditionalFormatting>
  <conditionalFormatting sqref="J123:L124 K145:L145">
    <cfRule type="expression" dxfId="3435" priority="52">
      <formula>$K$145 &gt; 0</formula>
    </cfRule>
    <cfRule type="expression" dxfId="3434" priority="53">
      <formula>$K$145 = 0</formula>
    </cfRule>
    <cfRule type="expression" dxfId="3433" priority="54">
      <formula>$K$145 &lt; 0</formula>
    </cfRule>
  </conditionalFormatting>
  <conditionalFormatting sqref="M123:O124 N145:O145">
    <cfRule type="expression" dxfId="3432" priority="49">
      <formula>$N$145 &gt; 0</formula>
    </cfRule>
    <cfRule type="expression" dxfId="3431" priority="50">
      <formula>$N$145 = 0</formula>
    </cfRule>
    <cfRule type="expression" dxfId="3430" priority="51">
      <formula>$N$145 &lt; 0</formula>
    </cfRule>
  </conditionalFormatting>
  <conditionalFormatting sqref="A152:C171 M152:O171">
    <cfRule type="expression" dxfId="3429" priority="37">
      <formula>AND($N152 &gt; 0, ISNUMBER($N152))</formula>
    </cfRule>
    <cfRule type="expression" dxfId="3428" priority="38">
      <formula>AND($N152 = 0 * ISNUMBER($N152))</formula>
    </cfRule>
    <cfRule type="expression" dxfId="3427" priority="39">
      <formula>AND($N152 &lt; 0, ISNUMBER($N152))</formula>
    </cfRule>
  </conditionalFormatting>
  <conditionalFormatting sqref="A152:F171">
    <cfRule type="expression" dxfId="3426" priority="46">
      <formula>AND($E152 &gt; 0, ISNUMBER($E152))</formula>
    </cfRule>
    <cfRule type="expression" dxfId="3425" priority="47">
      <formula>AND($E152 = 0 * ISNUMBER($E152))</formula>
    </cfRule>
    <cfRule type="expression" dxfId="3424" priority="48">
      <formula>AND($E152 &lt; 0, ISNUMBER($E152))</formula>
    </cfRule>
  </conditionalFormatting>
  <conditionalFormatting sqref="A152:C171 G152:I171">
    <cfRule type="expression" dxfId="3423" priority="43">
      <formula>AND($H152 &gt; 0, ISNUMBER($H152))</formula>
    </cfRule>
    <cfRule type="expression" dxfId="3422" priority="44">
      <formula>AND($H152 = 0 * ISNUMBER($H152))</formula>
    </cfRule>
    <cfRule type="expression" dxfId="3421" priority="45">
      <formula>AND($H152 &lt; 0, ISNUMBER($H152))</formula>
    </cfRule>
  </conditionalFormatting>
  <conditionalFormatting sqref="A152:C171 J152:L171">
    <cfRule type="expression" dxfId="3420" priority="40">
      <formula>AND($K152 &gt; 0, ISNUMBER($K152))</formula>
    </cfRule>
    <cfRule type="expression" dxfId="3419" priority="41">
      <formula>AND($K152 = 0 * ISNUMBER($K152))</formula>
    </cfRule>
    <cfRule type="expression" dxfId="3418" priority="42">
      <formula>AND($K152 &lt; 0, ISNUMBER($K152))</formula>
    </cfRule>
  </conditionalFormatting>
  <conditionalFormatting sqref="D150:F151 E172:F172">
    <cfRule type="expression" dxfId="3417" priority="34">
      <formula>$E$172 &gt; 0</formula>
    </cfRule>
    <cfRule type="expression" dxfId="3416" priority="35">
      <formula>$E$172 = 0</formula>
    </cfRule>
    <cfRule type="expression" dxfId="3415" priority="36">
      <formula>$E$172 &lt; 0</formula>
    </cfRule>
  </conditionalFormatting>
  <conditionalFormatting sqref="G150:I151 H172:I172">
    <cfRule type="expression" dxfId="3414" priority="31">
      <formula>$H$172 &gt; 0</formula>
    </cfRule>
    <cfRule type="expression" dxfId="3413" priority="32">
      <formula>$H$172 = 0</formula>
    </cfRule>
    <cfRule type="expression" dxfId="3412" priority="33">
      <formula>$H$172 &lt; 0</formula>
    </cfRule>
  </conditionalFormatting>
  <conditionalFormatting sqref="J150:L151 K172:L172">
    <cfRule type="expression" dxfId="3411" priority="28">
      <formula>$K$172 &gt; 0</formula>
    </cfRule>
    <cfRule type="expression" dxfId="3410" priority="29">
      <formula>$K$172 = 0</formula>
    </cfRule>
    <cfRule type="expression" dxfId="3409" priority="30">
      <formula>$K$172 &lt; 0</formula>
    </cfRule>
  </conditionalFormatting>
  <conditionalFormatting sqref="M150:O151 N172:O172">
    <cfRule type="expression" dxfId="3408" priority="25">
      <formula>$N$172 &gt; 0</formula>
    </cfRule>
    <cfRule type="expression" dxfId="3407" priority="26">
      <formula>$N$172 = 0</formula>
    </cfRule>
    <cfRule type="expression" dxfId="3406" priority="27">
      <formula>$N$172 &lt; 0</formula>
    </cfRule>
  </conditionalFormatting>
  <conditionalFormatting sqref="A179:C198 M179:O198">
    <cfRule type="expression" dxfId="3405" priority="13">
      <formula>AND($N179 &gt; 0, ISNUMBER($N179))</formula>
    </cfRule>
    <cfRule type="expression" dxfId="3404" priority="14">
      <formula>AND($N179 = 0 * ISNUMBER($N179))</formula>
    </cfRule>
    <cfRule type="expression" dxfId="3403" priority="15">
      <formula>AND($N179 &lt; 0, ISNUMBER($N179))</formula>
    </cfRule>
  </conditionalFormatting>
  <conditionalFormatting sqref="A179:F198">
    <cfRule type="expression" dxfId="3402" priority="22">
      <formula>AND($E179 &gt; 0, ISNUMBER($E179))</formula>
    </cfRule>
    <cfRule type="expression" dxfId="3401" priority="23">
      <formula>AND($E179 = 0 * ISNUMBER($E179))</formula>
    </cfRule>
    <cfRule type="expression" dxfId="3400" priority="24">
      <formula>AND($E179 &lt; 0, ISNUMBER($E179))</formula>
    </cfRule>
  </conditionalFormatting>
  <conditionalFormatting sqref="A179:C198 G179:I198">
    <cfRule type="expression" dxfId="3399" priority="19">
      <formula>AND($H179 &gt; 0, ISNUMBER($H179))</formula>
    </cfRule>
    <cfRule type="expression" dxfId="3398" priority="20">
      <formula>AND($H179 = 0 * ISNUMBER($H179))</formula>
    </cfRule>
    <cfRule type="expression" dxfId="3397" priority="21">
      <formula>AND($H179 &lt; 0, ISNUMBER($H179))</formula>
    </cfRule>
  </conditionalFormatting>
  <conditionalFormatting sqref="A179:C198 J179:L198">
    <cfRule type="expression" dxfId="3396" priority="16">
      <formula>AND($K179 &gt; 0, ISNUMBER($K179))</formula>
    </cfRule>
    <cfRule type="expression" dxfId="3395" priority="17">
      <formula>AND($K179 = 0 * ISNUMBER($K179))</formula>
    </cfRule>
    <cfRule type="expression" dxfId="3394" priority="18">
      <formula>AND($K179 &lt; 0, ISNUMBER($K179))</formula>
    </cfRule>
  </conditionalFormatting>
  <conditionalFormatting sqref="D177:F178 E199:F199">
    <cfRule type="expression" dxfId="3393" priority="10">
      <formula>$E$199 &gt; 0</formula>
    </cfRule>
    <cfRule type="expression" dxfId="3392" priority="11">
      <formula>$E$199 = 0</formula>
    </cfRule>
    <cfRule type="expression" dxfId="3391" priority="12">
      <formula>$E$199 &lt; 0</formula>
    </cfRule>
  </conditionalFormatting>
  <conditionalFormatting sqref="G177:I178 H199:I199">
    <cfRule type="expression" dxfId="3390" priority="7">
      <formula>$H$199 &gt; 0</formula>
    </cfRule>
    <cfRule type="expression" dxfId="3389" priority="8">
      <formula>$H$199 = 0</formula>
    </cfRule>
    <cfRule type="expression" dxfId="3388" priority="9">
      <formula>$H$199 &lt; 0</formula>
    </cfRule>
  </conditionalFormatting>
  <conditionalFormatting sqref="J177:L178 K199:L199">
    <cfRule type="expression" dxfId="3387" priority="4">
      <formula>$K$199 &gt; 0</formula>
    </cfRule>
    <cfRule type="expression" dxfId="3386" priority="5">
      <formula>$K$199 = 0</formula>
    </cfRule>
    <cfRule type="expression" dxfId="3385" priority="6">
      <formula>$K$199 &lt; 0</formula>
    </cfRule>
  </conditionalFormatting>
  <conditionalFormatting sqref="M177:O178 N199:O199">
    <cfRule type="expression" dxfId="3384" priority="1">
      <formula>$N$199 &gt; 0</formula>
    </cfRule>
    <cfRule type="expression" dxfId="3383" priority="2">
      <formula>$N$199 = 0</formula>
    </cfRule>
    <cfRule type="expression" dxfId="338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FD53E7-E04B-4360-942E-F9F0C8B9F520}">
  <sheetPr codeName="Sheet12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2" t="s">
        <v>0</v>
      </c>
      <c r="B1" s="203"/>
      <c r="C1" s="203"/>
      <c r="D1" s="203"/>
      <c r="E1" s="203"/>
      <c r="F1" s="204"/>
      <c r="G1" s="205">
        <v>44602</v>
      </c>
      <c r="H1" s="206"/>
      <c r="I1" s="207"/>
      <c r="J1" s="202" t="s">
        <v>1</v>
      </c>
      <c r="K1" s="203"/>
      <c r="L1" s="203"/>
      <c r="M1" s="203"/>
      <c r="N1" s="203"/>
      <c r="O1" s="204"/>
      <c r="Q1" s="202" t="s">
        <v>2</v>
      </c>
      <c r="R1" s="204"/>
    </row>
    <row r="2" spans="1:19" ht="17.25" customHeight="1">
      <c r="A2" s="117" t="s">
        <v>3</v>
      </c>
      <c r="B2" s="208" t="s">
        <v>8</v>
      </c>
      <c r="C2" s="209"/>
      <c r="D2" s="209"/>
      <c r="E2" s="209"/>
      <c r="F2" s="210"/>
      <c r="G2" s="211" t="s">
        <v>46</v>
      </c>
      <c r="H2" s="212"/>
      <c r="I2" s="213"/>
      <c r="J2" s="1" t="s">
        <v>3</v>
      </c>
      <c r="K2" s="208" t="s">
        <v>316</v>
      </c>
      <c r="L2" s="209"/>
      <c r="M2" s="209"/>
      <c r="N2" s="209"/>
      <c r="O2" s="210"/>
      <c r="Q2" s="2" t="s">
        <v>6</v>
      </c>
      <c r="R2" s="3">
        <v>0.375</v>
      </c>
    </row>
    <row r="3" spans="1:19" ht="17.25" customHeight="1" thickBot="1">
      <c r="A3" s="118" t="s">
        <v>7</v>
      </c>
      <c r="B3" s="214" t="s">
        <v>324</v>
      </c>
      <c r="C3" s="215"/>
      <c r="D3" s="215"/>
      <c r="E3" s="215"/>
      <c r="F3" s="216"/>
      <c r="G3" s="21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-30,101 KRW (-1.00%)</v>
      </c>
      <c r="H3" s="218"/>
      <c r="I3" s="219"/>
      <c r="J3" s="4" t="s">
        <v>7</v>
      </c>
      <c r="K3" s="214" t="s">
        <v>317</v>
      </c>
      <c r="L3" s="215"/>
      <c r="M3" s="215"/>
      <c r="N3" s="215"/>
      <c r="O3" s="21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14" t="s">
        <v>16</v>
      </c>
      <c r="C4" s="215"/>
      <c r="D4" s="215"/>
      <c r="E4" s="215"/>
      <c r="F4" s="216"/>
      <c r="G4" s="211" t="s">
        <v>44</v>
      </c>
      <c r="H4" s="212"/>
      <c r="I4" s="213"/>
      <c r="J4" s="4" t="s">
        <v>11</v>
      </c>
      <c r="K4" s="214" t="s">
        <v>318</v>
      </c>
      <c r="L4" s="215"/>
      <c r="M4" s="215"/>
      <c r="N4" s="215"/>
      <c r="O4" s="21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14" t="s">
        <v>315</v>
      </c>
      <c r="C5" s="215"/>
      <c r="D5" s="215"/>
      <c r="E5" s="215"/>
      <c r="F5" s="216"/>
      <c r="G5" s="21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-39,020 KRW (-1.30%)</v>
      </c>
      <c r="H5" s="218"/>
      <c r="I5" s="219"/>
      <c r="J5" s="4" t="s">
        <v>15</v>
      </c>
      <c r="K5" s="214" t="s">
        <v>319</v>
      </c>
      <c r="L5" s="215"/>
      <c r="M5" s="215"/>
      <c r="N5" s="215"/>
      <c r="O5" s="216"/>
    </row>
    <row r="6" spans="1:19">
      <c r="A6" s="118" t="s">
        <v>18</v>
      </c>
      <c r="B6" s="214"/>
      <c r="C6" s="215"/>
      <c r="D6" s="215"/>
      <c r="E6" s="215"/>
      <c r="F6" s="216"/>
      <c r="G6" s="211" t="s">
        <v>45</v>
      </c>
      <c r="H6" s="212"/>
      <c r="I6" s="213"/>
      <c r="J6" s="4" t="s">
        <v>18</v>
      </c>
      <c r="K6" s="214" t="s">
        <v>320</v>
      </c>
      <c r="L6" s="215"/>
      <c r="M6" s="215"/>
      <c r="N6" s="215"/>
      <c r="O6" s="216"/>
    </row>
    <row r="7" spans="1:19" ht="17.25" thickBot="1">
      <c r="A7" s="118" t="s">
        <v>21</v>
      </c>
      <c r="B7" s="214"/>
      <c r="C7" s="215"/>
      <c r="D7" s="215"/>
      <c r="E7" s="215"/>
      <c r="F7" s="216"/>
      <c r="G7" s="21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-21,524 KRW (-0.72%)</v>
      </c>
      <c r="H7" s="218"/>
      <c r="I7" s="219"/>
      <c r="J7" s="4" t="s">
        <v>21</v>
      </c>
      <c r="K7" s="214" t="s">
        <v>321</v>
      </c>
      <c r="L7" s="215"/>
      <c r="M7" s="215"/>
      <c r="N7" s="215"/>
      <c r="O7" s="216"/>
    </row>
    <row r="8" spans="1:19" ht="17.25" thickBot="1">
      <c r="A8" s="118" t="s">
        <v>24</v>
      </c>
      <c r="B8" s="214"/>
      <c r="C8" s="215"/>
      <c r="D8" s="215"/>
      <c r="E8" s="215"/>
      <c r="F8" s="216"/>
      <c r="G8" s="211" t="s">
        <v>251</v>
      </c>
      <c r="H8" s="212"/>
      <c r="I8" s="213"/>
      <c r="J8" s="4" t="s">
        <v>24</v>
      </c>
      <c r="K8" s="214"/>
      <c r="L8" s="215"/>
      <c r="M8" s="215"/>
      <c r="N8" s="215"/>
      <c r="O8" s="216"/>
      <c r="Q8" s="202" t="s">
        <v>27</v>
      </c>
      <c r="R8" s="204"/>
    </row>
    <row r="9" spans="1:19" ht="17.25" thickBot="1">
      <c r="A9" s="118" t="s">
        <v>28</v>
      </c>
      <c r="B9" s="214"/>
      <c r="C9" s="215"/>
      <c r="D9" s="215"/>
      <c r="E9" s="215"/>
      <c r="F9" s="216"/>
      <c r="G9" s="21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-7,077 KRW (-0.24%)</v>
      </c>
      <c r="H9" s="218"/>
      <c r="I9" s="219"/>
      <c r="J9" s="4" t="s">
        <v>28</v>
      </c>
      <c r="K9" s="214"/>
      <c r="L9" s="215"/>
      <c r="M9" s="215"/>
      <c r="N9" s="215"/>
      <c r="O9" s="216"/>
      <c r="Q9" s="2" t="s">
        <v>29</v>
      </c>
      <c r="R9" s="6">
        <v>10</v>
      </c>
    </row>
    <row r="10" spans="1:19">
      <c r="A10" s="118" t="s">
        <v>30</v>
      </c>
      <c r="B10" s="214"/>
      <c r="C10" s="215"/>
      <c r="D10" s="215"/>
      <c r="E10" s="215"/>
      <c r="F10" s="216"/>
      <c r="G10" s="211" t="s">
        <v>47</v>
      </c>
      <c r="H10" s="212"/>
      <c r="I10" s="213"/>
      <c r="J10" s="4" t="s">
        <v>30</v>
      </c>
      <c r="K10" s="214" t="s">
        <v>322</v>
      </c>
      <c r="L10" s="215"/>
      <c r="M10" s="215"/>
      <c r="N10" s="215"/>
      <c r="O10" s="216"/>
      <c r="Q10" s="2" t="s">
        <v>31</v>
      </c>
      <c r="R10" s="6">
        <v>100</v>
      </c>
    </row>
    <row r="11" spans="1:19" ht="17.25" thickBot="1">
      <c r="A11" s="119" t="s">
        <v>32</v>
      </c>
      <c r="B11" s="220" t="s">
        <v>323</v>
      </c>
      <c r="C11" s="221"/>
      <c r="D11" s="221"/>
      <c r="E11" s="221"/>
      <c r="F11" s="222"/>
      <c r="G11" s="21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8"/>
      <c r="I11" s="219"/>
      <c r="J11" s="7" t="s">
        <v>32</v>
      </c>
      <c r="K11" s="220" t="s">
        <v>314</v>
      </c>
      <c r="L11" s="221"/>
      <c r="M11" s="221"/>
      <c r="N11" s="221"/>
      <c r="O11" s="222"/>
      <c r="Q11" s="65" t="s">
        <v>33</v>
      </c>
      <c r="R11" s="8">
        <v>1000</v>
      </c>
    </row>
    <row r="12" spans="1:19" ht="17.25" thickBot="1"/>
    <row r="13" spans="1:19" ht="17.25" customHeight="1" thickBot="1">
      <c r="A13" s="202" t="s">
        <v>34</v>
      </c>
      <c r="B13" s="203"/>
      <c r="C13" s="203"/>
      <c r="D13" s="203"/>
      <c r="E13" s="203"/>
      <c r="F13" s="203"/>
      <c r="G13" s="203"/>
      <c r="H13" s="203"/>
      <c r="I13" s="203"/>
      <c r="J13" s="203"/>
      <c r="K13" s="203"/>
      <c r="L13" s="203"/>
      <c r="M13" s="203"/>
      <c r="N13" s="203"/>
      <c r="O13" s="204"/>
      <c r="Q13" s="223"/>
      <c r="R13" s="223"/>
      <c r="S13" s="223"/>
    </row>
    <row r="14" spans="1:19" ht="17.25" customHeight="1" thickBot="1">
      <c r="A14" s="178" t="s">
        <v>35</v>
      </c>
      <c r="B14" s="202" t="s">
        <v>36</v>
      </c>
      <c r="C14" s="204"/>
      <c r="D14" s="202" t="s">
        <v>37</v>
      </c>
      <c r="E14" s="203"/>
      <c r="F14" s="204"/>
      <c r="G14" s="229">
        <f>_xlfn.IFNA(VLOOKUP(B14, 현재가테이블!$B$2:$D$200, 2, FALSE), "-")</f>
        <v>48446000</v>
      </c>
      <c r="H14" s="230"/>
      <c r="I14" s="231"/>
      <c r="J14" s="202" t="s">
        <v>38</v>
      </c>
      <c r="K14" s="203"/>
      <c r="L14" s="204"/>
      <c r="M14" s="232">
        <f>_xlfn.IFNA(VLOOKUP(B14, 현재가테이블!$B$2:$D$200, 3, FALSE), "-")</f>
        <v>4.5040769699999997E-2</v>
      </c>
      <c r="N14" s="233"/>
      <c r="O14" s="234"/>
      <c r="Q14" s="223"/>
      <c r="R14" s="223"/>
      <c r="S14" s="223"/>
    </row>
    <row r="15" spans="1:19" ht="17.25" customHeight="1" thickBot="1">
      <c r="A15" s="267" t="s">
        <v>39</v>
      </c>
      <c r="B15" s="268" t="str">
        <f>TEXT($G$1, "[$-ko-KR]yyyy-mm-dd(ddd) ") &amp; "오전 00:00"</f>
        <v>2022-02-10(목) 오전 00:00</v>
      </c>
      <c r="C15" s="269"/>
      <c r="D15" s="225" t="str">
        <f>TEXT($G$1, "[$-ko-KR]yyyy-mm-dd(ddd) ") &amp; "오후 14:00"</f>
        <v>2022-02-10(목) 오후 14:00</v>
      </c>
      <c r="E15" s="226"/>
      <c r="F15" s="227"/>
      <c r="G15" s="225" t="str">
        <f>TEXT($G$1, "[$-ko-KR]yyyy-mm-dd(ddd) ") &amp; "오후 19:00"</f>
        <v>2022-02-10(목) 오후 19:00</v>
      </c>
      <c r="H15" s="226"/>
      <c r="I15" s="227"/>
      <c r="J15" s="225" t="str">
        <f>TEXT($G$1, "[$-ko-KR]yyyy-mm-dd(ddd) ") &amp; "오후 21:00"</f>
        <v>2022-02-10(목) 오후 21:00</v>
      </c>
      <c r="K15" s="226"/>
      <c r="L15" s="227"/>
      <c r="M15" s="225" t="str">
        <f>TEXT($G$1+1, "[$-ko-KR]yyyy-mm-dd(ddd) ") &amp; "오전 00:00"</f>
        <v>2022-02-11(금) 오전 00:00</v>
      </c>
      <c r="N15" s="226"/>
      <c r="O15" s="227"/>
      <c r="Q15" s="223"/>
      <c r="R15" s="223"/>
      <c r="S15" s="223"/>
    </row>
    <row r="16" spans="1:19" ht="17.25" customHeight="1" thickBot="1">
      <c r="A16" s="26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9" t="s">
        <v>37</v>
      </c>
      <c r="H16" s="180" t="s">
        <v>40</v>
      </c>
      <c r="I16" s="181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8"/>
      <c r="R16" s="228"/>
      <c r="S16" s="22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3"/>
      <c r="R17" s="223"/>
      <c r="S17" s="223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3"/>
      <c r="R18" s="223"/>
      <c r="S18" s="223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8"/>
      <c r="R19" s="228"/>
      <c r="S19" s="22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8"/>
      <c r="R20" s="228"/>
      <c r="S20" s="22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8"/>
      <c r="R21" s="228"/>
      <c r="S21" s="22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8"/>
      <c r="R22" s="228"/>
      <c r="S22" s="22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8"/>
      <c r="R23" s="228"/>
      <c r="S23" s="22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8"/>
      <c r="R24" s="228"/>
      <c r="S24" s="22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7"/>
      <c r="R26" s="238"/>
      <c r="S26" s="23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0"/>
      <c r="R27" s="241"/>
      <c r="S27" s="24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3"/>
      <c r="R28" s="244"/>
      <c r="S28" s="24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8"/>
      <c r="R29" s="228"/>
      <c r="S29" s="22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3"/>
      <c r="R30" s="223"/>
      <c r="S30" s="223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3"/>
      <c r="R31" s="223"/>
      <c r="S31" s="223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8"/>
      <c r="R32" s="228"/>
      <c r="S32" s="22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8"/>
      <c r="R33" s="228"/>
      <c r="S33" s="22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8"/>
      <c r="R34" s="228"/>
      <c r="S34" s="22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0"/>
      <c r="R35" s="251"/>
      <c r="S35" s="25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3"/>
      <c r="R36" s="254"/>
      <c r="S36" s="255"/>
    </row>
    <row r="37" spans="1:19" ht="17.25" customHeight="1" thickBot="1">
      <c r="A37" s="132" t="s">
        <v>42</v>
      </c>
      <c r="B37" s="261">
        <v>150000</v>
      </c>
      <c r="C37" s="26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6"/>
      <c r="R37" s="257"/>
      <c r="S37" s="258"/>
    </row>
    <row r="38" spans="1:19" ht="17.25" customHeight="1"/>
    <row r="39" spans="1:19" ht="17.25" customHeight="1" thickBot="1"/>
    <row r="40" spans="1:19" ht="17.25" customHeight="1" thickBot="1">
      <c r="A40" s="202" t="s">
        <v>44</v>
      </c>
      <c r="B40" s="203"/>
      <c r="C40" s="203"/>
      <c r="D40" s="203"/>
      <c r="E40" s="203"/>
      <c r="F40" s="203"/>
      <c r="G40" s="203"/>
      <c r="H40" s="203"/>
      <c r="I40" s="203"/>
      <c r="J40" s="203"/>
      <c r="K40" s="203"/>
      <c r="L40" s="203"/>
      <c r="M40" s="203"/>
      <c r="N40" s="203"/>
      <c r="O40" s="204"/>
      <c r="Q40" s="223"/>
      <c r="R40" s="223"/>
      <c r="S40" s="223"/>
    </row>
    <row r="41" spans="1:19" ht="17.25" customHeight="1" thickBot="1">
      <c r="A41" s="178" t="s">
        <v>263</v>
      </c>
      <c r="B41" s="202" t="s">
        <v>49</v>
      </c>
      <c r="C41" s="204"/>
      <c r="D41" s="202" t="s">
        <v>57</v>
      </c>
      <c r="E41" s="203"/>
      <c r="F41" s="204"/>
      <c r="G41" s="229">
        <f>_xlfn.IFNA(VLOOKUP(B41, 현재가테이블!$B$2:$D$200, 2, FALSE), "-")</f>
        <v>48446000</v>
      </c>
      <c r="H41" s="230"/>
      <c r="I41" s="231"/>
      <c r="J41" s="202" t="s">
        <v>58</v>
      </c>
      <c r="K41" s="203"/>
      <c r="L41" s="204"/>
      <c r="M41" s="232">
        <f>_xlfn.IFNA(VLOOKUP(B41, 현재가테이블!$B$2:$D$200, 3, FALSE), "-")</f>
        <v>4.5040769699999997E-2</v>
      </c>
      <c r="N41" s="233"/>
      <c r="O41" s="234"/>
      <c r="Q41" s="223"/>
      <c r="R41" s="223"/>
      <c r="S41" s="223"/>
    </row>
    <row r="42" spans="1:19" ht="17.25" customHeight="1" thickBot="1">
      <c r="A42" s="263" t="s">
        <v>54</v>
      </c>
      <c r="B42" s="265" t="str">
        <f>TEXT($G$1, "[$-ko-KR]yyyy-mm-dd(ddd) ") &amp; "오전 00:00"</f>
        <v>2022-02-10(목) 오전 00:00</v>
      </c>
      <c r="C42" s="266"/>
      <c r="D42" s="225" t="str">
        <f>TEXT($G$1, "[$-ko-KR]yyyy-mm-dd(ddd) ") &amp; "오후 14:00"</f>
        <v>2022-02-10(목) 오후 14:00</v>
      </c>
      <c r="E42" s="226"/>
      <c r="F42" s="227"/>
      <c r="G42" s="225" t="str">
        <f>TEXT($G$1, "[$-ko-KR]yyyy-mm-dd(ddd) ") &amp; "오후 19:00"</f>
        <v>2022-02-10(목) 오후 19:00</v>
      </c>
      <c r="H42" s="226"/>
      <c r="I42" s="227"/>
      <c r="J42" s="225" t="str">
        <f>TEXT($G$1, "[$-ko-KR]yyyy-mm-dd(ddd) ") &amp; "오후 21:00"</f>
        <v>2022-02-10(목) 오후 21:00</v>
      </c>
      <c r="K42" s="226"/>
      <c r="L42" s="227"/>
      <c r="M42" s="225" t="str">
        <f>TEXT($G$1+1, "[$-ko-KR]yyyy-mm-dd(ddd) ") &amp; "오전 00:00"</f>
        <v>2022-02-11(금) 오전 00:00</v>
      </c>
      <c r="N42" s="226"/>
      <c r="O42" s="227"/>
      <c r="Q42" s="223"/>
      <c r="R42" s="223"/>
      <c r="S42" s="223"/>
    </row>
    <row r="43" spans="1:19" ht="17.25" customHeight="1" thickBot="1">
      <c r="A43" s="264"/>
      <c r="B43" s="121" t="s">
        <v>57</v>
      </c>
      <c r="C43" s="122" t="s">
        <v>58</v>
      </c>
      <c r="D43" s="2" t="s">
        <v>57</v>
      </c>
      <c r="E43" s="10" t="s">
        <v>264</v>
      </c>
      <c r="F43" s="11" t="s">
        <v>265</v>
      </c>
      <c r="G43" s="179" t="s">
        <v>57</v>
      </c>
      <c r="H43" s="180" t="s">
        <v>264</v>
      </c>
      <c r="I43" s="181" t="s">
        <v>265</v>
      </c>
      <c r="J43" s="10" t="s">
        <v>57</v>
      </c>
      <c r="K43" s="10" t="s">
        <v>264</v>
      </c>
      <c r="L43" s="115" t="s">
        <v>265</v>
      </c>
      <c r="M43" s="2" t="s">
        <v>57</v>
      </c>
      <c r="N43" s="10" t="s">
        <v>264</v>
      </c>
      <c r="O43" s="66" t="s">
        <v>265</v>
      </c>
      <c r="Q43" s="228"/>
      <c r="R43" s="228"/>
      <c r="S43" s="228"/>
    </row>
    <row r="44" spans="1:19" ht="17.25" customHeight="1" thickBot="1">
      <c r="A44" s="123" t="s">
        <v>97</v>
      </c>
      <c r="B44" s="124">
        <v>2.8999999999999998E-3</v>
      </c>
      <c r="C44" s="76">
        <v>3.5714285700000001E-2</v>
      </c>
      <c r="D44" s="13">
        <v>2.7000000000000001E-3</v>
      </c>
      <c r="E44" s="14">
        <f>IF(ISNUMBER(D44), (D44 - $B44) / $B44, "")</f>
        <v>-6.8965517241379198E-2</v>
      </c>
      <c r="F44" s="16">
        <f>IF(ISNUMBER(D44), $B64 * E44, "")</f>
        <v>-10344.82758620688</v>
      </c>
      <c r="G44" s="29">
        <v>2.8999999999999998E-3</v>
      </c>
      <c r="H44" s="14">
        <f>IF(ISNUMBER(G44), (G44 - $B44) / $B44, "")</f>
        <v>0</v>
      </c>
      <c r="I44" s="100">
        <f>IF(ISNUMBER(G44), $B64 * H44, "")</f>
        <v>0</v>
      </c>
      <c r="J44" s="13">
        <v>2.8999999999999998E-3</v>
      </c>
      <c r="K44" s="14">
        <f>IF(ISNUMBER(J44), (J44 - $B44) / $B44, "")</f>
        <v>0</v>
      </c>
      <c r="L44" s="16">
        <f>IF(ISNUMBER(J44), $B64 * K44, "")</f>
        <v>0</v>
      </c>
      <c r="M44" s="29">
        <v>2.8E-3</v>
      </c>
      <c r="N44" s="14">
        <f>IF(ISNUMBER(M44), (M44 - $B44) / $B44, "")</f>
        <v>-3.4482758620689599E-2</v>
      </c>
      <c r="O44" s="16">
        <f>IF(ISNUMBER(M44), $B64 * N44, "")</f>
        <v>-5172.4137931034402</v>
      </c>
      <c r="Q44" s="223"/>
      <c r="R44" s="223"/>
      <c r="S44" s="223"/>
    </row>
    <row r="45" spans="1:19" ht="17.25" customHeight="1" thickBot="1">
      <c r="A45" s="125" t="s">
        <v>125</v>
      </c>
      <c r="B45" s="126">
        <v>80.8</v>
      </c>
      <c r="C45" s="77">
        <v>2.92993631E-2</v>
      </c>
      <c r="D45" s="15">
        <v>79.8</v>
      </c>
      <c r="E45" s="32">
        <f t="shared" ref="E45:E48" si="14">IF(ISNUMBER(D45), (D45 - $B45) / $B45, "")</f>
        <v>-1.2376237623762377E-2</v>
      </c>
      <c r="F45" s="18">
        <f>IF(ISNUMBER(D45), $B64 * E45, "")</f>
        <v>-1856.4356435643565</v>
      </c>
      <c r="G45" s="31">
        <v>82</v>
      </c>
      <c r="H45" s="32">
        <f t="shared" ref="H45:H48" si="15">IF(ISNUMBER(G45), (G45 - $B45) / $B45, "")</f>
        <v>1.4851485148514887E-2</v>
      </c>
      <c r="I45" s="101">
        <f>IF(ISNUMBER(G45), $B64 * H45, "")</f>
        <v>2227.7227722772332</v>
      </c>
      <c r="J45" s="15">
        <v>82</v>
      </c>
      <c r="K45" s="32">
        <f t="shared" ref="K45:K48" si="16">IF(ISNUMBER(J45), (J45 - $B45) / $B45, "")</f>
        <v>1.4851485148514887E-2</v>
      </c>
      <c r="L45" s="18">
        <f>IF(ISNUMBER(J45), $B64 * K45, "")</f>
        <v>2227.7227722772332</v>
      </c>
      <c r="M45" s="31">
        <v>80</v>
      </c>
      <c r="N45" s="32">
        <f t="shared" ref="N45:N48" si="17">IF(ISNUMBER(M45), (M45 - $B45) / $B45, "")</f>
        <v>-9.9009900990098664E-3</v>
      </c>
      <c r="O45" s="18">
        <f>IF(ISNUMBER(M45), $B64 * N45, "")</f>
        <v>-1485.1485148514801</v>
      </c>
      <c r="Q45" s="223"/>
      <c r="R45" s="223"/>
      <c r="S45" s="223"/>
    </row>
    <row r="46" spans="1:19" ht="17.25" customHeight="1" thickBot="1">
      <c r="A46" s="125" t="s">
        <v>198</v>
      </c>
      <c r="B46" s="126">
        <v>56.7</v>
      </c>
      <c r="C46" s="77">
        <v>2.5316455700000001E-2</v>
      </c>
      <c r="D46" s="15">
        <v>55.3</v>
      </c>
      <c r="E46" s="32">
        <f t="shared" si="14"/>
        <v>-2.4691358024691457E-2</v>
      </c>
      <c r="F46" s="18">
        <f>IF(ISNUMBER(D46), $B64 * E46, "")</f>
        <v>-3703.7037037037185</v>
      </c>
      <c r="G46" s="31">
        <v>56.2</v>
      </c>
      <c r="H46" s="32">
        <f t="shared" si="15"/>
        <v>-8.8183421516754845E-3</v>
      </c>
      <c r="I46" s="101">
        <f>IF(ISNUMBER(G46), $B64 * H46, "")</f>
        <v>-1322.7513227513227</v>
      </c>
      <c r="J46" s="15">
        <v>56.2</v>
      </c>
      <c r="K46" s="32">
        <f t="shared" si="16"/>
        <v>-8.8183421516754845E-3</v>
      </c>
      <c r="L46" s="18">
        <f>IF(ISNUMBER(J46), $B64 * K46, "")</f>
        <v>-1322.7513227513227</v>
      </c>
      <c r="M46" s="31">
        <v>55.1</v>
      </c>
      <c r="N46" s="32">
        <f t="shared" si="17"/>
        <v>-2.8218694885361575E-2</v>
      </c>
      <c r="O46" s="18">
        <f>IF(ISNUMBER(M46), $B64 * N46, "")</f>
        <v>-4232.8042328042366</v>
      </c>
      <c r="Q46" s="228"/>
      <c r="R46" s="228"/>
      <c r="S46" s="228"/>
    </row>
    <row r="47" spans="1:19" ht="17.25" customHeight="1" thickBot="1">
      <c r="A47" s="125" t="s">
        <v>342</v>
      </c>
      <c r="B47" s="126">
        <v>11.4</v>
      </c>
      <c r="C47" s="77">
        <v>1.7857142900000001E-2</v>
      </c>
      <c r="D47" s="15">
        <v>11</v>
      </c>
      <c r="E47" s="32">
        <f t="shared" si="14"/>
        <v>-3.5087719298245647E-2</v>
      </c>
      <c r="F47" s="18">
        <f>IF(ISNUMBER(D47), $B64 * E47, "")</f>
        <v>-5263.1578947368471</v>
      </c>
      <c r="G47" s="31">
        <v>11.2</v>
      </c>
      <c r="H47" s="32">
        <f t="shared" si="15"/>
        <v>-1.75438596491229E-2</v>
      </c>
      <c r="I47" s="101">
        <f>IF(ISNUMBER(G47), $B64 * H47, "")</f>
        <v>-2631.5789473684349</v>
      </c>
      <c r="J47" s="15">
        <v>11.2</v>
      </c>
      <c r="K47" s="32">
        <f t="shared" si="16"/>
        <v>-1.75438596491229E-2</v>
      </c>
      <c r="L47" s="18">
        <f>IF(ISNUMBER(J47), $B64 * K47, "")</f>
        <v>-2631.5789473684349</v>
      </c>
      <c r="M47" s="31">
        <v>11</v>
      </c>
      <c r="N47" s="32">
        <f t="shared" si="17"/>
        <v>-3.5087719298245647E-2</v>
      </c>
      <c r="O47" s="18">
        <f>IF(ISNUMBER(M47), $B64 * N47, "")</f>
        <v>-5263.1578947368471</v>
      </c>
      <c r="Q47" s="228"/>
      <c r="R47" s="228"/>
      <c r="S47" s="228"/>
    </row>
    <row r="48" spans="1:19" ht="17.25" customHeight="1" thickBot="1">
      <c r="A48" s="127" t="s">
        <v>331</v>
      </c>
      <c r="B48" s="128">
        <v>0.11700000000000001</v>
      </c>
      <c r="C48" s="78">
        <v>1.73913043E-2</v>
      </c>
      <c r="D48" s="20">
        <v>0.114</v>
      </c>
      <c r="E48" s="21">
        <f t="shared" si="14"/>
        <v>-2.5641025641025661E-2</v>
      </c>
      <c r="F48" s="22">
        <f>IF(ISNUMBER(D48), $B64 * E48, "")</f>
        <v>-3846.1538461538489</v>
      </c>
      <c r="G48" s="30">
        <v>0.11600000000000001</v>
      </c>
      <c r="H48" s="21">
        <f t="shared" si="15"/>
        <v>-8.5470085470085548E-3</v>
      </c>
      <c r="I48" s="105">
        <f>IF(ISNUMBER(G48), $B64 * H48, "")</f>
        <v>-1282.0512820512831</v>
      </c>
      <c r="J48" s="20">
        <v>0.11600000000000001</v>
      </c>
      <c r="K48" s="21">
        <f t="shared" si="16"/>
        <v>-8.5470085470085548E-3</v>
      </c>
      <c r="L48" s="22">
        <f>IF(ISNUMBER(J48), $B64 * K48, "")</f>
        <v>-1282.0512820512831</v>
      </c>
      <c r="M48" s="30">
        <v>0.114</v>
      </c>
      <c r="N48" s="21">
        <f t="shared" si="17"/>
        <v>-2.5641025641025661E-2</v>
      </c>
      <c r="O48" s="22">
        <f>IF(ISNUMBER(M48), $B64 * N48, "")</f>
        <v>-3846.1538461538489</v>
      </c>
      <c r="Q48" s="228"/>
      <c r="R48" s="228"/>
      <c r="S48" s="228"/>
    </row>
    <row r="49" spans="1:19" ht="17.25" customHeight="1" thickBot="1">
      <c r="A49" s="125" t="s">
        <v>175</v>
      </c>
      <c r="B49" s="129">
        <v>12.5</v>
      </c>
      <c r="C49" s="80">
        <v>1.6260162599999999E-2</v>
      </c>
      <c r="D49" s="106">
        <v>12.4</v>
      </c>
      <c r="E49" s="107">
        <f>IF(ISNUMBER(D49), (D49 - $B49) / $B49, "")</f>
        <v>-7.9999999999999724E-3</v>
      </c>
      <c r="F49" s="108">
        <f>IF(ISNUMBER(D49), $B64 * E49, "")</f>
        <v>-1199.9999999999959</v>
      </c>
      <c r="G49" s="109">
        <v>12.6</v>
      </c>
      <c r="H49" s="107">
        <f>IF(ISNUMBER(G49), (G49 - $B49) / $B49, "")</f>
        <v>7.9999999999999724E-3</v>
      </c>
      <c r="I49" s="110">
        <f>IF(ISNUMBER(G49), $B64 * H49, "")</f>
        <v>1199.9999999999959</v>
      </c>
      <c r="J49" s="106">
        <v>12.6</v>
      </c>
      <c r="K49" s="107">
        <f>IF(ISNUMBER(J49), (J49 - $B49) / $B49, "")</f>
        <v>7.9999999999999724E-3</v>
      </c>
      <c r="L49" s="108">
        <f>IF(ISNUMBER(J49), $B64 * K49, "")</f>
        <v>1199.9999999999959</v>
      </c>
      <c r="M49" s="109">
        <v>12.5</v>
      </c>
      <c r="N49" s="107">
        <f>IF(ISNUMBER(M49), (M49 - $B49) / $B49, "")</f>
        <v>0</v>
      </c>
      <c r="O49" s="108">
        <f>IF(ISNUMBER(M49), $B64 * N49, "")</f>
        <v>0</v>
      </c>
      <c r="Q49" s="228"/>
      <c r="R49" s="228"/>
      <c r="S49" s="228"/>
    </row>
    <row r="50" spans="1:19" ht="17.25" customHeight="1" thickBot="1">
      <c r="A50" s="125" t="s">
        <v>64</v>
      </c>
      <c r="B50" s="126">
        <v>36.5</v>
      </c>
      <c r="C50" s="77">
        <v>1.38888889E-2</v>
      </c>
      <c r="D50" s="15">
        <v>35.700000000000003</v>
      </c>
      <c r="E50" s="32">
        <f t="shared" ref="E50:E53" si="18">IF(ISNUMBER(D50), (D50 - $B50) / $B50, "")</f>
        <v>-2.1917808219178006E-2</v>
      </c>
      <c r="F50" s="18">
        <f>IF(ISNUMBER(D50), $B64 * E50, "")</f>
        <v>-3287.6712328767007</v>
      </c>
      <c r="G50" s="31">
        <v>36</v>
      </c>
      <c r="H50" s="32">
        <f t="shared" ref="H50:H53" si="19">IF(ISNUMBER(G50), (G50 - $B50) / $B50, "")</f>
        <v>-1.3698630136986301E-2</v>
      </c>
      <c r="I50" s="101">
        <f>IF(ISNUMBER(G50), $B64 * H50, "")</f>
        <v>-2054.794520547945</v>
      </c>
      <c r="J50" s="15">
        <v>36</v>
      </c>
      <c r="K50" s="32">
        <f t="shared" ref="K50:K53" si="20">IF(ISNUMBER(J50), (J50 - $B50) / $B50, "")</f>
        <v>-1.3698630136986301E-2</v>
      </c>
      <c r="L50" s="18">
        <f>IF(ISNUMBER(J50), $B64 * K50, "")</f>
        <v>-2054.794520547945</v>
      </c>
      <c r="M50" s="31">
        <v>35.4</v>
      </c>
      <c r="N50" s="32">
        <f t="shared" ref="N50:N53" si="21">IF(ISNUMBER(M50), (M50 - $B50) / $B50, "")</f>
        <v>-3.0136986301369902E-2</v>
      </c>
      <c r="O50" s="18">
        <f>IF(ISNUMBER(M50), $B64 * N50, "")</f>
        <v>-4520.5479452054851</v>
      </c>
      <c r="Q50" s="228"/>
      <c r="R50" s="228"/>
      <c r="S50" s="228"/>
    </row>
    <row r="51" spans="1:19" ht="17.25" customHeight="1" thickBot="1">
      <c r="A51" s="125" t="s">
        <v>129</v>
      </c>
      <c r="B51" s="126">
        <v>68.400000000000006</v>
      </c>
      <c r="C51" s="77">
        <v>1.1834319500000001E-2</v>
      </c>
      <c r="D51" s="15">
        <v>67.8</v>
      </c>
      <c r="E51" s="32">
        <f t="shared" si="18"/>
        <v>-8.7719298245615279E-3</v>
      </c>
      <c r="F51" s="18">
        <f>IF(ISNUMBER(D51), $B64 * E51, "")</f>
        <v>-1315.7894736842293</v>
      </c>
      <c r="G51" s="31">
        <v>69</v>
      </c>
      <c r="H51" s="32">
        <f t="shared" si="19"/>
        <v>8.7719298245613198E-3</v>
      </c>
      <c r="I51" s="101">
        <f>IF(ISNUMBER(G51), $B64 * H51, "")</f>
        <v>1315.7894736841979</v>
      </c>
      <c r="J51" s="15">
        <v>69</v>
      </c>
      <c r="K51" s="32">
        <f t="shared" si="20"/>
        <v>8.7719298245613198E-3</v>
      </c>
      <c r="L51" s="18">
        <f>IF(ISNUMBER(J51), $B64 * K51, "")</f>
        <v>1315.7894736841979</v>
      </c>
      <c r="M51" s="31">
        <v>67.400000000000006</v>
      </c>
      <c r="N51" s="32">
        <f t="shared" si="21"/>
        <v>-1.4619883040935672E-2</v>
      </c>
      <c r="O51" s="18">
        <f>IF(ISNUMBER(M51), $B64 * N51, "")</f>
        <v>-2192.9824561403507</v>
      </c>
      <c r="Q51" s="228"/>
      <c r="R51" s="228"/>
      <c r="S51" s="228"/>
    </row>
    <row r="52" spans="1:19" ht="17.25" customHeight="1" thickBot="1">
      <c r="A52" s="125" t="s">
        <v>149</v>
      </c>
      <c r="B52" s="126">
        <v>83.9</v>
      </c>
      <c r="C52" s="77">
        <v>9.6269554999999993E-3</v>
      </c>
      <c r="D52" s="15">
        <v>84.3</v>
      </c>
      <c r="E52" s="32">
        <f t="shared" si="18"/>
        <v>4.7675804529200413E-3</v>
      </c>
      <c r="F52" s="18">
        <f>IF(ISNUMBER(D52), $B64 * E52, "")</f>
        <v>715.13706793800623</v>
      </c>
      <c r="G52" s="31">
        <v>86.5</v>
      </c>
      <c r="H52" s="32">
        <f t="shared" si="19"/>
        <v>3.098927294398086E-2</v>
      </c>
      <c r="I52" s="101">
        <f>IF(ISNUMBER(G52), $B64 * H52, "")</f>
        <v>4648.3909415971293</v>
      </c>
      <c r="J52" s="15">
        <v>86.5</v>
      </c>
      <c r="K52" s="32">
        <f t="shared" si="20"/>
        <v>3.098927294398086E-2</v>
      </c>
      <c r="L52" s="18">
        <f>IF(ISNUMBER(J52), $B64 * K52, "")</f>
        <v>4648.3909415971293</v>
      </c>
      <c r="M52" s="31">
        <v>85.2</v>
      </c>
      <c r="N52" s="32">
        <f t="shared" si="21"/>
        <v>1.549463647199043E-2</v>
      </c>
      <c r="O52" s="18">
        <f>IF(ISNUMBER(M52), $B64 * N52, "")</f>
        <v>2324.1954707985647</v>
      </c>
      <c r="Q52" s="33"/>
      <c r="R52" s="33"/>
    </row>
    <row r="53" spans="1:19" ht="17.25" customHeight="1" thickBot="1">
      <c r="A53" s="130" t="s">
        <v>119</v>
      </c>
      <c r="B53" s="131">
        <v>20.8</v>
      </c>
      <c r="C53" s="79">
        <v>4.8309179000000004E-3</v>
      </c>
      <c r="D53" s="24">
        <v>21.2</v>
      </c>
      <c r="E53" s="25">
        <f t="shared" si="18"/>
        <v>1.9230769230769162E-2</v>
      </c>
      <c r="F53" s="104">
        <f>IF(ISNUMBER(D53), $B64 * E53, "")</f>
        <v>2884.6153846153743</v>
      </c>
      <c r="G53" s="102">
        <v>21.5</v>
      </c>
      <c r="H53" s="25">
        <f t="shared" si="19"/>
        <v>3.3653846153846118E-2</v>
      </c>
      <c r="I53" s="103">
        <f>IF(ISNUMBER(G53), $B64 * H53, "")</f>
        <v>5048.0769230769174</v>
      </c>
      <c r="J53" s="24">
        <v>21.5</v>
      </c>
      <c r="K53" s="25">
        <f t="shared" si="20"/>
        <v>3.3653846153846118E-2</v>
      </c>
      <c r="L53" s="104">
        <f>IF(ISNUMBER(J53), $B64 * K53, "")</f>
        <v>5048.0769230769174</v>
      </c>
      <c r="M53" s="102">
        <v>21</v>
      </c>
      <c r="N53" s="25">
        <f t="shared" si="21"/>
        <v>9.6153846153845812E-3</v>
      </c>
      <c r="O53" s="104">
        <f>IF(ISNUMBER(M53), $B64 * N53, "")</f>
        <v>1442.3076923076871</v>
      </c>
      <c r="Q53" s="237"/>
      <c r="R53" s="238"/>
      <c r="S53" s="239"/>
    </row>
    <row r="54" spans="1:19" ht="17.25" customHeight="1">
      <c r="A54" s="123" t="s">
        <v>145</v>
      </c>
      <c r="B54" s="124">
        <v>14.4</v>
      </c>
      <c r="C54" s="76">
        <v>0</v>
      </c>
      <c r="D54" s="13">
        <v>14.3</v>
      </c>
      <c r="E54" s="14">
        <f>IF(ISNUMBER(D54), (D54 - $B54) / $B54, "")</f>
        <v>-6.9444444444444198E-3</v>
      </c>
      <c r="F54" s="16">
        <f>IF(ISNUMBER(D54), $B64 * E54, "")</f>
        <v>-1041.6666666666629</v>
      </c>
      <c r="G54" s="29">
        <v>14.6</v>
      </c>
      <c r="H54" s="14">
        <f>IF(ISNUMBER(G54), (G54 - $B54) / $B54, "")</f>
        <v>1.388888888888884E-2</v>
      </c>
      <c r="I54" s="100">
        <f>IF(ISNUMBER(G54), $B64 * H54, "")</f>
        <v>2083.3333333333258</v>
      </c>
      <c r="J54" s="13">
        <v>14.6</v>
      </c>
      <c r="K54" s="14">
        <f>IF(ISNUMBER(J54), (J54 - $B54) / $B54, "")</f>
        <v>1.388888888888884E-2</v>
      </c>
      <c r="L54" s="16">
        <f>IF(ISNUMBER(J54), $B64 * K54, "")</f>
        <v>2083.3333333333258</v>
      </c>
      <c r="M54" s="29">
        <v>14.3</v>
      </c>
      <c r="N54" s="14">
        <f>IF(ISNUMBER(M54), (M54 - $B54) / $B54, "")</f>
        <v>-6.9444444444444198E-3</v>
      </c>
      <c r="O54" s="16">
        <f>IF(ISNUMBER(M54), $B64 * N54, "")</f>
        <v>-1041.6666666666629</v>
      </c>
      <c r="Q54" s="240"/>
      <c r="R54" s="241"/>
      <c r="S54" s="242"/>
    </row>
    <row r="55" spans="1:19" ht="17.25" customHeight="1" thickBot="1">
      <c r="A55" s="125" t="s">
        <v>206</v>
      </c>
      <c r="B55" s="126">
        <v>13.1</v>
      </c>
      <c r="C55" s="77">
        <v>0</v>
      </c>
      <c r="D55" s="15">
        <v>13</v>
      </c>
      <c r="E55" s="32">
        <f t="shared" ref="E55:E58" si="22">IF(ISNUMBER(D55), (D55 - $B55) / $B55, "")</f>
        <v>-7.6335877862595148E-3</v>
      </c>
      <c r="F55" s="18">
        <f>IF(ISNUMBER(D55), $B64 * E55, "")</f>
        <v>-1145.0381679389272</v>
      </c>
      <c r="G55" s="31">
        <v>13.1</v>
      </c>
      <c r="H55" s="32">
        <f t="shared" ref="H55:H58" si="23">IF(ISNUMBER(G55), (G55 - $B55) / $B55, "")</f>
        <v>0</v>
      </c>
      <c r="I55" s="101">
        <f>IF(ISNUMBER(G55), $B64 * H55, "")</f>
        <v>0</v>
      </c>
      <c r="J55" s="15">
        <v>13.1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12.9</v>
      </c>
      <c r="N55" s="32">
        <f t="shared" ref="N55:N58" si="25">IF(ISNUMBER(M55), (M55 - $B55) / $B55, "")</f>
        <v>-1.526717557251903E-2</v>
      </c>
      <c r="O55" s="18">
        <f>IF(ISNUMBER(M55), $B64 * N55, "")</f>
        <v>-2290.0763358778545</v>
      </c>
      <c r="Q55" s="243"/>
      <c r="R55" s="244"/>
      <c r="S55" s="245"/>
    </row>
    <row r="56" spans="1:19" ht="17.25" customHeight="1" thickBot="1">
      <c r="A56" s="125" t="s">
        <v>71</v>
      </c>
      <c r="B56" s="126">
        <v>22</v>
      </c>
      <c r="C56" s="77">
        <v>-4.5248869000000004E-3</v>
      </c>
      <c r="D56" s="15">
        <v>21.7</v>
      </c>
      <c r="E56" s="32">
        <f t="shared" si="22"/>
        <v>-1.3636363636363669E-2</v>
      </c>
      <c r="F56" s="18">
        <f>IF(ISNUMBER(D56), $B64 * E56, "")</f>
        <v>-2045.4545454545503</v>
      </c>
      <c r="G56" s="31">
        <v>22.1</v>
      </c>
      <c r="H56" s="32">
        <f t="shared" si="23"/>
        <v>4.5454545454546103E-3</v>
      </c>
      <c r="I56" s="101">
        <f>IF(ISNUMBER(G56), $B64 * H56, "")</f>
        <v>681.81818181819153</v>
      </c>
      <c r="J56" s="15">
        <v>22.1</v>
      </c>
      <c r="K56" s="32">
        <f t="shared" si="24"/>
        <v>4.5454545454546103E-3</v>
      </c>
      <c r="L56" s="18">
        <f>IF(ISNUMBER(J56), $B64 * K56, "")</f>
        <v>681.81818181819153</v>
      </c>
      <c r="M56" s="31">
        <v>21.7</v>
      </c>
      <c r="N56" s="32">
        <f t="shared" si="25"/>
        <v>-1.3636363636363669E-2</v>
      </c>
      <c r="O56" s="18">
        <f>IF(ISNUMBER(M56), $B64 * N56, "")</f>
        <v>-2045.4545454545503</v>
      </c>
      <c r="Q56" s="228"/>
      <c r="R56" s="228"/>
      <c r="S56" s="228"/>
    </row>
    <row r="57" spans="1:19" ht="17.25" customHeight="1" thickBot="1">
      <c r="A57" s="125" t="s">
        <v>200</v>
      </c>
      <c r="B57" s="126">
        <v>13.3</v>
      </c>
      <c r="C57" s="77">
        <v>-7.4626865999999998E-3</v>
      </c>
      <c r="D57" s="15">
        <v>13.2</v>
      </c>
      <c r="E57" s="32">
        <f t="shared" si="22"/>
        <v>-7.5187969924813093E-3</v>
      </c>
      <c r="F57" s="18">
        <f>IF(ISNUMBER(D57), $B64 * E57, "")</f>
        <v>-1127.8195488721965</v>
      </c>
      <c r="G57" s="31">
        <v>13.3</v>
      </c>
      <c r="H57" s="32">
        <f t="shared" si="23"/>
        <v>0</v>
      </c>
      <c r="I57" s="101">
        <f>IF(ISNUMBER(G57), $B64 * H57, "")</f>
        <v>0</v>
      </c>
      <c r="J57" s="15">
        <v>13.3</v>
      </c>
      <c r="K57" s="32">
        <f t="shared" si="24"/>
        <v>0</v>
      </c>
      <c r="L57" s="18">
        <f>IF(ISNUMBER(J57), $B64 * K57, "")</f>
        <v>0</v>
      </c>
      <c r="M57" s="31">
        <v>13.1</v>
      </c>
      <c r="N57" s="32">
        <f t="shared" si="25"/>
        <v>-1.5037593984962485E-2</v>
      </c>
      <c r="O57" s="18">
        <f>IF(ISNUMBER(M57), $B64 * N57, "")</f>
        <v>-2255.6390977443725</v>
      </c>
      <c r="Q57" s="223"/>
      <c r="R57" s="223"/>
      <c r="S57" s="223"/>
    </row>
    <row r="58" spans="1:19" ht="17.25" customHeight="1" thickBot="1">
      <c r="A58" s="127" t="s">
        <v>186</v>
      </c>
      <c r="B58" s="128">
        <v>12.1</v>
      </c>
      <c r="C58" s="78">
        <v>-8.1967212999999994E-3</v>
      </c>
      <c r="D58" s="20">
        <v>11.8</v>
      </c>
      <c r="E58" s="21">
        <f t="shared" si="22"/>
        <v>-2.479338842975198E-2</v>
      </c>
      <c r="F58" s="22">
        <f>IF(ISNUMBER(D58), $B64 * E58, "")</f>
        <v>-3719.0082644627969</v>
      </c>
      <c r="G58" s="30">
        <v>12</v>
      </c>
      <c r="H58" s="21">
        <f t="shared" si="23"/>
        <v>-8.2644628099173261E-3</v>
      </c>
      <c r="I58" s="105">
        <f>IF(ISNUMBER(G58), $B64 * H58, "")</f>
        <v>-1239.6694214875988</v>
      </c>
      <c r="J58" s="20">
        <v>12</v>
      </c>
      <c r="K58" s="21">
        <f t="shared" si="24"/>
        <v>-8.2644628099173261E-3</v>
      </c>
      <c r="L58" s="22">
        <f>IF(ISNUMBER(J58), $B64 * K58, "")</f>
        <v>-1239.6694214875988</v>
      </c>
      <c r="M58" s="30">
        <v>11.9</v>
      </c>
      <c r="N58" s="21">
        <f t="shared" si="25"/>
        <v>-1.6528925619834652E-2</v>
      </c>
      <c r="O58" s="22">
        <f>IF(ISNUMBER(M58), $B64 * N58, "")</f>
        <v>-2479.3388429751976</v>
      </c>
      <c r="Q58" s="223"/>
      <c r="R58" s="223"/>
      <c r="S58" s="223"/>
    </row>
    <row r="59" spans="1:19" ht="17.25" customHeight="1" thickBot="1">
      <c r="A59" s="125" t="s">
        <v>212</v>
      </c>
      <c r="B59" s="129">
        <v>8.2899999999999991</v>
      </c>
      <c r="C59" s="80">
        <v>-9.557945E-3</v>
      </c>
      <c r="D59" s="106">
        <v>8.23</v>
      </c>
      <c r="E59" s="107">
        <f>IF(ISNUMBER(D59), (D59 - $B59) / $B59, "")</f>
        <v>-7.2376357056693277E-3</v>
      </c>
      <c r="F59" s="108">
        <f>IF(ISNUMBER(D59), $B64 * E59, "")</f>
        <v>-1085.6453558503993</v>
      </c>
      <c r="G59" s="109">
        <v>8.2899999999999991</v>
      </c>
      <c r="H59" s="107">
        <f>IF(ISNUMBER(G59), (G59 - $B59) / $B59, "")</f>
        <v>0</v>
      </c>
      <c r="I59" s="110">
        <f>IF(ISNUMBER(G59), $B64 * H59, "")</f>
        <v>0</v>
      </c>
      <c r="J59" s="106">
        <v>8.2899999999999991</v>
      </c>
      <c r="K59" s="107">
        <f>IF(ISNUMBER(J59), (J59 - $B59) / $B59, "")</f>
        <v>0</v>
      </c>
      <c r="L59" s="108">
        <f>IF(ISNUMBER(J59), $B64 * K59, "")</f>
        <v>0</v>
      </c>
      <c r="M59" s="109">
        <v>8.1999999999999993</v>
      </c>
      <c r="N59" s="107">
        <f>IF(ISNUMBER(M59), (M59 - $B59) / $B59, "")</f>
        <v>-1.0856453558504207E-2</v>
      </c>
      <c r="O59" s="108">
        <f>IF(ISNUMBER(M59), $B64 * N59, "")</f>
        <v>-1628.4680337756311</v>
      </c>
      <c r="Q59" s="228"/>
      <c r="R59" s="228"/>
      <c r="S59" s="228"/>
    </row>
    <row r="60" spans="1:19" ht="17.25" customHeight="1" thickBot="1">
      <c r="A60" s="125" t="s">
        <v>204</v>
      </c>
      <c r="B60" s="126">
        <v>8.98</v>
      </c>
      <c r="C60" s="77">
        <v>-1.31868132E-2</v>
      </c>
      <c r="D60" s="15">
        <v>8.92</v>
      </c>
      <c r="E60" s="32">
        <f t="shared" ref="E60:E63" si="26">IF(ISNUMBER(D60), (D60 - $B60) / $B60, "")</f>
        <v>-6.6815144766147541E-3</v>
      </c>
      <c r="F60" s="18">
        <f>IF(ISNUMBER(D60), $B64 * E60, "")</f>
        <v>-1002.2271714922131</v>
      </c>
      <c r="G60" s="31">
        <v>9.0299999999999994</v>
      </c>
      <c r="H60" s="32">
        <f t="shared" ref="H60:H63" si="27">IF(ISNUMBER(G60), (G60 - $B60) / $B60, "")</f>
        <v>5.5679287305121306E-3</v>
      </c>
      <c r="I60" s="101">
        <f>IF(ISNUMBER(G60), $B64 * H60, "")</f>
        <v>835.1893095768196</v>
      </c>
      <c r="J60" s="15">
        <v>9.0299999999999994</v>
      </c>
      <c r="K60" s="32">
        <f t="shared" ref="K60:K63" si="28">IF(ISNUMBER(J60), (J60 - $B60) / $B60, "")</f>
        <v>5.5679287305121306E-3</v>
      </c>
      <c r="L60" s="18">
        <f>IF(ISNUMBER(J60), $B64 * K60, "")</f>
        <v>835.1893095768196</v>
      </c>
      <c r="M60" s="31">
        <v>8.86</v>
      </c>
      <c r="N60" s="32">
        <f t="shared" ref="N60:N63" si="29">IF(ISNUMBER(M60), (M60 - $B60) / $B60, "")</f>
        <v>-1.3363028953229508E-2</v>
      </c>
      <c r="O60" s="18">
        <f>IF(ISNUMBER(M60), $B64 * N60, "")</f>
        <v>-2004.4543429844261</v>
      </c>
      <c r="Q60" s="228"/>
      <c r="R60" s="228"/>
      <c r="S60" s="228"/>
    </row>
    <row r="61" spans="1:19" ht="17.25" customHeight="1" thickBot="1">
      <c r="A61" s="125" t="s">
        <v>147</v>
      </c>
      <c r="B61" s="126">
        <v>9.6</v>
      </c>
      <c r="C61" s="77">
        <v>-1.6393442599999999E-2</v>
      </c>
      <c r="D61" s="15">
        <v>9.48</v>
      </c>
      <c r="E61" s="32">
        <f t="shared" si="26"/>
        <v>-1.2499999999999919E-2</v>
      </c>
      <c r="F61" s="18">
        <f>IF(ISNUMBER(D61), $B64 * E61, "")</f>
        <v>-1874.9999999999879</v>
      </c>
      <c r="G61" s="31">
        <v>9.64</v>
      </c>
      <c r="H61" s="32">
        <f t="shared" si="27"/>
        <v>4.1666666666667629E-3</v>
      </c>
      <c r="I61" s="101">
        <f>IF(ISNUMBER(G61), $B64 * H61, "")</f>
        <v>625.00000000001444</v>
      </c>
      <c r="J61" s="15">
        <v>9.64</v>
      </c>
      <c r="K61" s="32">
        <f t="shared" si="28"/>
        <v>4.1666666666667629E-3</v>
      </c>
      <c r="L61" s="18">
        <f>IF(ISNUMBER(J61), $B64 * K61, "")</f>
        <v>625.00000000001444</v>
      </c>
      <c r="M61" s="31">
        <v>9.52</v>
      </c>
      <c r="N61" s="32">
        <f t="shared" si="29"/>
        <v>-8.3333333333333419E-3</v>
      </c>
      <c r="O61" s="18">
        <f>IF(ISNUMBER(M61), $B64 * N61, "")</f>
        <v>-1250.0000000000014</v>
      </c>
      <c r="Q61" s="228"/>
      <c r="R61" s="228"/>
      <c r="S61" s="228"/>
    </row>
    <row r="62" spans="1:19" ht="17.25" customHeight="1">
      <c r="A62" s="125" t="s">
        <v>127</v>
      </c>
      <c r="B62" s="126">
        <v>94.1</v>
      </c>
      <c r="C62" s="77">
        <v>-1.6718913299999999E-2</v>
      </c>
      <c r="D62" s="15">
        <v>93.1</v>
      </c>
      <c r="E62" s="32">
        <f t="shared" si="26"/>
        <v>-1.0626992561105207E-2</v>
      </c>
      <c r="F62" s="18">
        <f>IF(ISNUMBER(D62), $B64 * E62, "")</f>
        <v>-1594.0488841657811</v>
      </c>
      <c r="G62" s="31">
        <v>93.8</v>
      </c>
      <c r="H62" s="32">
        <f t="shared" si="27"/>
        <v>-3.1880977683315321E-3</v>
      </c>
      <c r="I62" s="101">
        <f>IF(ISNUMBER(G62), $B64 * H62, "")</f>
        <v>-478.21466524972982</v>
      </c>
      <c r="J62" s="15">
        <v>93.8</v>
      </c>
      <c r="K62" s="32">
        <f t="shared" si="28"/>
        <v>-3.1880977683315321E-3</v>
      </c>
      <c r="L62" s="18">
        <f>IF(ISNUMBER(J62), $B64 * K62, "")</f>
        <v>-478.21466524972982</v>
      </c>
      <c r="M62" s="31">
        <v>93.7</v>
      </c>
      <c r="N62" s="32">
        <f t="shared" si="29"/>
        <v>-4.2507970244419924E-3</v>
      </c>
      <c r="O62" s="18">
        <f>IF(ISNUMBER(M62), $B64 * N62, "")</f>
        <v>-637.61955366629888</v>
      </c>
      <c r="Q62" s="250"/>
      <c r="R62" s="251"/>
      <c r="S62" s="252"/>
    </row>
    <row r="63" spans="1:19" ht="17.25" customHeight="1" thickBot="1">
      <c r="A63" s="130" t="s">
        <v>246</v>
      </c>
      <c r="B63" s="131">
        <v>68.099999999999994</v>
      </c>
      <c r="C63" s="79">
        <v>-2.1551724099999999E-2</v>
      </c>
      <c r="D63" s="24">
        <v>69.400000000000006</v>
      </c>
      <c r="E63" s="25">
        <f t="shared" si="26"/>
        <v>1.908957415565362E-2</v>
      </c>
      <c r="F63" s="104">
        <f>IF(ISNUMBER(D63), $B64 * E63, "")</f>
        <v>2863.4361233480431</v>
      </c>
      <c r="G63" s="102">
        <v>69.8</v>
      </c>
      <c r="H63" s="25">
        <f t="shared" si="27"/>
        <v>2.4963289280469942E-2</v>
      </c>
      <c r="I63" s="103">
        <f>IF(ISNUMBER(G63), $B64 * H63, "")</f>
        <v>3744.4933920704912</v>
      </c>
      <c r="J63" s="24">
        <v>69.8</v>
      </c>
      <c r="K63" s="25">
        <f t="shared" si="28"/>
        <v>2.4963289280469942E-2</v>
      </c>
      <c r="L63" s="104">
        <f>IF(ISNUMBER(J63), $B64 * K63, "")</f>
        <v>3744.4933920704912</v>
      </c>
      <c r="M63" s="102">
        <v>67.900000000000006</v>
      </c>
      <c r="N63" s="25">
        <f t="shared" si="29"/>
        <v>-2.9368575624080565E-3</v>
      </c>
      <c r="O63" s="104">
        <f>IF(ISNUMBER(M63), $B64 * N63, "")</f>
        <v>-440.5286343612085</v>
      </c>
      <c r="Q63" s="253"/>
      <c r="R63" s="254"/>
      <c r="S63" s="255"/>
    </row>
    <row r="64" spans="1:19" ht="17.25" customHeight="1" thickBot="1">
      <c r="A64" s="132" t="s">
        <v>266</v>
      </c>
      <c r="B64" s="261">
        <f>$B$37</f>
        <v>150000</v>
      </c>
      <c r="C64" s="262"/>
      <c r="D64" s="26" t="s">
        <v>267</v>
      </c>
      <c r="E64" s="27">
        <f>IF(COUNT(E44:E63), SUM(E44:E63) / COUNT(E44:E63), 0)</f>
        <v>-1.2996819803309559E-2</v>
      </c>
      <c r="F64" s="28">
        <f>SUM(F44:F63)</f>
        <v>-38990.459409928662</v>
      </c>
      <c r="G64" s="26" t="s">
        <v>267</v>
      </c>
      <c r="H64" s="27">
        <f>IF(COUNT(H44:H63), SUM(H44:H63) / COUNT(H44:H63), 0)</f>
        <v>4.4669180559926674E-3</v>
      </c>
      <c r="I64" s="28">
        <f>SUM(I44:I63)</f>
        <v>13400.754167978001</v>
      </c>
      <c r="J64" s="26" t="s">
        <v>267</v>
      </c>
      <c r="K64" s="27">
        <f>IF(COUNT(K44:K63), SUM(K44:K63) / COUNT(K44:K63), 0)</f>
        <v>4.4669180559926674E-3</v>
      </c>
      <c r="L64" s="28">
        <f>SUM(L44:L63)</f>
        <v>13400.754167978001</v>
      </c>
      <c r="M64" s="26" t="s">
        <v>267</v>
      </c>
      <c r="N64" s="27">
        <f>IF(COUNT(N44:N63), SUM(N44:N63) / COUNT(N44:N63), 0)</f>
        <v>-1.3006650524465216E-2</v>
      </c>
      <c r="O64" s="28">
        <f>SUM(O44:O63)</f>
        <v>-39019.951573395643</v>
      </c>
      <c r="Q64" s="256"/>
      <c r="R64" s="257"/>
      <c r="S64" s="258"/>
    </row>
    <row r="65" spans="1:19" ht="17.25" customHeight="1"/>
    <row r="66" spans="1:19" ht="17.25" customHeight="1" thickBot="1"/>
    <row r="67" spans="1:19" ht="17.25" thickBot="1">
      <c r="A67" s="202" t="s">
        <v>45</v>
      </c>
      <c r="B67" s="203"/>
      <c r="C67" s="203"/>
      <c r="D67" s="203"/>
      <c r="E67" s="203"/>
      <c r="F67" s="203"/>
      <c r="G67" s="203"/>
      <c r="H67" s="203"/>
      <c r="I67" s="203"/>
      <c r="J67" s="203"/>
      <c r="K67" s="203"/>
      <c r="L67" s="203"/>
      <c r="M67" s="203"/>
      <c r="N67" s="203"/>
      <c r="O67" s="204"/>
      <c r="Q67" s="223"/>
      <c r="R67" s="223"/>
      <c r="S67" s="223"/>
    </row>
    <row r="68" spans="1:19" ht="17.25" thickBot="1">
      <c r="A68" s="178" t="s">
        <v>263</v>
      </c>
      <c r="B68" s="202" t="s">
        <v>49</v>
      </c>
      <c r="C68" s="204"/>
      <c r="D68" s="202" t="s">
        <v>57</v>
      </c>
      <c r="E68" s="203"/>
      <c r="F68" s="204"/>
      <c r="G68" s="229">
        <f>_xlfn.IFNA(VLOOKUP(B68, 현재가테이블!$B$2:$D$200, 2, FALSE), "-")</f>
        <v>48446000</v>
      </c>
      <c r="H68" s="230"/>
      <c r="I68" s="231"/>
      <c r="J68" s="202" t="s">
        <v>58</v>
      </c>
      <c r="K68" s="203"/>
      <c r="L68" s="204"/>
      <c r="M68" s="232">
        <f>_xlfn.IFNA(VLOOKUP(B68, 현재가테이블!$B$2:$D$200, 3, FALSE), "-")</f>
        <v>4.5040769699999997E-2</v>
      </c>
      <c r="N68" s="233"/>
      <c r="O68" s="234"/>
      <c r="Q68" s="223"/>
      <c r="R68" s="223"/>
      <c r="S68" s="223"/>
    </row>
    <row r="69" spans="1:19" ht="17.25" thickBot="1">
      <c r="A69" s="263" t="s">
        <v>54</v>
      </c>
      <c r="B69" s="265" t="str">
        <f>TEXT($G$1, "[$-ko-KR]yyyy-mm-dd(ddd) ") &amp; "오전 00:00"</f>
        <v>2022-02-10(목) 오전 00:00</v>
      </c>
      <c r="C69" s="266"/>
      <c r="D69" s="225" t="str">
        <f>TEXT($G$1, "[$-ko-KR]yyyy-mm-dd(ddd) ") &amp; "오후 14:00"</f>
        <v>2022-02-10(목) 오후 14:00</v>
      </c>
      <c r="E69" s="226"/>
      <c r="F69" s="227"/>
      <c r="G69" s="225" t="str">
        <f>TEXT($G$1, "[$-ko-KR]yyyy-mm-dd(ddd) ") &amp; "오후 19:00"</f>
        <v>2022-02-10(목) 오후 19:00</v>
      </c>
      <c r="H69" s="226"/>
      <c r="I69" s="227"/>
      <c r="J69" s="225" t="str">
        <f>TEXT($G$1, "[$-ko-KR]yyyy-mm-dd(ddd) ") &amp; "오후 21:00"</f>
        <v>2022-02-10(목) 오후 21:00</v>
      </c>
      <c r="K69" s="226"/>
      <c r="L69" s="227"/>
      <c r="M69" s="225" t="str">
        <f>TEXT($G$1+1, "[$-ko-KR]yyyy-mm-dd(ddd) ") &amp; "오전 00:00"</f>
        <v>2022-02-11(금) 오전 00:00</v>
      </c>
      <c r="N69" s="226"/>
      <c r="O69" s="227"/>
      <c r="Q69" s="223"/>
      <c r="R69" s="223"/>
      <c r="S69" s="223"/>
    </row>
    <row r="70" spans="1:19" ht="17.25" thickBot="1">
      <c r="A70" s="264"/>
      <c r="B70" s="121" t="s">
        <v>57</v>
      </c>
      <c r="C70" s="122" t="s">
        <v>58</v>
      </c>
      <c r="D70" s="2" t="s">
        <v>57</v>
      </c>
      <c r="E70" s="10" t="s">
        <v>264</v>
      </c>
      <c r="F70" s="11" t="s">
        <v>265</v>
      </c>
      <c r="G70" s="179" t="s">
        <v>57</v>
      </c>
      <c r="H70" s="180" t="s">
        <v>264</v>
      </c>
      <c r="I70" s="181" t="s">
        <v>265</v>
      </c>
      <c r="J70" s="10" t="s">
        <v>57</v>
      </c>
      <c r="K70" s="10" t="s">
        <v>264</v>
      </c>
      <c r="L70" s="115" t="s">
        <v>265</v>
      </c>
      <c r="M70" s="2" t="s">
        <v>57</v>
      </c>
      <c r="N70" s="10" t="s">
        <v>264</v>
      </c>
      <c r="O70" s="66" t="s">
        <v>265</v>
      </c>
      <c r="Q70" s="228"/>
      <c r="R70" s="228"/>
      <c r="S70" s="228"/>
    </row>
    <row r="71" spans="1:19" ht="17.25" thickBot="1">
      <c r="A71" s="123" t="s">
        <v>327</v>
      </c>
      <c r="B71" s="124">
        <v>697</v>
      </c>
      <c r="C71" s="76">
        <v>4.49775112E-2</v>
      </c>
      <c r="D71" s="13">
        <v>746</v>
      </c>
      <c r="E71" s="14">
        <f>IF(ISNUMBER(D71), (D71 - $B71) / $B71, "")</f>
        <v>7.0301291248206596E-2</v>
      </c>
      <c r="F71" s="16">
        <f>IF(ISNUMBER(D71), $B91 * E71, "")</f>
        <v>10545.193687230989</v>
      </c>
      <c r="G71" s="29">
        <v>724</v>
      </c>
      <c r="H71" s="14">
        <f>IF(ISNUMBER(G71), (G71 - $B71) / $B71, "")</f>
        <v>3.8737446197991389E-2</v>
      </c>
      <c r="I71" s="100">
        <f>IF(ISNUMBER(G71), $B91 * H71, "")</f>
        <v>5810.6169296987082</v>
      </c>
      <c r="J71" s="13">
        <v>724</v>
      </c>
      <c r="K71" s="14">
        <f>IF(ISNUMBER(J71), (J71 - $B71) / $B71, "")</f>
        <v>3.8737446197991389E-2</v>
      </c>
      <c r="L71" s="16">
        <f>IF(ISNUMBER(J71), $B91 * K71, "")</f>
        <v>5810.6169296987082</v>
      </c>
      <c r="M71" s="29">
        <v>712</v>
      </c>
      <c r="N71" s="14">
        <f>IF(ISNUMBER(M71), (M71 - $B71) / $B71, "")</f>
        <v>2.1520803443328552E-2</v>
      </c>
      <c r="O71" s="16">
        <f>IF(ISNUMBER(M71), $B91 * N71, "")</f>
        <v>3228.120516499283</v>
      </c>
      <c r="Q71" s="223"/>
      <c r="R71" s="223"/>
      <c r="S71" s="223"/>
    </row>
    <row r="72" spans="1:19" ht="17.25" thickBot="1">
      <c r="A72" s="125" t="s">
        <v>107</v>
      </c>
      <c r="B72" s="126">
        <v>129</v>
      </c>
      <c r="C72" s="77">
        <v>4.0322580599999998E-2</v>
      </c>
      <c r="D72" s="15">
        <v>126</v>
      </c>
      <c r="E72" s="32">
        <f t="shared" ref="E72:E75" si="30">IF(ISNUMBER(D72), (D72 - $B72) / $B72, "")</f>
        <v>-2.3255813953488372E-2</v>
      </c>
      <c r="F72" s="18">
        <f>IF(ISNUMBER(D72), $B91 * E72, "")</f>
        <v>-3488.3720930232557</v>
      </c>
      <c r="G72" s="31">
        <v>126</v>
      </c>
      <c r="H72" s="32">
        <f t="shared" ref="H72:H75" si="31">IF(ISNUMBER(G72), (G72 - $B72) / $B72, "")</f>
        <v>-2.3255813953488372E-2</v>
      </c>
      <c r="I72" s="101">
        <f>IF(ISNUMBER(G72), $B91 * H72, "")</f>
        <v>-3488.3720930232557</v>
      </c>
      <c r="J72" s="15">
        <v>126</v>
      </c>
      <c r="K72" s="32">
        <f t="shared" ref="K72:K75" si="32">IF(ISNUMBER(J72), (J72 - $B72) / $B72, "")</f>
        <v>-2.3255813953488372E-2</v>
      </c>
      <c r="L72" s="18">
        <f>IF(ISNUMBER(J72), $B91 * K72, "")</f>
        <v>-3488.3720930232557</v>
      </c>
      <c r="M72" s="31">
        <v>124</v>
      </c>
      <c r="N72" s="32">
        <f t="shared" ref="N72:N75" si="33">IF(ISNUMBER(M72), (M72 - $B72) / $B72, "")</f>
        <v>-3.875968992248062E-2</v>
      </c>
      <c r="O72" s="18">
        <f>IF(ISNUMBER(M72), $B91 * N72, "")</f>
        <v>-5813.9534883720926</v>
      </c>
      <c r="Q72" s="223"/>
      <c r="R72" s="223"/>
      <c r="S72" s="223"/>
    </row>
    <row r="73" spans="1:19" ht="17.25" thickBot="1">
      <c r="A73" s="125" t="s">
        <v>115</v>
      </c>
      <c r="B73" s="126">
        <v>612</v>
      </c>
      <c r="C73" s="77">
        <v>3.2040472200000003E-2</v>
      </c>
      <c r="D73" s="15">
        <v>618</v>
      </c>
      <c r="E73" s="32">
        <f t="shared" si="30"/>
        <v>9.8039215686274508E-3</v>
      </c>
      <c r="F73" s="18">
        <f>IF(ISNUMBER(D73), $B91 * E73, "")</f>
        <v>1470.5882352941176</v>
      </c>
      <c r="G73" s="31">
        <v>641</v>
      </c>
      <c r="H73" s="32">
        <f t="shared" si="31"/>
        <v>4.7385620915032678E-2</v>
      </c>
      <c r="I73" s="101">
        <f>IF(ISNUMBER(G73), $B91 * H73, "")</f>
        <v>7107.8431372549021</v>
      </c>
      <c r="J73" s="15">
        <v>641</v>
      </c>
      <c r="K73" s="32">
        <f t="shared" si="32"/>
        <v>4.7385620915032678E-2</v>
      </c>
      <c r="L73" s="18">
        <f>IF(ISNUMBER(J73), $B91 * K73, "")</f>
        <v>7107.8431372549021</v>
      </c>
      <c r="M73" s="31">
        <v>643</v>
      </c>
      <c r="N73" s="32">
        <f t="shared" si="33"/>
        <v>5.0653594771241831E-2</v>
      </c>
      <c r="O73" s="18">
        <f>IF(ISNUMBER(M73), $B91 * N73, "")</f>
        <v>7598.0392156862745</v>
      </c>
      <c r="Q73" s="228"/>
      <c r="R73" s="228"/>
      <c r="S73" s="228"/>
    </row>
    <row r="74" spans="1:19" ht="17.25" thickBot="1">
      <c r="A74" s="125" t="s">
        <v>85</v>
      </c>
      <c r="B74" s="126">
        <v>283</v>
      </c>
      <c r="C74" s="77">
        <v>2.9090909099999999E-2</v>
      </c>
      <c r="D74" s="15">
        <v>288</v>
      </c>
      <c r="E74" s="32">
        <f t="shared" si="30"/>
        <v>1.7667844522968199E-2</v>
      </c>
      <c r="F74" s="18">
        <f>IF(ISNUMBER(D74), $B91 * E74, "")</f>
        <v>2650.1766784452298</v>
      </c>
      <c r="G74" s="31">
        <v>289</v>
      </c>
      <c r="H74" s="32">
        <f t="shared" si="31"/>
        <v>2.1201413427561839E-2</v>
      </c>
      <c r="I74" s="101">
        <f>IF(ISNUMBER(G74), $B91 * H74, "")</f>
        <v>3180.2120141342757</v>
      </c>
      <c r="J74" s="15">
        <v>289</v>
      </c>
      <c r="K74" s="32">
        <f t="shared" si="32"/>
        <v>2.1201413427561839E-2</v>
      </c>
      <c r="L74" s="18">
        <f>IF(ISNUMBER(J74), $B91 * K74, "")</f>
        <v>3180.2120141342757</v>
      </c>
      <c r="M74" s="31">
        <v>282</v>
      </c>
      <c r="N74" s="32">
        <f t="shared" si="33"/>
        <v>-3.5335689045936395E-3</v>
      </c>
      <c r="O74" s="18">
        <f>IF(ISNUMBER(M74), $B91 * N74, "")</f>
        <v>-530.03533568904595</v>
      </c>
      <c r="Q74" s="228"/>
      <c r="R74" s="228"/>
      <c r="S74" s="228"/>
    </row>
    <row r="75" spans="1:19" ht="17.25" thickBot="1">
      <c r="A75" s="127" t="s">
        <v>56</v>
      </c>
      <c r="B75" s="128">
        <v>145</v>
      </c>
      <c r="C75" s="78">
        <v>2.83687943E-2</v>
      </c>
      <c r="D75" s="20">
        <v>143</v>
      </c>
      <c r="E75" s="21">
        <f t="shared" si="30"/>
        <v>-1.3793103448275862E-2</v>
      </c>
      <c r="F75" s="22">
        <f>IF(ISNUMBER(D75), $B91 * E75, "")</f>
        <v>-2068.9655172413791</v>
      </c>
      <c r="G75" s="30">
        <v>144</v>
      </c>
      <c r="H75" s="21">
        <f t="shared" si="31"/>
        <v>-6.8965517241379309E-3</v>
      </c>
      <c r="I75" s="105">
        <f>IF(ISNUMBER(G75), $B91 * H75, "")</f>
        <v>-1034.4827586206895</v>
      </c>
      <c r="J75" s="20">
        <v>144</v>
      </c>
      <c r="K75" s="21">
        <f t="shared" si="32"/>
        <v>-6.8965517241379309E-3</v>
      </c>
      <c r="L75" s="22">
        <f>IF(ISNUMBER(J75), $B91 * K75, "")</f>
        <v>-1034.4827586206895</v>
      </c>
      <c r="M75" s="30">
        <v>143</v>
      </c>
      <c r="N75" s="21">
        <f t="shared" si="33"/>
        <v>-1.3793103448275862E-2</v>
      </c>
      <c r="O75" s="22">
        <f>IF(ISNUMBER(M75), $B91 * N75, "")</f>
        <v>-2068.9655172413791</v>
      </c>
      <c r="Q75" s="228"/>
      <c r="R75" s="228"/>
      <c r="S75" s="228"/>
    </row>
    <row r="76" spans="1:19" ht="17.25" thickBot="1">
      <c r="A76" s="125" t="s">
        <v>103</v>
      </c>
      <c r="B76" s="129">
        <v>855</v>
      </c>
      <c r="C76" s="80">
        <v>2.7644230799999999E-2</v>
      </c>
      <c r="D76" s="106">
        <v>851</v>
      </c>
      <c r="E76" s="107">
        <f>IF(ISNUMBER(D76), (D76 - $B76) / $B76, "")</f>
        <v>-4.6783625730994153E-3</v>
      </c>
      <c r="F76" s="108">
        <f>IF(ISNUMBER(D76), $B91 * E76, "")</f>
        <v>-701.75438596491233</v>
      </c>
      <c r="G76" s="109">
        <v>860</v>
      </c>
      <c r="H76" s="107">
        <f>IF(ISNUMBER(G76), (G76 - $B76) / $B76, "")</f>
        <v>5.8479532163742687E-3</v>
      </c>
      <c r="I76" s="110">
        <f>IF(ISNUMBER(G76), $B91 * H76, "")</f>
        <v>877.19298245614027</v>
      </c>
      <c r="J76" s="106">
        <v>860</v>
      </c>
      <c r="K76" s="107">
        <f>IF(ISNUMBER(J76), (J76 - $B76) / $B76, "")</f>
        <v>5.8479532163742687E-3</v>
      </c>
      <c r="L76" s="108">
        <f>IF(ISNUMBER(J76), $B91 * K76, "")</f>
        <v>877.19298245614027</v>
      </c>
      <c r="M76" s="109">
        <v>842</v>
      </c>
      <c r="N76" s="107">
        <f>IF(ISNUMBER(M76), (M76 - $B76) / $B76, "")</f>
        <v>-1.5204678362573099E-2</v>
      </c>
      <c r="O76" s="108">
        <f>IF(ISNUMBER(M76), $B91 * N76, "")</f>
        <v>-2280.7017543859647</v>
      </c>
      <c r="Q76" s="228"/>
      <c r="R76" s="228"/>
      <c r="S76" s="228"/>
    </row>
    <row r="77" spans="1:19" ht="17.25" thickBot="1">
      <c r="A77" s="125" t="s">
        <v>238</v>
      </c>
      <c r="B77" s="126">
        <v>493</v>
      </c>
      <c r="C77" s="77">
        <v>1.85950413E-2</v>
      </c>
      <c r="D77" s="15">
        <v>484</v>
      </c>
      <c r="E77" s="32">
        <f t="shared" ref="E77:E80" si="34">IF(ISNUMBER(D77), (D77 - $B77) / $B77, "")</f>
        <v>-1.8255578093306288E-2</v>
      </c>
      <c r="F77" s="18">
        <f>IF(ISNUMBER(D77), $B91 * E77, "")</f>
        <v>-2738.3367139959432</v>
      </c>
      <c r="G77" s="31">
        <v>487</v>
      </c>
      <c r="H77" s="32">
        <f t="shared" ref="H77:H80" si="35">IF(ISNUMBER(G77), (G77 - $B77) / $B77, "")</f>
        <v>-1.2170385395537525E-2</v>
      </c>
      <c r="I77" s="101">
        <f>IF(ISNUMBER(G77), $B91 * H77, "")</f>
        <v>-1825.5578093306287</v>
      </c>
      <c r="J77" s="15">
        <v>487</v>
      </c>
      <c r="K77" s="32">
        <f t="shared" ref="K77:K80" si="36">IF(ISNUMBER(J77), (J77 - $B77) / $B77, "")</f>
        <v>-1.2170385395537525E-2</v>
      </c>
      <c r="L77" s="18">
        <f>IF(ISNUMBER(J77), $B91 * K77, "")</f>
        <v>-1825.5578093306287</v>
      </c>
      <c r="M77" s="31">
        <v>483</v>
      </c>
      <c r="N77" s="32">
        <f t="shared" ref="N77:N80" si="37">IF(ISNUMBER(M77), (M77 - $B77) / $B77, "")</f>
        <v>-2.0283975659229209E-2</v>
      </c>
      <c r="O77" s="18">
        <f>IF(ISNUMBER(M77), $B91 * N77, "")</f>
        <v>-3042.5963488843813</v>
      </c>
      <c r="Q77" s="228"/>
      <c r="R77" s="228"/>
      <c r="S77" s="228"/>
    </row>
    <row r="78" spans="1:19" ht="17.25" thickBot="1">
      <c r="A78" s="125" t="s">
        <v>214</v>
      </c>
      <c r="B78" s="126">
        <v>332</v>
      </c>
      <c r="C78" s="77">
        <v>1.2195121999999999E-2</v>
      </c>
      <c r="D78" s="15">
        <v>322</v>
      </c>
      <c r="E78" s="32">
        <f t="shared" si="34"/>
        <v>-3.0120481927710843E-2</v>
      </c>
      <c r="F78" s="18">
        <f>IF(ISNUMBER(D78), $B91 * E78, "")</f>
        <v>-4518.0722891566265</v>
      </c>
      <c r="G78" s="31">
        <v>328</v>
      </c>
      <c r="H78" s="32">
        <f t="shared" si="35"/>
        <v>-1.2048192771084338E-2</v>
      </c>
      <c r="I78" s="101">
        <f>IF(ISNUMBER(G78), $B91 * H78, "")</f>
        <v>-1807.2289156626507</v>
      </c>
      <c r="J78" s="15">
        <v>328</v>
      </c>
      <c r="K78" s="32">
        <f t="shared" si="36"/>
        <v>-1.2048192771084338E-2</v>
      </c>
      <c r="L78" s="18">
        <f>IF(ISNUMBER(J78), $B91 * K78, "")</f>
        <v>-1807.2289156626507</v>
      </c>
      <c r="M78" s="31">
        <v>322</v>
      </c>
      <c r="N78" s="32">
        <f t="shared" si="37"/>
        <v>-3.0120481927710843E-2</v>
      </c>
      <c r="O78" s="18">
        <f>IF(ISNUMBER(M78), $B91 * N78, "")</f>
        <v>-4518.0722891566265</v>
      </c>
      <c r="Q78" s="228"/>
      <c r="R78" s="228"/>
      <c r="S78" s="228"/>
    </row>
    <row r="79" spans="1:19" ht="17.25" thickBot="1">
      <c r="A79" s="125" t="s">
        <v>250</v>
      </c>
      <c r="B79" s="126">
        <v>273</v>
      </c>
      <c r="C79" s="77">
        <v>0</v>
      </c>
      <c r="D79" s="15">
        <v>271</v>
      </c>
      <c r="E79" s="32">
        <f t="shared" si="34"/>
        <v>-7.326007326007326E-3</v>
      </c>
      <c r="F79" s="18">
        <f>IF(ISNUMBER(D79), $B91 * E79, "")</f>
        <v>-1098.901098901099</v>
      </c>
      <c r="G79" s="31">
        <v>274</v>
      </c>
      <c r="H79" s="32">
        <f t="shared" si="35"/>
        <v>3.663003663003663E-3</v>
      </c>
      <c r="I79" s="101">
        <f>IF(ISNUMBER(G79), $B91 * H79, "")</f>
        <v>549.45054945054949</v>
      </c>
      <c r="J79" s="15">
        <v>274</v>
      </c>
      <c r="K79" s="32">
        <f t="shared" si="36"/>
        <v>3.663003663003663E-3</v>
      </c>
      <c r="L79" s="18">
        <f>IF(ISNUMBER(J79), $B91 * K79, "")</f>
        <v>549.45054945054949</v>
      </c>
      <c r="M79" s="31">
        <v>269</v>
      </c>
      <c r="N79" s="32">
        <f t="shared" si="37"/>
        <v>-1.4652014652014652E-2</v>
      </c>
      <c r="O79" s="18">
        <f>IF(ISNUMBER(M79), $B91 * N79, "")</f>
        <v>-2197.802197802198</v>
      </c>
      <c r="Q79" s="33"/>
      <c r="R79" s="33"/>
    </row>
    <row r="80" spans="1:19" ht="17.25" thickBot="1">
      <c r="A80" s="130" t="s">
        <v>325</v>
      </c>
      <c r="B80" s="131">
        <v>310</v>
      </c>
      <c r="C80" s="79">
        <v>0</v>
      </c>
      <c r="D80" s="24">
        <v>305</v>
      </c>
      <c r="E80" s="25">
        <f t="shared" si="34"/>
        <v>-1.6129032258064516E-2</v>
      </c>
      <c r="F80" s="104">
        <f>IF(ISNUMBER(D80), $B91 * E80, "")</f>
        <v>-2419.3548387096776</v>
      </c>
      <c r="G80" s="102">
        <v>312</v>
      </c>
      <c r="H80" s="25">
        <f t="shared" si="35"/>
        <v>6.4516129032258064E-3</v>
      </c>
      <c r="I80" s="103">
        <f>IF(ISNUMBER(G80), $B91 * H80, "")</f>
        <v>967.74193548387098</v>
      </c>
      <c r="J80" s="24">
        <v>312</v>
      </c>
      <c r="K80" s="25">
        <f t="shared" si="36"/>
        <v>6.4516129032258064E-3</v>
      </c>
      <c r="L80" s="104">
        <f>IF(ISNUMBER(J80), $B91 * K80, "")</f>
        <v>967.74193548387098</v>
      </c>
      <c r="M80" s="102">
        <v>313</v>
      </c>
      <c r="N80" s="25">
        <f t="shared" si="37"/>
        <v>9.6774193548387101E-3</v>
      </c>
      <c r="O80" s="104">
        <f>IF(ISNUMBER(M80), $B91 * N80, "")</f>
        <v>1451.6129032258066</v>
      </c>
      <c r="Q80" s="237"/>
      <c r="R80" s="238"/>
      <c r="S80" s="239"/>
    </row>
    <row r="81" spans="1:19">
      <c r="A81" s="123" t="s">
        <v>161</v>
      </c>
      <c r="B81" s="124">
        <v>471</v>
      </c>
      <c r="C81" s="76">
        <v>-2.1186440999999999E-3</v>
      </c>
      <c r="D81" s="13">
        <v>464</v>
      </c>
      <c r="E81" s="14">
        <f>IF(ISNUMBER(D81), (D81 - $B81) / $B81, "")</f>
        <v>-1.4861995753715499E-2</v>
      </c>
      <c r="F81" s="16">
        <f>IF(ISNUMBER(D81), $B91 * E81, "")</f>
        <v>-2229.2993630573251</v>
      </c>
      <c r="G81" s="29">
        <v>469</v>
      </c>
      <c r="H81" s="14">
        <f>IF(ISNUMBER(G81), (G81 - $B81) / $B81, "")</f>
        <v>-4.246284501061571E-3</v>
      </c>
      <c r="I81" s="100">
        <f>IF(ISNUMBER(G81), $B91 * H81, "")</f>
        <v>-636.9426751592357</v>
      </c>
      <c r="J81" s="13">
        <v>469</v>
      </c>
      <c r="K81" s="14">
        <f>IF(ISNUMBER(J81), (J81 - $B81) / $B81, "")</f>
        <v>-4.246284501061571E-3</v>
      </c>
      <c r="L81" s="16">
        <f>IF(ISNUMBER(J81), $B91 * K81, "")</f>
        <v>-636.9426751592357</v>
      </c>
      <c r="M81" s="29">
        <v>463</v>
      </c>
      <c r="N81" s="14">
        <f>IF(ISNUMBER(M81), (M81 - $B81) / $B81, "")</f>
        <v>-1.6985138004246284E-2</v>
      </c>
      <c r="O81" s="16">
        <f>IF(ISNUMBER(M81), $B91 * N81, "")</f>
        <v>-2547.7707006369428</v>
      </c>
      <c r="Q81" s="240"/>
      <c r="R81" s="241"/>
      <c r="S81" s="242"/>
    </row>
    <row r="82" spans="1:19" ht="17.25" thickBot="1">
      <c r="A82" s="125" t="s">
        <v>51</v>
      </c>
      <c r="B82" s="126">
        <v>293</v>
      </c>
      <c r="C82" s="77">
        <v>-3.4013605000000001E-3</v>
      </c>
      <c r="D82" s="15">
        <v>287</v>
      </c>
      <c r="E82" s="32">
        <f t="shared" ref="E82:E85" si="38">IF(ISNUMBER(D82), (D82 - $B82) / $B82, "")</f>
        <v>-2.0477815699658702E-2</v>
      </c>
      <c r="F82" s="18">
        <f>IF(ISNUMBER(D82), $B91 * E82, "")</f>
        <v>-3071.6723549488052</v>
      </c>
      <c r="G82" s="31">
        <v>292</v>
      </c>
      <c r="H82" s="32">
        <f t="shared" ref="H82:H85" si="39">IF(ISNUMBER(G82), (G82 - $B82) / $B82, "")</f>
        <v>-3.4129692832764505E-3</v>
      </c>
      <c r="I82" s="101">
        <f>IF(ISNUMBER(G82), $B91 * H82, "")</f>
        <v>-511.9453924914676</v>
      </c>
      <c r="J82" s="15">
        <v>292</v>
      </c>
      <c r="K82" s="32">
        <f t="shared" ref="K82:K85" si="40">IF(ISNUMBER(J82), (J82 - $B82) / $B82, "")</f>
        <v>-3.4129692832764505E-3</v>
      </c>
      <c r="L82" s="18">
        <f>IF(ISNUMBER(J82), $B91 * K82, "")</f>
        <v>-511.9453924914676</v>
      </c>
      <c r="M82" s="31">
        <v>286</v>
      </c>
      <c r="N82" s="32">
        <f t="shared" ref="N82:N85" si="41">IF(ISNUMBER(M82), (M82 - $B82) / $B82, "")</f>
        <v>-2.3890784982935155E-2</v>
      </c>
      <c r="O82" s="18">
        <f>IF(ISNUMBER(M82), $B91 * N82, "")</f>
        <v>-3583.6177474402734</v>
      </c>
      <c r="Q82" s="243"/>
      <c r="R82" s="244"/>
      <c r="S82" s="245"/>
    </row>
    <row r="83" spans="1:19" ht="17.25" thickBot="1">
      <c r="A83" s="125" t="s">
        <v>232</v>
      </c>
      <c r="B83" s="126">
        <v>444</v>
      </c>
      <c r="C83" s="77">
        <v>-4.4843048999999996E-3</v>
      </c>
      <c r="D83" s="15">
        <v>438</v>
      </c>
      <c r="E83" s="32">
        <f t="shared" si="38"/>
        <v>-1.3513513513513514E-2</v>
      </c>
      <c r="F83" s="18">
        <f>IF(ISNUMBER(D83), $B91 * E83, "")</f>
        <v>-2027.0270270270271</v>
      </c>
      <c r="G83" s="31">
        <v>443</v>
      </c>
      <c r="H83" s="32">
        <f t="shared" si="39"/>
        <v>-2.2522522522522522E-3</v>
      </c>
      <c r="I83" s="101">
        <f>IF(ISNUMBER(G83), $B91 * H83, "")</f>
        <v>-337.83783783783781</v>
      </c>
      <c r="J83" s="15">
        <v>443</v>
      </c>
      <c r="K83" s="32">
        <f t="shared" si="40"/>
        <v>-2.2522522522522522E-3</v>
      </c>
      <c r="L83" s="18">
        <f>IF(ISNUMBER(J83), $B91 * K83, "")</f>
        <v>-337.83783783783781</v>
      </c>
      <c r="M83" s="31">
        <v>438</v>
      </c>
      <c r="N83" s="32">
        <f t="shared" si="41"/>
        <v>-1.3513513513513514E-2</v>
      </c>
      <c r="O83" s="18">
        <f>IF(ISNUMBER(M83), $B91 * N83, "")</f>
        <v>-2027.0270270270271</v>
      </c>
      <c r="Q83" s="228"/>
      <c r="R83" s="228"/>
      <c r="S83" s="228"/>
    </row>
    <row r="84" spans="1:19" ht="17.25" thickBot="1">
      <c r="A84" s="125" t="s">
        <v>248</v>
      </c>
      <c r="B84" s="126">
        <v>800</v>
      </c>
      <c r="C84" s="77">
        <v>-4.9751244000000002E-3</v>
      </c>
      <c r="D84" s="15">
        <v>786</v>
      </c>
      <c r="E84" s="32">
        <f t="shared" si="38"/>
        <v>-1.7500000000000002E-2</v>
      </c>
      <c r="F84" s="18">
        <f>IF(ISNUMBER(D84), $B91 * E84, "")</f>
        <v>-2625.0000000000005</v>
      </c>
      <c r="G84" s="31">
        <v>795</v>
      </c>
      <c r="H84" s="32">
        <f t="shared" si="39"/>
        <v>-6.2500000000000003E-3</v>
      </c>
      <c r="I84" s="101">
        <f>IF(ISNUMBER(G84), $B91 * H84, "")</f>
        <v>-937.5</v>
      </c>
      <c r="J84" s="15">
        <v>795</v>
      </c>
      <c r="K84" s="32">
        <f t="shared" si="40"/>
        <v>-6.2500000000000003E-3</v>
      </c>
      <c r="L84" s="18">
        <f>IF(ISNUMBER(J84), $B91 * K84, "")</f>
        <v>-937.5</v>
      </c>
      <c r="M84" s="31">
        <v>789</v>
      </c>
      <c r="N84" s="32">
        <f t="shared" si="41"/>
        <v>-1.375E-2</v>
      </c>
      <c r="O84" s="18">
        <f>IF(ISNUMBER(M84), $B91 * N84, "")</f>
        <v>-2062.5</v>
      </c>
      <c r="Q84" s="223"/>
      <c r="R84" s="223"/>
      <c r="S84" s="223"/>
    </row>
    <row r="85" spans="1:19" ht="17.25" thickBot="1">
      <c r="A85" s="127" t="s">
        <v>262</v>
      </c>
      <c r="B85" s="128">
        <v>193</v>
      </c>
      <c r="C85" s="78">
        <v>-5.1546392E-3</v>
      </c>
      <c r="D85" s="20">
        <v>191</v>
      </c>
      <c r="E85" s="21">
        <f t="shared" si="38"/>
        <v>-1.0362694300518135E-2</v>
      </c>
      <c r="F85" s="22">
        <f>IF(ISNUMBER(D85), $B91 * E85, "")</f>
        <v>-1554.4041450777202</v>
      </c>
      <c r="G85" s="30">
        <v>193</v>
      </c>
      <c r="H85" s="21">
        <f t="shared" si="39"/>
        <v>0</v>
      </c>
      <c r="I85" s="105">
        <f>IF(ISNUMBER(G85), $B91 * H85, "")</f>
        <v>0</v>
      </c>
      <c r="J85" s="20">
        <v>193</v>
      </c>
      <c r="K85" s="21">
        <f t="shared" si="40"/>
        <v>0</v>
      </c>
      <c r="L85" s="22">
        <f>IF(ISNUMBER(J85), $B91 * K85, "")</f>
        <v>0</v>
      </c>
      <c r="M85" s="30">
        <v>189</v>
      </c>
      <c r="N85" s="21">
        <f t="shared" si="41"/>
        <v>-2.072538860103627E-2</v>
      </c>
      <c r="O85" s="22">
        <f>IF(ISNUMBER(M85), $B91 * N85, "")</f>
        <v>-3108.8082901554403</v>
      </c>
      <c r="Q85" s="223"/>
      <c r="R85" s="223"/>
      <c r="S85" s="223"/>
    </row>
    <row r="86" spans="1:19" ht="17.25" thickBot="1">
      <c r="A86" s="125" t="s">
        <v>196</v>
      </c>
      <c r="B86" s="129">
        <v>147</v>
      </c>
      <c r="C86" s="80">
        <v>-6.7567568000000003E-3</v>
      </c>
      <c r="D86" s="106">
        <v>146</v>
      </c>
      <c r="E86" s="107">
        <f>IF(ISNUMBER(D86), (D86 - $B86) / $B86, "")</f>
        <v>-6.8027210884353739E-3</v>
      </c>
      <c r="F86" s="108">
        <f>IF(ISNUMBER(D86), $B91 * E86, "")</f>
        <v>-1020.408163265306</v>
      </c>
      <c r="G86" s="109">
        <v>149</v>
      </c>
      <c r="H86" s="107">
        <f>IF(ISNUMBER(G86), (G86 - $B86) / $B86, "")</f>
        <v>1.3605442176870748E-2</v>
      </c>
      <c r="I86" s="110">
        <f>IF(ISNUMBER(G86), $B91 * H86, "")</f>
        <v>2040.8163265306121</v>
      </c>
      <c r="J86" s="106">
        <v>149</v>
      </c>
      <c r="K86" s="107">
        <f>IF(ISNUMBER(J86), (J86 - $B86) / $B86, "")</f>
        <v>1.3605442176870748E-2</v>
      </c>
      <c r="L86" s="108">
        <f>IF(ISNUMBER(J86), $B91 * K86, "")</f>
        <v>2040.8163265306121</v>
      </c>
      <c r="M86" s="109">
        <v>146</v>
      </c>
      <c r="N86" s="107">
        <f>IF(ISNUMBER(M86), (M86 - $B86) / $B86, "")</f>
        <v>-6.8027210884353739E-3</v>
      </c>
      <c r="O86" s="108">
        <f>IF(ISNUMBER(M86), $B91 * N86, "")</f>
        <v>-1020.408163265306</v>
      </c>
      <c r="Q86" s="228"/>
      <c r="R86" s="228"/>
      <c r="S86" s="228"/>
    </row>
    <row r="87" spans="1:19" ht="17.25" thickBot="1">
      <c r="A87" s="125" t="s">
        <v>188</v>
      </c>
      <c r="B87" s="126">
        <v>273</v>
      </c>
      <c r="C87" s="77">
        <v>-7.2727273000000002E-3</v>
      </c>
      <c r="D87" s="15">
        <v>269</v>
      </c>
      <c r="E87" s="32">
        <f t="shared" ref="E87:E90" si="42">IF(ISNUMBER(D87), (D87 - $B87) / $B87, "")</f>
        <v>-1.4652014652014652E-2</v>
      </c>
      <c r="F87" s="18">
        <f>IF(ISNUMBER(D87), $B91 * E87, "")</f>
        <v>-2197.802197802198</v>
      </c>
      <c r="G87" s="31">
        <v>273</v>
      </c>
      <c r="H87" s="32">
        <f t="shared" ref="H87:H90" si="43">IF(ISNUMBER(G87), (G87 - $B87) / $B87, "")</f>
        <v>0</v>
      </c>
      <c r="I87" s="101">
        <f>IF(ISNUMBER(G87), $B91 * H87, "")</f>
        <v>0</v>
      </c>
      <c r="J87" s="15">
        <v>273</v>
      </c>
      <c r="K87" s="32">
        <f t="shared" ref="K87:K90" si="44">IF(ISNUMBER(J87), (J87 - $B87) / $B87, "")</f>
        <v>0</v>
      </c>
      <c r="L87" s="18">
        <f>IF(ISNUMBER(J87), $B91 * K87, "")</f>
        <v>0</v>
      </c>
      <c r="M87" s="31">
        <v>269</v>
      </c>
      <c r="N87" s="32">
        <f t="shared" ref="N87:N90" si="45">IF(ISNUMBER(M87), (M87 - $B87) / $B87, "")</f>
        <v>-1.4652014652014652E-2</v>
      </c>
      <c r="O87" s="18">
        <f>IF(ISNUMBER(M87), $B91 * N87, "")</f>
        <v>-2197.802197802198</v>
      </c>
      <c r="Q87" s="228"/>
      <c r="R87" s="228"/>
      <c r="S87" s="228"/>
    </row>
    <row r="88" spans="1:19" ht="17.25" thickBot="1">
      <c r="A88" s="125" t="s">
        <v>121</v>
      </c>
      <c r="B88" s="126">
        <v>380</v>
      </c>
      <c r="C88" s="77">
        <v>-7.8328982000000005E-3</v>
      </c>
      <c r="D88" s="15">
        <v>392</v>
      </c>
      <c r="E88" s="32">
        <f t="shared" si="42"/>
        <v>3.1578947368421054E-2</v>
      </c>
      <c r="F88" s="18">
        <f>IF(ISNUMBER(D88), $B91 * E88, "")</f>
        <v>4736.8421052631584</v>
      </c>
      <c r="G88" s="31">
        <v>394</v>
      </c>
      <c r="H88" s="32">
        <f t="shared" si="43"/>
        <v>3.6842105263157891E-2</v>
      </c>
      <c r="I88" s="101">
        <f>IF(ISNUMBER(G88), $B91 * H88, "")</f>
        <v>5526.3157894736833</v>
      </c>
      <c r="J88" s="15">
        <v>394</v>
      </c>
      <c r="K88" s="32">
        <f t="shared" si="44"/>
        <v>3.6842105263157891E-2</v>
      </c>
      <c r="L88" s="18">
        <f>IF(ISNUMBER(J88), $B91 * K88, "")</f>
        <v>5526.3157894736833</v>
      </c>
      <c r="M88" s="31">
        <v>386</v>
      </c>
      <c r="N88" s="32">
        <f t="shared" si="45"/>
        <v>1.5789473684210527E-2</v>
      </c>
      <c r="O88" s="18">
        <f>IF(ISNUMBER(M88), $B91 * N88, "")</f>
        <v>2368.4210526315792</v>
      </c>
      <c r="Q88" s="228"/>
      <c r="R88" s="228"/>
      <c r="S88" s="228"/>
    </row>
    <row r="89" spans="1:19">
      <c r="A89" s="125" t="s">
        <v>216</v>
      </c>
      <c r="B89" s="126">
        <v>158</v>
      </c>
      <c r="C89" s="77">
        <v>-1.2500000000000001E-2</v>
      </c>
      <c r="D89" s="15">
        <v>159</v>
      </c>
      <c r="E89" s="32">
        <f t="shared" si="42"/>
        <v>6.3291139240506328E-3</v>
      </c>
      <c r="F89" s="18">
        <f>IF(ISNUMBER(D89), $B91 * E89, "")</f>
        <v>949.36708860759495</v>
      </c>
      <c r="G89" s="31">
        <v>161</v>
      </c>
      <c r="H89" s="32">
        <f t="shared" si="43"/>
        <v>1.8987341772151899E-2</v>
      </c>
      <c r="I89" s="101">
        <f>IF(ISNUMBER(G89), $B91 * H89, "")</f>
        <v>2848.1012658227851</v>
      </c>
      <c r="J89" s="15">
        <v>161</v>
      </c>
      <c r="K89" s="32">
        <f t="shared" si="44"/>
        <v>1.8987341772151899E-2</v>
      </c>
      <c r="L89" s="18">
        <f>IF(ISNUMBER(J89), $B91 * K89, "")</f>
        <v>2848.1012658227851</v>
      </c>
      <c r="M89" s="31">
        <v>161</v>
      </c>
      <c r="N89" s="32">
        <f t="shared" si="45"/>
        <v>1.8987341772151899E-2</v>
      </c>
      <c r="O89" s="18">
        <f>IF(ISNUMBER(M89), $B91 * N89, "")</f>
        <v>2848.1012658227851</v>
      </c>
      <c r="Q89" s="250"/>
      <c r="R89" s="251"/>
      <c r="S89" s="252"/>
    </row>
    <row r="90" spans="1:19" ht="17.25" thickBot="1">
      <c r="A90" s="130" t="s">
        <v>226</v>
      </c>
      <c r="B90" s="131">
        <v>446</v>
      </c>
      <c r="C90" s="79">
        <v>-1.32743363E-2</v>
      </c>
      <c r="D90" s="24">
        <v>441</v>
      </c>
      <c r="E90" s="25">
        <f t="shared" si="42"/>
        <v>-1.1210762331838564E-2</v>
      </c>
      <c r="F90" s="104">
        <f>IF(ISNUMBER(D90), $B91 * E90, "")</f>
        <v>-1681.6143497757846</v>
      </c>
      <c r="G90" s="102">
        <v>450</v>
      </c>
      <c r="H90" s="25">
        <f t="shared" si="43"/>
        <v>8.9686098654708519E-3</v>
      </c>
      <c r="I90" s="103">
        <f>IF(ISNUMBER(G90), $B91 * H90, "")</f>
        <v>1345.2914798206277</v>
      </c>
      <c r="J90" s="24">
        <v>450</v>
      </c>
      <c r="K90" s="25">
        <f t="shared" si="44"/>
        <v>8.9686098654708519E-3</v>
      </c>
      <c r="L90" s="104">
        <f>IF(ISNUMBER(J90), $B91 * K90, "")</f>
        <v>1345.2914798206277</v>
      </c>
      <c r="M90" s="102">
        <v>440</v>
      </c>
      <c r="N90" s="25">
        <f t="shared" si="45"/>
        <v>-1.3452914798206279E-2</v>
      </c>
      <c r="O90" s="104">
        <f>IF(ISNUMBER(M90), $B91 * N90, "")</f>
        <v>-2017.9372197309417</v>
      </c>
      <c r="Q90" s="253"/>
      <c r="R90" s="254"/>
      <c r="S90" s="255"/>
    </row>
    <row r="91" spans="1:19" ht="17.25" thickBot="1">
      <c r="A91" s="132" t="s">
        <v>266</v>
      </c>
      <c r="B91" s="261">
        <f>$B$37</f>
        <v>150000</v>
      </c>
      <c r="C91" s="262"/>
      <c r="D91" s="26" t="s">
        <v>267</v>
      </c>
      <c r="E91" s="27">
        <f>IF(COUNT(E71:E90), SUM(E71:E90) / COUNT(E71:E90), 0)</f>
        <v>-4.3629389143686557E-3</v>
      </c>
      <c r="F91" s="28">
        <f>SUM(F71:F90)</f>
        <v>-13088.816743105966</v>
      </c>
      <c r="G91" s="26" t="s">
        <v>267</v>
      </c>
      <c r="H91" s="27">
        <f>IF(COUNT(H71:H90), SUM(H71:H90) / COUNT(H71:H90), 0)</f>
        <v>6.5579049760001312E-3</v>
      </c>
      <c r="I91" s="28">
        <f>SUM(I71:I90)</f>
        <v>19673.714928000391</v>
      </c>
      <c r="J91" s="26" t="s">
        <v>267</v>
      </c>
      <c r="K91" s="27">
        <f>IF(COUNT(K71:K90), SUM(K71:K90) / COUNT(K71:K90), 0)</f>
        <v>6.5579049760001312E-3</v>
      </c>
      <c r="L91" s="28">
        <f>SUM(L71:L90)</f>
        <v>19673.714928000391</v>
      </c>
      <c r="M91" s="26" t="s">
        <v>267</v>
      </c>
      <c r="N91" s="27">
        <f>IF(COUNT(N71:N90), SUM(N71:N90) / COUNT(N71:N90), 0)</f>
        <v>-7.1745677745746984E-3</v>
      </c>
      <c r="O91" s="28">
        <f>SUM(O71:O90)</f>
        <v>-21523.703323724087</v>
      </c>
      <c r="Q91" s="256"/>
      <c r="R91" s="257"/>
      <c r="S91" s="258"/>
    </row>
    <row r="93" spans="1:19" ht="17.25" thickBot="1"/>
    <row r="94" spans="1:19" ht="17.25" thickBot="1">
      <c r="A94" s="202" t="s">
        <v>46</v>
      </c>
      <c r="B94" s="203"/>
      <c r="C94" s="203"/>
      <c r="D94" s="203"/>
      <c r="E94" s="203"/>
      <c r="F94" s="203"/>
      <c r="G94" s="203"/>
      <c r="H94" s="203"/>
      <c r="I94" s="203"/>
      <c r="J94" s="203"/>
      <c r="K94" s="203"/>
      <c r="L94" s="203"/>
      <c r="M94" s="203"/>
      <c r="N94" s="203"/>
      <c r="O94" s="204"/>
      <c r="Q94" s="223"/>
      <c r="R94" s="223"/>
      <c r="S94" s="223"/>
    </row>
    <row r="95" spans="1:19" ht="17.25" thickBot="1">
      <c r="A95" s="178" t="s">
        <v>263</v>
      </c>
      <c r="B95" s="202" t="s">
        <v>49</v>
      </c>
      <c r="C95" s="204"/>
      <c r="D95" s="202" t="s">
        <v>57</v>
      </c>
      <c r="E95" s="203"/>
      <c r="F95" s="204"/>
      <c r="G95" s="229">
        <f>_xlfn.IFNA(VLOOKUP(B95, 현재가테이블!$B$2:$D$200, 2, FALSE), "-")</f>
        <v>48446000</v>
      </c>
      <c r="H95" s="230"/>
      <c r="I95" s="231"/>
      <c r="J95" s="202" t="s">
        <v>58</v>
      </c>
      <c r="K95" s="203"/>
      <c r="L95" s="204"/>
      <c r="M95" s="232">
        <f>_xlfn.IFNA(VLOOKUP(B95, 현재가테이블!$B$2:$D$200, 3, FALSE), "-")</f>
        <v>4.5040769699999997E-2</v>
      </c>
      <c r="N95" s="233"/>
      <c r="O95" s="234"/>
      <c r="Q95" s="223"/>
      <c r="R95" s="223"/>
      <c r="S95" s="223"/>
    </row>
    <row r="96" spans="1:19" ht="17.25" thickBot="1">
      <c r="A96" s="263" t="s">
        <v>54</v>
      </c>
      <c r="B96" s="265" t="str">
        <f>TEXT($G$1, "[$-ko-KR]yyyy-mm-dd(ddd) ") &amp; "오전 00:00"</f>
        <v>2022-02-10(목) 오전 00:00</v>
      </c>
      <c r="C96" s="266"/>
      <c r="D96" s="225" t="str">
        <f>TEXT($G$1, "[$-ko-KR]yyyy-mm-dd(ddd) ") &amp; "오후 14:00"</f>
        <v>2022-02-10(목) 오후 14:00</v>
      </c>
      <c r="E96" s="226"/>
      <c r="F96" s="227"/>
      <c r="G96" s="225" t="str">
        <f>TEXT($G$1, "[$-ko-KR]yyyy-mm-dd(ddd) ") &amp; "오후 19:00"</f>
        <v>2022-02-10(목) 오후 19:00</v>
      </c>
      <c r="H96" s="226"/>
      <c r="I96" s="227"/>
      <c r="J96" s="225" t="str">
        <f>TEXT($G$1, "[$-ko-KR]yyyy-mm-dd(ddd) ") &amp; "오후 21:00"</f>
        <v>2022-02-10(목) 오후 21:00</v>
      </c>
      <c r="K96" s="226"/>
      <c r="L96" s="227"/>
      <c r="M96" s="225" t="str">
        <f>TEXT($G$1+1, "[$-ko-KR]yyyy-mm-dd(ddd) ") &amp; "오전 00:00"</f>
        <v>2022-02-11(금) 오전 00:00</v>
      </c>
      <c r="N96" s="226"/>
      <c r="O96" s="227"/>
      <c r="Q96" s="223"/>
      <c r="R96" s="223"/>
      <c r="S96" s="223"/>
    </row>
    <row r="97" spans="1:19" ht="17.25" thickBot="1">
      <c r="A97" s="264"/>
      <c r="B97" s="121" t="s">
        <v>57</v>
      </c>
      <c r="C97" s="122" t="s">
        <v>58</v>
      </c>
      <c r="D97" s="2" t="s">
        <v>57</v>
      </c>
      <c r="E97" s="10" t="s">
        <v>264</v>
      </c>
      <c r="F97" s="11" t="s">
        <v>265</v>
      </c>
      <c r="G97" s="179" t="s">
        <v>57</v>
      </c>
      <c r="H97" s="180" t="s">
        <v>264</v>
      </c>
      <c r="I97" s="181" t="s">
        <v>265</v>
      </c>
      <c r="J97" s="10" t="s">
        <v>57</v>
      </c>
      <c r="K97" s="10" t="s">
        <v>264</v>
      </c>
      <c r="L97" s="115" t="s">
        <v>265</v>
      </c>
      <c r="M97" s="2" t="s">
        <v>57</v>
      </c>
      <c r="N97" s="10" t="s">
        <v>264</v>
      </c>
      <c r="O97" s="66" t="s">
        <v>265</v>
      </c>
      <c r="Q97" s="228"/>
      <c r="R97" s="228"/>
      <c r="S97" s="228"/>
    </row>
    <row r="98" spans="1:19" ht="17.25" thickBot="1">
      <c r="A98" s="123" t="s">
        <v>155</v>
      </c>
      <c r="B98" s="124">
        <v>14220</v>
      </c>
      <c r="C98" s="76">
        <v>0.1057542768</v>
      </c>
      <c r="D98" s="13">
        <v>14000</v>
      </c>
      <c r="E98" s="14">
        <f>IF(ISNUMBER(D98), (D98 - $B98) / $B98, "")</f>
        <v>-1.5471167369901548E-2</v>
      </c>
      <c r="F98" s="16">
        <f>IF(ISNUMBER(D98), $B118 * E98, "")</f>
        <v>-2320.6751054852321</v>
      </c>
      <c r="G98" s="29">
        <v>14300</v>
      </c>
      <c r="H98" s="14">
        <f>IF(ISNUMBER(G98), (G98 - $B98) / $B98, "")</f>
        <v>5.6258790436005627E-3</v>
      </c>
      <c r="I98" s="100">
        <f>IF(ISNUMBER(G98), $B118 * H98, "")</f>
        <v>843.88185654008441</v>
      </c>
      <c r="J98" s="13">
        <v>14300</v>
      </c>
      <c r="K98" s="14">
        <f>IF(ISNUMBER(J98), (J98 - $B98) / $B98, "")</f>
        <v>5.6258790436005627E-3</v>
      </c>
      <c r="L98" s="16">
        <f>IF(ISNUMBER(J98), $B118 * K98, "")</f>
        <v>843.88185654008441</v>
      </c>
      <c r="M98" s="29">
        <v>13910</v>
      </c>
      <c r="N98" s="14">
        <f>IF(ISNUMBER(M98), (M98 - $B98) / $B98, "")</f>
        <v>-2.180028129395218E-2</v>
      </c>
      <c r="O98" s="16">
        <f>IF(ISNUMBER(M98), $B118 * N98, "")</f>
        <v>-3270.0421940928268</v>
      </c>
      <c r="Q98" s="223"/>
      <c r="R98" s="223"/>
      <c r="S98" s="223"/>
    </row>
    <row r="99" spans="1:19" ht="17.25" thickBot="1">
      <c r="A99" s="125" t="s">
        <v>194</v>
      </c>
      <c r="B99" s="126">
        <v>9685</v>
      </c>
      <c r="C99" s="77">
        <v>6.6629955899999996E-2</v>
      </c>
      <c r="D99" s="15">
        <v>9620</v>
      </c>
      <c r="E99" s="32">
        <f t="shared" ref="E99:E102" si="46">IF(ISNUMBER(D99), (D99 - $B99) / $B99, "")</f>
        <v>-6.7114093959731542E-3</v>
      </c>
      <c r="F99" s="18">
        <f>IF(ISNUMBER(D99), $B118 * E99, "")</f>
        <v>-1006.7114093959731</v>
      </c>
      <c r="G99" s="31">
        <v>9960</v>
      </c>
      <c r="H99" s="32">
        <f t="shared" ref="H99:H102" si="47">IF(ISNUMBER(G99), (G99 - $B99) / $B99, "")</f>
        <v>2.8394424367578729E-2</v>
      </c>
      <c r="I99" s="101">
        <f>IF(ISNUMBER(G99), $B118 * H99, "")</f>
        <v>4259.1636551368092</v>
      </c>
      <c r="J99" s="15">
        <v>9960</v>
      </c>
      <c r="K99" s="32">
        <f t="shared" ref="K99:K102" si="48">IF(ISNUMBER(J99), (J99 - $B99) / $B99, "")</f>
        <v>2.8394424367578729E-2</v>
      </c>
      <c r="L99" s="18">
        <f>IF(ISNUMBER(J99), $B118 * K99, "")</f>
        <v>4259.1636551368092</v>
      </c>
      <c r="M99" s="31">
        <v>9785</v>
      </c>
      <c r="N99" s="32">
        <f t="shared" ref="N99:N102" si="49">IF(ISNUMBER(M99), (M99 - $B99) / $B99, "")</f>
        <v>1.0325245224574084E-2</v>
      </c>
      <c r="O99" s="18">
        <f>IF(ISNUMBER(M99), $B118 * N99, "")</f>
        <v>1548.7867836861126</v>
      </c>
      <c r="Q99" s="223"/>
      <c r="R99" s="223"/>
      <c r="S99" s="223"/>
    </row>
    <row r="100" spans="1:19" ht="17.25" thickBot="1">
      <c r="A100" s="125" t="s">
        <v>99</v>
      </c>
      <c r="B100" s="126">
        <v>41620</v>
      </c>
      <c r="C100" s="77">
        <v>6.4450127900000001E-2</v>
      </c>
      <c r="D100" s="15">
        <v>42490</v>
      </c>
      <c r="E100" s="32">
        <f t="shared" si="46"/>
        <v>2.0903411821239788E-2</v>
      </c>
      <c r="F100" s="18">
        <f>IF(ISNUMBER(D100), $B118 * E100, "")</f>
        <v>3135.5117731859682</v>
      </c>
      <c r="G100" s="31">
        <v>43920</v>
      </c>
      <c r="H100" s="32">
        <f t="shared" si="47"/>
        <v>5.5261893320518979E-2</v>
      </c>
      <c r="I100" s="101">
        <f>IF(ISNUMBER(G100), $B118 * H100, "")</f>
        <v>8289.2839980778463</v>
      </c>
      <c r="J100" s="15">
        <v>43920</v>
      </c>
      <c r="K100" s="32">
        <f t="shared" si="48"/>
        <v>5.5261893320518979E-2</v>
      </c>
      <c r="L100" s="18">
        <f>IF(ISNUMBER(J100), $B118 * K100, "")</f>
        <v>8289.2839980778463</v>
      </c>
      <c r="M100" s="31">
        <v>43300</v>
      </c>
      <c r="N100" s="32">
        <f t="shared" si="49"/>
        <v>4.0365209034118214E-2</v>
      </c>
      <c r="O100" s="18">
        <f>IF(ISNUMBER(M100), $B118 * N100, "")</f>
        <v>6054.7813551177323</v>
      </c>
      <c r="Q100" s="228"/>
      <c r="R100" s="228"/>
      <c r="S100" s="228"/>
    </row>
    <row r="101" spans="1:19" ht="17.25" thickBot="1">
      <c r="A101" s="125" t="s">
        <v>327</v>
      </c>
      <c r="B101" s="126">
        <v>697</v>
      </c>
      <c r="C101" s="77">
        <v>4.49775112E-2</v>
      </c>
      <c r="D101" s="15">
        <v>746</v>
      </c>
      <c r="E101" s="32">
        <f t="shared" si="46"/>
        <v>7.0301291248206596E-2</v>
      </c>
      <c r="F101" s="18">
        <f>IF(ISNUMBER(D101), $B118 * E101, "")</f>
        <v>10545.193687230989</v>
      </c>
      <c r="G101" s="31">
        <v>724</v>
      </c>
      <c r="H101" s="32">
        <f t="shared" si="47"/>
        <v>3.8737446197991389E-2</v>
      </c>
      <c r="I101" s="101">
        <f>IF(ISNUMBER(G101), $B118 * H101, "")</f>
        <v>5810.6169296987082</v>
      </c>
      <c r="J101" s="15">
        <v>724</v>
      </c>
      <c r="K101" s="32">
        <f t="shared" si="48"/>
        <v>3.8737446197991389E-2</v>
      </c>
      <c r="L101" s="18">
        <f>IF(ISNUMBER(J101), $B118 * K101, "")</f>
        <v>5810.6169296987082</v>
      </c>
      <c r="M101" s="31">
        <v>712</v>
      </c>
      <c r="N101" s="32">
        <f t="shared" si="49"/>
        <v>2.1520803443328552E-2</v>
      </c>
      <c r="O101" s="18">
        <f>IF(ISNUMBER(M101), $B118 * N101, "")</f>
        <v>3228.120516499283</v>
      </c>
      <c r="Q101" s="228"/>
      <c r="R101" s="228"/>
      <c r="S101" s="228"/>
    </row>
    <row r="102" spans="1:19" ht="17.25" thickBot="1">
      <c r="A102" s="127" t="s">
        <v>107</v>
      </c>
      <c r="B102" s="128">
        <v>129</v>
      </c>
      <c r="C102" s="78">
        <v>4.0322580599999998E-2</v>
      </c>
      <c r="D102" s="20">
        <v>126</v>
      </c>
      <c r="E102" s="21">
        <f t="shared" si="46"/>
        <v>-2.3255813953488372E-2</v>
      </c>
      <c r="F102" s="22">
        <f>IF(ISNUMBER(D102), $B118 * E102, "")</f>
        <v>-3488.3720930232557</v>
      </c>
      <c r="G102" s="30">
        <v>126</v>
      </c>
      <c r="H102" s="21">
        <f t="shared" si="47"/>
        <v>-2.3255813953488372E-2</v>
      </c>
      <c r="I102" s="105">
        <f>IF(ISNUMBER(G102), $B118 * H102, "")</f>
        <v>-3488.3720930232557</v>
      </c>
      <c r="J102" s="20">
        <v>126</v>
      </c>
      <c r="K102" s="21">
        <f t="shared" si="48"/>
        <v>-2.3255813953488372E-2</v>
      </c>
      <c r="L102" s="22">
        <f>IF(ISNUMBER(J102), $B118 * K102, "")</f>
        <v>-3488.3720930232557</v>
      </c>
      <c r="M102" s="30">
        <v>124</v>
      </c>
      <c r="N102" s="21">
        <f t="shared" si="49"/>
        <v>-3.875968992248062E-2</v>
      </c>
      <c r="O102" s="22">
        <f>IF(ISNUMBER(M102), $B118 * N102, "")</f>
        <v>-5813.9534883720926</v>
      </c>
      <c r="Q102" s="228"/>
      <c r="R102" s="228"/>
      <c r="S102" s="228"/>
    </row>
    <row r="103" spans="1:19" ht="17.25" thickBot="1">
      <c r="A103" s="125" t="s">
        <v>173</v>
      </c>
      <c r="B103" s="129">
        <v>1250</v>
      </c>
      <c r="C103" s="80">
        <v>3.7344398299999998E-2</v>
      </c>
      <c r="D103" s="106">
        <v>1195</v>
      </c>
      <c r="E103" s="107">
        <f>IF(ISNUMBER(D103), (D103 - $B103) / $B103, "")</f>
        <v>-4.3999999999999997E-2</v>
      </c>
      <c r="F103" s="108">
        <f>IF(ISNUMBER(D103), $B118 * E103, "")</f>
        <v>-6600</v>
      </c>
      <c r="G103" s="109">
        <v>1220</v>
      </c>
      <c r="H103" s="107">
        <f>IF(ISNUMBER(G103), (G103 - $B103) / $B103, "")</f>
        <v>-2.4E-2</v>
      </c>
      <c r="I103" s="110">
        <f>IF(ISNUMBER(G103), $B118 * H103, "")</f>
        <v>-3600</v>
      </c>
      <c r="J103" s="106">
        <v>1220</v>
      </c>
      <c r="K103" s="107">
        <f>IF(ISNUMBER(J103), (J103 - $B103) / $B103, "")</f>
        <v>-2.4E-2</v>
      </c>
      <c r="L103" s="108">
        <f>IF(ISNUMBER(J103), $B118 * K103, "")</f>
        <v>-3600</v>
      </c>
      <c r="M103" s="109">
        <v>1195</v>
      </c>
      <c r="N103" s="107">
        <f>IF(ISNUMBER(M103), (M103 - $B103) / $B103, "")</f>
        <v>-4.3999999999999997E-2</v>
      </c>
      <c r="O103" s="108">
        <f>IF(ISNUMBER(M103), $B118 * N103, "")</f>
        <v>-6600</v>
      </c>
      <c r="Q103" s="228"/>
      <c r="R103" s="228"/>
      <c r="S103" s="228"/>
    </row>
    <row r="104" spans="1:19" ht="17.25" thickBot="1">
      <c r="A104" s="125" t="s">
        <v>97</v>
      </c>
      <c r="B104" s="126">
        <v>2.8999999999999998E-3</v>
      </c>
      <c r="C104" s="77">
        <v>3.5714285700000001E-2</v>
      </c>
      <c r="D104" s="15">
        <v>2.7000000000000001E-3</v>
      </c>
      <c r="E104" s="32">
        <f t="shared" ref="E104:E107" si="50">IF(ISNUMBER(D104), (D104 - $B104) / $B104, "")</f>
        <v>-6.8965517241379198E-2</v>
      </c>
      <c r="F104" s="18">
        <f>IF(ISNUMBER(D104), $B118 * E104, "")</f>
        <v>-10344.82758620688</v>
      </c>
      <c r="G104" s="31">
        <v>2.8999999999999998E-3</v>
      </c>
      <c r="H104" s="32">
        <f t="shared" ref="H104:H107" si="51">IF(ISNUMBER(G104), (G104 - $B104) / $B104, "")</f>
        <v>0</v>
      </c>
      <c r="I104" s="101">
        <f>IF(ISNUMBER(G104), $B118 * H104, "")</f>
        <v>0</v>
      </c>
      <c r="J104" s="15">
        <v>2.8999999999999998E-3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2.8E-3</v>
      </c>
      <c r="N104" s="32">
        <f t="shared" ref="N104:N107" si="53">IF(ISNUMBER(M104), (M104 - $B104) / $B104, "")</f>
        <v>-3.4482758620689599E-2</v>
      </c>
      <c r="O104" s="18">
        <f>IF(ISNUMBER(M104), $B118 * N104, "")</f>
        <v>-5172.4137931034402</v>
      </c>
      <c r="Q104" s="228"/>
      <c r="R104" s="228"/>
      <c r="S104" s="228"/>
    </row>
    <row r="105" spans="1:19" ht="17.25" thickBot="1">
      <c r="A105" s="125" t="s">
        <v>346</v>
      </c>
      <c r="B105" s="126">
        <v>109100</v>
      </c>
      <c r="C105" s="77">
        <v>3.5595633600000003E-2</v>
      </c>
      <c r="D105" s="15">
        <v>106250</v>
      </c>
      <c r="E105" s="32">
        <f t="shared" si="50"/>
        <v>-2.6122823098075159E-2</v>
      </c>
      <c r="F105" s="18">
        <f>IF(ISNUMBER(D105), $B118 * E105, "")</f>
        <v>-3918.4234647112739</v>
      </c>
      <c r="G105" s="31">
        <v>109100</v>
      </c>
      <c r="H105" s="32">
        <f t="shared" si="51"/>
        <v>0</v>
      </c>
      <c r="I105" s="101">
        <f>IF(ISNUMBER(G105), $B118 * H105, "")</f>
        <v>0</v>
      </c>
      <c r="J105" s="15">
        <v>109100</v>
      </c>
      <c r="K105" s="32">
        <f t="shared" si="52"/>
        <v>0</v>
      </c>
      <c r="L105" s="18">
        <f>IF(ISNUMBER(J105), $B118 * K105, "")</f>
        <v>0</v>
      </c>
      <c r="M105" s="31">
        <v>111200</v>
      </c>
      <c r="N105" s="32">
        <f t="shared" si="53"/>
        <v>1.924839596700275E-2</v>
      </c>
      <c r="O105" s="18">
        <f>IF(ISNUMBER(M105), $B118 * N105, "")</f>
        <v>2887.2593950504124</v>
      </c>
      <c r="Q105" s="228"/>
      <c r="R105" s="228"/>
      <c r="S105" s="228"/>
    </row>
    <row r="106" spans="1:19" ht="17.25" thickBot="1">
      <c r="A106" s="125" t="s">
        <v>115</v>
      </c>
      <c r="B106" s="126">
        <v>612</v>
      </c>
      <c r="C106" s="77">
        <v>3.2040472200000003E-2</v>
      </c>
      <c r="D106" s="15">
        <v>618</v>
      </c>
      <c r="E106" s="32">
        <f t="shared" si="50"/>
        <v>9.8039215686274508E-3</v>
      </c>
      <c r="F106" s="18">
        <f>IF(ISNUMBER(D106), $B118 * E106, "")</f>
        <v>1470.5882352941176</v>
      </c>
      <c r="G106" s="31">
        <v>641</v>
      </c>
      <c r="H106" s="32">
        <f t="shared" si="51"/>
        <v>4.7385620915032678E-2</v>
      </c>
      <c r="I106" s="101">
        <f>IF(ISNUMBER(G106), $B118 * H106, "")</f>
        <v>7107.8431372549021</v>
      </c>
      <c r="J106" s="15">
        <v>641</v>
      </c>
      <c r="K106" s="32">
        <f t="shared" si="52"/>
        <v>4.7385620915032678E-2</v>
      </c>
      <c r="L106" s="18">
        <f>IF(ISNUMBER(J106), $B118 * K106, "")</f>
        <v>7107.8431372549021</v>
      </c>
      <c r="M106" s="31">
        <v>643</v>
      </c>
      <c r="N106" s="32">
        <f t="shared" si="53"/>
        <v>5.0653594771241831E-2</v>
      </c>
      <c r="O106" s="18">
        <f>IF(ISNUMBER(M106), $B118 * N106, "")</f>
        <v>7598.0392156862745</v>
      </c>
      <c r="Q106" s="33"/>
      <c r="R106" s="33"/>
    </row>
    <row r="107" spans="1:19" ht="17.25" thickBot="1">
      <c r="A107" s="130" t="s">
        <v>137</v>
      </c>
      <c r="B107" s="131">
        <v>6545</v>
      </c>
      <c r="C107" s="79">
        <v>3.07086614E-2</v>
      </c>
      <c r="D107" s="24">
        <v>6400</v>
      </c>
      <c r="E107" s="25">
        <f t="shared" si="50"/>
        <v>-2.2154316271963331E-2</v>
      </c>
      <c r="F107" s="104">
        <f>IF(ISNUMBER(D107), $B118 * E107, "")</f>
        <v>-3323.1474407944997</v>
      </c>
      <c r="G107" s="102">
        <v>6555</v>
      </c>
      <c r="H107" s="25">
        <f t="shared" si="51"/>
        <v>1.5278838808250573E-3</v>
      </c>
      <c r="I107" s="103">
        <f>IF(ISNUMBER(G107), $B118 * H107, "")</f>
        <v>229.18258212375858</v>
      </c>
      <c r="J107" s="24">
        <v>6555</v>
      </c>
      <c r="K107" s="25">
        <f t="shared" si="52"/>
        <v>1.5278838808250573E-3</v>
      </c>
      <c r="L107" s="104">
        <f>IF(ISNUMBER(J107), $B118 * K107, "")</f>
        <v>229.18258212375858</v>
      </c>
      <c r="M107" s="102">
        <v>6360</v>
      </c>
      <c r="N107" s="25">
        <f t="shared" si="53"/>
        <v>-2.8265851795263561E-2</v>
      </c>
      <c r="O107" s="104">
        <f>IF(ISNUMBER(M107), $B118 * N107, "")</f>
        <v>-4239.8777692895346</v>
      </c>
      <c r="Q107" s="237"/>
      <c r="R107" s="238"/>
      <c r="S107" s="239"/>
    </row>
    <row r="108" spans="1:19">
      <c r="A108" s="123" t="s">
        <v>125</v>
      </c>
      <c r="B108" s="124">
        <v>80.8</v>
      </c>
      <c r="C108" s="76">
        <v>2.92993631E-2</v>
      </c>
      <c r="D108" s="13">
        <v>79.8</v>
      </c>
      <c r="E108" s="14">
        <f>IF(ISNUMBER(D108), (D108 - $B108) / $B108, "")</f>
        <v>-1.2376237623762377E-2</v>
      </c>
      <c r="F108" s="16">
        <f>IF(ISNUMBER(D108), $B118 * E108, "")</f>
        <v>-1856.4356435643565</v>
      </c>
      <c r="G108" s="29">
        <v>82</v>
      </c>
      <c r="H108" s="14">
        <f>IF(ISNUMBER(G108), (G108 - $B108) / $B108, "")</f>
        <v>1.4851485148514887E-2</v>
      </c>
      <c r="I108" s="100">
        <f>IF(ISNUMBER(G108), $B118 * H108, "")</f>
        <v>2227.7227722772332</v>
      </c>
      <c r="J108" s="13">
        <v>82</v>
      </c>
      <c r="K108" s="14">
        <f>IF(ISNUMBER(J108), (J108 - $B108) / $B108, "")</f>
        <v>1.4851485148514887E-2</v>
      </c>
      <c r="L108" s="16">
        <f>IF(ISNUMBER(J108), $B118 * K108, "")</f>
        <v>2227.7227722772332</v>
      </c>
      <c r="M108" s="29">
        <v>80</v>
      </c>
      <c r="N108" s="14">
        <f>IF(ISNUMBER(M108), (M108 - $B108) / $B108, "")</f>
        <v>-9.9009900990098664E-3</v>
      </c>
      <c r="O108" s="16">
        <f>IF(ISNUMBER(M108), $B118 * N108, "")</f>
        <v>-1485.1485148514801</v>
      </c>
      <c r="Q108" s="240"/>
      <c r="R108" s="241"/>
      <c r="S108" s="242"/>
    </row>
    <row r="109" spans="1:19" ht="17.25" thickBot="1">
      <c r="A109" s="125" t="s">
        <v>85</v>
      </c>
      <c r="B109" s="126">
        <v>283</v>
      </c>
      <c r="C109" s="77">
        <v>2.9090909099999999E-2</v>
      </c>
      <c r="D109" s="15">
        <v>288</v>
      </c>
      <c r="E109" s="32">
        <f t="shared" ref="E109:E112" si="54">IF(ISNUMBER(D109), (D109 - $B109) / $B109, "")</f>
        <v>1.7667844522968199E-2</v>
      </c>
      <c r="F109" s="18">
        <f>IF(ISNUMBER(D109), $B118 * E109, "")</f>
        <v>2650.1766784452298</v>
      </c>
      <c r="G109" s="31">
        <v>289</v>
      </c>
      <c r="H109" s="32">
        <f t="shared" ref="H109:H112" si="55">IF(ISNUMBER(G109), (G109 - $B109) / $B109, "")</f>
        <v>2.1201413427561839E-2</v>
      </c>
      <c r="I109" s="101">
        <f>IF(ISNUMBER(G109), $B118 * H109, "")</f>
        <v>3180.2120141342757</v>
      </c>
      <c r="J109" s="15">
        <v>289</v>
      </c>
      <c r="K109" s="32">
        <f t="shared" ref="K109:K112" si="56">IF(ISNUMBER(J109), (J109 - $B109) / $B109, "")</f>
        <v>2.1201413427561839E-2</v>
      </c>
      <c r="L109" s="18">
        <f>IF(ISNUMBER(J109), $B118 * K109, "")</f>
        <v>3180.2120141342757</v>
      </c>
      <c r="M109" s="31">
        <v>282</v>
      </c>
      <c r="N109" s="32">
        <f t="shared" ref="N109:N112" si="57">IF(ISNUMBER(M109), (M109 - $B109) / $B109, "")</f>
        <v>-3.5335689045936395E-3</v>
      </c>
      <c r="O109" s="18">
        <f>IF(ISNUMBER(M109), $B118 * N109, "")</f>
        <v>-530.03533568904595</v>
      </c>
      <c r="Q109" s="243"/>
      <c r="R109" s="244"/>
      <c r="S109" s="245"/>
    </row>
    <row r="110" spans="1:19" ht="17.25" thickBot="1">
      <c r="A110" s="125" t="s">
        <v>56</v>
      </c>
      <c r="B110" s="126">
        <v>145</v>
      </c>
      <c r="C110" s="77">
        <v>2.83687943E-2</v>
      </c>
      <c r="D110" s="15">
        <v>143</v>
      </c>
      <c r="E110" s="32">
        <f t="shared" si="54"/>
        <v>-1.3793103448275862E-2</v>
      </c>
      <c r="F110" s="18">
        <f>IF(ISNUMBER(D110), $B118 * E110, "")</f>
        <v>-2068.9655172413791</v>
      </c>
      <c r="G110" s="31">
        <v>144</v>
      </c>
      <c r="H110" s="32">
        <f t="shared" si="55"/>
        <v>-6.8965517241379309E-3</v>
      </c>
      <c r="I110" s="101">
        <f>IF(ISNUMBER(G110), $B118 * H110, "")</f>
        <v>-1034.4827586206895</v>
      </c>
      <c r="J110" s="15">
        <v>144</v>
      </c>
      <c r="K110" s="32">
        <f t="shared" si="56"/>
        <v>-6.8965517241379309E-3</v>
      </c>
      <c r="L110" s="18">
        <f>IF(ISNUMBER(J110), $B118 * K110, "")</f>
        <v>-1034.4827586206895</v>
      </c>
      <c r="M110" s="31">
        <v>143</v>
      </c>
      <c r="N110" s="32">
        <f t="shared" si="57"/>
        <v>-1.3793103448275862E-2</v>
      </c>
      <c r="O110" s="18">
        <f>IF(ISNUMBER(M110), $B118 * N110, "")</f>
        <v>-2068.9655172413791</v>
      </c>
      <c r="Q110" s="228"/>
      <c r="R110" s="228"/>
      <c r="S110" s="228"/>
    </row>
    <row r="111" spans="1:19" ht="17.25" thickBot="1">
      <c r="A111" s="125" t="s">
        <v>123</v>
      </c>
      <c r="B111" s="126">
        <v>167950</v>
      </c>
      <c r="C111" s="77">
        <v>2.81603918E-2</v>
      </c>
      <c r="D111" s="15">
        <v>166250</v>
      </c>
      <c r="E111" s="32">
        <f t="shared" si="54"/>
        <v>-1.012206013694552E-2</v>
      </c>
      <c r="F111" s="18">
        <f>IF(ISNUMBER(D111), $B118 * E111, "")</f>
        <v>-1518.309020541828</v>
      </c>
      <c r="G111" s="31">
        <v>172350</v>
      </c>
      <c r="H111" s="32">
        <f t="shared" si="55"/>
        <v>2.6198273295623697E-2</v>
      </c>
      <c r="I111" s="101">
        <f>IF(ISNUMBER(G111), $B118 * H111, "")</f>
        <v>3929.7409943435546</v>
      </c>
      <c r="J111" s="15">
        <v>172350</v>
      </c>
      <c r="K111" s="32">
        <f t="shared" si="56"/>
        <v>2.6198273295623697E-2</v>
      </c>
      <c r="L111" s="18">
        <f>IF(ISNUMBER(J111), $B118 * K111, "")</f>
        <v>3929.7409943435546</v>
      </c>
      <c r="M111" s="31">
        <v>169200</v>
      </c>
      <c r="N111" s="32">
        <f t="shared" si="57"/>
        <v>7.4426912771658228E-3</v>
      </c>
      <c r="O111" s="18">
        <f>IF(ISNUMBER(M111), $B118 * N111, "")</f>
        <v>1116.4036915748734</v>
      </c>
      <c r="Q111" s="223"/>
      <c r="R111" s="223"/>
      <c r="S111" s="223"/>
    </row>
    <row r="112" spans="1:19" ht="17.25" thickBot="1">
      <c r="A112" s="127" t="s">
        <v>103</v>
      </c>
      <c r="B112" s="128">
        <v>855</v>
      </c>
      <c r="C112" s="78">
        <v>2.7644230799999999E-2</v>
      </c>
      <c r="D112" s="20">
        <v>851</v>
      </c>
      <c r="E112" s="21">
        <f t="shared" si="54"/>
        <v>-4.6783625730994153E-3</v>
      </c>
      <c r="F112" s="22">
        <f>IF(ISNUMBER(D112), $B118 * E112, "")</f>
        <v>-701.75438596491233</v>
      </c>
      <c r="G112" s="30">
        <v>860</v>
      </c>
      <c r="H112" s="21">
        <f t="shared" si="55"/>
        <v>5.8479532163742687E-3</v>
      </c>
      <c r="I112" s="105">
        <f>IF(ISNUMBER(G112), $B118 * H112, "")</f>
        <v>877.19298245614027</v>
      </c>
      <c r="J112" s="20">
        <v>860</v>
      </c>
      <c r="K112" s="21">
        <f t="shared" si="56"/>
        <v>5.8479532163742687E-3</v>
      </c>
      <c r="L112" s="22">
        <f>IF(ISNUMBER(J112), $B118 * K112, "")</f>
        <v>877.19298245614027</v>
      </c>
      <c r="M112" s="30">
        <v>842</v>
      </c>
      <c r="N112" s="21">
        <f t="shared" si="57"/>
        <v>-1.5204678362573099E-2</v>
      </c>
      <c r="O112" s="22">
        <f>IF(ISNUMBER(M112), $B118 * N112, "")</f>
        <v>-2280.7017543859647</v>
      </c>
      <c r="Q112" s="223"/>
      <c r="R112" s="223"/>
      <c r="S112" s="223"/>
    </row>
    <row r="113" spans="1:19" ht="17.25" thickBot="1">
      <c r="A113" s="125" t="s">
        <v>337</v>
      </c>
      <c r="B113" s="129">
        <v>2435</v>
      </c>
      <c r="C113" s="80">
        <v>2.7426160299999999E-2</v>
      </c>
      <c r="D113" s="106">
        <v>2375</v>
      </c>
      <c r="E113" s="107">
        <f>IF(ISNUMBER(D113), (D113 - $B113) / $B113, "")</f>
        <v>-2.4640657084188913E-2</v>
      </c>
      <c r="F113" s="108">
        <f>IF(ISNUMBER(D113), $B118 * E113, "")</f>
        <v>-3696.0985626283368</v>
      </c>
      <c r="G113" s="109">
        <v>2425</v>
      </c>
      <c r="H113" s="107">
        <f>IF(ISNUMBER(G113), (G113 - $B113) / $B113, "")</f>
        <v>-4.1067761806981521E-3</v>
      </c>
      <c r="I113" s="110">
        <f>IF(ISNUMBER(G113), $B118 * H113, "")</f>
        <v>-616.01642710472277</v>
      </c>
      <c r="J113" s="106">
        <v>2425</v>
      </c>
      <c r="K113" s="107">
        <f>IF(ISNUMBER(J113), (J113 - $B113) / $B113, "")</f>
        <v>-4.1067761806981521E-3</v>
      </c>
      <c r="L113" s="108">
        <f>IF(ISNUMBER(J113), $B118 * K113, "")</f>
        <v>-616.01642710472277</v>
      </c>
      <c r="M113" s="109">
        <v>2410</v>
      </c>
      <c r="N113" s="107">
        <f>IF(ISNUMBER(M113), (M113 - $B113) / $B113, "")</f>
        <v>-1.0266940451745379E-2</v>
      </c>
      <c r="O113" s="108">
        <f>IF(ISNUMBER(M113), $B118 * N113, "")</f>
        <v>-1540.041067761807</v>
      </c>
      <c r="Q113" s="228"/>
      <c r="R113" s="228"/>
      <c r="S113" s="228"/>
    </row>
    <row r="114" spans="1:19" ht="17.25" thickBot="1">
      <c r="A114" s="125" t="s">
        <v>77</v>
      </c>
      <c r="B114" s="126">
        <v>419300</v>
      </c>
      <c r="C114" s="77">
        <v>2.5434091499999999E-2</v>
      </c>
      <c r="D114" s="15">
        <v>410750</v>
      </c>
      <c r="E114" s="32">
        <f t="shared" ref="E114:E117" si="58">IF(ISNUMBER(D114), (D114 - $B114) / $B114, "")</f>
        <v>-2.0391128070593848E-2</v>
      </c>
      <c r="F114" s="18">
        <f>IF(ISNUMBER(D114), $B118 * E114, "")</f>
        <v>-3058.669210589077</v>
      </c>
      <c r="G114" s="31">
        <v>435050</v>
      </c>
      <c r="H114" s="32">
        <f t="shared" ref="H114:H117" si="59">IF(ISNUMBER(G114), (G114 - $B114) / $B114, "")</f>
        <v>3.7562604340567615E-2</v>
      </c>
      <c r="I114" s="101">
        <f>IF(ISNUMBER(G114), $B118 * H114, "")</f>
        <v>5634.3906510851421</v>
      </c>
      <c r="J114" s="15">
        <v>435050</v>
      </c>
      <c r="K114" s="32">
        <f t="shared" ref="K114:K117" si="60">IF(ISNUMBER(J114), (J114 - $B114) / $B114, "")</f>
        <v>3.7562604340567615E-2</v>
      </c>
      <c r="L114" s="18">
        <f>IF(ISNUMBER(J114), $B118 * K114, "")</f>
        <v>5634.3906510851421</v>
      </c>
      <c r="M114" s="31">
        <v>429050</v>
      </c>
      <c r="N114" s="32">
        <f t="shared" ref="N114:N117" si="61">IF(ISNUMBER(M114), (M114 - $B114) / $B114, "")</f>
        <v>2.3253040782256141E-2</v>
      </c>
      <c r="O114" s="18">
        <f>IF(ISNUMBER(M114), $B118 * N114, "")</f>
        <v>3487.9561173384213</v>
      </c>
      <c r="Q114" s="228"/>
      <c r="R114" s="228"/>
      <c r="S114" s="228"/>
    </row>
    <row r="115" spans="1:19" ht="17.25" thickBot="1">
      <c r="A115" s="125" t="s">
        <v>198</v>
      </c>
      <c r="B115" s="126">
        <v>56.7</v>
      </c>
      <c r="C115" s="77">
        <v>2.5316455700000001E-2</v>
      </c>
      <c r="D115" s="15">
        <v>55.3</v>
      </c>
      <c r="E115" s="32">
        <f t="shared" si="58"/>
        <v>-2.4691358024691457E-2</v>
      </c>
      <c r="F115" s="18">
        <f>IF(ISNUMBER(D115), $B118 * E115, "")</f>
        <v>-3703.7037037037185</v>
      </c>
      <c r="G115" s="31">
        <v>56.2</v>
      </c>
      <c r="H115" s="32">
        <f t="shared" si="59"/>
        <v>-8.8183421516754845E-3</v>
      </c>
      <c r="I115" s="101">
        <f>IF(ISNUMBER(G115), $B118 * H115, "")</f>
        <v>-1322.7513227513227</v>
      </c>
      <c r="J115" s="15">
        <v>56.2</v>
      </c>
      <c r="K115" s="32">
        <f t="shared" si="60"/>
        <v>-8.8183421516754845E-3</v>
      </c>
      <c r="L115" s="18">
        <f>IF(ISNUMBER(J115), $B118 * K115, "")</f>
        <v>-1322.7513227513227</v>
      </c>
      <c r="M115" s="31">
        <v>55.1</v>
      </c>
      <c r="N115" s="32">
        <f t="shared" si="61"/>
        <v>-2.8218694885361575E-2</v>
      </c>
      <c r="O115" s="18">
        <f>IF(ISNUMBER(M115), $B118 * N115, "")</f>
        <v>-4232.8042328042366</v>
      </c>
      <c r="Q115" s="228"/>
      <c r="R115" s="228"/>
      <c r="S115" s="228"/>
    </row>
    <row r="116" spans="1:19">
      <c r="A116" s="125" t="s">
        <v>335</v>
      </c>
      <c r="B116" s="126">
        <v>8520</v>
      </c>
      <c r="C116" s="77">
        <v>2.5270758099999999E-2</v>
      </c>
      <c r="D116" s="15">
        <v>7660</v>
      </c>
      <c r="E116" s="32">
        <f t="shared" si="58"/>
        <v>-0.10093896713615023</v>
      </c>
      <c r="F116" s="18">
        <f>IF(ISNUMBER(D116), $B118 * E116, "")</f>
        <v>-15140.845070422534</v>
      </c>
      <c r="G116" s="31">
        <v>7850</v>
      </c>
      <c r="H116" s="32">
        <f t="shared" si="59"/>
        <v>-7.8638497652582157E-2</v>
      </c>
      <c r="I116" s="101">
        <f>IF(ISNUMBER(G116), $B118 * H116, "")</f>
        <v>-11795.774647887323</v>
      </c>
      <c r="J116" s="15">
        <v>7850</v>
      </c>
      <c r="K116" s="32">
        <f t="shared" si="60"/>
        <v>-7.8638497652582157E-2</v>
      </c>
      <c r="L116" s="18">
        <f>IF(ISNUMBER(J116), $B118 * K116, "")</f>
        <v>-11795.774647887323</v>
      </c>
      <c r="M116" s="31">
        <v>7685</v>
      </c>
      <c r="N116" s="32">
        <f t="shared" si="61"/>
        <v>-9.800469483568075E-2</v>
      </c>
      <c r="O116" s="18">
        <f>IF(ISNUMBER(M116), $B118 * N116, "")</f>
        <v>-14700.704225352112</v>
      </c>
      <c r="Q116" s="250"/>
      <c r="R116" s="251"/>
      <c r="S116" s="252"/>
    </row>
    <row r="117" spans="1:19" ht="17.25" thickBot="1">
      <c r="A117" s="130" t="s">
        <v>133</v>
      </c>
      <c r="B117" s="131">
        <v>2385</v>
      </c>
      <c r="C117" s="79">
        <v>2.1413276200000001E-2</v>
      </c>
      <c r="D117" s="24">
        <v>2295</v>
      </c>
      <c r="E117" s="25">
        <f t="shared" si="58"/>
        <v>-3.7735849056603772E-2</v>
      </c>
      <c r="F117" s="104">
        <f>IF(ISNUMBER(D117), $B118 * E117, "")</f>
        <v>-5660.3773584905657</v>
      </c>
      <c r="G117" s="102">
        <v>2365</v>
      </c>
      <c r="H117" s="25">
        <f t="shared" si="59"/>
        <v>-8.385744234800839E-3</v>
      </c>
      <c r="I117" s="103">
        <f>IF(ISNUMBER(G117), $B118 * H117, "")</f>
        <v>-1257.8616352201259</v>
      </c>
      <c r="J117" s="24">
        <v>2365</v>
      </c>
      <c r="K117" s="25">
        <f t="shared" si="60"/>
        <v>-8.385744234800839E-3</v>
      </c>
      <c r="L117" s="104">
        <f>IF(ISNUMBER(J117), $B118 * K117, "")</f>
        <v>-1257.8616352201259</v>
      </c>
      <c r="M117" s="102">
        <v>2320</v>
      </c>
      <c r="N117" s="25">
        <f t="shared" si="61"/>
        <v>-2.7253668763102725E-2</v>
      </c>
      <c r="O117" s="104">
        <f>IF(ISNUMBER(M117), $B118 * N117, "")</f>
        <v>-4088.050314465409</v>
      </c>
      <c r="Q117" s="253"/>
      <c r="R117" s="254"/>
      <c r="S117" s="255"/>
    </row>
    <row r="118" spans="1:19" ht="17.25" thickBot="1">
      <c r="A118" s="132" t="s">
        <v>266</v>
      </c>
      <c r="B118" s="261">
        <f>$B$37</f>
        <v>150000</v>
      </c>
      <c r="C118" s="262"/>
      <c r="D118" s="26" t="s">
        <v>267</v>
      </c>
      <c r="E118" s="27">
        <f>IF(COUNT(E98:E117), SUM(E98:E117) / COUNT(E98:E117), 0)</f>
        <v>-1.6868615066202505E-2</v>
      </c>
      <c r="F118" s="28">
        <f>SUM(F98:F117)</f>
        <v>-50605.845198607516</v>
      </c>
      <c r="G118" s="26" t="s">
        <v>267</v>
      </c>
      <c r="H118" s="27">
        <f>IF(COUNT(H98:H117), SUM(H98:H117) / COUNT(H98:H117), 0)</f>
        <v>6.4246575628403389E-3</v>
      </c>
      <c r="I118" s="28">
        <f>SUM(I98:I117)</f>
        <v>19273.972688521018</v>
      </c>
      <c r="J118" s="26" t="s">
        <v>267</v>
      </c>
      <c r="K118" s="27">
        <f>IF(COUNT(K98:K117), SUM(K98:K117) / COUNT(K98:K117), 0)</f>
        <v>6.4246575628403389E-3</v>
      </c>
      <c r="L118" s="28">
        <f>SUM(L98:L117)</f>
        <v>19273.972688521018</v>
      </c>
      <c r="M118" s="26" t="s">
        <v>267</v>
      </c>
      <c r="N118" s="27">
        <f>IF(COUNT(N98:N117), SUM(N98:N117) / COUNT(N98:N117), 0)</f>
        <v>-1.0033797044152071E-2</v>
      </c>
      <c r="O118" s="28">
        <f>SUM(O98:O117)</f>
        <v>-30101.391132456225</v>
      </c>
      <c r="Q118" s="256"/>
      <c r="R118" s="257"/>
      <c r="S118" s="258"/>
    </row>
    <row r="120" spans="1:19" ht="17.25" thickBot="1"/>
    <row r="121" spans="1:19" ht="17.25" thickBot="1">
      <c r="A121" s="202" t="s">
        <v>254</v>
      </c>
      <c r="B121" s="203"/>
      <c r="C121" s="203"/>
      <c r="D121" s="203"/>
      <c r="E121" s="203"/>
      <c r="F121" s="203"/>
      <c r="G121" s="203"/>
      <c r="H121" s="203"/>
      <c r="I121" s="203"/>
      <c r="J121" s="203"/>
      <c r="K121" s="203"/>
      <c r="L121" s="203"/>
      <c r="M121" s="203"/>
      <c r="N121" s="203"/>
      <c r="O121" s="204"/>
      <c r="Q121" s="223"/>
      <c r="R121" s="223"/>
      <c r="S121" s="223"/>
    </row>
    <row r="122" spans="1:19" ht="17.25" thickBot="1">
      <c r="A122" s="178" t="s">
        <v>263</v>
      </c>
      <c r="B122" s="202" t="s">
        <v>49</v>
      </c>
      <c r="C122" s="204"/>
      <c r="D122" s="202" t="s">
        <v>57</v>
      </c>
      <c r="E122" s="203"/>
      <c r="F122" s="204"/>
      <c r="G122" s="229">
        <f>_xlfn.IFNA(VLOOKUP(B122, 현재가테이블!$B$2:$D$200, 2, FALSE), "-")</f>
        <v>48446000</v>
      </c>
      <c r="H122" s="230"/>
      <c r="I122" s="231"/>
      <c r="J122" s="202" t="s">
        <v>58</v>
      </c>
      <c r="K122" s="203"/>
      <c r="L122" s="204"/>
      <c r="M122" s="232">
        <f>_xlfn.IFNA(VLOOKUP(B122, 현재가테이블!$B$2:$D$200, 3, FALSE), "-")</f>
        <v>4.5040769699999997E-2</v>
      </c>
      <c r="N122" s="233"/>
      <c r="O122" s="234"/>
      <c r="Q122" s="223"/>
      <c r="R122" s="223"/>
      <c r="S122" s="223"/>
    </row>
    <row r="123" spans="1:19" ht="17.25" thickBot="1">
      <c r="A123" s="263" t="s">
        <v>54</v>
      </c>
      <c r="B123" s="265" t="str">
        <f>TEXT($G$1, "[$-ko-KR]yyyy-mm-dd(ddd) ") &amp; "오전 00:00"</f>
        <v>2022-02-10(목) 오전 00:00</v>
      </c>
      <c r="C123" s="266"/>
      <c r="D123" s="225" t="str">
        <f>TEXT($G$1, "[$-ko-KR]yyyy-mm-dd(ddd) ") &amp; "오후 14:00"</f>
        <v>2022-02-10(목) 오후 14:00</v>
      </c>
      <c r="E123" s="226"/>
      <c r="F123" s="227"/>
      <c r="G123" s="225" t="str">
        <f>TEXT($G$1, "[$-ko-KR]yyyy-mm-dd(ddd) ") &amp; "오후 19:00"</f>
        <v>2022-02-10(목) 오후 19:00</v>
      </c>
      <c r="H123" s="226"/>
      <c r="I123" s="227"/>
      <c r="J123" s="225" t="str">
        <f>TEXT($G$1, "[$-ko-KR]yyyy-mm-dd(ddd) ") &amp; "오후 21:00"</f>
        <v>2022-02-10(목) 오후 21:00</v>
      </c>
      <c r="K123" s="226"/>
      <c r="L123" s="227"/>
      <c r="M123" s="225" t="str">
        <f>TEXT($G$1+1, "[$-ko-KR]yyyy-mm-dd(ddd) ") &amp; "오전 00:00"</f>
        <v>2022-02-11(금) 오전 00:00</v>
      </c>
      <c r="N123" s="226"/>
      <c r="O123" s="227"/>
      <c r="Q123" s="223"/>
      <c r="R123" s="223"/>
      <c r="S123" s="223"/>
    </row>
    <row r="124" spans="1:19" ht="17.25" thickBot="1">
      <c r="A124" s="264"/>
      <c r="B124" s="121" t="s">
        <v>57</v>
      </c>
      <c r="C124" s="122" t="s">
        <v>58</v>
      </c>
      <c r="D124" s="2" t="s">
        <v>57</v>
      </c>
      <c r="E124" s="10" t="s">
        <v>264</v>
      </c>
      <c r="F124" s="11" t="s">
        <v>265</v>
      </c>
      <c r="G124" s="179" t="s">
        <v>57</v>
      </c>
      <c r="H124" s="180" t="s">
        <v>264</v>
      </c>
      <c r="I124" s="181" t="s">
        <v>265</v>
      </c>
      <c r="J124" s="10" t="s">
        <v>57</v>
      </c>
      <c r="K124" s="10" t="s">
        <v>264</v>
      </c>
      <c r="L124" s="115" t="s">
        <v>265</v>
      </c>
      <c r="M124" s="2" t="s">
        <v>57</v>
      </c>
      <c r="N124" s="10" t="s">
        <v>264</v>
      </c>
      <c r="O124" s="66" t="s">
        <v>265</v>
      </c>
      <c r="Q124" s="228"/>
      <c r="R124" s="228"/>
      <c r="S124" s="228"/>
    </row>
    <row r="125" spans="1:19" ht="17.25" thickBot="1">
      <c r="A125" s="123" t="s">
        <v>342</v>
      </c>
      <c r="B125" s="124">
        <v>11.4</v>
      </c>
      <c r="C125" s="76">
        <v>1.7857142900000001E-2</v>
      </c>
      <c r="D125" s="13">
        <v>11</v>
      </c>
      <c r="E125" s="14">
        <f>IF(ISNUMBER(D125), (D125 - $B125) / $B125, "")</f>
        <v>-3.5087719298245647E-2</v>
      </c>
      <c r="F125" s="16">
        <f>IF(ISNUMBER(D125), $B145 * E125, "")</f>
        <v>-5263.1578947368471</v>
      </c>
      <c r="G125" s="29">
        <v>11.2</v>
      </c>
      <c r="H125" s="14">
        <f>IF(ISNUMBER(G125), (G125 - $B125) / $B125, "")</f>
        <v>-1.75438596491229E-2</v>
      </c>
      <c r="I125" s="100">
        <f>IF(ISNUMBER(G125), $B145 * H125, "")</f>
        <v>-2631.5789473684349</v>
      </c>
      <c r="J125" s="13">
        <v>11.2</v>
      </c>
      <c r="K125" s="14">
        <f>IF(ISNUMBER(J125), (J125 - $B125) / $B125, "")</f>
        <v>-1.75438596491229E-2</v>
      </c>
      <c r="L125" s="16">
        <f>IF(ISNUMBER(J125), $B145 * K125, "")</f>
        <v>-2631.5789473684349</v>
      </c>
      <c r="M125" s="29">
        <v>11</v>
      </c>
      <c r="N125" s="14">
        <f>IF(ISNUMBER(M125), (M125 - $B125) / $B125, "")</f>
        <v>-3.5087719298245647E-2</v>
      </c>
      <c r="O125" s="16">
        <f>IF(ISNUMBER(M125), $B145 * N125, "")</f>
        <v>-5263.1578947368471</v>
      </c>
      <c r="Q125" s="223"/>
      <c r="R125" s="223"/>
      <c r="S125" s="223"/>
    </row>
    <row r="126" spans="1:19" ht="17.25" thickBot="1">
      <c r="A126" s="125" t="s">
        <v>331</v>
      </c>
      <c r="B126" s="126">
        <v>0.11700000000000001</v>
      </c>
      <c r="C126" s="77">
        <v>1.73913043E-2</v>
      </c>
      <c r="D126" s="15">
        <v>0.114</v>
      </c>
      <c r="E126" s="32">
        <f t="shared" ref="E126:E129" si="62">IF(ISNUMBER(D126), (D126 - $B126) / $B126, "")</f>
        <v>-2.5641025641025661E-2</v>
      </c>
      <c r="F126" s="18">
        <f>IF(ISNUMBER(D126), $B145 * E126, "")</f>
        <v>-3846.1538461538489</v>
      </c>
      <c r="G126" s="31">
        <v>0.11600000000000001</v>
      </c>
      <c r="H126" s="32">
        <f t="shared" ref="H126:H129" si="63">IF(ISNUMBER(G126), (G126 - $B126) / $B126, "")</f>
        <v>-8.5470085470085548E-3</v>
      </c>
      <c r="I126" s="101">
        <f>IF(ISNUMBER(G126), $B145 * H126, "")</f>
        <v>-1282.0512820512831</v>
      </c>
      <c r="J126" s="15">
        <v>0.11600000000000001</v>
      </c>
      <c r="K126" s="32">
        <f t="shared" ref="K126:K129" si="64">IF(ISNUMBER(J126), (J126 - $B126) / $B126, "")</f>
        <v>-8.5470085470085548E-3</v>
      </c>
      <c r="L126" s="18">
        <f>IF(ISNUMBER(J126), $B145 * K126, "")</f>
        <v>-1282.0512820512831</v>
      </c>
      <c r="M126" s="31">
        <v>0.114</v>
      </c>
      <c r="N126" s="32">
        <f t="shared" ref="N126:N129" si="65">IF(ISNUMBER(M126), (M126 - $B126) / $B126, "")</f>
        <v>-2.5641025641025661E-2</v>
      </c>
      <c r="O126" s="18">
        <f>IF(ISNUMBER(M126), $B145 * N126, "")</f>
        <v>-3846.1538461538489</v>
      </c>
      <c r="Q126" s="223"/>
      <c r="R126" s="223"/>
      <c r="S126" s="223"/>
    </row>
    <row r="127" spans="1:19" ht="17.25" thickBot="1">
      <c r="A127" s="125" t="s">
        <v>175</v>
      </c>
      <c r="B127" s="126">
        <v>12.5</v>
      </c>
      <c r="C127" s="77">
        <v>1.6260162599999999E-2</v>
      </c>
      <c r="D127" s="15">
        <v>12.4</v>
      </c>
      <c r="E127" s="32">
        <f t="shared" si="62"/>
        <v>-7.9999999999999724E-3</v>
      </c>
      <c r="F127" s="18">
        <f>IF(ISNUMBER(D127), $B145 * E127, "")</f>
        <v>-1199.9999999999959</v>
      </c>
      <c r="G127" s="31">
        <v>12.6</v>
      </c>
      <c r="H127" s="32">
        <f t="shared" si="63"/>
        <v>7.9999999999999724E-3</v>
      </c>
      <c r="I127" s="101">
        <f>IF(ISNUMBER(G127), $B145 * H127, "")</f>
        <v>1199.9999999999959</v>
      </c>
      <c r="J127" s="15">
        <v>12.6</v>
      </c>
      <c r="K127" s="32">
        <f t="shared" si="64"/>
        <v>7.9999999999999724E-3</v>
      </c>
      <c r="L127" s="18">
        <f>IF(ISNUMBER(J127), $B145 * K127, "")</f>
        <v>1199.9999999999959</v>
      </c>
      <c r="M127" s="31">
        <v>12.5</v>
      </c>
      <c r="N127" s="32">
        <f t="shared" si="65"/>
        <v>0</v>
      </c>
      <c r="O127" s="18">
        <f>IF(ISNUMBER(M127), $B145 * N127, "")</f>
        <v>0</v>
      </c>
      <c r="Q127" s="228"/>
      <c r="R127" s="228"/>
      <c r="S127" s="228"/>
    </row>
    <row r="128" spans="1:19" ht="17.25" thickBot="1">
      <c r="A128" s="125" t="s">
        <v>64</v>
      </c>
      <c r="B128" s="126">
        <v>36.5</v>
      </c>
      <c r="C128" s="77">
        <v>1.38888889E-2</v>
      </c>
      <c r="D128" s="15">
        <v>35.700000000000003</v>
      </c>
      <c r="E128" s="32">
        <f t="shared" si="62"/>
        <v>-2.1917808219178006E-2</v>
      </c>
      <c r="F128" s="18">
        <f>IF(ISNUMBER(D128), $B145 * E128, "")</f>
        <v>-3287.6712328767007</v>
      </c>
      <c r="G128" s="31">
        <v>36</v>
      </c>
      <c r="H128" s="32">
        <f t="shared" si="63"/>
        <v>-1.3698630136986301E-2</v>
      </c>
      <c r="I128" s="101">
        <f>IF(ISNUMBER(G128), $B145 * H128, "")</f>
        <v>-2054.794520547945</v>
      </c>
      <c r="J128" s="15">
        <v>36</v>
      </c>
      <c r="K128" s="32">
        <f t="shared" si="64"/>
        <v>-1.3698630136986301E-2</v>
      </c>
      <c r="L128" s="18">
        <f>IF(ISNUMBER(J128), $B145 * K128, "")</f>
        <v>-2054.794520547945</v>
      </c>
      <c r="M128" s="31">
        <v>35.4</v>
      </c>
      <c r="N128" s="32">
        <f t="shared" si="65"/>
        <v>-3.0136986301369902E-2</v>
      </c>
      <c r="O128" s="18">
        <f>IF(ISNUMBER(M128), $B145 * N128, "")</f>
        <v>-4520.5479452054851</v>
      </c>
      <c r="Q128" s="228"/>
      <c r="R128" s="228"/>
      <c r="S128" s="228"/>
    </row>
    <row r="129" spans="1:19" ht="17.25" thickBot="1">
      <c r="A129" s="127" t="s">
        <v>129</v>
      </c>
      <c r="B129" s="128">
        <v>68.400000000000006</v>
      </c>
      <c r="C129" s="78">
        <v>1.1834319500000001E-2</v>
      </c>
      <c r="D129" s="20">
        <v>67.8</v>
      </c>
      <c r="E129" s="21">
        <f t="shared" si="62"/>
        <v>-8.7719298245615279E-3</v>
      </c>
      <c r="F129" s="22">
        <f>IF(ISNUMBER(D129), $B145 * E129, "")</f>
        <v>-1315.7894736842293</v>
      </c>
      <c r="G129" s="30">
        <v>69</v>
      </c>
      <c r="H129" s="21">
        <f t="shared" si="63"/>
        <v>8.7719298245613198E-3</v>
      </c>
      <c r="I129" s="105">
        <f>IF(ISNUMBER(G129), $B145 * H129, "")</f>
        <v>1315.7894736841979</v>
      </c>
      <c r="J129" s="20">
        <v>69</v>
      </c>
      <c r="K129" s="21">
        <f t="shared" si="64"/>
        <v>8.7719298245613198E-3</v>
      </c>
      <c r="L129" s="22">
        <f>IF(ISNUMBER(J129), $B145 * K129, "")</f>
        <v>1315.7894736841979</v>
      </c>
      <c r="M129" s="30">
        <v>67.400000000000006</v>
      </c>
      <c r="N129" s="21">
        <f t="shared" si="65"/>
        <v>-1.4619883040935672E-2</v>
      </c>
      <c r="O129" s="22">
        <f>IF(ISNUMBER(M129), $B145 * N129, "")</f>
        <v>-2192.9824561403507</v>
      </c>
      <c r="Q129" s="228"/>
      <c r="R129" s="228"/>
      <c r="S129" s="228"/>
    </row>
    <row r="130" spans="1:19" ht="17.25" thickBot="1">
      <c r="A130" s="125" t="s">
        <v>149</v>
      </c>
      <c r="B130" s="129">
        <v>83.9</v>
      </c>
      <c r="C130" s="80">
        <v>9.6269554999999993E-3</v>
      </c>
      <c r="D130" s="106">
        <v>84.3</v>
      </c>
      <c r="E130" s="107">
        <f>IF(ISNUMBER(D130), (D130 - $B130) / $B130, "")</f>
        <v>4.7675804529200413E-3</v>
      </c>
      <c r="F130" s="108">
        <f>IF(ISNUMBER(D130), $B145 * E130, "")</f>
        <v>715.13706793800623</v>
      </c>
      <c r="G130" s="109">
        <v>86.5</v>
      </c>
      <c r="H130" s="107">
        <f>IF(ISNUMBER(G130), (G130 - $B130) / $B130, "")</f>
        <v>3.098927294398086E-2</v>
      </c>
      <c r="I130" s="110">
        <f>IF(ISNUMBER(G130), $B145 * H130, "")</f>
        <v>4648.3909415971293</v>
      </c>
      <c r="J130" s="106">
        <v>86.5</v>
      </c>
      <c r="K130" s="107">
        <f>IF(ISNUMBER(J130), (J130 - $B130) / $B130, "")</f>
        <v>3.098927294398086E-2</v>
      </c>
      <c r="L130" s="108">
        <f>IF(ISNUMBER(J130), $B145 * K130, "")</f>
        <v>4648.3909415971293</v>
      </c>
      <c r="M130" s="109">
        <v>85.2</v>
      </c>
      <c r="N130" s="107">
        <f>IF(ISNUMBER(M130), (M130 - $B130) / $B130, "")</f>
        <v>1.549463647199043E-2</v>
      </c>
      <c r="O130" s="108">
        <f>IF(ISNUMBER(M130), $B145 * N130, "")</f>
        <v>2324.1954707985647</v>
      </c>
      <c r="Q130" s="228"/>
      <c r="R130" s="228"/>
      <c r="S130" s="228"/>
    </row>
    <row r="131" spans="1:19" ht="17.25" thickBot="1">
      <c r="A131" s="125" t="s">
        <v>119</v>
      </c>
      <c r="B131" s="126">
        <v>20.8</v>
      </c>
      <c r="C131" s="77">
        <v>4.8309179000000004E-3</v>
      </c>
      <c r="D131" s="15">
        <v>21.2</v>
      </c>
      <c r="E131" s="32">
        <f t="shared" ref="E131:E134" si="66">IF(ISNUMBER(D131), (D131 - $B131) / $B131, "")</f>
        <v>1.9230769230769162E-2</v>
      </c>
      <c r="F131" s="18">
        <f>IF(ISNUMBER(D131), $B145 * E131, "")</f>
        <v>2884.6153846153743</v>
      </c>
      <c r="G131" s="31">
        <v>21.5</v>
      </c>
      <c r="H131" s="32">
        <f t="shared" ref="H131:H134" si="67">IF(ISNUMBER(G131), (G131 - $B131) / $B131, "")</f>
        <v>3.3653846153846118E-2</v>
      </c>
      <c r="I131" s="101">
        <f>IF(ISNUMBER(G131), $B145 * H131, "")</f>
        <v>5048.0769230769174</v>
      </c>
      <c r="J131" s="15">
        <v>21.5</v>
      </c>
      <c r="K131" s="32">
        <f t="shared" ref="K131:K134" si="68">IF(ISNUMBER(J131), (J131 - $B131) / $B131, "")</f>
        <v>3.3653846153846118E-2</v>
      </c>
      <c r="L131" s="18">
        <f>IF(ISNUMBER(J131), $B145 * K131, "")</f>
        <v>5048.0769230769174</v>
      </c>
      <c r="M131" s="31">
        <v>21</v>
      </c>
      <c r="N131" s="32">
        <f t="shared" ref="N131:N134" si="69">IF(ISNUMBER(M131), (M131 - $B131) / $B131, "")</f>
        <v>9.6153846153845812E-3</v>
      </c>
      <c r="O131" s="18">
        <f>IF(ISNUMBER(M131), $B145 * N131, "")</f>
        <v>1442.3076923076871</v>
      </c>
      <c r="Q131" s="228"/>
      <c r="R131" s="228"/>
      <c r="S131" s="228"/>
    </row>
    <row r="132" spans="1:19" ht="17.25" thickBot="1">
      <c r="A132" s="125" t="s">
        <v>145</v>
      </c>
      <c r="B132" s="126">
        <v>14.4</v>
      </c>
      <c r="C132" s="77">
        <v>0</v>
      </c>
      <c r="D132" s="15">
        <v>14.3</v>
      </c>
      <c r="E132" s="32">
        <f t="shared" si="66"/>
        <v>-6.9444444444444198E-3</v>
      </c>
      <c r="F132" s="18">
        <f>IF(ISNUMBER(D132), $B145 * E132, "")</f>
        <v>-1041.6666666666629</v>
      </c>
      <c r="G132" s="31">
        <v>14.6</v>
      </c>
      <c r="H132" s="32">
        <f t="shared" si="67"/>
        <v>1.388888888888884E-2</v>
      </c>
      <c r="I132" s="101">
        <f>IF(ISNUMBER(G132), $B145 * H132, "")</f>
        <v>2083.3333333333258</v>
      </c>
      <c r="J132" s="15">
        <v>14.6</v>
      </c>
      <c r="K132" s="32">
        <f t="shared" si="68"/>
        <v>1.388888888888884E-2</v>
      </c>
      <c r="L132" s="18">
        <f>IF(ISNUMBER(J132), $B145 * K132, "")</f>
        <v>2083.3333333333258</v>
      </c>
      <c r="M132" s="31">
        <v>14.3</v>
      </c>
      <c r="N132" s="32">
        <f t="shared" si="69"/>
        <v>-6.9444444444444198E-3</v>
      </c>
      <c r="O132" s="18">
        <f>IF(ISNUMBER(M132), $B145 * N132, "")</f>
        <v>-1041.6666666666629</v>
      </c>
      <c r="Q132" s="228"/>
      <c r="R132" s="228"/>
      <c r="S132" s="228"/>
    </row>
    <row r="133" spans="1:19" ht="17.25" thickBot="1">
      <c r="A133" s="125" t="s">
        <v>206</v>
      </c>
      <c r="B133" s="126">
        <v>13.1</v>
      </c>
      <c r="C133" s="77">
        <v>0</v>
      </c>
      <c r="D133" s="15">
        <v>13</v>
      </c>
      <c r="E133" s="32">
        <f t="shared" si="66"/>
        <v>-7.6335877862595148E-3</v>
      </c>
      <c r="F133" s="18">
        <f>IF(ISNUMBER(D133), $B145 * E133, "")</f>
        <v>-1145.0381679389272</v>
      </c>
      <c r="G133" s="31">
        <v>13.1</v>
      </c>
      <c r="H133" s="32">
        <f t="shared" si="67"/>
        <v>0</v>
      </c>
      <c r="I133" s="101">
        <f>IF(ISNUMBER(G133), $B145 * H133, "")</f>
        <v>0</v>
      </c>
      <c r="J133" s="15">
        <v>13.1</v>
      </c>
      <c r="K133" s="32">
        <f t="shared" si="68"/>
        <v>0</v>
      </c>
      <c r="L133" s="18">
        <f>IF(ISNUMBER(J133), $B145 * K133, "")</f>
        <v>0</v>
      </c>
      <c r="M133" s="31">
        <v>12.9</v>
      </c>
      <c r="N133" s="32">
        <f t="shared" si="69"/>
        <v>-1.526717557251903E-2</v>
      </c>
      <c r="O133" s="18">
        <f>IF(ISNUMBER(M133), $B145 * N133, "")</f>
        <v>-2290.0763358778545</v>
      </c>
      <c r="Q133" s="33"/>
      <c r="R133" s="33"/>
    </row>
    <row r="134" spans="1:19" ht="17.25" thickBot="1">
      <c r="A134" s="130" t="s">
        <v>71</v>
      </c>
      <c r="B134" s="131">
        <v>22</v>
      </c>
      <c r="C134" s="79">
        <v>-4.5248869000000004E-3</v>
      </c>
      <c r="D134" s="24">
        <v>21.7</v>
      </c>
      <c r="E134" s="25">
        <f t="shared" si="66"/>
        <v>-1.3636363636363669E-2</v>
      </c>
      <c r="F134" s="104">
        <f>IF(ISNUMBER(D134), $B145 * E134, "")</f>
        <v>-2045.4545454545503</v>
      </c>
      <c r="G134" s="102">
        <v>22.1</v>
      </c>
      <c r="H134" s="25">
        <f t="shared" si="67"/>
        <v>4.5454545454546103E-3</v>
      </c>
      <c r="I134" s="103">
        <f>IF(ISNUMBER(G134), $B145 * H134, "")</f>
        <v>681.81818181819153</v>
      </c>
      <c r="J134" s="24">
        <v>22.1</v>
      </c>
      <c r="K134" s="25">
        <f t="shared" si="68"/>
        <v>4.5454545454546103E-3</v>
      </c>
      <c r="L134" s="104">
        <f>IF(ISNUMBER(J134), $B145 * K134, "")</f>
        <v>681.81818181819153</v>
      </c>
      <c r="M134" s="102">
        <v>21.7</v>
      </c>
      <c r="N134" s="25">
        <f t="shared" si="69"/>
        <v>-1.3636363636363669E-2</v>
      </c>
      <c r="O134" s="104">
        <f>IF(ISNUMBER(M134), $B145 * N134, "")</f>
        <v>-2045.4545454545503</v>
      </c>
      <c r="Q134" s="237"/>
      <c r="R134" s="238"/>
      <c r="S134" s="239"/>
    </row>
    <row r="135" spans="1:19">
      <c r="A135" s="123" t="s">
        <v>200</v>
      </c>
      <c r="B135" s="124">
        <v>13.3</v>
      </c>
      <c r="C135" s="76">
        <v>-7.4626865999999998E-3</v>
      </c>
      <c r="D135" s="13">
        <v>13.2</v>
      </c>
      <c r="E135" s="14">
        <f>IF(ISNUMBER(D135), (D135 - $B135) / $B135, "")</f>
        <v>-7.5187969924813093E-3</v>
      </c>
      <c r="F135" s="16">
        <f>IF(ISNUMBER(D135), $B145 * E135, "")</f>
        <v>-1127.8195488721965</v>
      </c>
      <c r="G135" s="29">
        <v>13.3</v>
      </c>
      <c r="H135" s="14">
        <f>IF(ISNUMBER(G135), (G135 - $B135) / $B135, "")</f>
        <v>0</v>
      </c>
      <c r="I135" s="100">
        <f>IF(ISNUMBER(G135), $B145 * H135, "")</f>
        <v>0</v>
      </c>
      <c r="J135" s="13">
        <v>13.3</v>
      </c>
      <c r="K135" s="14">
        <f>IF(ISNUMBER(J135), (J135 - $B135) / $B135, "")</f>
        <v>0</v>
      </c>
      <c r="L135" s="16">
        <f>IF(ISNUMBER(J135), $B145 * K135, "")</f>
        <v>0</v>
      </c>
      <c r="M135" s="29">
        <v>13.1</v>
      </c>
      <c r="N135" s="14">
        <f>IF(ISNUMBER(M135), (M135 - $B135) / $B135, "")</f>
        <v>-1.5037593984962485E-2</v>
      </c>
      <c r="O135" s="16">
        <f>IF(ISNUMBER(M135), $B145 * N135, "")</f>
        <v>-2255.6390977443725</v>
      </c>
      <c r="Q135" s="240"/>
      <c r="R135" s="241"/>
      <c r="S135" s="242"/>
    </row>
    <row r="136" spans="1:19" ht="17.25" thickBot="1">
      <c r="A136" s="125" t="s">
        <v>186</v>
      </c>
      <c r="B136" s="126">
        <v>12.1</v>
      </c>
      <c r="C136" s="77">
        <v>-8.1967212999999994E-3</v>
      </c>
      <c r="D136" s="15">
        <v>11.8</v>
      </c>
      <c r="E136" s="32">
        <f t="shared" ref="E136:E139" si="70">IF(ISNUMBER(D136), (D136 - $B136) / $B136, "")</f>
        <v>-2.479338842975198E-2</v>
      </c>
      <c r="F136" s="18">
        <f>IF(ISNUMBER(D136), $B145 * E136, "")</f>
        <v>-3719.0082644627969</v>
      </c>
      <c r="G136" s="31">
        <v>12</v>
      </c>
      <c r="H136" s="32">
        <f t="shared" ref="H136:H139" si="71">IF(ISNUMBER(G136), (G136 - $B136) / $B136, "")</f>
        <v>-8.2644628099173261E-3</v>
      </c>
      <c r="I136" s="101">
        <f>IF(ISNUMBER(G136), $B145 * H136, "")</f>
        <v>-1239.6694214875988</v>
      </c>
      <c r="J136" s="15">
        <v>12</v>
      </c>
      <c r="K136" s="32">
        <f t="shared" ref="K136:K139" si="72">IF(ISNUMBER(J136), (J136 - $B136) / $B136, "")</f>
        <v>-8.2644628099173261E-3</v>
      </c>
      <c r="L136" s="18">
        <f>IF(ISNUMBER(J136), $B145 * K136, "")</f>
        <v>-1239.6694214875988</v>
      </c>
      <c r="M136" s="31">
        <v>11.9</v>
      </c>
      <c r="N136" s="32">
        <f t="shared" ref="N136:N139" si="73">IF(ISNUMBER(M136), (M136 - $B136) / $B136, "")</f>
        <v>-1.6528925619834652E-2</v>
      </c>
      <c r="O136" s="18">
        <f>IF(ISNUMBER(M136), $B145 * N136, "")</f>
        <v>-2479.3388429751976</v>
      </c>
      <c r="Q136" s="243"/>
      <c r="R136" s="244"/>
      <c r="S136" s="245"/>
    </row>
    <row r="137" spans="1:19" ht="17.25" thickBot="1">
      <c r="A137" s="125" t="s">
        <v>212</v>
      </c>
      <c r="B137" s="126">
        <v>8.2899999999999991</v>
      </c>
      <c r="C137" s="77">
        <v>-9.557945E-3</v>
      </c>
      <c r="D137" s="15">
        <v>8.23</v>
      </c>
      <c r="E137" s="32">
        <f t="shared" si="70"/>
        <v>-7.2376357056693277E-3</v>
      </c>
      <c r="F137" s="18">
        <f>IF(ISNUMBER(D137), $B145 * E137, "")</f>
        <v>-1085.6453558503993</v>
      </c>
      <c r="G137" s="31">
        <v>8.2899999999999991</v>
      </c>
      <c r="H137" s="32">
        <f t="shared" si="71"/>
        <v>0</v>
      </c>
      <c r="I137" s="101">
        <f>IF(ISNUMBER(G137), $B145 * H137, "")</f>
        <v>0</v>
      </c>
      <c r="J137" s="15">
        <v>8.2899999999999991</v>
      </c>
      <c r="K137" s="32">
        <f t="shared" si="72"/>
        <v>0</v>
      </c>
      <c r="L137" s="18">
        <f>IF(ISNUMBER(J137), $B145 * K137, "")</f>
        <v>0</v>
      </c>
      <c r="M137" s="31">
        <v>8.1999999999999993</v>
      </c>
      <c r="N137" s="32">
        <f t="shared" si="73"/>
        <v>-1.0856453558504207E-2</v>
      </c>
      <c r="O137" s="18">
        <f>IF(ISNUMBER(M137), $B145 * N137, "")</f>
        <v>-1628.4680337756311</v>
      </c>
      <c r="Q137" s="228"/>
      <c r="R137" s="228"/>
      <c r="S137" s="228"/>
    </row>
    <row r="138" spans="1:19" ht="17.25" thickBot="1">
      <c r="A138" s="125" t="s">
        <v>204</v>
      </c>
      <c r="B138" s="126">
        <v>8.98</v>
      </c>
      <c r="C138" s="77">
        <v>-1.31868132E-2</v>
      </c>
      <c r="D138" s="15">
        <v>8.92</v>
      </c>
      <c r="E138" s="32">
        <f t="shared" si="70"/>
        <v>-6.6815144766147541E-3</v>
      </c>
      <c r="F138" s="18">
        <f>IF(ISNUMBER(D138), $B145 * E138, "")</f>
        <v>-1002.2271714922131</v>
      </c>
      <c r="G138" s="31">
        <v>9.0299999999999994</v>
      </c>
      <c r="H138" s="32">
        <f t="shared" si="71"/>
        <v>5.5679287305121306E-3</v>
      </c>
      <c r="I138" s="101">
        <f>IF(ISNUMBER(G138), $B145 * H138, "")</f>
        <v>835.1893095768196</v>
      </c>
      <c r="J138" s="15">
        <v>9.0299999999999994</v>
      </c>
      <c r="K138" s="32">
        <f t="shared" si="72"/>
        <v>5.5679287305121306E-3</v>
      </c>
      <c r="L138" s="18">
        <f>IF(ISNUMBER(J138), $B145 * K138, "")</f>
        <v>835.1893095768196</v>
      </c>
      <c r="M138" s="31">
        <v>8.86</v>
      </c>
      <c r="N138" s="32">
        <f t="shared" si="73"/>
        <v>-1.3363028953229508E-2</v>
      </c>
      <c r="O138" s="18">
        <f>IF(ISNUMBER(M138), $B145 * N138, "")</f>
        <v>-2004.4543429844261</v>
      </c>
      <c r="Q138" s="223"/>
      <c r="R138" s="223"/>
      <c r="S138" s="223"/>
    </row>
    <row r="139" spans="1:19" ht="17.25" thickBot="1">
      <c r="A139" s="127" t="s">
        <v>147</v>
      </c>
      <c r="B139" s="128">
        <v>9.6</v>
      </c>
      <c r="C139" s="78">
        <v>-1.6393442599999999E-2</v>
      </c>
      <c r="D139" s="20">
        <v>9.48</v>
      </c>
      <c r="E139" s="21">
        <f t="shared" si="70"/>
        <v>-1.2499999999999919E-2</v>
      </c>
      <c r="F139" s="22">
        <f>IF(ISNUMBER(D139), $B145 * E139, "")</f>
        <v>-1874.9999999999879</v>
      </c>
      <c r="G139" s="30">
        <v>9.64</v>
      </c>
      <c r="H139" s="21">
        <f t="shared" si="71"/>
        <v>4.1666666666667629E-3</v>
      </c>
      <c r="I139" s="105">
        <f>IF(ISNUMBER(G139), $B145 * H139, "")</f>
        <v>625.00000000001444</v>
      </c>
      <c r="J139" s="20">
        <v>9.64</v>
      </c>
      <c r="K139" s="21">
        <f t="shared" si="72"/>
        <v>4.1666666666667629E-3</v>
      </c>
      <c r="L139" s="22">
        <f>IF(ISNUMBER(J139), $B145 * K139, "")</f>
        <v>625.00000000001444</v>
      </c>
      <c r="M139" s="30">
        <v>9.52</v>
      </c>
      <c r="N139" s="21">
        <f t="shared" si="73"/>
        <v>-8.3333333333333419E-3</v>
      </c>
      <c r="O139" s="22">
        <f>IF(ISNUMBER(M139), $B145 * N139, "")</f>
        <v>-1250.0000000000014</v>
      </c>
      <c r="Q139" s="223"/>
      <c r="R139" s="223"/>
      <c r="S139" s="223"/>
    </row>
    <row r="140" spans="1:19" ht="17.25" thickBot="1">
      <c r="A140" s="125" t="s">
        <v>127</v>
      </c>
      <c r="B140" s="129">
        <v>94.1</v>
      </c>
      <c r="C140" s="80">
        <v>-1.6718913299999999E-2</v>
      </c>
      <c r="D140" s="106">
        <v>93.1</v>
      </c>
      <c r="E140" s="107">
        <f>IF(ISNUMBER(D140), (D140 - $B140) / $B140, "")</f>
        <v>-1.0626992561105207E-2</v>
      </c>
      <c r="F140" s="108">
        <f>IF(ISNUMBER(D140), $B145 * E140, "")</f>
        <v>-1594.0488841657811</v>
      </c>
      <c r="G140" s="109">
        <v>93.8</v>
      </c>
      <c r="H140" s="107">
        <f>IF(ISNUMBER(G140), (G140 - $B140) / $B140, "")</f>
        <v>-3.1880977683315321E-3</v>
      </c>
      <c r="I140" s="110">
        <f>IF(ISNUMBER(G140), $B145 * H140, "")</f>
        <v>-478.21466524972982</v>
      </c>
      <c r="J140" s="106">
        <v>93.8</v>
      </c>
      <c r="K140" s="107">
        <f>IF(ISNUMBER(J140), (J140 - $B140) / $B140, "")</f>
        <v>-3.1880977683315321E-3</v>
      </c>
      <c r="L140" s="108">
        <f>IF(ISNUMBER(J140), $B145 * K140, "")</f>
        <v>-478.21466524972982</v>
      </c>
      <c r="M140" s="109">
        <v>93.7</v>
      </c>
      <c r="N140" s="107">
        <f>IF(ISNUMBER(M140), (M140 - $B140) / $B140, "")</f>
        <v>-4.2507970244419924E-3</v>
      </c>
      <c r="O140" s="108">
        <f>IF(ISNUMBER(M140), $B145 * N140, "")</f>
        <v>-637.61955366629888</v>
      </c>
      <c r="Q140" s="228"/>
      <c r="R140" s="228"/>
      <c r="S140" s="228"/>
    </row>
    <row r="141" spans="1:19" ht="17.25" thickBot="1">
      <c r="A141" s="125" t="s">
        <v>246</v>
      </c>
      <c r="B141" s="126">
        <v>68.099999999999994</v>
      </c>
      <c r="C141" s="77">
        <v>-2.1551724099999999E-2</v>
      </c>
      <c r="D141" s="15">
        <v>69.400000000000006</v>
      </c>
      <c r="E141" s="32">
        <f t="shared" ref="E141:E144" si="74">IF(ISNUMBER(D141), (D141 - $B141) / $B141, "")</f>
        <v>1.908957415565362E-2</v>
      </c>
      <c r="F141" s="18">
        <f>IF(ISNUMBER(D141), $B145 * E141, "")</f>
        <v>2863.4361233480431</v>
      </c>
      <c r="G141" s="31">
        <v>69.8</v>
      </c>
      <c r="H141" s="32">
        <f t="shared" ref="H141:H144" si="75">IF(ISNUMBER(G141), (G141 - $B141) / $B141, "")</f>
        <v>2.4963289280469942E-2</v>
      </c>
      <c r="I141" s="101">
        <f>IF(ISNUMBER(G141), $B145 * H141, "")</f>
        <v>3744.4933920704912</v>
      </c>
      <c r="J141" s="15">
        <v>69.8</v>
      </c>
      <c r="K141" s="32">
        <f t="shared" ref="K141:K144" si="76">IF(ISNUMBER(J141), (J141 - $B141) / $B141, "")</f>
        <v>2.4963289280469942E-2</v>
      </c>
      <c r="L141" s="18">
        <f>IF(ISNUMBER(J141), $B145 * K141, "")</f>
        <v>3744.4933920704912</v>
      </c>
      <c r="M141" s="31">
        <v>67.900000000000006</v>
      </c>
      <c r="N141" s="32">
        <f t="shared" ref="N141:N144" si="77">IF(ISNUMBER(M141), (M141 - $B141) / $B141, "")</f>
        <v>-2.9368575624080565E-3</v>
      </c>
      <c r="O141" s="18">
        <f>IF(ISNUMBER(M141), $B145 * N141, "")</f>
        <v>-440.5286343612085</v>
      </c>
      <c r="Q141" s="228"/>
      <c r="R141" s="228"/>
      <c r="S141" s="228"/>
    </row>
    <row r="142" spans="1:19" ht="17.25" thickBot="1">
      <c r="A142" s="125" t="s">
        <v>230</v>
      </c>
      <c r="B142" s="126">
        <v>63.3</v>
      </c>
      <c r="C142" s="77">
        <v>-2.46533128E-2</v>
      </c>
      <c r="D142" s="15">
        <v>62.2</v>
      </c>
      <c r="E142" s="32">
        <f t="shared" si="74"/>
        <v>-1.7377567140600226E-2</v>
      </c>
      <c r="F142" s="18">
        <f>IF(ISNUMBER(D142), $B145 * E142, "")</f>
        <v>-2606.6350710900338</v>
      </c>
      <c r="G142" s="31">
        <v>63.3</v>
      </c>
      <c r="H142" s="32">
        <f t="shared" si="75"/>
        <v>0</v>
      </c>
      <c r="I142" s="101">
        <f>IF(ISNUMBER(G142), $B145 * H142, "")</f>
        <v>0</v>
      </c>
      <c r="J142" s="15">
        <v>63.3</v>
      </c>
      <c r="K142" s="32">
        <f t="shared" si="76"/>
        <v>0</v>
      </c>
      <c r="L142" s="18">
        <f>IF(ISNUMBER(J142), $B145 * K142, "")</f>
        <v>0</v>
      </c>
      <c r="M142" s="31">
        <v>61.9</v>
      </c>
      <c r="N142" s="32">
        <f t="shared" si="77"/>
        <v>-2.2116903633491291E-2</v>
      </c>
      <c r="O142" s="18">
        <f>IF(ISNUMBER(M142), $B145 * N142, "")</f>
        <v>-3317.5355450236934</v>
      </c>
      <c r="Q142" s="228"/>
      <c r="R142" s="228"/>
      <c r="S142" s="228"/>
    </row>
    <row r="143" spans="1:19">
      <c r="A143" s="125" t="s">
        <v>159</v>
      </c>
      <c r="B143" s="126">
        <v>76.900000000000006</v>
      </c>
      <c r="C143" s="77">
        <v>-3.75469337E-2</v>
      </c>
      <c r="D143" s="15">
        <v>77.5</v>
      </c>
      <c r="E143" s="32">
        <f t="shared" si="74"/>
        <v>7.8023407022105888E-3</v>
      </c>
      <c r="F143" s="18">
        <f>IF(ISNUMBER(D143), $B145 * E143, "")</f>
        <v>1170.3511053315883</v>
      </c>
      <c r="G143" s="31">
        <v>79.8</v>
      </c>
      <c r="H143" s="32">
        <f t="shared" si="75"/>
        <v>3.7711313394018092E-2</v>
      </c>
      <c r="I143" s="101">
        <f>IF(ISNUMBER(G143), $B145 * H143, "")</f>
        <v>5656.6970091027142</v>
      </c>
      <c r="J143" s="15">
        <v>79.8</v>
      </c>
      <c r="K143" s="32">
        <f t="shared" si="76"/>
        <v>3.7711313394018092E-2</v>
      </c>
      <c r="L143" s="18">
        <f>IF(ISNUMBER(J143), $B145 * K143, "")</f>
        <v>5656.6970091027142</v>
      </c>
      <c r="M143" s="31">
        <v>78.3</v>
      </c>
      <c r="N143" s="32">
        <f t="shared" si="77"/>
        <v>1.8205461638491436E-2</v>
      </c>
      <c r="O143" s="18">
        <f>IF(ISNUMBER(M143), $B145 * N143, "")</f>
        <v>2730.8192457737155</v>
      </c>
      <c r="Q143" s="250"/>
      <c r="R143" s="251"/>
      <c r="S143" s="252"/>
    </row>
    <row r="144" spans="1:19" ht="17.25" thickBot="1">
      <c r="A144" s="130" t="s">
        <v>234</v>
      </c>
      <c r="B144" s="131">
        <v>99.1</v>
      </c>
      <c r="C144" s="79">
        <v>-3.7864077699999998E-2</v>
      </c>
      <c r="D144" s="24">
        <v>97.8</v>
      </c>
      <c r="E144" s="25">
        <f t="shared" si="74"/>
        <v>-1.311806256306758E-2</v>
      </c>
      <c r="F144" s="104">
        <f>IF(ISNUMBER(D144), $B145 * E144, "")</f>
        <v>-1967.709384460137</v>
      </c>
      <c r="G144" s="102">
        <v>98.9</v>
      </c>
      <c r="H144" s="25">
        <f t="shared" si="75"/>
        <v>-2.0181634712410561E-3</v>
      </c>
      <c r="I144" s="103">
        <f>IF(ISNUMBER(G144), $B145 * H144, "")</f>
        <v>-302.72452068615843</v>
      </c>
      <c r="J144" s="24">
        <v>98.9</v>
      </c>
      <c r="K144" s="25">
        <f t="shared" si="76"/>
        <v>-2.0181634712410561E-3</v>
      </c>
      <c r="L144" s="104">
        <f>IF(ISNUMBER(J144), $B145 * K144, "")</f>
        <v>-302.72452068615843</v>
      </c>
      <c r="M144" s="102">
        <v>97.8</v>
      </c>
      <c r="N144" s="25">
        <f t="shared" si="77"/>
        <v>-1.311806256306758E-2</v>
      </c>
      <c r="O144" s="104">
        <f>IF(ISNUMBER(M144), $B145 * N144, "")</f>
        <v>-1967.709384460137</v>
      </c>
      <c r="Q144" s="253"/>
      <c r="R144" s="254"/>
      <c r="S144" s="255"/>
    </row>
    <row r="145" spans="1:19" ht="17.25" thickBot="1">
      <c r="A145" s="132" t="s">
        <v>266</v>
      </c>
      <c r="B145" s="261">
        <f>$B$37</f>
        <v>150000</v>
      </c>
      <c r="C145" s="262"/>
      <c r="D145" s="26" t="s">
        <v>267</v>
      </c>
      <c r="E145" s="27">
        <f>IF(COUNT(E125:E144), SUM(E125:E144) / COUNT(E125:E144), 0)</f>
        <v>-8.8298286088907656E-3</v>
      </c>
      <c r="F145" s="28">
        <f>SUM(F125:F144)</f>
        <v>-26489.485826672302</v>
      </c>
      <c r="G145" s="26" t="s">
        <v>267</v>
      </c>
      <c r="H145" s="27">
        <f>IF(COUNT(H125:H144), SUM(H125:H144) / COUNT(H125:H144), 0)</f>
        <v>5.9499184022895491E-3</v>
      </c>
      <c r="I145" s="28">
        <f>SUM(I125:I144)</f>
        <v>17849.755206868645</v>
      </c>
      <c r="J145" s="26" t="s">
        <v>267</v>
      </c>
      <c r="K145" s="27">
        <f>IF(COUNT(K125:K144), SUM(K125:K144) / COUNT(K125:K144), 0)</f>
        <v>5.9499184022895491E-3</v>
      </c>
      <c r="L145" s="28">
        <f>SUM(L125:L144)</f>
        <v>17849.755206868645</v>
      </c>
      <c r="M145" s="26" t="s">
        <v>267</v>
      </c>
      <c r="N145" s="27">
        <f>IF(COUNT(N125:N144), SUM(N125:N144) / COUNT(N125:N144), 0)</f>
        <v>-1.0228003572115531E-2</v>
      </c>
      <c r="O145" s="28">
        <f>SUM(O125:O144)</f>
        <v>-30684.010716346602</v>
      </c>
      <c r="Q145" s="256"/>
      <c r="R145" s="257"/>
      <c r="S145" s="258"/>
    </row>
    <row r="147" spans="1:19" ht="17.25" thickBot="1"/>
    <row r="148" spans="1:19" ht="17.25" thickBot="1">
      <c r="A148" s="202" t="s">
        <v>255</v>
      </c>
      <c r="B148" s="203"/>
      <c r="C148" s="203"/>
      <c r="D148" s="203"/>
      <c r="E148" s="203"/>
      <c r="F148" s="203"/>
      <c r="G148" s="203"/>
      <c r="H148" s="203"/>
      <c r="I148" s="203"/>
      <c r="J148" s="203"/>
      <c r="K148" s="203"/>
      <c r="L148" s="203"/>
      <c r="M148" s="203"/>
      <c r="N148" s="203"/>
      <c r="O148" s="204"/>
      <c r="Q148" s="223"/>
      <c r="R148" s="223"/>
      <c r="S148" s="223"/>
    </row>
    <row r="149" spans="1:19" ht="17.25" thickBot="1">
      <c r="A149" s="178" t="s">
        <v>263</v>
      </c>
      <c r="B149" s="202" t="s">
        <v>49</v>
      </c>
      <c r="C149" s="204"/>
      <c r="D149" s="202" t="s">
        <v>57</v>
      </c>
      <c r="E149" s="203"/>
      <c r="F149" s="204"/>
      <c r="G149" s="229">
        <f>_xlfn.IFNA(VLOOKUP(B149, 현재가테이블!$B$2:$D$200, 2, FALSE), "-")</f>
        <v>48446000</v>
      </c>
      <c r="H149" s="230"/>
      <c r="I149" s="231"/>
      <c r="J149" s="202" t="s">
        <v>58</v>
      </c>
      <c r="K149" s="203"/>
      <c r="L149" s="204"/>
      <c r="M149" s="232">
        <f>_xlfn.IFNA(VLOOKUP(B149, 현재가테이블!$B$2:$D$200, 3, FALSE), "-")</f>
        <v>4.5040769699999997E-2</v>
      </c>
      <c r="N149" s="233"/>
      <c r="O149" s="234"/>
      <c r="Q149" s="223"/>
      <c r="R149" s="223"/>
      <c r="S149" s="223"/>
    </row>
    <row r="150" spans="1:19" ht="17.25" thickBot="1">
      <c r="A150" s="263" t="s">
        <v>54</v>
      </c>
      <c r="B150" s="265" t="str">
        <f>TEXT($G$1, "[$-ko-KR]yyyy-mm-dd(ddd) ") &amp; "오전 00:00"</f>
        <v>2022-02-10(목) 오전 00:00</v>
      </c>
      <c r="C150" s="266"/>
      <c r="D150" s="225" t="str">
        <f>TEXT($G$1, "[$-ko-KR]yyyy-mm-dd(ddd) ") &amp; "오후 14:00"</f>
        <v>2022-02-10(목) 오후 14:00</v>
      </c>
      <c r="E150" s="226"/>
      <c r="F150" s="227"/>
      <c r="G150" s="225" t="str">
        <f>TEXT($G$1, "[$-ko-KR]yyyy-mm-dd(ddd) ") &amp; "오후 19:00"</f>
        <v>2022-02-10(목) 오후 19:00</v>
      </c>
      <c r="H150" s="226"/>
      <c r="I150" s="227"/>
      <c r="J150" s="225" t="str">
        <f>TEXT($G$1, "[$-ko-KR]yyyy-mm-dd(ddd) ") &amp; "오후 21:00"</f>
        <v>2022-02-10(목) 오후 21:00</v>
      </c>
      <c r="K150" s="226"/>
      <c r="L150" s="227"/>
      <c r="M150" s="225" t="str">
        <f>TEXT($G$1+1, "[$-ko-KR]yyyy-mm-dd(ddd) ") &amp; "오전 00:00"</f>
        <v>2022-02-11(금) 오전 00:00</v>
      </c>
      <c r="N150" s="226"/>
      <c r="O150" s="227"/>
      <c r="Q150" s="223"/>
      <c r="R150" s="223"/>
      <c r="S150" s="223"/>
    </row>
    <row r="151" spans="1:19" ht="17.25" thickBot="1">
      <c r="A151" s="264"/>
      <c r="B151" s="121" t="s">
        <v>57</v>
      </c>
      <c r="C151" s="122" t="s">
        <v>58</v>
      </c>
      <c r="D151" s="2" t="s">
        <v>57</v>
      </c>
      <c r="E151" s="10" t="s">
        <v>264</v>
      </c>
      <c r="F151" s="11" t="s">
        <v>265</v>
      </c>
      <c r="G151" s="179" t="s">
        <v>57</v>
      </c>
      <c r="H151" s="180" t="s">
        <v>264</v>
      </c>
      <c r="I151" s="181" t="s">
        <v>265</v>
      </c>
      <c r="J151" s="10" t="s">
        <v>57</v>
      </c>
      <c r="K151" s="10" t="s">
        <v>264</v>
      </c>
      <c r="L151" s="115" t="s">
        <v>265</v>
      </c>
      <c r="M151" s="2" t="s">
        <v>57</v>
      </c>
      <c r="N151" s="10" t="s">
        <v>264</v>
      </c>
      <c r="O151" s="66" t="s">
        <v>265</v>
      </c>
      <c r="Q151" s="228"/>
      <c r="R151" s="228"/>
      <c r="S151" s="228"/>
    </row>
    <row r="152" spans="1:19" ht="17.25" thickBot="1">
      <c r="A152" s="123" t="s">
        <v>161</v>
      </c>
      <c r="B152" s="124">
        <v>471</v>
      </c>
      <c r="C152" s="76">
        <v>-2.1186440999999999E-3</v>
      </c>
      <c r="D152" s="13">
        <v>464</v>
      </c>
      <c r="E152" s="14">
        <f>IF(ISNUMBER(D152), (D152 - $B152) / $B152, "")</f>
        <v>-1.4861995753715499E-2</v>
      </c>
      <c r="F152" s="16">
        <f>IF(ISNUMBER(D152), $B172 * E152, "")</f>
        <v>-2229.2993630573251</v>
      </c>
      <c r="G152" s="29">
        <v>469</v>
      </c>
      <c r="H152" s="14">
        <f>IF(ISNUMBER(G152), (G152 - $B152) / $B152, "")</f>
        <v>-4.246284501061571E-3</v>
      </c>
      <c r="I152" s="100">
        <f>IF(ISNUMBER(G152), $B172 * H152, "")</f>
        <v>-636.9426751592357</v>
      </c>
      <c r="J152" s="13">
        <v>469</v>
      </c>
      <c r="K152" s="14">
        <f>IF(ISNUMBER(J152), (J152 - $B152) / $B152, "")</f>
        <v>-4.246284501061571E-3</v>
      </c>
      <c r="L152" s="16">
        <f>IF(ISNUMBER(J152), $B172 * K152, "")</f>
        <v>-636.9426751592357</v>
      </c>
      <c r="M152" s="29">
        <v>463</v>
      </c>
      <c r="N152" s="14">
        <f>IF(ISNUMBER(M152), (M152 - $B152) / $B152, "")</f>
        <v>-1.6985138004246284E-2</v>
      </c>
      <c r="O152" s="16">
        <f>IF(ISNUMBER(M152), $B172 * N152, "")</f>
        <v>-2547.7707006369428</v>
      </c>
      <c r="Q152" s="223"/>
      <c r="R152" s="223"/>
      <c r="S152" s="223"/>
    </row>
    <row r="153" spans="1:19" ht="17.25" thickBot="1">
      <c r="A153" s="125" t="s">
        <v>51</v>
      </c>
      <c r="B153" s="126">
        <v>293</v>
      </c>
      <c r="C153" s="77">
        <v>-3.4013605000000001E-3</v>
      </c>
      <c r="D153" s="15">
        <v>287</v>
      </c>
      <c r="E153" s="32">
        <f t="shared" ref="E153:E156" si="78">IF(ISNUMBER(D153), (D153 - $B153) / $B153, "")</f>
        <v>-2.0477815699658702E-2</v>
      </c>
      <c r="F153" s="18">
        <f>IF(ISNUMBER(D153), $B172 * E153, "")</f>
        <v>-3071.6723549488052</v>
      </c>
      <c r="G153" s="31">
        <v>292</v>
      </c>
      <c r="H153" s="32">
        <f t="shared" ref="H153:H156" si="79">IF(ISNUMBER(G153), (G153 - $B153) / $B153, "")</f>
        <v>-3.4129692832764505E-3</v>
      </c>
      <c r="I153" s="101">
        <f>IF(ISNUMBER(G153), $B172 * H153, "")</f>
        <v>-511.9453924914676</v>
      </c>
      <c r="J153" s="15">
        <v>292</v>
      </c>
      <c r="K153" s="32">
        <f t="shared" ref="K153:K156" si="80">IF(ISNUMBER(J153), (J153 - $B153) / $B153, "")</f>
        <v>-3.4129692832764505E-3</v>
      </c>
      <c r="L153" s="18">
        <f>IF(ISNUMBER(J153), $B172 * K153, "")</f>
        <v>-511.9453924914676</v>
      </c>
      <c r="M153" s="31">
        <v>286</v>
      </c>
      <c r="N153" s="32">
        <f t="shared" ref="N153:N156" si="81">IF(ISNUMBER(M153), (M153 - $B153) / $B153, "")</f>
        <v>-2.3890784982935155E-2</v>
      </c>
      <c r="O153" s="18">
        <f>IF(ISNUMBER(M153), $B172 * N153, "")</f>
        <v>-3583.6177474402734</v>
      </c>
      <c r="Q153" s="223"/>
      <c r="R153" s="223"/>
      <c r="S153" s="223"/>
    </row>
    <row r="154" spans="1:19" ht="17.25" thickBot="1">
      <c r="A154" s="125" t="s">
        <v>232</v>
      </c>
      <c r="B154" s="126">
        <v>444</v>
      </c>
      <c r="C154" s="77">
        <v>-4.4843048999999996E-3</v>
      </c>
      <c r="D154" s="15">
        <v>438</v>
      </c>
      <c r="E154" s="32">
        <f t="shared" si="78"/>
        <v>-1.3513513513513514E-2</v>
      </c>
      <c r="F154" s="18">
        <f>IF(ISNUMBER(D154), $B172 * E154, "")</f>
        <v>-2027.0270270270271</v>
      </c>
      <c r="G154" s="31">
        <v>443</v>
      </c>
      <c r="H154" s="32">
        <f t="shared" si="79"/>
        <v>-2.2522522522522522E-3</v>
      </c>
      <c r="I154" s="101">
        <f>IF(ISNUMBER(G154), $B172 * H154, "")</f>
        <v>-337.83783783783781</v>
      </c>
      <c r="J154" s="15">
        <v>443</v>
      </c>
      <c r="K154" s="32">
        <f t="shared" si="80"/>
        <v>-2.2522522522522522E-3</v>
      </c>
      <c r="L154" s="18">
        <f>IF(ISNUMBER(J154), $B172 * K154, "")</f>
        <v>-337.83783783783781</v>
      </c>
      <c r="M154" s="31">
        <v>438</v>
      </c>
      <c r="N154" s="32">
        <f t="shared" si="81"/>
        <v>-1.3513513513513514E-2</v>
      </c>
      <c r="O154" s="18">
        <f>IF(ISNUMBER(M154), $B172 * N154, "")</f>
        <v>-2027.0270270270271</v>
      </c>
      <c r="Q154" s="228"/>
      <c r="R154" s="228"/>
      <c r="S154" s="228"/>
    </row>
    <row r="155" spans="1:19" ht="17.25" thickBot="1">
      <c r="A155" s="125" t="s">
        <v>248</v>
      </c>
      <c r="B155" s="126">
        <v>800</v>
      </c>
      <c r="C155" s="77">
        <v>-4.9751244000000002E-3</v>
      </c>
      <c r="D155" s="15">
        <v>786</v>
      </c>
      <c r="E155" s="32">
        <f t="shared" si="78"/>
        <v>-1.7500000000000002E-2</v>
      </c>
      <c r="F155" s="18">
        <f>IF(ISNUMBER(D155), $B172 * E155, "")</f>
        <v>-2625.0000000000005</v>
      </c>
      <c r="G155" s="31">
        <v>795</v>
      </c>
      <c r="H155" s="32">
        <f t="shared" si="79"/>
        <v>-6.2500000000000003E-3</v>
      </c>
      <c r="I155" s="101">
        <f>IF(ISNUMBER(G155), $B172 * H155, "")</f>
        <v>-937.5</v>
      </c>
      <c r="J155" s="15">
        <v>795</v>
      </c>
      <c r="K155" s="32">
        <f t="shared" si="80"/>
        <v>-6.2500000000000003E-3</v>
      </c>
      <c r="L155" s="18">
        <f>IF(ISNUMBER(J155), $B172 * K155, "")</f>
        <v>-937.5</v>
      </c>
      <c r="M155" s="31">
        <v>789</v>
      </c>
      <c r="N155" s="32">
        <f t="shared" si="81"/>
        <v>-1.375E-2</v>
      </c>
      <c r="O155" s="18">
        <f>IF(ISNUMBER(M155), $B172 * N155, "")</f>
        <v>-2062.5</v>
      </c>
      <c r="Q155" s="228"/>
      <c r="R155" s="228"/>
      <c r="S155" s="228"/>
    </row>
    <row r="156" spans="1:19" ht="17.25" thickBot="1">
      <c r="A156" s="127" t="s">
        <v>262</v>
      </c>
      <c r="B156" s="128">
        <v>193</v>
      </c>
      <c r="C156" s="78">
        <v>-5.1546392E-3</v>
      </c>
      <c r="D156" s="20">
        <v>191</v>
      </c>
      <c r="E156" s="21">
        <f t="shared" si="78"/>
        <v>-1.0362694300518135E-2</v>
      </c>
      <c r="F156" s="22">
        <f>IF(ISNUMBER(D156), $B172 * E156, "")</f>
        <v>-1554.4041450777202</v>
      </c>
      <c r="G156" s="30">
        <v>193</v>
      </c>
      <c r="H156" s="21">
        <f t="shared" si="79"/>
        <v>0</v>
      </c>
      <c r="I156" s="105">
        <f>IF(ISNUMBER(G156), $B172 * H156, "")</f>
        <v>0</v>
      </c>
      <c r="J156" s="20">
        <v>193</v>
      </c>
      <c r="K156" s="21">
        <f t="shared" si="80"/>
        <v>0</v>
      </c>
      <c r="L156" s="22">
        <f>IF(ISNUMBER(J156), $B172 * K156, "")</f>
        <v>0</v>
      </c>
      <c r="M156" s="30">
        <v>189</v>
      </c>
      <c r="N156" s="21">
        <f t="shared" si="81"/>
        <v>-2.072538860103627E-2</v>
      </c>
      <c r="O156" s="22">
        <f>IF(ISNUMBER(M156), $B172 * N156, "")</f>
        <v>-3108.8082901554403</v>
      </c>
      <c r="Q156" s="228"/>
      <c r="R156" s="228"/>
      <c r="S156" s="228"/>
    </row>
    <row r="157" spans="1:19" ht="17.25" thickBot="1">
      <c r="A157" s="125" t="s">
        <v>196</v>
      </c>
      <c r="B157" s="129">
        <v>147</v>
      </c>
      <c r="C157" s="80">
        <v>-6.7567568000000003E-3</v>
      </c>
      <c r="D157" s="106">
        <v>146</v>
      </c>
      <c r="E157" s="107">
        <f>IF(ISNUMBER(D157), (D157 - $B157) / $B157, "")</f>
        <v>-6.8027210884353739E-3</v>
      </c>
      <c r="F157" s="108">
        <f>IF(ISNUMBER(D157), $B172 * E157, "")</f>
        <v>-1020.408163265306</v>
      </c>
      <c r="G157" s="109">
        <v>149</v>
      </c>
      <c r="H157" s="107">
        <f>IF(ISNUMBER(G157), (G157 - $B157) / $B157, "")</f>
        <v>1.3605442176870748E-2</v>
      </c>
      <c r="I157" s="110">
        <f>IF(ISNUMBER(G157), $B172 * H157, "")</f>
        <v>2040.8163265306121</v>
      </c>
      <c r="J157" s="106">
        <v>149</v>
      </c>
      <c r="K157" s="107">
        <f>IF(ISNUMBER(J157), (J157 - $B157) / $B157, "")</f>
        <v>1.3605442176870748E-2</v>
      </c>
      <c r="L157" s="108">
        <f>IF(ISNUMBER(J157), $B172 * K157, "")</f>
        <v>2040.8163265306121</v>
      </c>
      <c r="M157" s="109">
        <v>146</v>
      </c>
      <c r="N157" s="107">
        <f>IF(ISNUMBER(M157), (M157 - $B157) / $B157, "")</f>
        <v>-6.8027210884353739E-3</v>
      </c>
      <c r="O157" s="108">
        <f>IF(ISNUMBER(M157), $B172 * N157, "")</f>
        <v>-1020.408163265306</v>
      </c>
      <c r="Q157" s="228"/>
      <c r="R157" s="228"/>
      <c r="S157" s="228"/>
    </row>
    <row r="158" spans="1:19" ht="17.25" thickBot="1">
      <c r="A158" s="125" t="s">
        <v>188</v>
      </c>
      <c r="B158" s="126">
        <v>273</v>
      </c>
      <c r="C158" s="77">
        <v>-7.2727273000000002E-3</v>
      </c>
      <c r="D158" s="15">
        <v>269</v>
      </c>
      <c r="E158" s="32">
        <f t="shared" ref="E158:E161" si="82">IF(ISNUMBER(D158), (D158 - $B158) / $B158, "")</f>
        <v>-1.4652014652014652E-2</v>
      </c>
      <c r="F158" s="18">
        <f>IF(ISNUMBER(D158), $B172 * E158, "")</f>
        <v>-2197.802197802198</v>
      </c>
      <c r="G158" s="31">
        <v>273</v>
      </c>
      <c r="H158" s="32">
        <f t="shared" ref="H158:H161" si="83">IF(ISNUMBER(G158), (G158 - $B158) / $B158, "")</f>
        <v>0</v>
      </c>
      <c r="I158" s="101">
        <f>IF(ISNUMBER(G158), $B172 * H158, "")</f>
        <v>0</v>
      </c>
      <c r="J158" s="15">
        <v>273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269</v>
      </c>
      <c r="N158" s="32">
        <f t="shared" ref="N158:N161" si="85">IF(ISNUMBER(M158), (M158 - $B158) / $B158, "")</f>
        <v>-1.4652014652014652E-2</v>
      </c>
      <c r="O158" s="18">
        <f>IF(ISNUMBER(M158), $B172 * N158, "")</f>
        <v>-2197.802197802198</v>
      </c>
      <c r="Q158" s="228"/>
      <c r="R158" s="228"/>
      <c r="S158" s="228"/>
    </row>
    <row r="159" spans="1:19" ht="17.25" thickBot="1">
      <c r="A159" s="125" t="s">
        <v>121</v>
      </c>
      <c r="B159" s="126">
        <v>380</v>
      </c>
      <c r="C159" s="77">
        <v>-7.8328982000000005E-3</v>
      </c>
      <c r="D159" s="15">
        <v>392</v>
      </c>
      <c r="E159" s="32">
        <f t="shared" si="82"/>
        <v>3.1578947368421054E-2</v>
      </c>
      <c r="F159" s="18">
        <f>IF(ISNUMBER(D159), $B172 * E159, "")</f>
        <v>4736.8421052631584</v>
      </c>
      <c r="G159" s="31">
        <v>394</v>
      </c>
      <c r="H159" s="32">
        <f t="shared" si="83"/>
        <v>3.6842105263157891E-2</v>
      </c>
      <c r="I159" s="101">
        <f>IF(ISNUMBER(G159), $B172 * H159, "")</f>
        <v>5526.3157894736833</v>
      </c>
      <c r="J159" s="15">
        <v>394</v>
      </c>
      <c r="K159" s="32">
        <f t="shared" si="84"/>
        <v>3.6842105263157891E-2</v>
      </c>
      <c r="L159" s="18">
        <f>IF(ISNUMBER(J159), $B172 * K159, "")</f>
        <v>5526.3157894736833</v>
      </c>
      <c r="M159" s="31">
        <v>386</v>
      </c>
      <c r="N159" s="32">
        <f t="shared" si="85"/>
        <v>1.5789473684210527E-2</v>
      </c>
      <c r="O159" s="18">
        <f>IF(ISNUMBER(M159), $B172 * N159, "")</f>
        <v>2368.4210526315792</v>
      </c>
      <c r="Q159" s="228"/>
      <c r="R159" s="228"/>
      <c r="S159" s="228"/>
    </row>
    <row r="160" spans="1:19" ht="17.25" thickBot="1">
      <c r="A160" s="125" t="s">
        <v>216</v>
      </c>
      <c r="B160" s="126">
        <v>158</v>
      </c>
      <c r="C160" s="77">
        <v>-1.2500000000000001E-2</v>
      </c>
      <c r="D160" s="15">
        <v>159</v>
      </c>
      <c r="E160" s="32">
        <f t="shared" si="82"/>
        <v>6.3291139240506328E-3</v>
      </c>
      <c r="F160" s="18">
        <f>IF(ISNUMBER(D160), $B172 * E160, "")</f>
        <v>949.36708860759495</v>
      </c>
      <c r="G160" s="31">
        <v>161</v>
      </c>
      <c r="H160" s="32">
        <f t="shared" si="83"/>
        <v>1.8987341772151899E-2</v>
      </c>
      <c r="I160" s="101">
        <f>IF(ISNUMBER(G160), $B172 * H160, "")</f>
        <v>2848.1012658227851</v>
      </c>
      <c r="J160" s="15">
        <v>161</v>
      </c>
      <c r="K160" s="32">
        <f t="shared" si="84"/>
        <v>1.8987341772151899E-2</v>
      </c>
      <c r="L160" s="18">
        <f>IF(ISNUMBER(J160), $B172 * K160, "")</f>
        <v>2848.1012658227851</v>
      </c>
      <c r="M160" s="31">
        <v>161</v>
      </c>
      <c r="N160" s="32">
        <f t="shared" si="85"/>
        <v>1.8987341772151899E-2</v>
      </c>
      <c r="O160" s="18">
        <f>IF(ISNUMBER(M160), $B172 * N160, "")</f>
        <v>2848.1012658227851</v>
      </c>
      <c r="Q160" s="33"/>
      <c r="R160" s="33"/>
    </row>
    <row r="161" spans="1:19" ht="17.25" thickBot="1">
      <c r="A161" s="130" t="s">
        <v>226</v>
      </c>
      <c r="B161" s="131">
        <v>446</v>
      </c>
      <c r="C161" s="79">
        <v>-1.32743363E-2</v>
      </c>
      <c r="D161" s="24">
        <v>441</v>
      </c>
      <c r="E161" s="25">
        <f t="shared" si="82"/>
        <v>-1.1210762331838564E-2</v>
      </c>
      <c r="F161" s="104">
        <f>IF(ISNUMBER(D161), $B172 * E161, "")</f>
        <v>-1681.6143497757846</v>
      </c>
      <c r="G161" s="102">
        <v>450</v>
      </c>
      <c r="H161" s="25">
        <f t="shared" si="83"/>
        <v>8.9686098654708519E-3</v>
      </c>
      <c r="I161" s="103">
        <f>IF(ISNUMBER(G161), $B172 * H161, "")</f>
        <v>1345.2914798206277</v>
      </c>
      <c r="J161" s="24">
        <v>450</v>
      </c>
      <c r="K161" s="25">
        <f t="shared" si="84"/>
        <v>8.9686098654708519E-3</v>
      </c>
      <c r="L161" s="104">
        <f>IF(ISNUMBER(J161), $B172 * K161, "")</f>
        <v>1345.2914798206277</v>
      </c>
      <c r="M161" s="102">
        <v>440</v>
      </c>
      <c r="N161" s="25">
        <f t="shared" si="85"/>
        <v>-1.3452914798206279E-2</v>
      </c>
      <c r="O161" s="104">
        <f>IF(ISNUMBER(M161), $B172 * N161, "")</f>
        <v>-2017.9372197309417</v>
      </c>
      <c r="Q161" s="237"/>
      <c r="R161" s="238"/>
      <c r="S161" s="239"/>
    </row>
    <row r="162" spans="1:19">
      <c r="A162" s="123" t="s">
        <v>171</v>
      </c>
      <c r="B162" s="124">
        <v>721</v>
      </c>
      <c r="C162" s="76">
        <v>-1.5027322399999999E-2</v>
      </c>
      <c r="D162" s="13">
        <v>708</v>
      </c>
      <c r="E162" s="14">
        <f>IF(ISNUMBER(D162), (D162 - $B162) / $B162, "")</f>
        <v>-1.8030513176144243E-2</v>
      </c>
      <c r="F162" s="16">
        <f>IF(ISNUMBER(D162), $B172 * E162, "")</f>
        <v>-2704.5769764216366</v>
      </c>
      <c r="G162" s="29">
        <v>720</v>
      </c>
      <c r="H162" s="14">
        <f>IF(ISNUMBER(G162), (G162 - $B162) / $B162, "")</f>
        <v>-1.3869625520110957E-3</v>
      </c>
      <c r="I162" s="100">
        <f>IF(ISNUMBER(G162), $B172 * H162, "")</f>
        <v>-208.04438280166437</v>
      </c>
      <c r="J162" s="13">
        <v>720</v>
      </c>
      <c r="K162" s="14">
        <f>IF(ISNUMBER(J162), (J162 - $B162) / $B162, "")</f>
        <v>-1.3869625520110957E-3</v>
      </c>
      <c r="L162" s="16">
        <f>IF(ISNUMBER(J162), $B172 * K162, "")</f>
        <v>-208.04438280166437</v>
      </c>
      <c r="M162" s="29">
        <v>710</v>
      </c>
      <c r="N162" s="14">
        <f>IF(ISNUMBER(M162), (M162 - $B162) / $B162, "")</f>
        <v>-1.5256588072122053E-2</v>
      </c>
      <c r="O162" s="16">
        <f>IF(ISNUMBER(M162), $B172 * N162, "")</f>
        <v>-2288.4882108183078</v>
      </c>
      <c r="Q162" s="240"/>
      <c r="R162" s="241"/>
      <c r="S162" s="242"/>
    </row>
    <row r="163" spans="1:19" ht="17.25" thickBot="1">
      <c r="A163" s="125" t="s">
        <v>218</v>
      </c>
      <c r="B163" s="126">
        <v>240</v>
      </c>
      <c r="C163" s="77">
        <v>-1.6393442599999999E-2</v>
      </c>
      <c r="D163" s="15">
        <v>234</v>
      </c>
      <c r="E163" s="32">
        <f t="shared" ref="E163:E166" si="86">IF(ISNUMBER(D163), (D163 - $B163) / $B163, "")</f>
        <v>-2.5000000000000001E-2</v>
      </c>
      <c r="F163" s="18">
        <f>IF(ISNUMBER(D163), $B172 * E163, "")</f>
        <v>-3750</v>
      </c>
      <c r="G163" s="31">
        <v>238</v>
      </c>
      <c r="H163" s="32">
        <f t="shared" ref="H163:H166" si="87">IF(ISNUMBER(G163), (G163 - $B163) / $B163, "")</f>
        <v>-8.3333333333333332E-3</v>
      </c>
      <c r="I163" s="101">
        <f>IF(ISNUMBER(G163), $B172 * H163, "")</f>
        <v>-1250</v>
      </c>
      <c r="J163" s="15">
        <v>238</v>
      </c>
      <c r="K163" s="32">
        <f t="shared" ref="K163:K166" si="88">IF(ISNUMBER(J163), (J163 - $B163) / $B163, "")</f>
        <v>-8.3333333333333332E-3</v>
      </c>
      <c r="L163" s="18">
        <f>IF(ISNUMBER(J163), $B172 * K163, "")</f>
        <v>-1250</v>
      </c>
      <c r="M163" s="31">
        <v>234</v>
      </c>
      <c r="N163" s="32">
        <f t="shared" ref="N163:N166" si="89">IF(ISNUMBER(M163), (M163 - $B163) / $B163, "")</f>
        <v>-2.5000000000000001E-2</v>
      </c>
      <c r="O163" s="18">
        <f>IF(ISNUMBER(M163), $B172 * N163, "")</f>
        <v>-3750</v>
      </c>
      <c r="Q163" s="243"/>
      <c r="R163" s="244"/>
      <c r="S163" s="245"/>
    </row>
    <row r="164" spans="1:19" ht="17.25" thickBot="1">
      <c r="A164" s="125" t="s">
        <v>181</v>
      </c>
      <c r="B164" s="126">
        <v>850</v>
      </c>
      <c r="C164" s="77">
        <v>-1.7341040499999998E-2</v>
      </c>
      <c r="D164" s="15">
        <v>842</v>
      </c>
      <c r="E164" s="32">
        <f t="shared" si="86"/>
        <v>-9.4117647058823521E-3</v>
      </c>
      <c r="F164" s="18">
        <f>IF(ISNUMBER(D164), $B172 * E164, "")</f>
        <v>-1411.7647058823529</v>
      </c>
      <c r="G164" s="31">
        <v>857</v>
      </c>
      <c r="H164" s="32">
        <f t="shared" si="87"/>
        <v>8.2352941176470594E-3</v>
      </c>
      <c r="I164" s="101">
        <f>IF(ISNUMBER(G164), $B172 * H164, "")</f>
        <v>1235.294117647059</v>
      </c>
      <c r="J164" s="15">
        <v>857</v>
      </c>
      <c r="K164" s="32">
        <f t="shared" si="88"/>
        <v>8.2352941176470594E-3</v>
      </c>
      <c r="L164" s="18">
        <f>IF(ISNUMBER(J164), $B172 * K164, "")</f>
        <v>1235.294117647059</v>
      </c>
      <c r="M164" s="31">
        <v>844</v>
      </c>
      <c r="N164" s="32">
        <f t="shared" si="89"/>
        <v>-7.058823529411765E-3</v>
      </c>
      <c r="O164" s="18">
        <f>IF(ISNUMBER(M164), $B172 * N164, "")</f>
        <v>-1058.8235294117646</v>
      </c>
      <c r="Q164" s="228"/>
      <c r="R164" s="228"/>
      <c r="S164" s="228"/>
    </row>
    <row r="165" spans="1:19" ht="17.25" thickBot="1">
      <c r="A165" s="125" t="s">
        <v>224</v>
      </c>
      <c r="B165" s="126">
        <v>916</v>
      </c>
      <c r="C165" s="77">
        <v>-1.9271948600000002E-2</v>
      </c>
      <c r="D165" s="15">
        <v>901</v>
      </c>
      <c r="E165" s="32">
        <f t="shared" si="86"/>
        <v>-1.6375545851528384E-2</v>
      </c>
      <c r="F165" s="18">
        <f>IF(ISNUMBER(D165), $B172 * E165, "")</f>
        <v>-2456.3318777292575</v>
      </c>
      <c r="G165" s="31">
        <v>917</v>
      </c>
      <c r="H165" s="32">
        <f t="shared" si="87"/>
        <v>1.0917030567685589E-3</v>
      </c>
      <c r="I165" s="101">
        <f>IF(ISNUMBER(G165), $B172 * H165, "")</f>
        <v>163.75545851528383</v>
      </c>
      <c r="J165" s="15">
        <v>917</v>
      </c>
      <c r="K165" s="32">
        <f t="shared" si="88"/>
        <v>1.0917030567685589E-3</v>
      </c>
      <c r="L165" s="18">
        <f>IF(ISNUMBER(J165), $B172 * K165, "")</f>
        <v>163.75545851528383</v>
      </c>
      <c r="M165" s="31">
        <v>904</v>
      </c>
      <c r="N165" s="32">
        <f t="shared" si="89"/>
        <v>-1.3100436681222707E-2</v>
      </c>
      <c r="O165" s="18">
        <f>IF(ISNUMBER(M165), $B172 * N165, "")</f>
        <v>-1965.0655021834061</v>
      </c>
      <c r="Q165" s="223"/>
      <c r="R165" s="223"/>
      <c r="S165" s="223"/>
    </row>
    <row r="166" spans="1:19" ht="17.25" thickBot="1">
      <c r="A166" s="127" t="s">
        <v>190</v>
      </c>
      <c r="B166" s="128">
        <v>101</v>
      </c>
      <c r="C166" s="78">
        <v>-1.9417475699999999E-2</v>
      </c>
      <c r="D166" s="20">
        <v>99.3</v>
      </c>
      <c r="E166" s="21">
        <f t="shared" si="86"/>
        <v>-1.6831683168316861E-2</v>
      </c>
      <c r="F166" s="22">
        <f>IF(ISNUMBER(D166), $B172 * E166, "")</f>
        <v>-2524.7524752475292</v>
      </c>
      <c r="G166" s="30">
        <v>100</v>
      </c>
      <c r="H166" s="21">
        <f t="shared" si="87"/>
        <v>-9.9009900990099011E-3</v>
      </c>
      <c r="I166" s="105">
        <f>IF(ISNUMBER(G166), $B172 * H166, "")</f>
        <v>-1485.1485148514851</v>
      </c>
      <c r="J166" s="20">
        <v>100</v>
      </c>
      <c r="K166" s="21">
        <f t="shared" si="88"/>
        <v>-9.9009900990099011E-3</v>
      </c>
      <c r="L166" s="22">
        <f>IF(ISNUMBER(J166), $B172 * K166, "")</f>
        <v>-1485.1485148514851</v>
      </c>
      <c r="M166" s="30">
        <v>99.5</v>
      </c>
      <c r="N166" s="21">
        <f t="shared" si="89"/>
        <v>-1.4851485148514851E-2</v>
      </c>
      <c r="O166" s="22">
        <f>IF(ISNUMBER(M166), $B172 * N166, "")</f>
        <v>-2227.7227722772277</v>
      </c>
      <c r="Q166" s="223"/>
      <c r="R166" s="223"/>
      <c r="S166" s="223"/>
    </row>
    <row r="167" spans="1:19" ht="17.25" thickBot="1">
      <c r="A167" s="125" t="s">
        <v>101</v>
      </c>
      <c r="B167" s="129">
        <v>712</v>
      </c>
      <c r="C167" s="80">
        <v>-2.33196159E-2</v>
      </c>
      <c r="D167" s="106">
        <v>721</v>
      </c>
      <c r="E167" s="107">
        <f>IF(ISNUMBER(D167), (D167 - $B167) / $B167, "")</f>
        <v>1.2640449438202247E-2</v>
      </c>
      <c r="F167" s="108">
        <f>IF(ISNUMBER(D167), $B172 * E167, "")</f>
        <v>1896.067415730337</v>
      </c>
      <c r="G167" s="109">
        <v>743</v>
      </c>
      <c r="H167" s="107">
        <f>IF(ISNUMBER(G167), (G167 - $B167) / $B167, "")</f>
        <v>4.3539325842696631E-2</v>
      </c>
      <c r="I167" s="110">
        <f>IF(ISNUMBER(G167), $B172 * H167, "")</f>
        <v>6530.8988764044943</v>
      </c>
      <c r="J167" s="106">
        <v>743</v>
      </c>
      <c r="K167" s="107">
        <f>IF(ISNUMBER(J167), (J167 - $B167) / $B167, "")</f>
        <v>4.3539325842696631E-2</v>
      </c>
      <c r="L167" s="108">
        <f>IF(ISNUMBER(J167), $B172 * K167, "")</f>
        <v>6530.8988764044943</v>
      </c>
      <c r="M167" s="109">
        <v>736</v>
      </c>
      <c r="N167" s="107">
        <f>IF(ISNUMBER(M167), (M167 - $B167) / $B167, "")</f>
        <v>3.3707865168539325E-2</v>
      </c>
      <c r="O167" s="108">
        <f>IF(ISNUMBER(M167), $B172 * N167, "")</f>
        <v>5056.1797752808989</v>
      </c>
      <c r="Q167" s="228"/>
      <c r="R167" s="228"/>
      <c r="S167" s="228"/>
    </row>
    <row r="168" spans="1:19" ht="17.25" thickBot="1">
      <c r="A168" s="125" t="s">
        <v>202</v>
      </c>
      <c r="B168" s="126">
        <v>582</v>
      </c>
      <c r="C168" s="77">
        <v>-2.5125628099999998E-2</v>
      </c>
      <c r="D168" s="15">
        <v>582</v>
      </c>
      <c r="E168" s="32">
        <f t="shared" ref="E168:E171" si="90">IF(ISNUMBER(D168), (D168 - $B168) / $B168, "")</f>
        <v>0</v>
      </c>
      <c r="F168" s="18">
        <f>IF(ISNUMBER(D168), $B172 * E168, "")</f>
        <v>0</v>
      </c>
      <c r="G168" s="31">
        <v>580</v>
      </c>
      <c r="H168" s="32">
        <f t="shared" ref="H168:H171" si="91">IF(ISNUMBER(G168), (G168 - $B168) / $B168, "")</f>
        <v>-3.4364261168384879E-3</v>
      </c>
      <c r="I168" s="101">
        <f>IF(ISNUMBER(G168), $B172 * H168, "")</f>
        <v>-515.46391752577324</v>
      </c>
      <c r="J168" s="15">
        <v>580</v>
      </c>
      <c r="K168" s="32">
        <f t="shared" ref="K168:K171" si="92">IF(ISNUMBER(J168), (J168 - $B168) / $B168, "")</f>
        <v>-3.4364261168384879E-3</v>
      </c>
      <c r="L168" s="18">
        <f>IF(ISNUMBER(J168), $B172 * K168, "")</f>
        <v>-515.46391752577324</v>
      </c>
      <c r="M168" s="31">
        <v>578</v>
      </c>
      <c r="N168" s="32">
        <f t="shared" ref="N168:N171" si="93">IF(ISNUMBER(M168), (M168 - $B168) / $B168, "")</f>
        <v>-6.8728522336769758E-3</v>
      </c>
      <c r="O168" s="18">
        <f>IF(ISNUMBER(M168), $B172 * N168, "")</f>
        <v>-1030.9278350515465</v>
      </c>
      <c r="Q168" s="228"/>
      <c r="R168" s="228"/>
      <c r="S168" s="228"/>
    </row>
    <row r="169" spans="1:19" ht="17.25" thickBot="1">
      <c r="A169" s="125" t="s">
        <v>135</v>
      </c>
      <c r="B169" s="126">
        <v>251</v>
      </c>
      <c r="C169" s="77">
        <v>-2.7131782900000002E-2</v>
      </c>
      <c r="D169" s="15">
        <v>249</v>
      </c>
      <c r="E169" s="32">
        <f t="shared" si="90"/>
        <v>-7.9681274900398405E-3</v>
      </c>
      <c r="F169" s="18">
        <f>IF(ISNUMBER(D169), $B172 * E169, "")</f>
        <v>-1195.2191235059761</v>
      </c>
      <c r="G169" s="31">
        <v>267</v>
      </c>
      <c r="H169" s="32">
        <f t="shared" si="91"/>
        <v>6.3745019920318724E-2</v>
      </c>
      <c r="I169" s="101">
        <f>IF(ISNUMBER(G169), $B172 * H169, "")</f>
        <v>9561.7529880478087</v>
      </c>
      <c r="J169" s="15">
        <v>267</v>
      </c>
      <c r="K169" s="32">
        <f t="shared" si="92"/>
        <v>6.3745019920318724E-2</v>
      </c>
      <c r="L169" s="18">
        <f>IF(ISNUMBER(J169), $B172 * K169, "")</f>
        <v>9561.7529880478087</v>
      </c>
      <c r="M169" s="31">
        <v>279</v>
      </c>
      <c r="N169" s="32">
        <f t="shared" si="93"/>
        <v>0.11155378486055777</v>
      </c>
      <c r="O169" s="18">
        <f>IF(ISNUMBER(M169), $B172 * N169, "")</f>
        <v>16733.067729083665</v>
      </c>
      <c r="Q169" s="228"/>
      <c r="R169" s="228"/>
      <c r="S169" s="228"/>
    </row>
    <row r="170" spans="1:19">
      <c r="A170" s="125" t="s">
        <v>141</v>
      </c>
      <c r="B170" s="126">
        <v>103</v>
      </c>
      <c r="C170" s="77">
        <v>-2.8301886799999999E-2</v>
      </c>
      <c r="D170" s="15">
        <v>102</v>
      </c>
      <c r="E170" s="32">
        <f t="shared" si="90"/>
        <v>-9.7087378640776691E-3</v>
      </c>
      <c r="F170" s="18">
        <f>IF(ISNUMBER(D170), $B172 * E170, "")</f>
        <v>-1456.3106796116504</v>
      </c>
      <c r="G170" s="31">
        <v>103</v>
      </c>
      <c r="H170" s="32">
        <f t="shared" si="91"/>
        <v>0</v>
      </c>
      <c r="I170" s="101">
        <f>IF(ISNUMBER(G170), $B172 * H170, "")</f>
        <v>0</v>
      </c>
      <c r="J170" s="15">
        <v>103</v>
      </c>
      <c r="K170" s="32">
        <f t="shared" si="92"/>
        <v>0</v>
      </c>
      <c r="L170" s="18">
        <f>IF(ISNUMBER(J170), $B172 * K170, "")</f>
        <v>0</v>
      </c>
      <c r="M170" s="31">
        <v>103</v>
      </c>
      <c r="N170" s="32">
        <f t="shared" si="93"/>
        <v>0</v>
      </c>
      <c r="O170" s="18">
        <f>IF(ISNUMBER(M170), $B172 * N170, "")</f>
        <v>0</v>
      </c>
      <c r="Q170" s="250"/>
      <c r="R170" s="251"/>
      <c r="S170" s="252"/>
    </row>
    <row r="171" spans="1:19" ht="17.25" thickBot="1">
      <c r="A171" s="130" t="s">
        <v>236</v>
      </c>
      <c r="B171" s="131">
        <v>125</v>
      </c>
      <c r="C171" s="79">
        <v>-3.1007751900000002E-2</v>
      </c>
      <c r="D171" s="24">
        <v>122</v>
      </c>
      <c r="E171" s="25">
        <f t="shared" si="90"/>
        <v>-2.4E-2</v>
      </c>
      <c r="F171" s="104">
        <f>IF(ISNUMBER(D171), $B172 * E171, "")</f>
        <v>-3600</v>
      </c>
      <c r="G171" s="102">
        <v>122</v>
      </c>
      <c r="H171" s="25">
        <f t="shared" si="91"/>
        <v>-2.4E-2</v>
      </c>
      <c r="I171" s="103">
        <f>IF(ISNUMBER(G171), $B172 * H171, "")</f>
        <v>-3600</v>
      </c>
      <c r="J171" s="24">
        <v>122</v>
      </c>
      <c r="K171" s="25">
        <f t="shared" si="92"/>
        <v>-2.4E-2</v>
      </c>
      <c r="L171" s="104">
        <f>IF(ISNUMBER(J171), $B172 * K171, "")</f>
        <v>-3600</v>
      </c>
      <c r="M171" s="102">
        <v>122</v>
      </c>
      <c r="N171" s="25">
        <f t="shared" si="93"/>
        <v>-2.4E-2</v>
      </c>
      <c r="O171" s="104">
        <f>IF(ISNUMBER(M171), $B172 * N171, "")</f>
        <v>-3600</v>
      </c>
      <c r="Q171" s="253"/>
      <c r="R171" s="254"/>
      <c r="S171" s="255"/>
    </row>
    <row r="172" spans="1:19" ht="17.25" thickBot="1">
      <c r="A172" s="132" t="s">
        <v>266</v>
      </c>
      <c r="B172" s="261">
        <f>$B$37</f>
        <v>150000</v>
      </c>
      <c r="C172" s="262"/>
      <c r="D172" s="26" t="s">
        <v>267</v>
      </c>
      <c r="E172" s="27">
        <f>IF(COUNT(E152:E171), SUM(E152:E171) / COUNT(E152:E171), 0)</f>
        <v>-9.3079689432504897E-3</v>
      </c>
      <c r="F172" s="28">
        <f>SUM(F152:F171)</f>
        <v>-27923.906829751479</v>
      </c>
      <c r="G172" s="26" t="s">
        <v>267</v>
      </c>
      <c r="H172" s="27">
        <f>IF(COUNT(H152:H171), SUM(H152:H171) / COUNT(H152:H171), 0)</f>
        <v>6.5897811938649643E-3</v>
      </c>
      <c r="I172" s="28">
        <f>SUM(I152:I171)</f>
        <v>19769.343581594891</v>
      </c>
      <c r="J172" s="26" t="s">
        <v>267</v>
      </c>
      <c r="K172" s="27">
        <f>IF(COUNT(K152:K171), SUM(K152:K171) / COUNT(K152:K171), 0)</f>
        <v>6.5897811938649643E-3</v>
      </c>
      <c r="L172" s="28">
        <f>SUM(L152:L171)</f>
        <v>19769.343581594891</v>
      </c>
      <c r="M172" s="26" t="s">
        <v>267</v>
      </c>
      <c r="N172" s="27">
        <f>IF(COUNT(N152:N171), SUM(N152:N171) / COUNT(N152:N171), 0)</f>
        <v>-2.4937097909938167E-3</v>
      </c>
      <c r="O172" s="28">
        <f>SUM(O152:O171)</f>
        <v>-7481.1293729814533</v>
      </c>
      <c r="Q172" s="256"/>
      <c r="R172" s="257"/>
      <c r="S172" s="258"/>
    </row>
    <row r="174" spans="1:19" ht="17.25" thickBot="1"/>
    <row r="175" spans="1:19" ht="17.25" thickBot="1">
      <c r="A175" s="202" t="s">
        <v>251</v>
      </c>
      <c r="B175" s="203"/>
      <c r="C175" s="203"/>
      <c r="D175" s="203"/>
      <c r="E175" s="203"/>
      <c r="F175" s="203"/>
      <c r="G175" s="203"/>
      <c r="H175" s="203"/>
      <c r="I175" s="203"/>
      <c r="J175" s="203"/>
      <c r="K175" s="203"/>
      <c r="L175" s="203"/>
      <c r="M175" s="203"/>
      <c r="N175" s="203"/>
      <c r="O175" s="204"/>
      <c r="Q175" s="223"/>
      <c r="R175" s="223"/>
      <c r="S175" s="223"/>
    </row>
    <row r="176" spans="1:19" ht="17.25" thickBot="1">
      <c r="A176" s="178" t="s">
        <v>263</v>
      </c>
      <c r="B176" s="202" t="s">
        <v>49</v>
      </c>
      <c r="C176" s="204"/>
      <c r="D176" s="202" t="s">
        <v>57</v>
      </c>
      <c r="E176" s="203"/>
      <c r="F176" s="204"/>
      <c r="G176" s="229">
        <f>_xlfn.IFNA(VLOOKUP(B176, 현재가테이블!$B$2:$D$200, 2, FALSE), "-")</f>
        <v>48446000</v>
      </c>
      <c r="H176" s="230"/>
      <c r="I176" s="231"/>
      <c r="J176" s="202" t="s">
        <v>58</v>
      </c>
      <c r="K176" s="203"/>
      <c r="L176" s="204"/>
      <c r="M176" s="232">
        <f>_xlfn.IFNA(VLOOKUP(B176, 현재가테이블!$B$2:$D$200, 3, FALSE), "-")</f>
        <v>4.5040769699999997E-2</v>
      </c>
      <c r="N176" s="233"/>
      <c r="O176" s="234"/>
      <c r="Q176" s="223"/>
      <c r="R176" s="223"/>
      <c r="S176" s="223"/>
    </row>
    <row r="177" spans="1:19" ht="17.25" thickBot="1">
      <c r="A177" s="263" t="s">
        <v>54</v>
      </c>
      <c r="B177" s="265" t="str">
        <f>TEXT($G$1, "[$-ko-KR]yyyy-mm-dd(ddd) ") &amp; "오전 00:00"</f>
        <v>2022-02-10(목) 오전 00:00</v>
      </c>
      <c r="C177" s="266"/>
      <c r="D177" s="225" t="str">
        <f>TEXT($G$1, "[$-ko-KR]yyyy-mm-dd(ddd) ") &amp; "오후 14:00"</f>
        <v>2022-02-10(목) 오후 14:00</v>
      </c>
      <c r="E177" s="226"/>
      <c r="F177" s="227"/>
      <c r="G177" s="225" t="str">
        <f>TEXT($G$1, "[$-ko-KR]yyyy-mm-dd(ddd) ") &amp; "오후 19:00"</f>
        <v>2022-02-10(목) 오후 19:00</v>
      </c>
      <c r="H177" s="226"/>
      <c r="I177" s="227"/>
      <c r="J177" s="225" t="str">
        <f>TEXT($G$1, "[$-ko-KR]yyyy-mm-dd(ddd) ") &amp; "오후 21:00"</f>
        <v>2022-02-10(목) 오후 21:00</v>
      </c>
      <c r="K177" s="226"/>
      <c r="L177" s="227"/>
      <c r="M177" s="225" t="str">
        <f>TEXT($G$1+1, "[$-ko-KR]yyyy-mm-dd(ddd) ") &amp; "오전 00:00"</f>
        <v>2022-02-11(금) 오전 00:00</v>
      </c>
      <c r="N177" s="226"/>
      <c r="O177" s="227"/>
      <c r="Q177" s="223"/>
      <c r="R177" s="223"/>
      <c r="S177" s="223"/>
    </row>
    <row r="178" spans="1:19" ht="17.25" thickBot="1">
      <c r="A178" s="264"/>
      <c r="B178" s="121" t="s">
        <v>57</v>
      </c>
      <c r="C178" s="122" t="s">
        <v>58</v>
      </c>
      <c r="D178" s="2" t="s">
        <v>57</v>
      </c>
      <c r="E178" s="10" t="s">
        <v>264</v>
      </c>
      <c r="F178" s="11" t="s">
        <v>265</v>
      </c>
      <c r="G178" s="179" t="s">
        <v>57</v>
      </c>
      <c r="H178" s="180" t="s">
        <v>264</v>
      </c>
      <c r="I178" s="181" t="s">
        <v>265</v>
      </c>
      <c r="J178" s="10" t="s">
        <v>57</v>
      </c>
      <c r="K178" s="10" t="s">
        <v>264</v>
      </c>
      <c r="L178" s="115" t="s">
        <v>265</v>
      </c>
      <c r="M178" s="2" t="s">
        <v>57</v>
      </c>
      <c r="N178" s="10" t="s">
        <v>264</v>
      </c>
      <c r="O178" s="66" t="s">
        <v>265</v>
      </c>
      <c r="Q178" s="228"/>
      <c r="R178" s="228"/>
      <c r="S178" s="228"/>
    </row>
    <row r="179" spans="1:19" ht="17.25" thickBot="1">
      <c r="A179" s="123" t="s">
        <v>224</v>
      </c>
      <c r="B179" s="124">
        <v>916</v>
      </c>
      <c r="C179" s="76">
        <v>-1.9271948600000002E-2</v>
      </c>
      <c r="D179" s="13">
        <v>901</v>
      </c>
      <c r="E179" s="14">
        <f>IF(ISNUMBER(D179), (D179 - $B179) / $B179, "")</f>
        <v>-1.6375545851528384E-2</v>
      </c>
      <c r="F179" s="16">
        <f>IF(ISNUMBER(D179), $B199 * E179, "")</f>
        <v>-2456.3318777292575</v>
      </c>
      <c r="G179" s="29">
        <v>917</v>
      </c>
      <c r="H179" s="14">
        <f>IF(ISNUMBER(G179), (G179 - $B179) / $B179, "")</f>
        <v>1.0917030567685589E-3</v>
      </c>
      <c r="I179" s="100">
        <f>IF(ISNUMBER(G179), $B199 * H179, "")</f>
        <v>163.75545851528383</v>
      </c>
      <c r="J179" s="13">
        <v>917</v>
      </c>
      <c r="K179" s="14">
        <f>IF(ISNUMBER(J179), (J179 - $B179) / $B179, "")</f>
        <v>1.0917030567685589E-3</v>
      </c>
      <c r="L179" s="16">
        <f>IF(ISNUMBER(J179), $B199 * K179, "")</f>
        <v>163.75545851528383</v>
      </c>
      <c r="M179" s="29">
        <v>904</v>
      </c>
      <c r="N179" s="14">
        <f>IF(ISNUMBER(M179), (M179 - $B179) / $B179, "")</f>
        <v>-1.3100436681222707E-2</v>
      </c>
      <c r="O179" s="16">
        <f>IF(ISNUMBER(M179), $B199 * N179, "")</f>
        <v>-1965.0655021834061</v>
      </c>
      <c r="Q179" s="223"/>
      <c r="R179" s="223"/>
      <c r="S179" s="223"/>
    </row>
    <row r="180" spans="1:19" ht="17.25" thickBot="1">
      <c r="A180" s="125" t="s">
        <v>190</v>
      </c>
      <c r="B180" s="126">
        <v>101</v>
      </c>
      <c r="C180" s="77">
        <v>-1.9417475699999999E-2</v>
      </c>
      <c r="D180" s="15">
        <v>99.3</v>
      </c>
      <c r="E180" s="32">
        <f t="shared" ref="E180:E183" si="94">IF(ISNUMBER(D180), (D180 - $B180) / $B180, "")</f>
        <v>-1.6831683168316861E-2</v>
      </c>
      <c r="F180" s="18">
        <f>IF(ISNUMBER(D180), $B199 * E180, "")</f>
        <v>-2524.7524752475292</v>
      </c>
      <c r="G180" s="31">
        <v>100</v>
      </c>
      <c r="H180" s="32">
        <f t="shared" ref="H180:H183" si="95">IF(ISNUMBER(G180), (G180 - $B180) / $B180, "")</f>
        <v>-9.9009900990099011E-3</v>
      </c>
      <c r="I180" s="101">
        <f>IF(ISNUMBER(G180), $B199 * H180, "")</f>
        <v>-1485.1485148514851</v>
      </c>
      <c r="J180" s="15">
        <v>100</v>
      </c>
      <c r="K180" s="32">
        <f t="shared" ref="K180:K183" si="96">IF(ISNUMBER(J180), (J180 - $B180) / $B180, "")</f>
        <v>-9.9009900990099011E-3</v>
      </c>
      <c r="L180" s="18">
        <f>IF(ISNUMBER(J180), $B199 * K180, "")</f>
        <v>-1485.1485148514851</v>
      </c>
      <c r="M180" s="31">
        <v>99.5</v>
      </c>
      <c r="N180" s="32">
        <f t="shared" ref="N180:N183" si="97">IF(ISNUMBER(M180), (M180 - $B180) / $B180, "")</f>
        <v>-1.4851485148514851E-2</v>
      </c>
      <c r="O180" s="18">
        <f>IF(ISNUMBER(M180), $B199 * N180, "")</f>
        <v>-2227.7227722772277</v>
      </c>
      <c r="Q180" s="223"/>
      <c r="R180" s="223"/>
      <c r="S180" s="223"/>
    </row>
    <row r="181" spans="1:19" ht="17.25" thickBot="1">
      <c r="A181" s="125" t="s">
        <v>113</v>
      </c>
      <c r="B181" s="126">
        <v>4535</v>
      </c>
      <c r="C181" s="77">
        <v>-2.05183585E-2</v>
      </c>
      <c r="D181" s="15">
        <v>4480</v>
      </c>
      <c r="E181" s="32">
        <f t="shared" si="94"/>
        <v>-1.2127894156560088E-2</v>
      </c>
      <c r="F181" s="18">
        <f>IF(ISNUMBER(D181), $B199 * E181, "")</f>
        <v>-1819.1841234840133</v>
      </c>
      <c r="G181" s="31">
        <v>4600</v>
      </c>
      <c r="H181" s="32">
        <f t="shared" si="95"/>
        <v>1.4332965821389196E-2</v>
      </c>
      <c r="I181" s="101">
        <f>IF(ISNUMBER(G181), $B199 * H181, "")</f>
        <v>2149.9448732083792</v>
      </c>
      <c r="J181" s="15">
        <v>4600</v>
      </c>
      <c r="K181" s="32">
        <f t="shared" si="96"/>
        <v>1.4332965821389196E-2</v>
      </c>
      <c r="L181" s="18">
        <f>IF(ISNUMBER(J181), $B199 * K181, "")</f>
        <v>2149.9448732083792</v>
      </c>
      <c r="M181" s="31">
        <v>4610</v>
      </c>
      <c r="N181" s="32">
        <f t="shared" si="97"/>
        <v>1.6538037486218304E-2</v>
      </c>
      <c r="O181" s="18">
        <f>IF(ISNUMBER(M181), $B199 * N181, "")</f>
        <v>2480.7056229327454</v>
      </c>
      <c r="Q181" s="228"/>
      <c r="R181" s="228"/>
      <c r="S181" s="228"/>
    </row>
    <row r="182" spans="1:19" ht="17.25" thickBot="1">
      <c r="A182" s="125" t="s">
        <v>179</v>
      </c>
      <c r="B182" s="126">
        <v>44240</v>
      </c>
      <c r="C182" s="77">
        <v>-2.0588886399999999E-2</v>
      </c>
      <c r="D182" s="15">
        <v>44330</v>
      </c>
      <c r="E182" s="32">
        <f t="shared" si="94"/>
        <v>2.034358047016275E-3</v>
      </c>
      <c r="F182" s="18">
        <f>IF(ISNUMBER(D182), $B199 * E182, "")</f>
        <v>305.15370705244123</v>
      </c>
      <c r="G182" s="31">
        <v>45170</v>
      </c>
      <c r="H182" s="32">
        <f t="shared" si="95"/>
        <v>2.1021699819168172E-2</v>
      </c>
      <c r="I182" s="101">
        <f>IF(ISNUMBER(G182), $B199 * H182, "")</f>
        <v>3153.254972875226</v>
      </c>
      <c r="J182" s="15">
        <v>45170</v>
      </c>
      <c r="K182" s="32">
        <f t="shared" si="96"/>
        <v>2.1021699819168172E-2</v>
      </c>
      <c r="L182" s="18">
        <f>IF(ISNUMBER(J182), $B199 * K182, "")</f>
        <v>3153.254972875226</v>
      </c>
      <c r="M182" s="31">
        <v>44100</v>
      </c>
      <c r="N182" s="32">
        <f t="shared" si="97"/>
        <v>-3.1645569620253164E-3</v>
      </c>
      <c r="O182" s="18">
        <f>IF(ISNUMBER(M182), $B199 * N182, "")</f>
        <v>-474.68354430379748</v>
      </c>
      <c r="Q182" s="228"/>
      <c r="R182" s="228"/>
      <c r="S182" s="228"/>
    </row>
    <row r="183" spans="1:19" ht="17.25" thickBot="1">
      <c r="A183" s="127" t="s">
        <v>246</v>
      </c>
      <c r="B183" s="128">
        <v>68.099999999999994</v>
      </c>
      <c r="C183" s="78">
        <v>-2.1551724099999999E-2</v>
      </c>
      <c r="D183" s="20">
        <v>69.400000000000006</v>
      </c>
      <c r="E183" s="21">
        <f t="shared" si="94"/>
        <v>1.908957415565362E-2</v>
      </c>
      <c r="F183" s="22">
        <f>IF(ISNUMBER(D183), $B199 * E183, "")</f>
        <v>2863.4361233480431</v>
      </c>
      <c r="G183" s="30">
        <v>69.8</v>
      </c>
      <c r="H183" s="21">
        <f t="shared" si="95"/>
        <v>2.4963289280469942E-2</v>
      </c>
      <c r="I183" s="105">
        <f>IF(ISNUMBER(G183), $B199 * H183, "")</f>
        <v>3744.4933920704912</v>
      </c>
      <c r="J183" s="20">
        <v>69.8</v>
      </c>
      <c r="K183" s="21">
        <f t="shared" si="96"/>
        <v>2.4963289280469942E-2</v>
      </c>
      <c r="L183" s="22">
        <f>IF(ISNUMBER(J183), $B199 * K183, "")</f>
        <v>3744.4933920704912</v>
      </c>
      <c r="M183" s="30">
        <v>67.900000000000006</v>
      </c>
      <c r="N183" s="21">
        <f t="shared" si="97"/>
        <v>-2.9368575624080565E-3</v>
      </c>
      <c r="O183" s="22">
        <f>IF(ISNUMBER(M183), $B199 * N183, "")</f>
        <v>-440.5286343612085</v>
      </c>
      <c r="Q183" s="228"/>
      <c r="R183" s="228"/>
      <c r="S183" s="228"/>
    </row>
    <row r="184" spans="1:19" ht="17.25" thickBot="1">
      <c r="A184" s="125" t="s">
        <v>111</v>
      </c>
      <c r="B184" s="129">
        <v>5740</v>
      </c>
      <c r="C184" s="80">
        <v>-2.2146507700000002E-2</v>
      </c>
      <c r="D184" s="106">
        <v>5560</v>
      </c>
      <c r="E184" s="107">
        <f>IF(ISNUMBER(D184), (D184 - $B184) / $B184, "")</f>
        <v>-3.1358885017421602E-2</v>
      </c>
      <c r="F184" s="108">
        <f>IF(ISNUMBER(D184), $B199 * E184, "")</f>
        <v>-4703.8327526132407</v>
      </c>
      <c r="G184" s="109">
        <v>5710</v>
      </c>
      <c r="H184" s="107">
        <f>IF(ISNUMBER(G184), (G184 - $B184) / $B184, "")</f>
        <v>-5.2264808362369342E-3</v>
      </c>
      <c r="I184" s="110">
        <f>IF(ISNUMBER(G184), $B199 * H184, "")</f>
        <v>-783.97212543554008</v>
      </c>
      <c r="J184" s="106">
        <v>5710</v>
      </c>
      <c r="K184" s="107">
        <f>IF(ISNUMBER(J184), (J184 - $B184) / $B184, "")</f>
        <v>-5.2264808362369342E-3</v>
      </c>
      <c r="L184" s="108">
        <f>IF(ISNUMBER(J184), $B199 * K184, "")</f>
        <v>-783.97212543554008</v>
      </c>
      <c r="M184" s="109">
        <v>5595</v>
      </c>
      <c r="N184" s="107">
        <f>IF(ISNUMBER(M184), (M184 - $B184) / $B184, "")</f>
        <v>-2.5261324041811847E-2</v>
      </c>
      <c r="O184" s="108">
        <f>IF(ISNUMBER(M184), $B199 * N184, "")</f>
        <v>-3789.198606271777</v>
      </c>
      <c r="Q184" s="228"/>
      <c r="R184" s="228"/>
      <c r="S184" s="228"/>
    </row>
    <row r="185" spans="1:19" ht="17.25" thickBot="1">
      <c r="A185" s="125" t="s">
        <v>101</v>
      </c>
      <c r="B185" s="126">
        <v>712</v>
      </c>
      <c r="C185" s="77">
        <v>-2.33196159E-2</v>
      </c>
      <c r="D185" s="15">
        <v>721</v>
      </c>
      <c r="E185" s="32">
        <f t="shared" ref="E185:E188" si="98">IF(ISNUMBER(D185), (D185 - $B185) / $B185, "")</f>
        <v>1.2640449438202247E-2</v>
      </c>
      <c r="F185" s="18">
        <f>IF(ISNUMBER(D185), $B199 * E185, "")</f>
        <v>1896.067415730337</v>
      </c>
      <c r="G185" s="31">
        <v>743</v>
      </c>
      <c r="H185" s="32">
        <f t="shared" ref="H185:H188" si="99">IF(ISNUMBER(G185), (G185 - $B185) / $B185, "")</f>
        <v>4.3539325842696631E-2</v>
      </c>
      <c r="I185" s="101">
        <f>IF(ISNUMBER(G185), $B199 * H185, "")</f>
        <v>6530.8988764044943</v>
      </c>
      <c r="J185" s="15">
        <v>743</v>
      </c>
      <c r="K185" s="32">
        <f t="shared" ref="K185:K188" si="100">IF(ISNUMBER(J185), (J185 - $B185) / $B185, "")</f>
        <v>4.3539325842696631E-2</v>
      </c>
      <c r="L185" s="18">
        <f>IF(ISNUMBER(J185), $B199 * K185, "")</f>
        <v>6530.8988764044943</v>
      </c>
      <c r="M185" s="31">
        <v>736</v>
      </c>
      <c r="N185" s="32">
        <f t="shared" ref="N185:N188" si="101">IF(ISNUMBER(M185), (M185 - $B185) / $B185, "")</f>
        <v>3.3707865168539325E-2</v>
      </c>
      <c r="O185" s="18">
        <f>IF(ISNUMBER(M185), $B199 * N185, "")</f>
        <v>5056.1797752808989</v>
      </c>
      <c r="Q185" s="228"/>
      <c r="R185" s="228"/>
      <c r="S185" s="228"/>
    </row>
    <row r="186" spans="1:19" ht="17.25" thickBot="1">
      <c r="A186" s="125" t="s">
        <v>139</v>
      </c>
      <c r="B186" s="126">
        <v>6665</v>
      </c>
      <c r="C186" s="77">
        <v>-2.3443223400000001E-2</v>
      </c>
      <c r="D186" s="15">
        <v>6690</v>
      </c>
      <c r="E186" s="32">
        <f t="shared" si="98"/>
        <v>3.7509377344336083E-3</v>
      </c>
      <c r="F186" s="18">
        <f>IF(ISNUMBER(D186), $B199 * E186, "")</f>
        <v>562.64066016504125</v>
      </c>
      <c r="G186" s="31">
        <v>6770</v>
      </c>
      <c r="H186" s="32">
        <f t="shared" si="99"/>
        <v>1.5753938484621154E-2</v>
      </c>
      <c r="I186" s="101">
        <f>IF(ISNUMBER(G186), $B199 * H186, "")</f>
        <v>2363.0907726931732</v>
      </c>
      <c r="J186" s="15">
        <v>6770</v>
      </c>
      <c r="K186" s="32">
        <f t="shared" si="100"/>
        <v>1.5753938484621154E-2</v>
      </c>
      <c r="L186" s="18">
        <f>IF(ISNUMBER(J186), $B199 * K186, "")</f>
        <v>2363.0907726931732</v>
      </c>
      <c r="M186" s="31">
        <v>6715</v>
      </c>
      <c r="N186" s="32">
        <f t="shared" si="101"/>
        <v>7.5018754688672166E-3</v>
      </c>
      <c r="O186" s="18">
        <f>IF(ISNUMBER(M186), $B199 * N186, "")</f>
        <v>1125.2813203300825</v>
      </c>
      <c r="Q186" s="228"/>
      <c r="R186" s="228"/>
      <c r="S186" s="228"/>
    </row>
    <row r="187" spans="1:19" ht="17.25" thickBot="1">
      <c r="A187" s="125" t="s">
        <v>230</v>
      </c>
      <c r="B187" s="126">
        <v>63.3</v>
      </c>
      <c r="C187" s="77">
        <v>-2.46533128E-2</v>
      </c>
      <c r="D187" s="15">
        <v>62.2</v>
      </c>
      <c r="E187" s="32">
        <f t="shared" si="98"/>
        <v>-1.7377567140600226E-2</v>
      </c>
      <c r="F187" s="18">
        <f>IF(ISNUMBER(D187), $B199 * E187, "")</f>
        <v>-2606.6350710900338</v>
      </c>
      <c r="G187" s="31">
        <v>63.3</v>
      </c>
      <c r="H187" s="32">
        <f t="shared" si="99"/>
        <v>0</v>
      </c>
      <c r="I187" s="101">
        <f>IF(ISNUMBER(G187), $B199 * H187, "")</f>
        <v>0</v>
      </c>
      <c r="J187" s="15">
        <v>63.3</v>
      </c>
      <c r="K187" s="32">
        <f t="shared" si="100"/>
        <v>0</v>
      </c>
      <c r="L187" s="18">
        <f>IF(ISNUMBER(J187), $B199 * K187, "")</f>
        <v>0</v>
      </c>
      <c r="M187" s="31">
        <v>61.9</v>
      </c>
      <c r="N187" s="32">
        <f t="shared" si="101"/>
        <v>-2.2116903633491291E-2</v>
      </c>
      <c r="O187" s="18">
        <f>IF(ISNUMBER(M187), $B199 * N187, "")</f>
        <v>-3317.5355450236934</v>
      </c>
      <c r="Q187" s="33"/>
      <c r="R187" s="33"/>
    </row>
    <row r="188" spans="1:19" ht="17.25" thickBot="1">
      <c r="A188" s="130" t="s">
        <v>202</v>
      </c>
      <c r="B188" s="131">
        <v>582</v>
      </c>
      <c r="C188" s="79">
        <v>-2.5125628099999998E-2</v>
      </c>
      <c r="D188" s="24">
        <v>582</v>
      </c>
      <c r="E188" s="25">
        <f t="shared" si="98"/>
        <v>0</v>
      </c>
      <c r="F188" s="104">
        <f>IF(ISNUMBER(D188), $B199 * E188, "")</f>
        <v>0</v>
      </c>
      <c r="G188" s="102">
        <v>580</v>
      </c>
      <c r="H188" s="25">
        <f t="shared" si="99"/>
        <v>-3.4364261168384879E-3</v>
      </c>
      <c r="I188" s="103">
        <f>IF(ISNUMBER(G188), $B199 * H188, "")</f>
        <v>-515.46391752577324</v>
      </c>
      <c r="J188" s="24">
        <v>580</v>
      </c>
      <c r="K188" s="25">
        <f t="shared" si="100"/>
        <v>-3.4364261168384879E-3</v>
      </c>
      <c r="L188" s="104">
        <f>IF(ISNUMBER(J188), $B199 * K188, "")</f>
        <v>-515.46391752577324</v>
      </c>
      <c r="M188" s="102">
        <v>578</v>
      </c>
      <c r="N188" s="25">
        <f t="shared" si="101"/>
        <v>-6.8728522336769758E-3</v>
      </c>
      <c r="O188" s="104">
        <f>IF(ISNUMBER(M188), $B199 * N188, "")</f>
        <v>-1030.9278350515465</v>
      </c>
      <c r="Q188" s="237"/>
      <c r="R188" s="238"/>
      <c r="S188" s="239"/>
    </row>
    <row r="189" spans="1:19">
      <c r="A189" s="123" t="s">
        <v>220</v>
      </c>
      <c r="B189" s="124">
        <v>3125</v>
      </c>
      <c r="C189" s="76">
        <v>-2.64797508E-2</v>
      </c>
      <c r="D189" s="13">
        <v>3090</v>
      </c>
      <c r="E189" s="14">
        <f>IF(ISNUMBER(D189), (D189 - $B189) / $B189, "")</f>
        <v>-1.12E-2</v>
      </c>
      <c r="F189" s="16">
        <f>IF(ISNUMBER(D189), $B199 * E189, "")</f>
        <v>-1680</v>
      </c>
      <c r="G189" s="29">
        <v>3120</v>
      </c>
      <c r="H189" s="14">
        <f>IF(ISNUMBER(G189), (G189 - $B189) / $B189, "")</f>
        <v>-1.6000000000000001E-3</v>
      </c>
      <c r="I189" s="100">
        <f>IF(ISNUMBER(G189), $B199 * H189, "")</f>
        <v>-240</v>
      </c>
      <c r="J189" s="13">
        <v>3120</v>
      </c>
      <c r="K189" s="14">
        <f>IF(ISNUMBER(J189), (J189 - $B189) / $B189, "")</f>
        <v>-1.6000000000000001E-3</v>
      </c>
      <c r="L189" s="16">
        <f>IF(ISNUMBER(J189), $B199 * K189, "")</f>
        <v>-240</v>
      </c>
      <c r="M189" s="29">
        <v>3080</v>
      </c>
      <c r="N189" s="14">
        <f>IF(ISNUMBER(M189), (M189 - $B189) / $B189, "")</f>
        <v>-1.44E-2</v>
      </c>
      <c r="O189" s="16">
        <f>IF(ISNUMBER(M189), $B199 * N189, "")</f>
        <v>-2160</v>
      </c>
      <c r="Q189" s="240"/>
      <c r="R189" s="241"/>
      <c r="S189" s="242"/>
    </row>
    <row r="190" spans="1:19" ht="17.25" thickBot="1">
      <c r="A190" s="125" t="s">
        <v>135</v>
      </c>
      <c r="B190" s="126">
        <v>251</v>
      </c>
      <c r="C190" s="77">
        <v>-2.7131782900000002E-2</v>
      </c>
      <c r="D190" s="15">
        <v>249</v>
      </c>
      <c r="E190" s="32">
        <f t="shared" ref="E190:E193" si="102">IF(ISNUMBER(D190), (D190 - $B190) / $B190, "")</f>
        <v>-7.9681274900398405E-3</v>
      </c>
      <c r="F190" s="18">
        <f>IF(ISNUMBER(D190), $B199 * E190, "")</f>
        <v>-1195.2191235059761</v>
      </c>
      <c r="G190" s="31">
        <v>267</v>
      </c>
      <c r="H190" s="32">
        <f t="shared" ref="H190:H193" si="103">IF(ISNUMBER(G190), (G190 - $B190) / $B190, "")</f>
        <v>6.3745019920318724E-2</v>
      </c>
      <c r="I190" s="101">
        <f>IF(ISNUMBER(G190), $B199 * H190, "")</f>
        <v>9561.7529880478087</v>
      </c>
      <c r="J190" s="15">
        <v>267</v>
      </c>
      <c r="K190" s="32">
        <f t="shared" ref="K190:K193" si="104">IF(ISNUMBER(J190), (J190 - $B190) / $B190, "")</f>
        <v>6.3745019920318724E-2</v>
      </c>
      <c r="L190" s="18">
        <f>IF(ISNUMBER(J190), $B199 * K190, "")</f>
        <v>9561.7529880478087</v>
      </c>
      <c r="M190" s="31">
        <v>279</v>
      </c>
      <c r="N190" s="32">
        <f t="shared" ref="N190:N193" si="105">IF(ISNUMBER(M190), (M190 - $B190) / $B190, "")</f>
        <v>0.11155378486055777</v>
      </c>
      <c r="O190" s="18">
        <f>IF(ISNUMBER(M190), $B199 * N190, "")</f>
        <v>16733.067729083665</v>
      </c>
      <c r="Q190" s="243"/>
      <c r="R190" s="244"/>
      <c r="S190" s="245"/>
    </row>
    <row r="191" spans="1:19" ht="17.25" thickBot="1">
      <c r="A191" s="125" t="s">
        <v>208</v>
      </c>
      <c r="B191" s="126">
        <v>1220</v>
      </c>
      <c r="C191" s="77">
        <v>-2.78884462E-2</v>
      </c>
      <c r="D191" s="15">
        <v>1185</v>
      </c>
      <c r="E191" s="32">
        <f t="shared" si="102"/>
        <v>-2.8688524590163935E-2</v>
      </c>
      <c r="F191" s="18">
        <f>IF(ISNUMBER(D191), $B199 * E191, "")</f>
        <v>-4303.2786885245905</v>
      </c>
      <c r="G191" s="31">
        <v>1200</v>
      </c>
      <c r="H191" s="32">
        <f t="shared" si="103"/>
        <v>-1.6393442622950821E-2</v>
      </c>
      <c r="I191" s="101">
        <f>IF(ISNUMBER(G191), $B199 * H191, "")</f>
        <v>-2459.0163934426232</v>
      </c>
      <c r="J191" s="15">
        <v>1200</v>
      </c>
      <c r="K191" s="32">
        <f t="shared" si="104"/>
        <v>-1.6393442622950821E-2</v>
      </c>
      <c r="L191" s="18">
        <f>IF(ISNUMBER(J191), $B199 * K191, "")</f>
        <v>-2459.0163934426232</v>
      </c>
      <c r="M191" s="31">
        <v>1185</v>
      </c>
      <c r="N191" s="32">
        <f t="shared" si="105"/>
        <v>-2.8688524590163935E-2</v>
      </c>
      <c r="O191" s="18">
        <f>IF(ISNUMBER(M191), $B199 * N191, "")</f>
        <v>-4303.2786885245905</v>
      </c>
      <c r="Q191" s="228"/>
      <c r="R191" s="228"/>
      <c r="S191" s="228"/>
    </row>
    <row r="192" spans="1:19" ht="17.25" thickBot="1">
      <c r="A192" s="125" t="s">
        <v>141</v>
      </c>
      <c r="B192" s="126">
        <v>103</v>
      </c>
      <c r="C192" s="77">
        <v>-2.8301886799999999E-2</v>
      </c>
      <c r="D192" s="15">
        <v>102</v>
      </c>
      <c r="E192" s="32">
        <f t="shared" si="102"/>
        <v>-9.7087378640776691E-3</v>
      </c>
      <c r="F192" s="18">
        <f>IF(ISNUMBER(D192), $B199 * E192, "")</f>
        <v>-1456.3106796116504</v>
      </c>
      <c r="G192" s="31">
        <v>103</v>
      </c>
      <c r="H192" s="32">
        <f t="shared" si="103"/>
        <v>0</v>
      </c>
      <c r="I192" s="101">
        <f>IF(ISNUMBER(G192), $B199 * H192, "")</f>
        <v>0</v>
      </c>
      <c r="J192" s="15">
        <v>103</v>
      </c>
      <c r="K192" s="32">
        <f t="shared" si="104"/>
        <v>0</v>
      </c>
      <c r="L192" s="18">
        <f>IF(ISNUMBER(J192), $B199 * K192, "")</f>
        <v>0</v>
      </c>
      <c r="M192" s="31">
        <v>103</v>
      </c>
      <c r="N192" s="32">
        <f t="shared" si="105"/>
        <v>0</v>
      </c>
      <c r="O192" s="18">
        <f>IF(ISNUMBER(M192), $B199 * N192, "")</f>
        <v>0</v>
      </c>
      <c r="Q192" s="223"/>
      <c r="R192" s="223"/>
      <c r="S192" s="223"/>
    </row>
    <row r="193" spans="1:19" ht="17.25" thickBot="1">
      <c r="A193" s="127" t="s">
        <v>236</v>
      </c>
      <c r="B193" s="128">
        <v>125</v>
      </c>
      <c r="C193" s="78">
        <v>-3.1007751900000002E-2</v>
      </c>
      <c r="D193" s="20">
        <v>122</v>
      </c>
      <c r="E193" s="21">
        <f t="shared" si="102"/>
        <v>-2.4E-2</v>
      </c>
      <c r="F193" s="22">
        <f>IF(ISNUMBER(D193), $B199 * E193, "")</f>
        <v>-3600</v>
      </c>
      <c r="G193" s="30">
        <v>122</v>
      </c>
      <c r="H193" s="21">
        <f t="shared" si="103"/>
        <v>-2.4E-2</v>
      </c>
      <c r="I193" s="105">
        <f>IF(ISNUMBER(G193), $B199 * H193, "")</f>
        <v>-3600</v>
      </c>
      <c r="J193" s="20">
        <v>122</v>
      </c>
      <c r="K193" s="21">
        <f t="shared" si="104"/>
        <v>-2.4E-2</v>
      </c>
      <c r="L193" s="22">
        <f>IF(ISNUMBER(J193), $B199 * K193, "")</f>
        <v>-3600</v>
      </c>
      <c r="M193" s="30">
        <v>122</v>
      </c>
      <c r="N193" s="21">
        <f t="shared" si="105"/>
        <v>-2.4E-2</v>
      </c>
      <c r="O193" s="22">
        <f>IF(ISNUMBER(M193), $B199 * N193, "")</f>
        <v>-3600</v>
      </c>
      <c r="Q193" s="223"/>
      <c r="R193" s="223"/>
      <c r="S193" s="223"/>
    </row>
    <row r="194" spans="1:19" ht="17.25" thickBot="1">
      <c r="A194" s="125" t="s">
        <v>60</v>
      </c>
      <c r="B194" s="129">
        <v>4075</v>
      </c>
      <c r="C194" s="80">
        <v>-3.6643026000000002E-2</v>
      </c>
      <c r="D194" s="106">
        <v>3930</v>
      </c>
      <c r="E194" s="107">
        <f>IF(ISNUMBER(D194), (D194 - $B194) / $B194, "")</f>
        <v>-3.5582822085889573E-2</v>
      </c>
      <c r="F194" s="108">
        <f>IF(ISNUMBER(D194), $B199 * E194, "")</f>
        <v>-5337.4233128834358</v>
      </c>
      <c r="G194" s="109">
        <v>3990</v>
      </c>
      <c r="H194" s="107">
        <f>IF(ISNUMBER(G194), (G194 - $B194) / $B194, "")</f>
        <v>-2.0858895705521473E-2</v>
      </c>
      <c r="I194" s="110">
        <f>IF(ISNUMBER(G194), $B199 * H194, "")</f>
        <v>-3128.8343558282209</v>
      </c>
      <c r="J194" s="106">
        <v>3990</v>
      </c>
      <c r="K194" s="107">
        <f>IF(ISNUMBER(J194), (J194 - $B194) / $B194, "")</f>
        <v>-2.0858895705521473E-2</v>
      </c>
      <c r="L194" s="108">
        <f>IF(ISNUMBER(J194), $B199 * K194, "")</f>
        <v>-3128.8343558282209</v>
      </c>
      <c r="M194" s="109">
        <v>4040</v>
      </c>
      <c r="N194" s="107">
        <f>IF(ISNUMBER(M194), (M194 - $B194) / $B194, "")</f>
        <v>-8.5889570552147246E-3</v>
      </c>
      <c r="O194" s="108">
        <f>IF(ISNUMBER(M194), $B199 * N194, "")</f>
        <v>-1288.3435582822087</v>
      </c>
      <c r="Q194" s="228"/>
      <c r="R194" s="228"/>
      <c r="S194" s="228"/>
    </row>
    <row r="195" spans="1:19" ht="17.25" thickBot="1">
      <c r="A195" s="125" t="s">
        <v>159</v>
      </c>
      <c r="B195" s="126">
        <v>76.900000000000006</v>
      </c>
      <c r="C195" s="77">
        <v>-3.75469337E-2</v>
      </c>
      <c r="D195" s="15">
        <v>77.5</v>
      </c>
      <c r="E195" s="32">
        <f t="shared" ref="E195:E198" si="106">IF(ISNUMBER(D195), (D195 - $B195) / $B195, "")</f>
        <v>7.8023407022105888E-3</v>
      </c>
      <c r="F195" s="18">
        <f>IF(ISNUMBER(D195), $B199 * E195, "")</f>
        <v>1170.3511053315883</v>
      </c>
      <c r="G195" s="31">
        <v>79.8</v>
      </c>
      <c r="H195" s="32">
        <f t="shared" ref="H195:H198" si="107">IF(ISNUMBER(G195), (G195 - $B195) / $B195, "")</f>
        <v>3.7711313394018092E-2</v>
      </c>
      <c r="I195" s="101">
        <f>IF(ISNUMBER(G195), $B199 * H195, "")</f>
        <v>5656.6970091027142</v>
      </c>
      <c r="J195" s="15">
        <v>79.8</v>
      </c>
      <c r="K195" s="32">
        <f t="shared" ref="K195:K198" si="108">IF(ISNUMBER(J195), (J195 - $B195) / $B195, "")</f>
        <v>3.7711313394018092E-2</v>
      </c>
      <c r="L195" s="18">
        <f>IF(ISNUMBER(J195), $B199 * K195, "")</f>
        <v>5656.6970091027142</v>
      </c>
      <c r="M195" s="31">
        <v>78.3</v>
      </c>
      <c r="N195" s="32">
        <f t="shared" ref="N195:N198" si="109">IF(ISNUMBER(M195), (M195 - $B195) / $B195, "")</f>
        <v>1.8205461638491436E-2</v>
      </c>
      <c r="O195" s="18">
        <f>IF(ISNUMBER(M195), $B199 * N195, "")</f>
        <v>2730.8192457737155</v>
      </c>
      <c r="Q195" s="228"/>
      <c r="R195" s="228"/>
      <c r="S195" s="228"/>
    </row>
    <row r="196" spans="1:19" ht="17.25" thickBot="1">
      <c r="A196" s="125" t="s">
        <v>234</v>
      </c>
      <c r="B196" s="126">
        <v>99.1</v>
      </c>
      <c r="C196" s="77">
        <v>-3.7864077699999998E-2</v>
      </c>
      <c r="D196" s="15">
        <v>97.8</v>
      </c>
      <c r="E196" s="32">
        <f t="shared" si="106"/>
        <v>-1.311806256306758E-2</v>
      </c>
      <c r="F196" s="18">
        <f>IF(ISNUMBER(D196), $B199 * E196, "")</f>
        <v>-1967.709384460137</v>
      </c>
      <c r="G196" s="31">
        <v>98.9</v>
      </c>
      <c r="H196" s="32">
        <f t="shared" si="107"/>
        <v>-2.0181634712410561E-3</v>
      </c>
      <c r="I196" s="101">
        <f>IF(ISNUMBER(G196), $B199 * H196, "")</f>
        <v>-302.72452068615843</v>
      </c>
      <c r="J196" s="15">
        <v>98.9</v>
      </c>
      <c r="K196" s="32">
        <f t="shared" si="108"/>
        <v>-2.0181634712410561E-3</v>
      </c>
      <c r="L196" s="18">
        <f>IF(ISNUMBER(J196), $B199 * K196, "")</f>
        <v>-302.72452068615843</v>
      </c>
      <c r="M196" s="31">
        <v>97.8</v>
      </c>
      <c r="N196" s="32">
        <f t="shared" si="109"/>
        <v>-1.311806256306758E-2</v>
      </c>
      <c r="O196" s="18">
        <f>IF(ISNUMBER(M196), $B199 * N196, "")</f>
        <v>-1967.709384460137</v>
      </c>
      <c r="Q196" s="228"/>
      <c r="R196" s="228"/>
      <c r="S196" s="228"/>
    </row>
    <row r="197" spans="1:19">
      <c r="A197" s="125" t="s">
        <v>210</v>
      </c>
      <c r="B197" s="126">
        <v>1410</v>
      </c>
      <c r="C197" s="77">
        <v>-4.7297297299999999E-2</v>
      </c>
      <c r="D197" s="15">
        <v>1380</v>
      </c>
      <c r="E197" s="32">
        <f t="shared" si="106"/>
        <v>-2.1276595744680851E-2</v>
      </c>
      <c r="F197" s="18">
        <f>IF(ISNUMBER(D197), $B199 * E197, "")</f>
        <v>-3191.4893617021276</v>
      </c>
      <c r="G197" s="31">
        <v>1400</v>
      </c>
      <c r="H197" s="32">
        <f t="shared" si="107"/>
        <v>-7.0921985815602835E-3</v>
      </c>
      <c r="I197" s="101">
        <f>IF(ISNUMBER(G197), $B199 * H197, "")</f>
        <v>-1063.8297872340424</v>
      </c>
      <c r="J197" s="15">
        <v>1400</v>
      </c>
      <c r="K197" s="32">
        <f t="shared" si="108"/>
        <v>-7.0921985815602835E-3</v>
      </c>
      <c r="L197" s="18">
        <f>IF(ISNUMBER(J197), $B199 * K197, "")</f>
        <v>-1063.8297872340424</v>
      </c>
      <c r="M197" s="31">
        <v>1385</v>
      </c>
      <c r="N197" s="32">
        <f t="shared" si="109"/>
        <v>-1.7730496453900711E-2</v>
      </c>
      <c r="O197" s="18">
        <f>IF(ISNUMBER(M197), $B199 * N197, "")</f>
        <v>-2659.5744680851067</v>
      </c>
      <c r="Q197" s="250"/>
      <c r="R197" s="251"/>
      <c r="S197" s="252"/>
    </row>
    <row r="198" spans="1:19" ht="17.25" thickBot="1">
      <c r="A198" s="130" t="s">
        <v>163</v>
      </c>
      <c r="B198" s="131">
        <v>1380</v>
      </c>
      <c r="C198" s="79">
        <v>-4.8275862099999997E-2</v>
      </c>
      <c r="D198" s="24">
        <v>1330</v>
      </c>
      <c r="E198" s="25">
        <f t="shared" si="106"/>
        <v>-3.6231884057971016E-2</v>
      </c>
      <c r="F198" s="104">
        <f>IF(ISNUMBER(D198), $B199 * E198, "")</f>
        <v>-5434.782608695652</v>
      </c>
      <c r="G198" s="102">
        <v>1355</v>
      </c>
      <c r="H198" s="25">
        <f t="shared" si="107"/>
        <v>-1.8115942028985508E-2</v>
      </c>
      <c r="I198" s="103">
        <f>IF(ISNUMBER(G198), $B199 * H198, "")</f>
        <v>-2717.391304347826</v>
      </c>
      <c r="J198" s="24">
        <v>1355</v>
      </c>
      <c r="K198" s="25">
        <f t="shared" si="108"/>
        <v>-1.8115942028985508E-2</v>
      </c>
      <c r="L198" s="104">
        <f>IF(ISNUMBER(J198), $B199 * K198, "")</f>
        <v>-2717.391304347826</v>
      </c>
      <c r="M198" s="102">
        <v>1325</v>
      </c>
      <c r="N198" s="25">
        <f t="shared" si="109"/>
        <v>-3.9855072463768113E-2</v>
      </c>
      <c r="O198" s="104">
        <f>IF(ISNUMBER(M198), $B199 * N198, "")</f>
        <v>-5978.260869565217</v>
      </c>
      <c r="Q198" s="253"/>
      <c r="R198" s="254"/>
      <c r="S198" s="255"/>
    </row>
    <row r="199" spans="1:19" ht="17.25" thickBot="1">
      <c r="A199" s="132" t="s">
        <v>266</v>
      </c>
      <c r="B199" s="261">
        <f>$B$37</f>
        <v>150000</v>
      </c>
      <c r="C199" s="262"/>
      <c r="D199" s="26" t="s">
        <v>267</v>
      </c>
      <c r="E199" s="27">
        <f>IF(COUNT(E179:E198), SUM(E179:E198) / COUNT(E179:E198), 0)</f>
        <v>-1.1826433482640062E-2</v>
      </c>
      <c r="F199" s="28">
        <f>SUM(F179:F198)</f>
        <v>-35479.300447920192</v>
      </c>
      <c r="G199" s="26" t="s">
        <v>267</v>
      </c>
      <c r="H199" s="27">
        <f>IF(COUNT(H179:H198), SUM(H179:H198) / COUNT(H179:H198), 0)</f>
        <v>5.6758358078552989E-3</v>
      </c>
      <c r="I199" s="28">
        <f>SUM(I179:I198)</f>
        <v>17027.507423565905</v>
      </c>
      <c r="J199" s="26" t="s">
        <v>267</v>
      </c>
      <c r="K199" s="27">
        <f>IF(COUNT(K179:K198), SUM(K179:K198) / COUNT(K179:K198), 0)</f>
        <v>5.6758358078552989E-3</v>
      </c>
      <c r="L199" s="28">
        <f>SUM(L179:L198)</f>
        <v>17027.507423565905</v>
      </c>
      <c r="M199" s="26" t="s">
        <v>267</v>
      </c>
      <c r="N199" s="27">
        <f>IF(COUNT(N179:N198), SUM(N179:N198) / COUNT(N179:N198), 0)</f>
        <v>-2.3589252383296034E-3</v>
      </c>
      <c r="O199" s="28">
        <f>SUM(O179:O198)</f>
        <v>-7076.7757149888093</v>
      </c>
      <c r="Q199" s="256"/>
      <c r="R199" s="257"/>
      <c r="S199" s="258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38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38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37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37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37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37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37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37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37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37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371" priority="157">
      <formula>AND($N17 &gt; 0, ISNUMBER($N17))</formula>
    </cfRule>
    <cfRule type="expression" dxfId="3370" priority="158">
      <formula>AND($N17 = 0 * ISNUMBER($N17))</formula>
    </cfRule>
    <cfRule type="expression" dxfId="3369" priority="159">
      <formula>AND($N17 &lt; 0, ISNUMBER($N17))</formula>
    </cfRule>
  </conditionalFormatting>
  <conditionalFormatting sqref="A17:F36">
    <cfRule type="expression" dxfId="3368" priority="166">
      <formula>AND($E17 &gt; 0, ISNUMBER($E17))</formula>
    </cfRule>
    <cfRule type="expression" dxfId="3367" priority="167">
      <formula>AND($E17 = 0 * ISNUMBER($E17))</formula>
    </cfRule>
    <cfRule type="expression" dxfId="3366" priority="168">
      <formula>AND($E17 &lt; 0, ISNUMBER($E17))</formula>
    </cfRule>
  </conditionalFormatting>
  <conditionalFormatting sqref="A17:C36 G17:I36">
    <cfRule type="expression" dxfId="3365" priority="163">
      <formula>AND($H17 &gt; 0, ISNUMBER($H17))</formula>
    </cfRule>
    <cfRule type="expression" dxfId="3364" priority="164">
      <formula>AND($H17 = 0 * ISNUMBER($H17))</formula>
    </cfRule>
    <cfRule type="expression" dxfId="3363" priority="165">
      <formula>AND($H17 &lt; 0, ISNUMBER($H17))</formula>
    </cfRule>
  </conditionalFormatting>
  <conditionalFormatting sqref="A17:C36 J17:L36">
    <cfRule type="expression" dxfId="3362" priority="160">
      <formula>AND($K17 &gt; 0, ISNUMBER($K17))</formula>
    </cfRule>
    <cfRule type="expression" dxfId="3361" priority="161">
      <formula>AND($K17 = 0 * ISNUMBER($K17))</formula>
    </cfRule>
    <cfRule type="expression" dxfId="3360" priority="162">
      <formula>AND($K17 &lt; 0, ISNUMBER($K17))</formula>
    </cfRule>
  </conditionalFormatting>
  <conditionalFormatting sqref="D15:F16 E37:F37">
    <cfRule type="expression" dxfId="3359" priority="154">
      <formula>$E$37 &gt; 0</formula>
    </cfRule>
    <cfRule type="expression" dxfId="3358" priority="155">
      <formula>$E$37 = 0</formula>
    </cfRule>
    <cfRule type="expression" dxfId="3357" priority="156">
      <formula>$E$37 &lt; 0</formula>
    </cfRule>
  </conditionalFormatting>
  <conditionalFormatting sqref="G15:I16 H37:I37">
    <cfRule type="expression" dxfId="3356" priority="151">
      <formula>$H$37 &gt; 0</formula>
    </cfRule>
    <cfRule type="expression" dxfId="3355" priority="152">
      <formula>$H$37 = 0</formula>
    </cfRule>
    <cfRule type="expression" dxfId="3354" priority="153">
      <formula>$H$37 &lt; 0</formula>
    </cfRule>
  </conditionalFormatting>
  <conditionalFormatting sqref="J15:L16 K37:L37">
    <cfRule type="expression" dxfId="3353" priority="148">
      <formula>$K$37 &gt; 0</formula>
    </cfRule>
    <cfRule type="expression" dxfId="3352" priority="149">
      <formula>$K$37 = 0</formula>
    </cfRule>
    <cfRule type="expression" dxfId="3351" priority="150">
      <formula>$K$37 &lt; 0</formula>
    </cfRule>
  </conditionalFormatting>
  <conditionalFormatting sqref="M15:O16 N37:O37">
    <cfRule type="expression" dxfId="3350" priority="145">
      <formula>$N$37 &gt; 0</formula>
    </cfRule>
    <cfRule type="expression" dxfId="3349" priority="146">
      <formula>$N$37 = 0</formula>
    </cfRule>
    <cfRule type="expression" dxfId="3348" priority="147">
      <formula>$N$37 &lt; 0</formula>
    </cfRule>
  </conditionalFormatting>
  <conditionalFormatting sqref="A44:C63 M44:O63">
    <cfRule type="expression" dxfId="3347" priority="133">
      <formula>AND($N44 &gt; 0, ISNUMBER($N44))</formula>
    </cfRule>
    <cfRule type="expression" dxfId="3346" priority="134">
      <formula>AND($N44 = 0 * ISNUMBER($N44))</formula>
    </cfRule>
    <cfRule type="expression" dxfId="3345" priority="135">
      <formula>AND($N44 &lt; 0, ISNUMBER($N44))</formula>
    </cfRule>
  </conditionalFormatting>
  <conditionalFormatting sqref="A44:F63">
    <cfRule type="expression" dxfId="3344" priority="142">
      <formula>AND($E44 &gt; 0, ISNUMBER($E44))</formula>
    </cfRule>
    <cfRule type="expression" dxfId="3343" priority="143">
      <formula>AND($E44 = 0 * ISNUMBER($E44))</formula>
    </cfRule>
    <cfRule type="expression" dxfId="3342" priority="144">
      <formula>AND($E44 &lt; 0, ISNUMBER($E44))</formula>
    </cfRule>
  </conditionalFormatting>
  <conditionalFormatting sqref="A44:C63 G44:I63">
    <cfRule type="expression" dxfId="3341" priority="139">
      <formula>AND($H44 &gt; 0, ISNUMBER($H44))</formula>
    </cfRule>
    <cfRule type="expression" dxfId="3340" priority="140">
      <formula>AND($H44 = 0 * ISNUMBER($H44))</formula>
    </cfRule>
    <cfRule type="expression" dxfId="3339" priority="141">
      <formula>AND($H44 &lt; 0, ISNUMBER($H44))</formula>
    </cfRule>
  </conditionalFormatting>
  <conditionalFormatting sqref="A44:C63 J44:L63">
    <cfRule type="expression" dxfId="3338" priority="136">
      <formula>AND($K44 &gt; 0, ISNUMBER($K44))</formula>
    </cfRule>
    <cfRule type="expression" dxfId="3337" priority="137">
      <formula>AND($K44 = 0 * ISNUMBER($K44))</formula>
    </cfRule>
    <cfRule type="expression" dxfId="3336" priority="138">
      <formula>AND($K44 &lt; 0, ISNUMBER($K44))</formula>
    </cfRule>
  </conditionalFormatting>
  <conditionalFormatting sqref="D42:F43 E64:F64">
    <cfRule type="expression" dxfId="3335" priority="130">
      <formula>$E$64 &gt; 0</formula>
    </cfRule>
    <cfRule type="expression" dxfId="3334" priority="131">
      <formula>$E$64 = 0</formula>
    </cfRule>
    <cfRule type="expression" dxfId="3333" priority="132">
      <formula>$E$64 &lt; 0</formula>
    </cfRule>
  </conditionalFormatting>
  <conditionalFormatting sqref="G42:I43 H64:I64">
    <cfRule type="expression" dxfId="3332" priority="127">
      <formula>$H$64 &gt; 0</formula>
    </cfRule>
    <cfRule type="expression" dxfId="3331" priority="128">
      <formula>$H$64 = 0</formula>
    </cfRule>
    <cfRule type="expression" dxfId="3330" priority="129">
      <formula>$H$64 &lt; 0</formula>
    </cfRule>
  </conditionalFormatting>
  <conditionalFormatting sqref="J42:L43 K64:L64">
    <cfRule type="expression" dxfId="3329" priority="124">
      <formula>$K$64 &gt; 0</formula>
    </cfRule>
    <cfRule type="expression" dxfId="3328" priority="125">
      <formula>$K$64 = 0</formula>
    </cfRule>
    <cfRule type="expression" dxfId="3327" priority="126">
      <formula>$K$64 &lt; 0</formula>
    </cfRule>
  </conditionalFormatting>
  <conditionalFormatting sqref="M42:O43 N64:O64">
    <cfRule type="expression" dxfId="3326" priority="121">
      <formula>$N$64 &gt; 0</formula>
    </cfRule>
    <cfRule type="expression" dxfId="3325" priority="122">
      <formula>$N$64 = 0</formula>
    </cfRule>
    <cfRule type="expression" dxfId="3324" priority="123">
      <formula>$N$64 &lt; 0</formula>
    </cfRule>
  </conditionalFormatting>
  <conditionalFormatting sqref="A71:C90 M71:O90">
    <cfRule type="expression" dxfId="3323" priority="109">
      <formula>AND($N71 &gt; 0, ISNUMBER($N71))</formula>
    </cfRule>
    <cfRule type="expression" dxfId="3322" priority="110">
      <formula>AND($N71 = 0 * ISNUMBER($N71))</formula>
    </cfRule>
    <cfRule type="expression" dxfId="3321" priority="111">
      <formula>AND($N71 &lt; 0, ISNUMBER($N71))</formula>
    </cfRule>
  </conditionalFormatting>
  <conditionalFormatting sqref="A71:F90">
    <cfRule type="expression" dxfId="3320" priority="118">
      <formula>AND($E71 &gt; 0, ISNUMBER($E71))</formula>
    </cfRule>
    <cfRule type="expression" dxfId="3319" priority="119">
      <formula>AND($E71 = 0 * ISNUMBER($E71))</formula>
    </cfRule>
    <cfRule type="expression" dxfId="3318" priority="120">
      <formula>AND($E71 &lt; 0, ISNUMBER($E71))</formula>
    </cfRule>
  </conditionalFormatting>
  <conditionalFormatting sqref="A71:C90 G71:I90">
    <cfRule type="expression" dxfId="3317" priority="115">
      <formula>AND($H71 &gt; 0, ISNUMBER($H71))</formula>
    </cfRule>
    <cfRule type="expression" dxfId="3316" priority="116">
      <formula>AND($H71 = 0 * ISNUMBER($H71))</formula>
    </cfRule>
    <cfRule type="expression" dxfId="3315" priority="117">
      <formula>AND($H71 &lt; 0, ISNUMBER($H71))</formula>
    </cfRule>
  </conditionalFormatting>
  <conditionalFormatting sqref="A71:C90 J71:L90">
    <cfRule type="expression" dxfId="3314" priority="112">
      <formula>AND($K71 &gt; 0, ISNUMBER($K71))</formula>
    </cfRule>
    <cfRule type="expression" dxfId="3313" priority="113">
      <formula>AND($K71 = 0 * ISNUMBER($K71))</formula>
    </cfRule>
    <cfRule type="expression" dxfId="3312" priority="114">
      <formula>AND($K71 &lt; 0, ISNUMBER($K71))</formula>
    </cfRule>
  </conditionalFormatting>
  <conditionalFormatting sqref="D69:F70 E91:F91">
    <cfRule type="expression" dxfId="3311" priority="106">
      <formula>$E$91 &gt; 0</formula>
    </cfRule>
    <cfRule type="expression" dxfId="3310" priority="107">
      <formula>$E$91 = 0</formula>
    </cfRule>
    <cfRule type="expression" dxfId="3309" priority="108">
      <formula>$E$91 &lt; 0</formula>
    </cfRule>
  </conditionalFormatting>
  <conditionalFormatting sqref="G69:I70 H91:I91">
    <cfRule type="expression" dxfId="3308" priority="103">
      <formula>$H$91 &gt; 0</formula>
    </cfRule>
    <cfRule type="expression" dxfId="3307" priority="104">
      <formula>$H$91 = 0</formula>
    </cfRule>
    <cfRule type="expression" dxfId="3306" priority="105">
      <formula>$H$91 &lt; 0</formula>
    </cfRule>
  </conditionalFormatting>
  <conditionalFormatting sqref="J69:L70 K91:L91">
    <cfRule type="expression" dxfId="3305" priority="100">
      <formula>$K$91 &gt; 0</formula>
    </cfRule>
    <cfRule type="expression" dxfId="3304" priority="101">
      <formula>$K$91 = 0</formula>
    </cfRule>
    <cfRule type="expression" dxfId="3303" priority="102">
      <formula>$K$91 &lt; 0</formula>
    </cfRule>
  </conditionalFormatting>
  <conditionalFormatting sqref="M69:O70 N91:O91">
    <cfRule type="expression" dxfId="3302" priority="97">
      <formula>$N$91 &gt; 0</formula>
    </cfRule>
    <cfRule type="expression" dxfId="3301" priority="98">
      <formula>$N$91 = 0</formula>
    </cfRule>
    <cfRule type="expression" dxfId="3300" priority="99">
      <formula>$N$91 &lt; 0</formula>
    </cfRule>
  </conditionalFormatting>
  <conditionalFormatting sqref="A98:C117 M98:O117">
    <cfRule type="expression" dxfId="3299" priority="85">
      <formula>AND($N98 &gt; 0, ISNUMBER($N98))</formula>
    </cfRule>
    <cfRule type="expression" dxfId="3298" priority="86">
      <formula>AND($N98 = 0 * ISNUMBER($N98))</formula>
    </cfRule>
    <cfRule type="expression" dxfId="3297" priority="87">
      <formula>AND($N98 &lt; 0, ISNUMBER($N98))</formula>
    </cfRule>
  </conditionalFormatting>
  <conditionalFormatting sqref="A98:F117">
    <cfRule type="expression" dxfId="3296" priority="94">
      <formula>AND($E98 &gt; 0, ISNUMBER($E98))</formula>
    </cfRule>
    <cfRule type="expression" dxfId="3295" priority="95">
      <formula>AND($E98 = 0 * ISNUMBER($E98))</formula>
    </cfRule>
    <cfRule type="expression" dxfId="3294" priority="96">
      <formula>AND($E98 &lt; 0, ISNUMBER($E98))</formula>
    </cfRule>
  </conditionalFormatting>
  <conditionalFormatting sqref="A98:C117 G98:I117">
    <cfRule type="expression" dxfId="3293" priority="91">
      <formula>AND($H98 &gt; 0, ISNUMBER($H98))</formula>
    </cfRule>
    <cfRule type="expression" dxfId="3292" priority="92">
      <formula>AND($H98 = 0 * ISNUMBER($H98))</formula>
    </cfRule>
    <cfRule type="expression" dxfId="3291" priority="93">
      <formula>AND($H98 &lt; 0, ISNUMBER($H98))</formula>
    </cfRule>
  </conditionalFormatting>
  <conditionalFormatting sqref="A98:C117 J98:L117">
    <cfRule type="expression" dxfId="3290" priority="88">
      <formula>AND($K98 &gt; 0, ISNUMBER($K98))</formula>
    </cfRule>
    <cfRule type="expression" dxfId="3289" priority="89">
      <formula>AND($K98 = 0 * ISNUMBER($K98))</formula>
    </cfRule>
    <cfRule type="expression" dxfId="3288" priority="90">
      <formula>AND($K98 &lt; 0, ISNUMBER($K98))</formula>
    </cfRule>
  </conditionalFormatting>
  <conditionalFormatting sqref="D96:F97 E118:F118">
    <cfRule type="expression" dxfId="3287" priority="82">
      <formula>$E$118 &gt; 0</formula>
    </cfRule>
    <cfRule type="expression" dxfId="3286" priority="83">
      <formula>$E$118 = 0</formula>
    </cfRule>
    <cfRule type="expression" dxfId="3285" priority="84">
      <formula>$E$118 &lt; 0</formula>
    </cfRule>
  </conditionalFormatting>
  <conditionalFormatting sqref="G96:I97 H118:I118">
    <cfRule type="expression" dxfId="3284" priority="79">
      <formula>$H$118 &gt; 0</formula>
    </cfRule>
    <cfRule type="expression" dxfId="3283" priority="80">
      <formula>$H$118 = 0</formula>
    </cfRule>
    <cfRule type="expression" dxfId="3282" priority="81">
      <formula>$H$118 &lt; 0</formula>
    </cfRule>
  </conditionalFormatting>
  <conditionalFormatting sqref="J96:L97 K118:L118">
    <cfRule type="expression" dxfId="3281" priority="76">
      <formula>$K$118 &gt; 0</formula>
    </cfRule>
    <cfRule type="expression" dxfId="3280" priority="77">
      <formula>$K$118 = 0</formula>
    </cfRule>
    <cfRule type="expression" dxfId="3279" priority="78">
      <formula>$K$118 &lt; 0</formula>
    </cfRule>
  </conditionalFormatting>
  <conditionalFormatting sqref="M96:O97 N118:O118">
    <cfRule type="expression" dxfId="3278" priority="73">
      <formula>$N$118 &gt; 0</formula>
    </cfRule>
    <cfRule type="expression" dxfId="3277" priority="74">
      <formula>$N$118 = 0</formula>
    </cfRule>
    <cfRule type="expression" dxfId="3276" priority="75">
      <formula>$N$118 &lt; 0</formula>
    </cfRule>
  </conditionalFormatting>
  <conditionalFormatting sqref="A125:C144 M125:O144">
    <cfRule type="expression" dxfId="3275" priority="61">
      <formula>AND($N125 &gt; 0, ISNUMBER($N125))</formula>
    </cfRule>
    <cfRule type="expression" dxfId="3274" priority="62">
      <formula>AND($N125 = 0 * ISNUMBER($N125))</formula>
    </cfRule>
    <cfRule type="expression" dxfId="3273" priority="63">
      <formula>AND($N125 &lt; 0, ISNUMBER($N125))</formula>
    </cfRule>
  </conditionalFormatting>
  <conditionalFormatting sqref="A125:F144">
    <cfRule type="expression" dxfId="3272" priority="70">
      <formula>AND($E125 &gt; 0, ISNUMBER($E125))</formula>
    </cfRule>
    <cfRule type="expression" dxfId="3271" priority="71">
      <formula>AND($E125 = 0 * ISNUMBER($E125))</formula>
    </cfRule>
    <cfRule type="expression" dxfId="3270" priority="72">
      <formula>AND($E125 &lt; 0, ISNUMBER($E125))</formula>
    </cfRule>
  </conditionalFormatting>
  <conditionalFormatting sqref="A125:C144 G125:I144">
    <cfRule type="expression" dxfId="3269" priority="67">
      <formula>AND($H125 &gt; 0, ISNUMBER($H125))</formula>
    </cfRule>
    <cfRule type="expression" dxfId="3268" priority="68">
      <formula>AND($H125 = 0 * ISNUMBER($H125))</formula>
    </cfRule>
    <cfRule type="expression" dxfId="3267" priority="69">
      <formula>AND($H125 &lt; 0, ISNUMBER($H125))</formula>
    </cfRule>
  </conditionalFormatting>
  <conditionalFormatting sqref="A125:C144 J125:L144">
    <cfRule type="expression" dxfId="3266" priority="64">
      <formula>AND($K125 &gt; 0, ISNUMBER($K125))</formula>
    </cfRule>
    <cfRule type="expression" dxfId="3265" priority="65">
      <formula>AND($K125 = 0 * ISNUMBER($K125))</formula>
    </cfRule>
    <cfRule type="expression" dxfId="3264" priority="66">
      <formula>AND($K125 &lt; 0, ISNUMBER($K125))</formula>
    </cfRule>
  </conditionalFormatting>
  <conditionalFormatting sqref="D123:F124 E145:F145">
    <cfRule type="expression" dxfId="3263" priority="58">
      <formula>$E$145 &gt; 0</formula>
    </cfRule>
    <cfRule type="expression" dxfId="3262" priority="59">
      <formula>$E$145 = 0</formula>
    </cfRule>
    <cfRule type="expression" dxfId="3261" priority="60">
      <formula>$E$145 &lt; 0</formula>
    </cfRule>
  </conditionalFormatting>
  <conditionalFormatting sqref="G123:I124 H145:I145">
    <cfRule type="expression" dxfId="3260" priority="55">
      <formula>$H$145 &gt; 0</formula>
    </cfRule>
    <cfRule type="expression" dxfId="3259" priority="56">
      <formula>$H$145 = 0</formula>
    </cfRule>
    <cfRule type="expression" dxfId="3258" priority="57">
      <formula>$H$145 &lt; 0</formula>
    </cfRule>
  </conditionalFormatting>
  <conditionalFormatting sqref="J123:L124 K145:L145">
    <cfRule type="expression" dxfId="3257" priority="52">
      <formula>$K$145 &gt; 0</formula>
    </cfRule>
    <cfRule type="expression" dxfId="3256" priority="53">
      <formula>$K$145 = 0</formula>
    </cfRule>
    <cfRule type="expression" dxfId="3255" priority="54">
      <formula>$K$145 &lt; 0</formula>
    </cfRule>
  </conditionalFormatting>
  <conditionalFormatting sqref="M123:O124 N145:O145">
    <cfRule type="expression" dxfId="3254" priority="49">
      <formula>$N$145 &gt; 0</formula>
    </cfRule>
    <cfRule type="expression" dxfId="3253" priority="50">
      <formula>$N$145 = 0</formula>
    </cfRule>
    <cfRule type="expression" dxfId="3252" priority="51">
      <formula>$N$145 &lt; 0</formula>
    </cfRule>
  </conditionalFormatting>
  <conditionalFormatting sqref="A152:C171 M152:O171">
    <cfRule type="expression" dxfId="3251" priority="37">
      <formula>AND($N152 &gt; 0, ISNUMBER($N152))</formula>
    </cfRule>
    <cfRule type="expression" dxfId="3250" priority="38">
      <formula>AND($N152 = 0 * ISNUMBER($N152))</formula>
    </cfRule>
    <cfRule type="expression" dxfId="3249" priority="39">
      <formula>AND($N152 &lt; 0, ISNUMBER($N152))</formula>
    </cfRule>
  </conditionalFormatting>
  <conditionalFormatting sqref="A152:F171">
    <cfRule type="expression" dxfId="3248" priority="46">
      <formula>AND($E152 &gt; 0, ISNUMBER($E152))</formula>
    </cfRule>
    <cfRule type="expression" dxfId="3247" priority="47">
      <formula>AND($E152 = 0 * ISNUMBER($E152))</formula>
    </cfRule>
    <cfRule type="expression" dxfId="3246" priority="48">
      <formula>AND($E152 &lt; 0, ISNUMBER($E152))</formula>
    </cfRule>
  </conditionalFormatting>
  <conditionalFormatting sqref="A152:C171 G152:I171">
    <cfRule type="expression" dxfId="3245" priority="43">
      <formula>AND($H152 &gt; 0, ISNUMBER($H152))</formula>
    </cfRule>
    <cfRule type="expression" dxfId="3244" priority="44">
      <formula>AND($H152 = 0 * ISNUMBER($H152))</formula>
    </cfRule>
    <cfRule type="expression" dxfId="3243" priority="45">
      <formula>AND($H152 &lt; 0, ISNUMBER($H152))</formula>
    </cfRule>
  </conditionalFormatting>
  <conditionalFormatting sqref="A152:C171 J152:L171">
    <cfRule type="expression" dxfId="3242" priority="40">
      <formula>AND($K152 &gt; 0, ISNUMBER($K152))</formula>
    </cfRule>
    <cfRule type="expression" dxfId="3241" priority="41">
      <formula>AND($K152 = 0 * ISNUMBER($K152))</formula>
    </cfRule>
    <cfRule type="expression" dxfId="3240" priority="42">
      <formula>AND($K152 &lt; 0, ISNUMBER($K152))</formula>
    </cfRule>
  </conditionalFormatting>
  <conditionalFormatting sqref="D150:F151 E172:F172">
    <cfRule type="expression" dxfId="3239" priority="34">
      <formula>$E$172 &gt; 0</formula>
    </cfRule>
    <cfRule type="expression" dxfId="3238" priority="35">
      <formula>$E$172 = 0</formula>
    </cfRule>
    <cfRule type="expression" dxfId="3237" priority="36">
      <formula>$E$172 &lt; 0</formula>
    </cfRule>
  </conditionalFormatting>
  <conditionalFormatting sqref="G150:I151 H172:I172">
    <cfRule type="expression" dxfId="3236" priority="31">
      <formula>$H$172 &gt; 0</formula>
    </cfRule>
    <cfRule type="expression" dxfId="3235" priority="32">
      <formula>$H$172 = 0</formula>
    </cfRule>
    <cfRule type="expression" dxfId="3234" priority="33">
      <formula>$H$172 &lt; 0</formula>
    </cfRule>
  </conditionalFormatting>
  <conditionalFormatting sqref="J150:L151 K172:L172">
    <cfRule type="expression" dxfId="3233" priority="28">
      <formula>$K$172 &gt; 0</formula>
    </cfRule>
    <cfRule type="expression" dxfId="3232" priority="29">
      <formula>$K$172 = 0</formula>
    </cfRule>
    <cfRule type="expression" dxfId="3231" priority="30">
      <formula>$K$172 &lt; 0</formula>
    </cfRule>
  </conditionalFormatting>
  <conditionalFormatting sqref="M150:O151 N172:O172">
    <cfRule type="expression" dxfId="3230" priority="25">
      <formula>$N$172 &gt; 0</formula>
    </cfRule>
    <cfRule type="expression" dxfId="3229" priority="26">
      <formula>$N$172 = 0</formula>
    </cfRule>
    <cfRule type="expression" dxfId="3228" priority="27">
      <formula>$N$172 &lt; 0</formula>
    </cfRule>
  </conditionalFormatting>
  <conditionalFormatting sqref="A179:C198 M179:O198">
    <cfRule type="expression" dxfId="3227" priority="13">
      <formula>AND($N179 &gt; 0, ISNUMBER($N179))</formula>
    </cfRule>
    <cfRule type="expression" dxfId="3226" priority="14">
      <formula>AND($N179 = 0 * ISNUMBER($N179))</formula>
    </cfRule>
    <cfRule type="expression" dxfId="3225" priority="15">
      <formula>AND($N179 &lt; 0, ISNUMBER($N179))</formula>
    </cfRule>
  </conditionalFormatting>
  <conditionalFormatting sqref="A179:F198">
    <cfRule type="expression" dxfId="3224" priority="22">
      <formula>AND($E179 &gt; 0, ISNUMBER($E179))</formula>
    </cfRule>
    <cfRule type="expression" dxfId="3223" priority="23">
      <formula>AND($E179 = 0 * ISNUMBER($E179))</formula>
    </cfRule>
    <cfRule type="expression" dxfId="3222" priority="24">
      <formula>AND($E179 &lt; 0, ISNUMBER($E179))</formula>
    </cfRule>
  </conditionalFormatting>
  <conditionalFormatting sqref="A179:C198 G179:I198">
    <cfRule type="expression" dxfId="3221" priority="19">
      <formula>AND($H179 &gt; 0, ISNUMBER($H179))</formula>
    </cfRule>
    <cfRule type="expression" dxfId="3220" priority="20">
      <formula>AND($H179 = 0 * ISNUMBER($H179))</formula>
    </cfRule>
    <cfRule type="expression" dxfId="3219" priority="21">
      <formula>AND($H179 &lt; 0, ISNUMBER($H179))</formula>
    </cfRule>
  </conditionalFormatting>
  <conditionalFormatting sqref="A179:C198 J179:L198">
    <cfRule type="expression" dxfId="3218" priority="16">
      <formula>AND($K179 &gt; 0, ISNUMBER($K179))</formula>
    </cfRule>
    <cfRule type="expression" dxfId="3217" priority="17">
      <formula>AND($K179 = 0 * ISNUMBER($K179))</formula>
    </cfRule>
    <cfRule type="expression" dxfId="3216" priority="18">
      <formula>AND($K179 &lt; 0, ISNUMBER($K179))</formula>
    </cfRule>
  </conditionalFormatting>
  <conditionalFormatting sqref="D177:F178 E199:F199">
    <cfRule type="expression" dxfId="3215" priority="10">
      <formula>$E$199 &gt; 0</formula>
    </cfRule>
    <cfRule type="expression" dxfId="3214" priority="11">
      <formula>$E$199 = 0</formula>
    </cfRule>
    <cfRule type="expression" dxfId="3213" priority="12">
      <formula>$E$199 &lt; 0</formula>
    </cfRule>
  </conditionalFormatting>
  <conditionalFormatting sqref="G177:I178 H199:I199">
    <cfRule type="expression" dxfId="3212" priority="7">
      <formula>$H$199 &gt; 0</formula>
    </cfRule>
    <cfRule type="expression" dxfId="3211" priority="8">
      <formula>$H$199 = 0</formula>
    </cfRule>
    <cfRule type="expression" dxfId="3210" priority="9">
      <formula>$H$199 &lt; 0</formula>
    </cfRule>
  </conditionalFormatting>
  <conditionalFormatting sqref="J177:L178 K199:L199">
    <cfRule type="expression" dxfId="3209" priority="4">
      <formula>$K$199 &gt; 0</formula>
    </cfRule>
    <cfRule type="expression" dxfId="3208" priority="5">
      <formula>$K$199 = 0</formula>
    </cfRule>
    <cfRule type="expression" dxfId="3207" priority="6">
      <formula>$K$199 &lt; 0</formula>
    </cfRule>
  </conditionalFormatting>
  <conditionalFormatting sqref="M177:O178 N199:O199">
    <cfRule type="expression" dxfId="3206" priority="1">
      <formula>$N$199 &gt; 0</formula>
    </cfRule>
    <cfRule type="expression" dxfId="3205" priority="2">
      <formula>$N$199 = 0</formula>
    </cfRule>
    <cfRule type="expression" dxfId="320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16777E-A21F-449A-BF80-7A070D6EA676}">
  <sheetPr codeName="Sheet13"/>
  <dimension ref="A1:S199"/>
  <sheetViews>
    <sheetView topLeftCell="A3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2" t="s">
        <v>0</v>
      </c>
      <c r="B1" s="203"/>
      <c r="C1" s="203"/>
      <c r="D1" s="203"/>
      <c r="E1" s="203"/>
      <c r="F1" s="204"/>
      <c r="G1" s="205">
        <v>44603</v>
      </c>
      <c r="H1" s="206"/>
      <c r="I1" s="207"/>
      <c r="J1" s="202" t="s">
        <v>1</v>
      </c>
      <c r="K1" s="203"/>
      <c r="L1" s="203"/>
      <c r="M1" s="203"/>
      <c r="N1" s="203"/>
      <c r="O1" s="204"/>
      <c r="Q1" s="202" t="s">
        <v>2</v>
      </c>
      <c r="R1" s="204"/>
    </row>
    <row r="2" spans="1:19" ht="17.25" customHeight="1">
      <c r="A2" s="117" t="s">
        <v>3</v>
      </c>
      <c r="B2" s="208" t="s">
        <v>8</v>
      </c>
      <c r="C2" s="209"/>
      <c r="D2" s="209"/>
      <c r="E2" s="209"/>
      <c r="F2" s="210"/>
      <c r="G2" s="211" t="s">
        <v>46</v>
      </c>
      <c r="H2" s="212"/>
      <c r="I2" s="213"/>
      <c r="J2" s="1" t="s">
        <v>3</v>
      </c>
      <c r="K2" s="208" t="s">
        <v>316</v>
      </c>
      <c r="L2" s="209"/>
      <c r="M2" s="209"/>
      <c r="N2" s="209"/>
      <c r="O2" s="210"/>
      <c r="Q2" s="2" t="s">
        <v>6</v>
      </c>
      <c r="R2" s="3">
        <v>0.375</v>
      </c>
    </row>
    <row r="3" spans="1:19" ht="17.25" customHeight="1" thickBot="1">
      <c r="A3" s="118" t="s">
        <v>7</v>
      </c>
      <c r="B3" s="214" t="s">
        <v>324</v>
      </c>
      <c r="C3" s="215"/>
      <c r="D3" s="215"/>
      <c r="E3" s="215"/>
      <c r="F3" s="216"/>
      <c r="G3" s="21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-76,304 KRW (-2.54%)</v>
      </c>
      <c r="H3" s="218"/>
      <c r="I3" s="219"/>
      <c r="J3" s="4" t="s">
        <v>7</v>
      </c>
      <c r="K3" s="214" t="s">
        <v>317</v>
      </c>
      <c r="L3" s="215"/>
      <c r="M3" s="215"/>
      <c r="N3" s="215"/>
      <c r="O3" s="21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14" t="s">
        <v>16</v>
      </c>
      <c r="C4" s="215"/>
      <c r="D4" s="215"/>
      <c r="E4" s="215"/>
      <c r="F4" s="216"/>
      <c r="G4" s="211" t="s">
        <v>44</v>
      </c>
      <c r="H4" s="212"/>
      <c r="I4" s="213"/>
      <c r="J4" s="4" t="s">
        <v>11</v>
      </c>
      <c r="K4" s="214" t="s">
        <v>318</v>
      </c>
      <c r="L4" s="215"/>
      <c r="M4" s="215"/>
      <c r="N4" s="215"/>
      <c r="O4" s="21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14" t="s">
        <v>315</v>
      </c>
      <c r="C5" s="215"/>
      <c r="D5" s="215"/>
      <c r="E5" s="215"/>
      <c r="F5" s="216"/>
      <c r="G5" s="21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-52,386 KRW (-1.75%)</v>
      </c>
      <c r="H5" s="218"/>
      <c r="I5" s="219"/>
      <c r="J5" s="4" t="s">
        <v>15</v>
      </c>
      <c r="K5" s="214" t="s">
        <v>319</v>
      </c>
      <c r="L5" s="215"/>
      <c r="M5" s="215"/>
      <c r="N5" s="215"/>
      <c r="O5" s="216"/>
    </row>
    <row r="6" spans="1:19">
      <c r="A6" s="118" t="s">
        <v>18</v>
      </c>
      <c r="B6" s="214"/>
      <c r="C6" s="215"/>
      <c r="D6" s="215"/>
      <c r="E6" s="215"/>
      <c r="F6" s="216"/>
      <c r="G6" s="211" t="s">
        <v>45</v>
      </c>
      <c r="H6" s="212"/>
      <c r="I6" s="213"/>
      <c r="J6" s="4" t="s">
        <v>18</v>
      </c>
      <c r="K6" s="214" t="s">
        <v>320</v>
      </c>
      <c r="L6" s="215"/>
      <c r="M6" s="215"/>
      <c r="N6" s="215"/>
      <c r="O6" s="216"/>
    </row>
    <row r="7" spans="1:19" ht="17.25" thickBot="1">
      <c r="A7" s="118" t="s">
        <v>21</v>
      </c>
      <c r="B7" s="214"/>
      <c r="C7" s="215"/>
      <c r="D7" s="215"/>
      <c r="E7" s="215"/>
      <c r="F7" s="216"/>
      <c r="G7" s="21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-52,941 KRW (-1.76%)</v>
      </c>
      <c r="H7" s="218"/>
      <c r="I7" s="219"/>
      <c r="J7" s="4" t="s">
        <v>21</v>
      </c>
      <c r="K7" s="214" t="s">
        <v>321</v>
      </c>
      <c r="L7" s="215"/>
      <c r="M7" s="215"/>
      <c r="N7" s="215"/>
      <c r="O7" s="216"/>
    </row>
    <row r="8" spans="1:19" ht="17.25" thickBot="1">
      <c r="A8" s="118" t="s">
        <v>24</v>
      </c>
      <c r="B8" s="214"/>
      <c r="C8" s="215"/>
      <c r="D8" s="215"/>
      <c r="E8" s="215"/>
      <c r="F8" s="216"/>
      <c r="G8" s="211" t="s">
        <v>251</v>
      </c>
      <c r="H8" s="212"/>
      <c r="I8" s="213"/>
      <c r="J8" s="4" t="s">
        <v>24</v>
      </c>
      <c r="K8" s="214"/>
      <c r="L8" s="215"/>
      <c r="M8" s="215"/>
      <c r="N8" s="215"/>
      <c r="O8" s="216"/>
      <c r="Q8" s="202" t="s">
        <v>27</v>
      </c>
      <c r="R8" s="204"/>
    </row>
    <row r="9" spans="1:19" ht="17.25" thickBot="1">
      <c r="A9" s="118" t="s">
        <v>28</v>
      </c>
      <c r="B9" s="214"/>
      <c r="C9" s="215"/>
      <c r="D9" s="215"/>
      <c r="E9" s="215"/>
      <c r="F9" s="216"/>
      <c r="G9" s="21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-49,449 KRW (-1.65%)</v>
      </c>
      <c r="H9" s="218"/>
      <c r="I9" s="219"/>
      <c r="J9" s="4" t="s">
        <v>28</v>
      </c>
      <c r="K9" s="214"/>
      <c r="L9" s="215"/>
      <c r="M9" s="215"/>
      <c r="N9" s="215"/>
      <c r="O9" s="216"/>
      <c r="Q9" s="2" t="s">
        <v>29</v>
      </c>
      <c r="R9" s="6">
        <v>10</v>
      </c>
    </row>
    <row r="10" spans="1:19">
      <c r="A10" s="118" t="s">
        <v>30</v>
      </c>
      <c r="B10" s="214"/>
      <c r="C10" s="215"/>
      <c r="D10" s="215"/>
      <c r="E10" s="215"/>
      <c r="F10" s="216"/>
      <c r="G10" s="211" t="s">
        <v>47</v>
      </c>
      <c r="H10" s="212"/>
      <c r="I10" s="213"/>
      <c r="J10" s="4" t="s">
        <v>30</v>
      </c>
      <c r="K10" s="214" t="s">
        <v>322</v>
      </c>
      <c r="L10" s="215"/>
      <c r="M10" s="215"/>
      <c r="N10" s="215"/>
      <c r="O10" s="216"/>
      <c r="Q10" s="2" t="s">
        <v>31</v>
      </c>
      <c r="R10" s="6">
        <v>100</v>
      </c>
    </row>
    <row r="11" spans="1:19" ht="17.25" thickBot="1">
      <c r="A11" s="119" t="s">
        <v>32</v>
      </c>
      <c r="B11" s="220" t="s">
        <v>323</v>
      </c>
      <c r="C11" s="221"/>
      <c r="D11" s="221"/>
      <c r="E11" s="221"/>
      <c r="F11" s="222"/>
      <c r="G11" s="21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8"/>
      <c r="I11" s="219"/>
      <c r="J11" s="7" t="s">
        <v>32</v>
      </c>
      <c r="K11" s="220" t="s">
        <v>314</v>
      </c>
      <c r="L11" s="221"/>
      <c r="M11" s="221"/>
      <c r="N11" s="221"/>
      <c r="O11" s="222"/>
      <c r="Q11" s="65" t="s">
        <v>33</v>
      </c>
      <c r="R11" s="8">
        <v>1000</v>
      </c>
    </row>
    <row r="12" spans="1:19" ht="17.25" thickBot="1"/>
    <row r="13" spans="1:19" ht="17.25" customHeight="1" thickBot="1">
      <c r="A13" s="202" t="s">
        <v>34</v>
      </c>
      <c r="B13" s="203"/>
      <c r="C13" s="203"/>
      <c r="D13" s="203"/>
      <c r="E13" s="203"/>
      <c r="F13" s="203"/>
      <c r="G13" s="203"/>
      <c r="H13" s="203"/>
      <c r="I13" s="203"/>
      <c r="J13" s="203"/>
      <c r="K13" s="203"/>
      <c r="L13" s="203"/>
      <c r="M13" s="203"/>
      <c r="N13" s="203"/>
      <c r="O13" s="204"/>
      <c r="Q13" s="223"/>
      <c r="R13" s="223"/>
      <c r="S13" s="223"/>
    </row>
    <row r="14" spans="1:19" ht="17.25" customHeight="1" thickBot="1">
      <c r="A14" s="182" t="s">
        <v>35</v>
      </c>
      <c r="B14" s="202" t="s">
        <v>36</v>
      </c>
      <c r="C14" s="204"/>
      <c r="D14" s="202" t="s">
        <v>37</v>
      </c>
      <c r="E14" s="203"/>
      <c r="F14" s="204"/>
      <c r="G14" s="229">
        <f>_xlfn.IFNA(VLOOKUP(B14, 현재가테이블!$B$2:$D$200, 2, FALSE), "-")</f>
        <v>48446000</v>
      </c>
      <c r="H14" s="230"/>
      <c r="I14" s="231"/>
      <c r="J14" s="202" t="s">
        <v>38</v>
      </c>
      <c r="K14" s="203"/>
      <c r="L14" s="204"/>
      <c r="M14" s="232">
        <f>_xlfn.IFNA(VLOOKUP(B14, 현재가테이블!$B$2:$D$200, 3, FALSE), "-")</f>
        <v>4.5040769699999997E-2</v>
      </c>
      <c r="N14" s="233"/>
      <c r="O14" s="234"/>
      <c r="Q14" s="223"/>
      <c r="R14" s="223"/>
      <c r="S14" s="223"/>
    </row>
    <row r="15" spans="1:19" ht="17.25" customHeight="1" thickBot="1">
      <c r="A15" s="267" t="s">
        <v>39</v>
      </c>
      <c r="B15" s="268" t="str">
        <f>TEXT($G$1, "[$-ko-KR]yyyy-mm-dd(ddd) ") &amp; "오전 00:00"</f>
        <v>2022-02-11(금) 오전 00:00</v>
      </c>
      <c r="C15" s="269"/>
      <c r="D15" s="225" t="str">
        <f>TEXT($G$1, "[$-ko-KR]yyyy-mm-dd(ddd) ") &amp; "오후 14:00"</f>
        <v>2022-02-11(금) 오후 14:00</v>
      </c>
      <c r="E15" s="226"/>
      <c r="F15" s="227"/>
      <c r="G15" s="225" t="str">
        <f>TEXT($G$1, "[$-ko-KR]yyyy-mm-dd(ddd) ") &amp; "오후 19:00"</f>
        <v>2022-02-11(금) 오후 19:00</v>
      </c>
      <c r="H15" s="226"/>
      <c r="I15" s="227"/>
      <c r="J15" s="225" t="str">
        <f>TEXT($G$1, "[$-ko-KR]yyyy-mm-dd(ddd) ") &amp; "오후 21:00"</f>
        <v>2022-02-11(금) 오후 21:00</v>
      </c>
      <c r="K15" s="226"/>
      <c r="L15" s="227"/>
      <c r="M15" s="225" t="str">
        <f>TEXT($G$1+1, "[$-ko-KR]yyyy-mm-dd(ddd) ") &amp; "오전 00:00"</f>
        <v>2022-02-12(토) 오전 00:00</v>
      </c>
      <c r="N15" s="226"/>
      <c r="O15" s="227"/>
      <c r="Q15" s="223"/>
      <c r="R15" s="223"/>
      <c r="S15" s="223"/>
    </row>
    <row r="16" spans="1:19" ht="17.25" customHeight="1" thickBot="1">
      <c r="A16" s="26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3" t="s">
        <v>37</v>
      </c>
      <c r="H16" s="184" t="s">
        <v>40</v>
      </c>
      <c r="I16" s="185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8"/>
      <c r="R16" s="228"/>
      <c r="S16" s="22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3"/>
      <c r="R17" s="223"/>
      <c r="S17" s="223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3"/>
      <c r="R18" s="223"/>
      <c r="S18" s="223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8"/>
      <c r="R19" s="228"/>
      <c r="S19" s="22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8"/>
      <c r="R20" s="228"/>
      <c r="S20" s="22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8"/>
      <c r="R21" s="228"/>
      <c r="S21" s="22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8"/>
      <c r="R22" s="228"/>
      <c r="S22" s="22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8"/>
      <c r="R23" s="228"/>
      <c r="S23" s="22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8"/>
      <c r="R24" s="228"/>
      <c r="S24" s="22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7"/>
      <c r="R26" s="238"/>
      <c r="S26" s="23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0"/>
      <c r="R27" s="241"/>
      <c r="S27" s="24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3"/>
      <c r="R28" s="244"/>
      <c r="S28" s="24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8"/>
      <c r="R29" s="228"/>
      <c r="S29" s="22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3"/>
      <c r="R30" s="223"/>
      <c r="S30" s="223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3"/>
      <c r="R31" s="223"/>
      <c r="S31" s="223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8"/>
      <c r="R32" s="228"/>
      <c r="S32" s="22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8"/>
      <c r="R33" s="228"/>
      <c r="S33" s="22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8"/>
      <c r="R34" s="228"/>
      <c r="S34" s="22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0"/>
      <c r="R35" s="251"/>
      <c r="S35" s="25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3"/>
      <c r="R36" s="254"/>
      <c r="S36" s="255"/>
    </row>
    <row r="37" spans="1:19" ht="17.25" customHeight="1" thickBot="1">
      <c r="A37" s="132" t="s">
        <v>42</v>
      </c>
      <c r="B37" s="261">
        <v>150000</v>
      </c>
      <c r="C37" s="26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6"/>
      <c r="R37" s="257"/>
      <c r="S37" s="258"/>
    </row>
    <row r="38" spans="1:19" ht="17.25" customHeight="1"/>
    <row r="39" spans="1:19" ht="17.25" customHeight="1" thickBot="1"/>
    <row r="40" spans="1:19" ht="17.25" customHeight="1" thickBot="1">
      <c r="A40" s="202" t="s">
        <v>44</v>
      </c>
      <c r="B40" s="203"/>
      <c r="C40" s="203"/>
      <c r="D40" s="203"/>
      <c r="E40" s="203"/>
      <c r="F40" s="203"/>
      <c r="G40" s="203"/>
      <c r="H40" s="203"/>
      <c r="I40" s="203"/>
      <c r="J40" s="203"/>
      <c r="K40" s="203"/>
      <c r="L40" s="203"/>
      <c r="M40" s="203"/>
      <c r="N40" s="203"/>
      <c r="O40" s="204"/>
      <c r="Q40" s="223"/>
      <c r="R40" s="223"/>
      <c r="S40" s="223"/>
    </row>
    <row r="41" spans="1:19" ht="17.25" customHeight="1" thickBot="1">
      <c r="A41" s="182" t="s">
        <v>263</v>
      </c>
      <c r="B41" s="202" t="s">
        <v>49</v>
      </c>
      <c r="C41" s="204"/>
      <c r="D41" s="202" t="s">
        <v>57</v>
      </c>
      <c r="E41" s="203"/>
      <c r="F41" s="204"/>
      <c r="G41" s="229">
        <f>_xlfn.IFNA(VLOOKUP(B41, 현재가테이블!$B$2:$D$200, 2, FALSE), "-")</f>
        <v>48446000</v>
      </c>
      <c r="H41" s="230"/>
      <c r="I41" s="231"/>
      <c r="J41" s="202" t="s">
        <v>58</v>
      </c>
      <c r="K41" s="203"/>
      <c r="L41" s="204"/>
      <c r="M41" s="232">
        <f>_xlfn.IFNA(VLOOKUP(B41, 현재가테이블!$B$2:$D$200, 3, FALSE), "-")</f>
        <v>4.5040769699999997E-2</v>
      </c>
      <c r="N41" s="233"/>
      <c r="O41" s="234"/>
      <c r="Q41" s="223"/>
      <c r="R41" s="223"/>
      <c r="S41" s="223"/>
    </row>
    <row r="42" spans="1:19" ht="17.25" customHeight="1" thickBot="1">
      <c r="A42" s="263" t="s">
        <v>54</v>
      </c>
      <c r="B42" s="265" t="str">
        <f>TEXT($G$1, "[$-ko-KR]yyyy-mm-dd(ddd) ") &amp; "오전 00:00"</f>
        <v>2022-02-11(금) 오전 00:00</v>
      </c>
      <c r="C42" s="266"/>
      <c r="D42" s="225" t="str">
        <f>TEXT($G$1, "[$-ko-KR]yyyy-mm-dd(ddd) ") &amp; "오후 14:00"</f>
        <v>2022-02-11(금) 오후 14:00</v>
      </c>
      <c r="E42" s="226"/>
      <c r="F42" s="227"/>
      <c r="G42" s="225" t="str">
        <f>TEXT($G$1, "[$-ko-KR]yyyy-mm-dd(ddd) ") &amp; "오후 19:00"</f>
        <v>2022-02-11(금) 오후 19:00</v>
      </c>
      <c r="H42" s="226"/>
      <c r="I42" s="227"/>
      <c r="J42" s="225" t="str">
        <f>TEXT($G$1, "[$-ko-KR]yyyy-mm-dd(ddd) ") &amp; "오후 21:00"</f>
        <v>2022-02-11(금) 오후 21:00</v>
      </c>
      <c r="K42" s="226"/>
      <c r="L42" s="227"/>
      <c r="M42" s="225" t="str">
        <f>TEXT($G$1+1, "[$-ko-KR]yyyy-mm-dd(ddd) ") &amp; "오전 00:00"</f>
        <v>2022-02-12(토) 오전 00:00</v>
      </c>
      <c r="N42" s="226"/>
      <c r="O42" s="227"/>
      <c r="Q42" s="223"/>
      <c r="R42" s="223"/>
      <c r="S42" s="223"/>
    </row>
    <row r="43" spans="1:19" ht="17.25" customHeight="1" thickBot="1">
      <c r="A43" s="264"/>
      <c r="B43" s="121" t="s">
        <v>57</v>
      </c>
      <c r="C43" s="122" t="s">
        <v>58</v>
      </c>
      <c r="D43" s="2" t="s">
        <v>57</v>
      </c>
      <c r="E43" s="10" t="s">
        <v>264</v>
      </c>
      <c r="F43" s="11" t="s">
        <v>265</v>
      </c>
      <c r="G43" s="183" t="s">
        <v>57</v>
      </c>
      <c r="H43" s="184" t="s">
        <v>264</v>
      </c>
      <c r="I43" s="185" t="s">
        <v>265</v>
      </c>
      <c r="J43" s="10" t="s">
        <v>57</v>
      </c>
      <c r="K43" s="10" t="s">
        <v>264</v>
      </c>
      <c r="L43" s="115" t="s">
        <v>265</v>
      </c>
      <c r="M43" s="2" t="s">
        <v>57</v>
      </c>
      <c r="N43" s="10" t="s">
        <v>264</v>
      </c>
      <c r="O43" s="66" t="s">
        <v>265</v>
      </c>
      <c r="Q43" s="228"/>
      <c r="R43" s="228"/>
      <c r="S43" s="228"/>
    </row>
    <row r="44" spans="1:19" ht="17.25" customHeight="1" thickBot="1">
      <c r="A44" s="123" t="s">
        <v>159</v>
      </c>
      <c r="B44" s="124">
        <v>78.3</v>
      </c>
      <c r="C44" s="76">
        <v>1.1627907E-2</v>
      </c>
      <c r="D44" s="13">
        <v>73.900000000000006</v>
      </c>
      <c r="E44" s="14">
        <f>IF(ISNUMBER(D44), (D44 - $B44) / $B44, "")</f>
        <v>-5.6194125159642297E-2</v>
      </c>
      <c r="F44" s="16">
        <f>IF(ISNUMBER(D44), $B64 * E44, "")</f>
        <v>-8429.1187739463439</v>
      </c>
      <c r="G44" s="29">
        <v>74.5</v>
      </c>
      <c r="H44" s="14">
        <f>IF(ISNUMBER(G44), (G44 - $B44) / $B44, "")</f>
        <v>-4.8531289910600219E-2</v>
      </c>
      <c r="I44" s="100">
        <f>IF(ISNUMBER(G44), $B64 * H44, "")</f>
        <v>-7279.693486590033</v>
      </c>
      <c r="J44" s="13">
        <v>74.2</v>
      </c>
      <c r="K44" s="14">
        <f>IF(ISNUMBER(J44), (J44 - $B44) / $B44, "")</f>
        <v>-5.2362707535121254E-2</v>
      </c>
      <c r="L44" s="16">
        <f>IF(ISNUMBER(J44), $B64 * K44, "")</f>
        <v>-7854.4061302681885</v>
      </c>
      <c r="M44" s="29">
        <v>74.5</v>
      </c>
      <c r="N44" s="14">
        <f>IF(ISNUMBER(M44), (M44 - $B44) / $B44, "")</f>
        <v>-4.8531289910600219E-2</v>
      </c>
      <c r="O44" s="16">
        <f>IF(ISNUMBER(M44), $B64 * N44, "")</f>
        <v>-7279.693486590033</v>
      </c>
      <c r="Q44" s="223"/>
      <c r="R44" s="223"/>
      <c r="S44" s="223"/>
    </row>
    <row r="45" spans="1:19" ht="17.25" customHeight="1" thickBot="1">
      <c r="A45" s="125" t="s">
        <v>149</v>
      </c>
      <c r="B45" s="126">
        <v>85.2</v>
      </c>
      <c r="C45" s="77">
        <v>8.2840237000000004E-3</v>
      </c>
      <c r="D45" s="15">
        <v>82.8</v>
      </c>
      <c r="E45" s="32">
        <f t="shared" ref="E45:E48" si="14">IF(ISNUMBER(D45), (D45 - $B45) / $B45, "")</f>
        <v>-2.8169014084507109E-2</v>
      </c>
      <c r="F45" s="18">
        <f>IF(ISNUMBER(D45), $B64 * E45, "")</f>
        <v>-4225.3521126760661</v>
      </c>
      <c r="G45" s="31">
        <v>80.400000000000006</v>
      </c>
      <c r="H45" s="32">
        <f t="shared" ref="H45:H48" si="15">IF(ISNUMBER(G45), (G45 - $B45) / $B45, "")</f>
        <v>-5.6338028169014051E-2</v>
      </c>
      <c r="I45" s="101">
        <f>IF(ISNUMBER(G45), $B64 * H45, "")</f>
        <v>-8450.7042253521086</v>
      </c>
      <c r="J45" s="15">
        <v>80.099999999999994</v>
      </c>
      <c r="K45" s="32">
        <f t="shared" ref="K45:K48" si="16">IF(ISNUMBER(J45), (J45 - $B45) / $B45, "")</f>
        <v>-5.9859154929577565E-2</v>
      </c>
      <c r="L45" s="18">
        <f>IF(ISNUMBER(J45), $B64 * K45, "")</f>
        <v>-8978.8732394366343</v>
      </c>
      <c r="M45" s="31">
        <v>80.5</v>
      </c>
      <c r="N45" s="32">
        <f t="shared" ref="N45:N48" si="17">IF(ISNUMBER(M45), (M45 - $B45) / $B45, "")</f>
        <v>-5.5164319248826324E-2</v>
      </c>
      <c r="O45" s="18">
        <f>IF(ISNUMBER(M45), $B64 * N45, "")</f>
        <v>-8274.6478873239485</v>
      </c>
      <c r="Q45" s="223"/>
      <c r="R45" s="223"/>
      <c r="S45" s="223"/>
    </row>
    <row r="46" spans="1:19" ht="17.25" customHeight="1" thickBot="1">
      <c r="A46" s="125" t="s">
        <v>97</v>
      </c>
      <c r="B46" s="126">
        <v>2.8E-3</v>
      </c>
      <c r="C46" s="77">
        <v>0</v>
      </c>
      <c r="D46" s="15">
        <v>2.8E-3</v>
      </c>
      <c r="E46" s="32">
        <f t="shared" si="14"/>
        <v>0</v>
      </c>
      <c r="F46" s="18">
        <f>IF(ISNUMBER(D46), $B64 * E46, "")</f>
        <v>0</v>
      </c>
      <c r="G46" s="31">
        <v>2.7000000000000001E-3</v>
      </c>
      <c r="H46" s="32">
        <f t="shared" si="15"/>
        <v>-3.5714285714285657E-2</v>
      </c>
      <c r="I46" s="101">
        <f>IF(ISNUMBER(G46), $B64 * H46, "")</f>
        <v>-5357.1428571428487</v>
      </c>
      <c r="J46" s="15">
        <v>2.7000000000000001E-3</v>
      </c>
      <c r="K46" s="32">
        <f t="shared" si="16"/>
        <v>-3.5714285714285657E-2</v>
      </c>
      <c r="L46" s="18">
        <f>IF(ISNUMBER(J46), $B64 * K46, "")</f>
        <v>-5357.1428571428487</v>
      </c>
      <c r="M46" s="31">
        <v>2.7000000000000001E-3</v>
      </c>
      <c r="N46" s="32">
        <f t="shared" si="17"/>
        <v>-3.5714285714285657E-2</v>
      </c>
      <c r="O46" s="18">
        <f>IF(ISNUMBER(M46), $B64 * N46, "")</f>
        <v>-5357.1428571428487</v>
      </c>
      <c r="Q46" s="228"/>
      <c r="R46" s="228"/>
      <c r="S46" s="228"/>
    </row>
    <row r="47" spans="1:19" ht="17.25" customHeight="1" thickBot="1">
      <c r="A47" s="125" t="s">
        <v>246</v>
      </c>
      <c r="B47" s="126">
        <v>67.900000000000006</v>
      </c>
      <c r="C47" s="77">
        <v>-7.3099415000000001E-3</v>
      </c>
      <c r="D47" s="15">
        <v>64.8</v>
      </c>
      <c r="E47" s="32">
        <f t="shared" si="14"/>
        <v>-4.5655375552282891E-2</v>
      </c>
      <c r="F47" s="18">
        <f>IF(ISNUMBER(D47), $B64 * E47, "")</f>
        <v>-6848.3063328424332</v>
      </c>
      <c r="G47" s="31">
        <v>64.7</v>
      </c>
      <c r="H47" s="32">
        <f t="shared" si="15"/>
        <v>-4.7128129602356447E-2</v>
      </c>
      <c r="I47" s="101">
        <f>IF(ISNUMBER(G47), $B64 * H47, "")</f>
        <v>-7069.2194403534668</v>
      </c>
      <c r="J47" s="15">
        <v>64.3</v>
      </c>
      <c r="K47" s="32">
        <f t="shared" si="16"/>
        <v>-5.3019145802651081E-2</v>
      </c>
      <c r="L47" s="18">
        <f>IF(ISNUMBER(J47), $B64 * K47, "")</f>
        <v>-7952.871870397662</v>
      </c>
      <c r="M47" s="31">
        <v>64.900000000000006</v>
      </c>
      <c r="N47" s="32">
        <f t="shared" si="17"/>
        <v>-4.4182621502209127E-2</v>
      </c>
      <c r="O47" s="18">
        <f>IF(ISNUMBER(M47), $B64 * N47, "")</f>
        <v>-6627.3932253313687</v>
      </c>
      <c r="Q47" s="228"/>
      <c r="R47" s="228"/>
      <c r="S47" s="228"/>
    </row>
    <row r="48" spans="1:19" ht="17.25" customHeight="1" thickBot="1">
      <c r="A48" s="127" t="s">
        <v>125</v>
      </c>
      <c r="B48" s="128">
        <v>80</v>
      </c>
      <c r="C48" s="78">
        <v>-1.2345679E-2</v>
      </c>
      <c r="D48" s="20">
        <v>76.3</v>
      </c>
      <c r="E48" s="21">
        <f t="shared" si="14"/>
        <v>-4.6250000000000034E-2</v>
      </c>
      <c r="F48" s="22">
        <f>IF(ISNUMBER(D48), $B64 * E48, "")</f>
        <v>-6937.5000000000055</v>
      </c>
      <c r="G48" s="30">
        <v>77.3</v>
      </c>
      <c r="H48" s="21">
        <f t="shared" si="15"/>
        <v>-3.3750000000000037E-2</v>
      </c>
      <c r="I48" s="105">
        <f>IF(ISNUMBER(G48), $B64 * H48, "")</f>
        <v>-5062.5000000000055</v>
      </c>
      <c r="J48" s="20">
        <v>76.900000000000006</v>
      </c>
      <c r="K48" s="21">
        <f t="shared" si="16"/>
        <v>-3.874999999999993E-2</v>
      </c>
      <c r="L48" s="22">
        <f>IF(ISNUMBER(J48), $B64 * K48, "")</f>
        <v>-5812.49999999999</v>
      </c>
      <c r="M48" s="30">
        <v>77.900000000000006</v>
      </c>
      <c r="N48" s="21">
        <f t="shared" si="17"/>
        <v>-2.624999999999993E-2</v>
      </c>
      <c r="O48" s="22">
        <f>IF(ISNUMBER(M48), $B64 * N48, "")</f>
        <v>-3937.4999999999895</v>
      </c>
      <c r="Q48" s="228"/>
      <c r="R48" s="228"/>
      <c r="S48" s="228"/>
    </row>
    <row r="49" spans="1:19" ht="17.25" customHeight="1" thickBot="1">
      <c r="A49" s="125" t="s">
        <v>190</v>
      </c>
      <c r="B49" s="129">
        <v>99.5</v>
      </c>
      <c r="C49" s="80">
        <v>-1.4851485100000001E-2</v>
      </c>
      <c r="D49" s="106">
        <v>99.6</v>
      </c>
      <c r="E49" s="107">
        <f>IF(ISNUMBER(D49), (D49 - $B49) / $B49, "")</f>
        <v>1.0050251256280836E-3</v>
      </c>
      <c r="F49" s="108">
        <f>IF(ISNUMBER(D49), $B64 * E49, "")</f>
        <v>150.75376884421254</v>
      </c>
      <c r="G49" s="109">
        <v>99.5</v>
      </c>
      <c r="H49" s="107">
        <f>IF(ISNUMBER(G49), (G49 - $B49) / $B49, "")</f>
        <v>0</v>
      </c>
      <c r="I49" s="110">
        <f>IF(ISNUMBER(G49), $B64 * H49, "")</f>
        <v>0</v>
      </c>
      <c r="J49" s="106">
        <v>99.6</v>
      </c>
      <c r="K49" s="107">
        <f>IF(ISNUMBER(J49), (J49 - $B49) / $B49, "")</f>
        <v>1.0050251256280836E-3</v>
      </c>
      <c r="L49" s="108">
        <f>IF(ISNUMBER(J49), $B64 * K49, "")</f>
        <v>150.75376884421254</v>
      </c>
      <c r="M49" s="109">
        <v>99.9</v>
      </c>
      <c r="N49" s="107">
        <f>IF(ISNUMBER(M49), (M49 - $B49) / $B49, "")</f>
        <v>4.0201005025126196E-3</v>
      </c>
      <c r="O49" s="108">
        <f>IF(ISNUMBER(M49), $B64 * N49, "")</f>
        <v>603.01507537689292</v>
      </c>
      <c r="Q49" s="228"/>
      <c r="R49" s="228"/>
      <c r="S49" s="228"/>
    </row>
    <row r="50" spans="1:19" ht="17.25" customHeight="1" thickBot="1">
      <c r="A50" s="125" t="s">
        <v>175</v>
      </c>
      <c r="B50" s="126">
        <v>12.5</v>
      </c>
      <c r="C50" s="77">
        <v>-1.5748031499999999E-2</v>
      </c>
      <c r="D50" s="15">
        <v>12</v>
      </c>
      <c r="E50" s="32">
        <f t="shared" ref="E50:E53" si="18">IF(ISNUMBER(D50), (D50 - $B50) / $B50, "")</f>
        <v>-0.04</v>
      </c>
      <c r="F50" s="18">
        <f>IF(ISNUMBER(D50), $B64 * E50, "")</f>
        <v>-6000</v>
      </c>
      <c r="G50" s="31">
        <v>12.1</v>
      </c>
      <c r="H50" s="32">
        <f t="shared" ref="H50:H53" si="19">IF(ISNUMBER(G50), (G50 - $B50) / $B50, "")</f>
        <v>-3.2000000000000028E-2</v>
      </c>
      <c r="I50" s="101">
        <f>IF(ISNUMBER(G50), $B64 * H50, "")</f>
        <v>-4800.0000000000045</v>
      </c>
      <c r="J50" s="15">
        <v>12.1</v>
      </c>
      <c r="K50" s="32">
        <f t="shared" ref="K50:K53" si="20">IF(ISNUMBER(J50), (J50 - $B50) / $B50, "")</f>
        <v>-3.2000000000000028E-2</v>
      </c>
      <c r="L50" s="18">
        <f>IF(ISNUMBER(J50), $B64 * K50, "")</f>
        <v>-4800.0000000000045</v>
      </c>
      <c r="M50" s="31">
        <v>12.2</v>
      </c>
      <c r="N50" s="32">
        <f t="shared" ref="N50:N53" si="21">IF(ISNUMBER(M50), (M50 - $B50) / $B50, "")</f>
        <v>-2.4000000000000056E-2</v>
      </c>
      <c r="O50" s="18">
        <f>IF(ISNUMBER(M50), $B64 * N50, "")</f>
        <v>-3600.0000000000082</v>
      </c>
      <c r="Q50" s="228"/>
      <c r="R50" s="228"/>
      <c r="S50" s="228"/>
    </row>
    <row r="51" spans="1:19" ht="17.25" customHeight="1" thickBot="1">
      <c r="A51" s="125" t="s">
        <v>145</v>
      </c>
      <c r="B51" s="126">
        <v>14.3</v>
      </c>
      <c r="C51" s="77">
        <v>-2.0547945200000001E-2</v>
      </c>
      <c r="D51" s="15">
        <v>13.7</v>
      </c>
      <c r="E51" s="32">
        <f t="shared" si="18"/>
        <v>-4.1958041958042057E-2</v>
      </c>
      <c r="F51" s="18">
        <f>IF(ISNUMBER(D51), $B64 * E51, "")</f>
        <v>-6293.7062937063083</v>
      </c>
      <c r="G51" s="31">
        <v>13.8</v>
      </c>
      <c r="H51" s="32">
        <f t="shared" si="19"/>
        <v>-3.4965034965034961E-2</v>
      </c>
      <c r="I51" s="101">
        <f>IF(ISNUMBER(G51), $B64 * H51, "")</f>
        <v>-5244.7552447552443</v>
      </c>
      <c r="J51" s="15">
        <v>13.9</v>
      </c>
      <c r="K51" s="32">
        <f t="shared" si="20"/>
        <v>-2.7972027972027996E-2</v>
      </c>
      <c r="L51" s="18">
        <f>IF(ISNUMBER(J51), $B64 * K51, "")</f>
        <v>-4195.8041958041995</v>
      </c>
      <c r="M51" s="31">
        <v>13.9</v>
      </c>
      <c r="N51" s="32">
        <f t="shared" si="21"/>
        <v>-2.7972027972027996E-2</v>
      </c>
      <c r="O51" s="18">
        <f>IF(ISNUMBER(M51), $B64 * N51, "")</f>
        <v>-4195.8041958041995</v>
      </c>
      <c r="Q51" s="228"/>
      <c r="R51" s="228"/>
      <c r="S51" s="228"/>
    </row>
    <row r="52" spans="1:19" ht="17.25" customHeight="1" thickBot="1">
      <c r="A52" s="125" t="s">
        <v>127</v>
      </c>
      <c r="B52" s="126">
        <v>93.7</v>
      </c>
      <c r="C52" s="77">
        <v>-2.08986416E-2</v>
      </c>
      <c r="D52" s="15">
        <v>91.4</v>
      </c>
      <c r="E52" s="32">
        <f t="shared" si="18"/>
        <v>-2.4546424759871902E-2</v>
      </c>
      <c r="F52" s="18">
        <f>IF(ISNUMBER(D52), $B64 * E52, "")</f>
        <v>-3681.9637139807855</v>
      </c>
      <c r="G52" s="31">
        <v>91.2</v>
      </c>
      <c r="H52" s="32">
        <f t="shared" si="19"/>
        <v>-2.6680896478121663E-2</v>
      </c>
      <c r="I52" s="101">
        <f>IF(ISNUMBER(G52), $B64 * H52, "")</f>
        <v>-4002.1344717182496</v>
      </c>
      <c r="J52" s="15">
        <v>91.8</v>
      </c>
      <c r="K52" s="32">
        <f t="shared" si="20"/>
        <v>-2.0277481323372527E-2</v>
      </c>
      <c r="L52" s="18">
        <f>IF(ISNUMBER(J52), $B64 * K52, "")</f>
        <v>-3041.6221985058792</v>
      </c>
      <c r="M52" s="31">
        <v>91.9</v>
      </c>
      <c r="N52" s="32">
        <f t="shared" si="21"/>
        <v>-1.9210245464247568E-2</v>
      </c>
      <c r="O52" s="18">
        <f>IF(ISNUMBER(M52), $B64 * N52, "")</f>
        <v>-2881.5368196371351</v>
      </c>
      <c r="Q52" s="33"/>
      <c r="R52" s="33"/>
    </row>
    <row r="53" spans="1:19" ht="17.25" customHeight="1" thickBot="1">
      <c r="A53" s="130" t="s">
        <v>234</v>
      </c>
      <c r="B53" s="131">
        <v>97.8</v>
      </c>
      <c r="C53" s="79">
        <v>-2.1999999999999999E-2</v>
      </c>
      <c r="D53" s="24">
        <v>99</v>
      </c>
      <c r="E53" s="25">
        <f t="shared" si="18"/>
        <v>1.2269938650306778E-2</v>
      </c>
      <c r="F53" s="104">
        <f>IF(ISNUMBER(D53), $B64 * E53, "")</f>
        <v>1840.4907975460167</v>
      </c>
      <c r="G53" s="102">
        <v>99</v>
      </c>
      <c r="H53" s="25">
        <f t="shared" si="19"/>
        <v>1.2269938650306778E-2</v>
      </c>
      <c r="I53" s="103">
        <f>IF(ISNUMBER(G53), $B64 * H53, "")</f>
        <v>1840.4907975460167</v>
      </c>
      <c r="J53" s="24">
        <v>100</v>
      </c>
      <c r="K53" s="25">
        <f t="shared" si="20"/>
        <v>2.2494887525562401E-2</v>
      </c>
      <c r="L53" s="104">
        <f>IF(ISNUMBER(J53), $B64 * K53, "")</f>
        <v>3374.2331288343603</v>
      </c>
      <c r="M53" s="102">
        <v>99</v>
      </c>
      <c r="N53" s="25">
        <f t="shared" si="21"/>
        <v>1.2269938650306778E-2</v>
      </c>
      <c r="O53" s="104">
        <f>IF(ISNUMBER(M53), $B64 * N53, "")</f>
        <v>1840.4907975460167</v>
      </c>
      <c r="Q53" s="237"/>
      <c r="R53" s="238"/>
      <c r="S53" s="239"/>
    </row>
    <row r="54" spans="1:19" ht="17.25" customHeight="1">
      <c r="A54" s="123" t="s">
        <v>212</v>
      </c>
      <c r="B54" s="124">
        <v>8.1999999999999993</v>
      </c>
      <c r="C54" s="76">
        <v>-2.2646007199999998E-2</v>
      </c>
      <c r="D54" s="13">
        <v>8.08</v>
      </c>
      <c r="E54" s="14">
        <f>IF(ISNUMBER(D54), (D54 - $B54) / $B54, "")</f>
        <v>-1.463414634146332E-2</v>
      </c>
      <c r="F54" s="16">
        <f>IF(ISNUMBER(D54), $B64 * E54, "")</f>
        <v>-2195.121951219498</v>
      </c>
      <c r="G54" s="29">
        <v>8.08</v>
      </c>
      <c r="H54" s="14">
        <f>IF(ISNUMBER(G54), (G54 - $B54) / $B54, "")</f>
        <v>-1.463414634146332E-2</v>
      </c>
      <c r="I54" s="100">
        <f>IF(ISNUMBER(G54), $B64 * H54, "")</f>
        <v>-2195.121951219498</v>
      </c>
      <c r="J54" s="13">
        <v>8.15</v>
      </c>
      <c r="K54" s="14">
        <f>IF(ISNUMBER(J54), (J54 - $B54) / $B54, "")</f>
        <v>-6.0975609756096271E-3</v>
      </c>
      <c r="L54" s="16">
        <f>IF(ISNUMBER(J54), $B64 * K54, "")</f>
        <v>-914.63414634144408</v>
      </c>
      <c r="M54" s="29">
        <v>8.19</v>
      </c>
      <c r="N54" s="14">
        <f>IF(ISNUMBER(M54), (M54 - $B54) / $B54, "")</f>
        <v>-1.2195121951219254E-3</v>
      </c>
      <c r="O54" s="16">
        <f>IF(ISNUMBER(M54), $B64 * N54, "")</f>
        <v>-182.9268292682888</v>
      </c>
      <c r="Q54" s="240"/>
      <c r="R54" s="241"/>
      <c r="S54" s="242"/>
    </row>
    <row r="55" spans="1:19" ht="17.25" customHeight="1" thickBot="1">
      <c r="A55" s="125" t="s">
        <v>129</v>
      </c>
      <c r="B55" s="126">
        <v>67.400000000000006</v>
      </c>
      <c r="C55" s="77">
        <v>-2.3188405799999999E-2</v>
      </c>
      <c r="D55" s="15">
        <v>64.099999999999994</v>
      </c>
      <c r="E55" s="32">
        <f t="shared" ref="E55:E58" si="22">IF(ISNUMBER(D55), (D55 - $B55) / $B55, "")</f>
        <v>-4.8961424332344378E-2</v>
      </c>
      <c r="F55" s="18">
        <f>IF(ISNUMBER(D55), $B64 * E55, "")</f>
        <v>-7344.2136498516566</v>
      </c>
      <c r="G55" s="31">
        <v>64.8</v>
      </c>
      <c r="H55" s="32">
        <f t="shared" ref="H55:H58" si="23">IF(ISNUMBER(G55), (G55 - $B55) / $B55, "")</f>
        <v>-3.8575667655786475E-2</v>
      </c>
      <c r="I55" s="101">
        <f>IF(ISNUMBER(G55), $B64 * H55, "")</f>
        <v>-5786.3501483679711</v>
      </c>
      <c r="J55" s="15">
        <v>64.900000000000006</v>
      </c>
      <c r="K55" s="32">
        <f t="shared" ref="K55:K58" si="24">IF(ISNUMBER(J55), (J55 - $B55) / $B55, "")</f>
        <v>-3.7091988130563795E-2</v>
      </c>
      <c r="L55" s="18">
        <f>IF(ISNUMBER(J55), $B64 * K55, "")</f>
        <v>-5563.7982195845689</v>
      </c>
      <c r="M55" s="31">
        <v>65.400000000000006</v>
      </c>
      <c r="N55" s="32">
        <f t="shared" ref="N55:N58" si="25">IF(ISNUMBER(M55), (M55 - $B55) / $B55, "")</f>
        <v>-2.9673590504451036E-2</v>
      </c>
      <c r="O55" s="18">
        <f>IF(ISNUMBER(M55), $B64 * N55, "")</f>
        <v>-4451.0385756676551</v>
      </c>
      <c r="Q55" s="243"/>
      <c r="R55" s="244"/>
      <c r="S55" s="245"/>
    </row>
    <row r="56" spans="1:19" ht="17.25" customHeight="1" thickBot="1">
      <c r="A56" s="125" t="s">
        <v>186</v>
      </c>
      <c r="B56" s="126">
        <v>11.9</v>
      </c>
      <c r="C56" s="77">
        <v>-2.45901639E-2</v>
      </c>
      <c r="D56" s="15">
        <v>11.5</v>
      </c>
      <c r="E56" s="32">
        <f t="shared" si="22"/>
        <v>-3.3613445378151287E-2</v>
      </c>
      <c r="F56" s="18">
        <f>IF(ISNUMBER(D56), $B64 * E56, "")</f>
        <v>-5042.0168067226932</v>
      </c>
      <c r="G56" s="31">
        <v>11.6</v>
      </c>
      <c r="H56" s="32">
        <f t="shared" si="23"/>
        <v>-2.5210084033613505E-2</v>
      </c>
      <c r="I56" s="101">
        <f>IF(ISNUMBER(G56), $B64 * H56, "")</f>
        <v>-3781.5126050420258</v>
      </c>
      <c r="J56" s="15">
        <v>11.7</v>
      </c>
      <c r="K56" s="32">
        <f t="shared" si="24"/>
        <v>-1.680672268907572E-2</v>
      </c>
      <c r="L56" s="18">
        <f>IF(ISNUMBER(J56), $B64 * K56, "")</f>
        <v>-2521.008403361358</v>
      </c>
      <c r="M56" s="31">
        <v>11.9</v>
      </c>
      <c r="N56" s="32">
        <f t="shared" si="25"/>
        <v>0</v>
      </c>
      <c r="O56" s="18">
        <f>IF(ISNUMBER(M56), $B64 * N56, "")</f>
        <v>0</v>
      </c>
      <c r="Q56" s="228"/>
      <c r="R56" s="228"/>
      <c r="S56" s="228"/>
    </row>
    <row r="57" spans="1:19" ht="17.25" customHeight="1" thickBot="1">
      <c r="A57" s="125" t="s">
        <v>198</v>
      </c>
      <c r="B57" s="126">
        <v>55.1</v>
      </c>
      <c r="C57" s="77">
        <v>-2.4778761100000001E-2</v>
      </c>
      <c r="D57" s="15">
        <v>53.8</v>
      </c>
      <c r="E57" s="32">
        <f t="shared" si="22"/>
        <v>-2.3593466424682474E-2</v>
      </c>
      <c r="F57" s="18">
        <f>IF(ISNUMBER(D57), $B64 * E57, "")</f>
        <v>-3539.0199637023711</v>
      </c>
      <c r="G57" s="31">
        <v>54.1</v>
      </c>
      <c r="H57" s="32">
        <f t="shared" si="23"/>
        <v>-1.8148820326678767E-2</v>
      </c>
      <c r="I57" s="101">
        <f>IF(ISNUMBER(G57), $B64 * H57, "")</f>
        <v>-2722.323049001815</v>
      </c>
      <c r="J57" s="15">
        <v>55</v>
      </c>
      <c r="K57" s="32">
        <f t="shared" si="24"/>
        <v>-1.8148820326679023E-3</v>
      </c>
      <c r="L57" s="18">
        <f>IF(ISNUMBER(J57), $B64 * K57, "")</f>
        <v>-272.23230490018534</v>
      </c>
      <c r="M57" s="31">
        <v>54.6</v>
      </c>
      <c r="N57" s="32">
        <f t="shared" si="25"/>
        <v>-9.0744101633393835E-3</v>
      </c>
      <c r="O57" s="18">
        <f>IF(ISNUMBER(M57), $B64 * N57, "")</f>
        <v>-1361.1615245009075</v>
      </c>
      <c r="Q57" s="223"/>
      <c r="R57" s="223"/>
      <c r="S57" s="223"/>
    </row>
    <row r="58" spans="1:19" ht="17.25" customHeight="1" thickBot="1">
      <c r="A58" s="127" t="s">
        <v>64</v>
      </c>
      <c r="B58" s="128">
        <v>35.4</v>
      </c>
      <c r="C58" s="78">
        <v>-2.4793388400000001E-2</v>
      </c>
      <c r="D58" s="20">
        <v>34</v>
      </c>
      <c r="E58" s="21">
        <f t="shared" si="22"/>
        <v>-3.9548022598870018E-2</v>
      </c>
      <c r="F58" s="22">
        <f>IF(ISNUMBER(D58), $B64 * E58, "")</f>
        <v>-5932.2033898305026</v>
      </c>
      <c r="G58" s="30">
        <v>34.6</v>
      </c>
      <c r="H58" s="21">
        <f t="shared" si="23"/>
        <v>-2.2598870056497095E-2</v>
      </c>
      <c r="I58" s="105">
        <f>IF(ISNUMBER(G58), $B64 * H58, "")</f>
        <v>-3389.8305084745643</v>
      </c>
      <c r="J58" s="20">
        <v>34.799999999999997</v>
      </c>
      <c r="K58" s="21">
        <f t="shared" si="24"/>
        <v>-1.6949152542372923E-2</v>
      </c>
      <c r="L58" s="22">
        <f>IF(ISNUMBER(J58), $B64 * K58, "")</f>
        <v>-2542.3728813559383</v>
      </c>
      <c r="M58" s="30">
        <v>35.200000000000003</v>
      </c>
      <c r="N58" s="21">
        <f t="shared" si="25"/>
        <v>-5.6497175141241732E-3</v>
      </c>
      <c r="O58" s="22">
        <f>IF(ISNUMBER(M58), $B64 * N58, "")</f>
        <v>-847.45762711862596</v>
      </c>
      <c r="Q58" s="223"/>
      <c r="R58" s="223"/>
      <c r="S58" s="223"/>
    </row>
    <row r="59" spans="1:19" ht="17.25" customHeight="1" thickBot="1">
      <c r="A59" s="125" t="s">
        <v>147</v>
      </c>
      <c r="B59" s="129">
        <v>9.52</v>
      </c>
      <c r="C59" s="80">
        <v>-2.5588536299999999E-2</v>
      </c>
      <c r="D59" s="106">
        <v>9.25</v>
      </c>
      <c r="E59" s="107">
        <f>IF(ISNUMBER(D59), (D59 - $B59) / $B59, "")</f>
        <v>-2.8361344537815084E-2</v>
      </c>
      <c r="F59" s="108">
        <f>IF(ISNUMBER(D59), $B64 * E59, "")</f>
        <v>-4254.2016806722622</v>
      </c>
      <c r="G59" s="109">
        <v>9.27</v>
      </c>
      <c r="H59" s="107">
        <f>IF(ISNUMBER(G59), (G59 - $B59) / $B59, "")</f>
        <v>-2.6260504201680673E-2</v>
      </c>
      <c r="I59" s="110">
        <f>IF(ISNUMBER(G59), $B64 * H59, "")</f>
        <v>-3939.0756302521008</v>
      </c>
      <c r="J59" s="106">
        <v>9.31</v>
      </c>
      <c r="K59" s="107">
        <f>IF(ISNUMBER(J59), (J59 - $B59) / $B59, "")</f>
        <v>-2.2058823529411669E-2</v>
      </c>
      <c r="L59" s="108">
        <f>IF(ISNUMBER(J59), $B64 * K59, "")</f>
        <v>-3308.8235294117503</v>
      </c>
      <c r="M59" s="109">
        <v>9.67</v>
      </c>
      <c r="N59" s="107">
        <f>IF(ISNUMBER(M59), (M59 - $B59) / $B59, "")</f>
        <v>1.5756302521008441E-2</v>
      </c>
      <c r="O59" s="108">
        <f>IF(ISNUMBER(M59), $B64 * N59, "")</f>
        <v>2363.4453781512661</v>
      </c>
      <c r="Q59" s="228"/>
      <c r="R59" s="228"/>
      <c r="S59" s="228"/>
    </row>
    <row r="60" spans="1:19" ht="17.25" customHeight="1" thickBot="1">
      <c r="A60" s="125" t="s">
        <v>71</v>
      </c>
      <c r="B60" s="126">
        <v>21.7</v>
      </c>
      <c r="C60" s="77">
        <v>-2.69058296E-2</v>
      </c>
      <c r="D60" s="15">
        <v>20.9</v>
      </c>
      <c r="E60" s="32">
        <f t="shared" ref="E60:E63" si="26">IF(ISNUMBER(D60), (D60 - $B60) / $B60, "")</f>
        <v>-3.6866359447004643E-2</v>
      </c>
      <c r="F60" s="18">
        <f>IF(ISNUMBER(D60), $B64 * E60, "")</f>
        <v>-5529.9539170506969</v>
      </c>
      <c r="G60" s="31">
        <v>21</v>
      </c>
      <c r="H60" s="32">
        <f t="shared" ref="H60:H63" si="27">IF(ISNUMBER(G60), (G60 - $B60) / $B60, "")</f>
        <v>-3.2258064516129004E-2</v>
      </c>
      <c r="I60" s="101">
        <f>IF(ISNUMBER(G60), $B64 * H60, "")</f>
        <v>-4838.7096774193506</v>
      </c>
      <c r="J60" s="15">
        <v>21.3</v>
      </c>
      <c r="K60" s="32">
        <f t="shared" ref="K60:K63" si="28">IF(ISNUMBER(J60), (J60 - $B60) / $B60, "")</f>
        <v>-1.8433179723502238E-2</v>
      </c>
      <c r="L60" s="18">
        <f>IF(ISNUMBER(J60), $B64 * K60, "")</f>
        <v>-2764.9769585253357</v>
      </c>
      <c r="M60" s="31">
        <v>21.6</v>
      </c>
      <c r="N60" s="32">
        <f t="shared" ref="N60:N63" si="29">IF(ISNUMBER(M60), (M60 - $B60) / $B60, "")</f>
        <v>-4.608294930875478E-3</v>
      </c>
      <c r="O60" s="18">
        <f>IF(ISNUMBER(M60), $B64 * N60, "")</f>
        <v>-691.24423963132165</v>
      </c>
      <c r="Q60" s="228"/>
      <c r="R60" s="228"/>
      <c r="S60" s="228"/>
    </row>
    <row r="61" spans="1:19" ht="17.25" customHeight="1" thickBot="1">
      <c r="A61" s="125" t="s">
        <v>200</v>
      </c>
      <c r="B61" s="126">
        <v>13.1</v>
      </c>
      <c r="C61" s="77">
        <v>-2.9629629599999999E-2</v>
      </c>
      <c r="D61" s="15">
        <v>12.6</v>
      </c>
      <c r="E61" s="32">
        <f t="shared" si="26"/>
        <v>-3.8167938931297711E-2</v>
      </c>
      <c r="F61" s="18">
        <f>IF(ISNUMBER(D61), $B64 * E61, "")</f>
        <v>-5725.1908396946565</v>
      </c>
      <c r="G61" s="31">
        <v>12.6</v>
      </c>
      <c r="H61" s="32">
        <f t="shared" si="27"/>
        <v>-3.8167938931297711E-2</v>
      </c>
      <c r="I61" s="101">
        <f>IF(ISNUMBER(G61), $B64 * H61, "")</f>
        <v>-5725.1908396946565</v>
      </c>
      <c r="J61" s="15">
        <v>12.7</v>
      </c>
      <c r="K61" s="32">
        <f t="shared" si="28"/>
        <v>-3.0534351145038195E-2</v>
      </c>
      <c r="L61" s="18">
        <f>IF(ISNUMBER(J61), $B64 * K61, "")</f>
        <v>-4580.152671755729</v>
      </c>
      <c r="M61" s="31">
        <v>12.8</v>
      </c>
      <c r="N61" s="32">
        <f t="shared" si="29"/>
        <v>-2.2900763358778546E-2</v>
      </c>
      <c r="O61" s="18">
        <f>IF(ISNUMBER(M61), $B64 * N61, "")</f>
        <v>-3435.114503816782</v>
      </c>
      <c r="Q61" s="228"/>
      <c r="R61" s="228"/>
      <c r="S61" s="228"/>
    </row>
    <row r="62" spans="1:19" ht="17.25" customHeight="1">
      <c r="A62" s="125" t="s">
        <v>206</v>
      </c>
      <c r="B62" s="126">
        <v>12.9</v>
      </c>
      <c r="C62" s="77">
        <v>-3.0075187999999999E-2</v>
      </c>
      <c r="D62" s="15">
        <v>12.5</v>
      </c>
      <c r="E62" s="32">
        <f t="shared" si="26"/>
        <v>-3.1007751937984523E-2</v>
      </c>
      <c r="F62" s="18">
        <f>IF(ISNUMBER(D62), $B64 * E62, "")</f>
        <v>-4651.1627906976782</v>
      </c>
      <c r="G62" s="31">
        <v>12.5</v>
      </c>
      <c r="H62" s="32">
        <f t="shared" si="27"/>
        <v>-3.1007751937984523E-2</v>
      </c>
      <c r="I62" s="101">
        <f>IF(ISNUMBER(G62), $B64 * H62, "")</f>
        <v>-4651.1627906976782</v>
      </c>
      <c r="J62" s="15">
        <v>12.6</v>
      </c>
      <c r="K62" s="32">
        <f t="shared" si="28"/>
        <v>-2.3255813953488427E-2</v>
      </c>
      <c r="L62" s="18">
        <f>IF(ISNUMBER(J62), $B64 * K62, "")</f>
        <v>-3488.3720930232639</v>
      </c>
      <c r="M62" s="31">
        <v>12.8</v>
      </c>
      <c r="N62" s="32">
        <f t="shared" si="29"/>
        <v>-7.7519379844960962E-3</v>
      </c>
      <c r="O62" s="18">
        <f>IF(ISNUMBER(M62), $B64 * N62, "")</f>
        <v>-1162.7906976744143</v>
      </c>
      <c r="Q62" s="250"/>
      <c r="R62" s="251"/>
      <c r="S62" s="252"/>
    </row>
    <row r="63" spans="1:19" ht="17.25" customHeight="1" thickBot="1">
      <c r="A63" s="130" t="s">
        <v>230</v>
      </c>
      <c r="B63" s="131">
        <v>61.9</v>
      </c>
      <c r="C63" s="79">
        <v>-3.1298904500000002E-2</v>
      </c>
      <c r="D63" s="24">
        <v>59.4</v>
      </c>
      <c r="E63" s="25">
        <f t="shared" si="26"/>
        <v>-4.0387722132471729E-2</v>
      </c>
      <c r="F63" s="104">
        <f>IF(ISNUMBER(D63), $B64 * E63, "")</f>
        <v>-6058.1583198707594</v>
      </c>
      <c r="G63" s="102">
        <v>60.2</v>
      </c>
      <c r="H63" s="25">
        <f t="shared" si="27"/>
        <v>-2.7463651050080706E-2</v>
      </c>
      <c r="I63" s="103">
        <f>IF(ISNUMBER(G63), $B64 * H63, "")</f>
        <v>-4119.5476575121056</v>
      </c>
      <c r="J63" s="24">
        <v>60.1</v>
      </c>
      <c r="K63" s="25">
        <f t="shared" si="28"/>
        <v>-2.90791599353796E-2</v>
      </c>
      <c r="L63" s="104">
        <f>IF(ISNUMBER(J63), $B64 * K63, "")</f>
        <v>-4361.87399030694</v>
      </c>
      <c r="M63" s="102">
        <v>60.7</v>
      </c>
      <c r="N63" s="25">
        <f t="shared" si="29"/>
        <v>-1.938610662358636E-2</v>
      </c>
      <c r="O63" s="104">
        <f>IF(ISNUMBER(M63), $B64 * N63, "")</f>
        <v>-2907.9159935379539</v>
      </c>
      <c r="Q63" s="253"/>
      <c r="R63" s="254"/>
      <c r="S63" s="255"/>
    </row>
    <row r="64" spans="1:19" ht="17.25" customHeight="1" thickBot="1">
      <c r="A64" s="132" t="s">
        <v>266</v>
      </c>
      <c r="B64" s="261">
        <f>$B$37</f>
        <v>150000</v>
      </c>
      <c r="C64" s="262"/>
      <c r="D64" s="26" t="s">
        <v>267</v>
      </c>
      <c r="E64" s="27">
        <f>IF(COUNT(E44:E63), SUM(E44:E63) / COUNT(E44:E63), 0)</f>
        <v>-3.0231981990024831E-2</v>
      </c>
      <c r="F64" s="28">
        <f>SUM(F44:F63)</f>
        <v>-90695.945970074477</v>
      </c>
      <c r="G64" s="26" t="s">
        <v>267</v>
      </c>
      <c r="H64" s="27">
        <f>IF(COUNT(H44:H63), SUM(H44:H63) / COUNT(H44:H63), 0)</f>
        <v>-2.8858161262015902E-2</v>
      </c>
      <c r="I64" s="28">
        <f>SUM(I44:I63)</f>
        <v>-86574.483786047713</v>
      </c>
      <c r="J64" s="26" t="s">
        <v>267</v>
      </c>
      <c r="K64" s="27">
        <f>IF(COUNT(K44:K63), SUM(K44:K63) / COUNT(K44:K63), 0)</f>
        <v>-2.4928826264147785E-2</v>
      </c>
      <c r="L64" s="28">
        <f>SUM(L44:L63)</f>
        <v>-74786.478792443348</v>
      </c>
      <c r="M64" s="26" t="s">
        <v>267</v>
      </c>
      <c r="N64" s="27">
        <f>IF(COUNT(N44:N63), SUM(N44:N63) / COUNT(N44:N63), 0)</f>
        <v>-1.7462139070657103E-2</v>
      </c>
      <c r="O64" s="28">
        <f>SUM(O44:O63)</f>
        <v>-52386.417211971304</v>
      </c>
      <c r="Q64" s="256"/>
      <c r="R64" s="257"/>
      <c r="S64" s="258"/>
    </row>
    <row r="65" spans="1:19" ht="17.25" customHeight="1"/>
    <row r="66" spans="1:19" ht="17.25" customHeight="1" thickBot="1"/>
    <row r="67" spans="1:19" ht="17.25" thickBot="1">
      <c r="A67" s="202" t="s">
        <v>45</v>
      </c>
      <c r="B67" s="203"/>
      <c r="C67" s="203"/>
      <c r="D67" s="203"/>
      <c r="E67" s="203"/>
      <c r="F67" s="203"/>
      <c r="G67" s="203"/>
      <c r="H67" s="203"/>
      <c r="I67" s="203"/>
      <c r="J67" s="203"/>
      <c r="K67" s="203"/>
      <c r="L67" s="203"/>
      <c r="M67" s="203"/>
      <c r="N67" s="203"/>
      <c r="O67" s="204"/>
      <c r="Q67" s="223"/>
      <c r="R67" s="223"/>
      <c r="S67" s="223"/>
    </row>
    <row r="68" spans="1:19" ht="17.25" thickBot="1">
      <c r="A68" s="182" t="s">
        <v>263</v>
      </c>
      <c r="B68" s="202" t="s">
        <v>49</v>
      </c>
      <c r="C68" s="204"/>
      <c r="D68" s="202" t="s">
        <v>57</v>
      </c>
      <c r="E68" s="203"/>
      <c r="F68" s="204"/>
      <c r="G68" s="229">
        <f>_xlfn.IFNA(VLOOKUP(B68, 현재가테이블!$B$2:$D$200, 2, FALSE), "-")</f>
        <v>48446000</v>
      </c>
      <c r="H68" s="230"/>
      <c r="I68" s="231"/>
      <c r="J68" s="202" t="s">
        <v>58</v>
      </c>
      <c r="K68" s="203"/>
      <c r="L68" s="204"/>
      <c r="M68" s="232">
        <f>_xlfn.IFNA(VLOOKUP(B68, 현재가테이블!$B$2:$D$200, 3, FALSE), "-")</f>
        <v>4.5040769699999997E-2</v>
      </c>
      <c r="N68" s="233"/>
      <c r="O68" s="234"/>
      <c r="Q68" s="223"/>
      <c r="R68" s="223"/>
      <c r="S68" s="223"/>
    </row>
    <row r="69" spans="1:19" ht="17.25" thickBot="1">
      <c r="A69" s="263" t="s">
        <v>54</v>
      </c>
      <c r="B69" s="265" t="str">
        <f>TEXT($G$1, "[$-ko-KR]yyyy-mm-dd(ddd) ") &amp; "오전 00:00"</f>
        <v>2022-02-11(금) 오전 00:00</v>
      </c>
      <c r="C69" s="266"/>
      <c r="D69" s="225" t="str">
        <f>TEXT($G$1, "[$-ko-KR]yyyy-mm-dd(ddd) ") &amp; "오후 14:00"</f>
        <v>2022-02-11(금) 오후 14:00</v>
      </c>
      <c r="E69" s="226"/>
      <c r="F69" s="227"/>
      <c r="G69" s="225" t="str">
        <f>TEXT($G$1, "[$-ko-KR]yyyy-mm-dd(ddd) ") &amp; "오후 19:00"</f>
        <v>2022-02-11(금) 오후 19:00</v>
      </c>
      <c r="H69" s="226"/>
      <c r="I69" s="227"/>
      <c r="J69" s="225" t="str">
        <f>TEXT($G$1, "[$-ko-KR]yyyy-mm-dd(ddd) ") &amp; "오후 21:00"</f>
        <v>2022-02-11(금) 오후 21:00</v>
      </c>
      <c r="K69" s="226"/>
      <c r="L69" s="227"/>
      <c r="M69" s="225" t="str">
        <f>TEXT($G$1+1, "[$-ko-KR]yyyy-mm-dd(ddd) ") &amp; "오전 00:00"</f>
        <v>2022-02-12(토) 오전 00:00</v>
      </c>
      <c r="N69" s="226"/>
      <c r="O69" s="227"/>
      <c r="Q69" s="223"/>
      <c r="R69" s="223"/>
      <c r="S69" s="223"/>
    </row>
    <row r="70" spans="1:19" ht="17.25" thickBot="1">
      <c r="A70" s="264"/>
      <c r="B70" s="121" t="s">
        <v>57</v>
      </c>
      <c r="C70" s="122" t="s">
        <v>58</v>
      </c>
      <c r="D70" s="2" t="s">
        <v>57</v>
      </c>
      <c r="E70" s="10" t="s">
        <v>264</v>
      </c>
      <c r="F70" s="11" t="s">
        <v>265</v>
      </c>
      <c r="G70" s="183" t="s">
        <v>57</v>
      </c>
      <c r="H70" s="184" t="s">
        <v>264</v>
      </c>
      <c r="I70" s="185" t="s">
        <v>265</v>
      </c>
      <c r="J70" s="10" t="s">
        <v>57</v>
      </c>
      <c r="K70" s="10" t="s">
        <v>264</v>
      </c>
      <c r="L70" s="115" t="s">
        <v>265</v>
      </c>
      <c r="M70" s="2" t="s">
        <v>57</v>
      </c>
      <c r="N70" s="10" t="s">
        <v>264</v>
      </c>
      <c r="O70" s="66" t="s">
        <v>265</v>
      </c>
      <c r="Q70" s="228"/>
      <c r="R70" s="228"/>
      <c r="S70" s="228"/>
    </row>
    <row r="71" spans="1:19" ht="17.25" thickBot="1">
      <c r="A71" s="123" t="s">
        <v>135</v>
      </c>
      <c r="B71" s="124">
        <v>279</v>
      </c>
      <c r="C71" s="76">
        <v>8.1395348800000003E-2</v>
      </c>
      <c r="D71" s="13">
        <v>266</v>
      </c>
      <c r="E71" s="14">
        <f>IF(ISNUMBER(D71), (D71 - $B71) / $B71, "")</f>
        <v>-4.6594982078853049E-2</v>
      </c>
      <c r="F71" s="16">
        <f>IF(ISNUMBER(D71), $B91 * E71, "")</f>
        <v>-6989.2473118279577</v>
      </c>
      <c r="G71" s="29">
        <v>269</v>
      </c>
      <c r="H71" s="14">
        <f>IF(ISNUMBER(G71), (G71 - $B71) / $B71, "")</f>
        <v>-3.5842293906810034E-2</v>
      </c>
      <c r="I71" s="100">
        <f>IF(ISNUMBER(G71), $B91 * H71, "")</f>
        <v>-5376.3440860215051</v>
      </c>
      <c r="J71" s="13">
        <v>266</v>
      </c>
      <c r="K71" s="14">
        <f>IF(ISNUMBER(J71), (J71 - $B71) / $B71, "")</f>
        <v>-4.6594982078853049E-2</v>
      </c>
      <c r="L71" s="16">
        <f>IF(ISNUMBER(J71), $B91 * K71, "")</f>
        <v>-6989.2473118279577</v>
      </c>
      <c r="M71" s="29">
        <v>263</v>
      </c>
      <c r="N71" s="14">
        <f>IF(ISNUMBER(M71), (M71 - $B71) / $B71, "")</f>
        <v>-5.7347670250896057E-2</v>
      </c>
      <c r="O71" s="16">
        <f>IF(ISNUMBER(M71), $B91 * N71, "")</f>
        <v>-8602.1505376344085</v>
      </c>
      <c r="Q71" s="223"/>
      <c r="R71" s="223"/>
      <c r="S71" s="223"/>
    </row>
    <row r="72" spans="1:19" ht="17.25" thickBot="1">
      <c r="A72" s="125" t="s">
        <v>115</v>
      </c>
      <c r="B72" s="126">
        <v>643</v>
      </c>
      <c r="C72" s="77">
        <v>3.5426731099999997E-2</v>
      </c>
      <c r="D72" s="15">
        <v>616</v>
      </c>
      <c r="E72" s="32">
        <f t="shared" ref="E72:E75" si="30">IF(ISNUMBER(D72), (D72 - $B72) / $B72, "")</f>
        <v>-4.1990668740279936E-2</v>
      </c>
      <c r="F72" s="18">
        <f>IF(ISNUMBER(D72), $B91 * E72, "")</f>
        <v>-6298.6003110419906</v>
      </c>
      <c r="G72" s="31">
        <v>628</v>
      </c>
      <c r="H72" s="32">
        <f t="shared" ref="H72:H75" si="31">IF(ISNUMBER(G72), (G72 - $B72) / $B72, "")</f>
        <v>-2.3328149300155521E-2</v>
      </c>
      <c r="I72" s="101">
        <f>IF(ISNUMBER(G72), $B91 * H72, "")</f>
        <v>-3499.2223950233283</v>
      </c>
      <c r="J72" s="15">
        <v>623</v>
      </c>
      <c r="K72" s="32">
        <f t="shared" ref="K72:K75" si="32">IF(ISNUMBER(J72), (J72 - $B72) / $B72, "")</f>
        <v>-3.110419906687403E-2</v>
      </c>
      <c r="L72" s="18">
        <f>IF(ISNUMBER(J72), $B91 * K72, "")</f>
        <v>-4665.6298600311047</v>
      </c>
      <c r="M72" s="31">
        <v>631</v>
      </c>
      <c r="N72" s="32">
        <f t="shared" ref="N72:N75" si="33">IF(ISNUMBER(M72), (M72 - $B72) / $B72, "")</f>
        <v>-1.8662519440124418E-2</v>
      </c>
      <c r="O72" s="18">
        <f>IF(ISNUMBER(M72), $B91 * N72, "")</f>
        <v>-2799.3779160186627</v>
      </c>
      <c r="Q72" s="223"/>
      <c r="R72" s="223"/>
      <c r="S72" s="223"/>
    </row>
    <row r="73" spans="1:19" ht="17.25" thickBot="1">
      <c r="A73" s="125" t="s">
        <v>101</v>
      </c>
      <c r="B73" s="126">
        <v>736</v>
      </c>
      <c r="C73" s="77">
        <v>3.5161744000000002E-2</v>
      </c>
      <c r="D73" s="15">
        <v>703</v>
      </c>
      <c r="E73" s="32">
        <f t="shared" si="30"/>
        <v>-4.4836956521739128E-2</v>
      </c>
      <c r="F73" s="18">
        <f>IF(ISNUMBER(D73), $B91 * E73, "")</f>
        <v>-6725.5434782608691</v>
      </c>
      <c r="G73" s="31">
        <v>704</v>
      </c>
      <c r="H73" s="32">
        <f t="shared" si="31"/>
        <v>-4.3478260869565216E-2</v>
      </c>
      <c r="I73" s="101">
        <f>IF(ISNUMBER(G73), $B91 * H73, "")</f>
        <v>-6521.7391304347821</v>
      </c>
      <c r="J73" s="15">
        <v>707</v>
      </c>
      <c r="K73" s="32">
        <f t="shared" si="32"/>
        <v>-3.940217391304348E-2</v>
      </c>
      <c r="L73" s="18">
        <f>IF(ISNUMBER(J73), $B91 * K73, "")</f>
        <v>-5910.326086956522</v>
      </c>
      <c r="M73" s="31">
        <v>711</v>
      </c>
      <c r="N73" s="32">
        <f t="shared" si="33"/>
        <v>-3.3967391304347824E-2</v>
      </c>
      <c r="O73" s="18">
        <f>IF(ISNUMBER(M73), $B91 * N73, "")</f>
        <v>-5095.108695652174</v>
      </c>
      <c r="Q73" s="228"/>
      <c r="R73" s="228"/>
      <c r="S73" s="228"/>
    </row>
    <row r="74" spans="1:19" ht="17.25" thickBot="1">
      <c r="A74" s="125" t="s">
        <v>325</v>
      </c>
      <c r="B74" s="126">
        <v>313</v>
      </c>
      <c r="C74" s="77">
        <v>6.4308682000000002E-3</v>
      </c>
      <c r="D74" s="15">
        <v>300</v>
      </c>
      <c r="E74" s="32">
        <f t="shared" si="30"/>
        <v>-4.1533546325878593E-2</v>
      </c>
      <c r="F74" s="18">
        <f>IF(ISNUMBER(D74), $B91 * E74, "")</f>
        <v>-6230.0319488817886</v>
      </c>
      <c r="G74" s="31">
        <v>300</v>
      </c>
      <c r="H74" s="32">
        <f t="shared" si="31"/>
        <v>-4.1533546325878593E-2</v>
      </c>
      <c r="I74" s="101">
        <f>IF(ISNUMBER(G74), $B91 * H74, "")</f>
        <v>-6230.0319488817886</v>
      </c>
      <c r="J74" s="15">
        <v>302</v>
      </c>
      <c r="K74" s="32">
        <f t="shared" si="32"/>
        <v>-3.5143769968051117E-2</v>
      </c>
      <c r="L74" s="18">
        <f>IF(ISNUMBER(J74), $B91 * K74, "")</f>
        <v>-5271.5654952076675</v>
      </c>
      <c r="M74" s="31">
        <v>305</v>
      </c>
      <c r="N74" s="32">
        <f t="shared" si="33"/>
        <v>-2.5559105431309903E-2</v>
      </c>
      <c r="O74" s="18">
        <f>IF(ISNUMBER(M74), $B91 * N74, "")</f>
        <v>-3833.8658146964854</v>
      </c>
      <c r="Q74" s="228"/>
      <c r="R74" s="228"/>
      <c r="S74" s="228"/>
    </row>
    <row r="75" spans="1:19" ht="17.25" thickBot="1">
      <c r="A75" s="127" t="s">
        <v>121</v>
      </c>
      <c r="B75" s="128">
        <v>386</v>
      </c>
      <c r="C75" s="78">
        <v>2.5974026000000002E-3</v>
      </c>
      <c r="D75" s="20">
        <v>362</v>
      </c>
      <c r="E75" s="21">
        <f t="shared" si="30"/>
        <v>-6.2176165803108807E-2</v>
      </c>
      <c r="F75" s="22">
        <f>IF(ISNUMBER(D75), $B91 * E75, "")</f>
        <v>-9326.4248704663205</v>
      </c>
      <c r="G75" s="30">
        <v>367</v>
      </c>
      <c r="H75" s="21">
        <f t="shared" si="31"/>
        <v>-4.9222797927461141E-2</v>
      </c>
      <c r="I75" s="105">
        <f>IF(ISNUMBER(G75), $B91 * H75, "")</f>
        <v>-7383.4196891191714</v>
      </c>
      <c r="J75" s="20">
        <v>368</v>
      </c>
      <c r="K75" s="21">
        <f t="shared" si="32"/>
        <v>-4.6632124352331605E-2</v>
      </c>
      <c r="L75" s="22">
        <f>IF(ISNUMBER(J75), $B91 * K75, "")</f>
        <v>-6994.8186528497408</v>
      </c>
      <c r="M75" s="30">
        <v>375</v>
      </c>
      <c r="N75" s="21">
        <f t="shared" si="33"/>
        <v>-2.8497409326424871E-2</v>
      </c>
      <c r="O75" s="22">
        <f>IF(ISNUMBER(M75), $B91 * N75, "")</f>
        <v>-4274.6113989637306</v>
      </c>
      <c r="Q75" s="228"/>
      <c r="R75" s="228"/>
      <c r="S75" s="228"/>
    </row>
    <row r="76" spans="1:19" ht="17.25" thickBot="1">
      <c r="A76" s="125" t="s">
        <v>216</v>
      </c>
      <c r="B76" s="129">
        <v>161</v>
      </c>
      <c r="C76" s="80">
        <v>0</v>
      </c>
      <c r="D76" s="106">
        <v>155</v>
      </c>
      <c r="E76" s="107">
        <f>IF(ISNUMBER(D76), (D76 - $B76) / $B76, "")</f>
        <v>-3.7267080745341616E-2</v>
      </c>
      <c r="F76" s="108">
        <f>IF(ISNUMBER(D76), $B91 * E76, "")</f>
        <v>-5590.0621118012423</v>
      </c>
      <c r="G76" s="109">
        <v>156</v>
      </c>
      <c r="H76" s="107">
        <f>IF(ISNUMBER(G76), (G76 - $B76) / $B76, "")</f>
        <v>-3.1055900621118012E-2</v>
      </c>
      <c r="I76" s="110">
        <f>IF(ISNUMBER(G76), $B91 * H76, "")</f>
        <v>-4658.3850931677016</v>
      </c>
      <c r="J76" s="106">
        <v>158</v>
      </c>
      <c r="K76" s="107">
        <f>IF(ISNUMBER(J76), (J76 - $B76) / $B76, "")</f>
        <v>-1.8633540372670808E-2</v>
      </c>
      <c r="L76" s="108">
        <f>IF(ISNUMBER(J76), $B91 * K76, "")</f>
        <v>-2795.0310559006211</v>
      </c>
      <c r="M76" s="109">
        <v>157</v>
      </c>
      <c r="N76" s="107">
        <f>IF(ISNUMBER(M76), (M76 - $B76) / $B76, "")</f>
        <v>-2.4844720496894408E-2</v>
      </c>
      <c r="O76" s="108">
        <f>IF(ISNUMBER(M76), $B91 * N76, "")</f>
        <v>-3726.7080745341614</v>
      </c>
      <c r="Q76" s="228"/>
      <c r="R76" s="228"/>
      <c r="S76" s="228"/>
    </row>
    <row r="77" spans="1:19" ht="17.25" thickBot="1">
      <c r="A77" s="125" t="s">
        <v>327</v>
      </c>
      <c r="B77" s="126">
        <v>712</v>
      </c>
      <c r="C77" s="77">
        <v>0</v>
      </c>
      <c r="D77" s="15">
        <v>684</v>
      </c>
      <c r="E77" s="32">
        <f t="shared" ref="E77:E80" si="34">IF(ISNUMBER(D77), (D77 - $B77) / $B77, "")</f>
        <v>-3.9325842696629212E-2</v>
      </c>
      <c r="F77" s="18">
        <f>IF(ISNUMBER(D77), $B91 * E77, "")</f>
        <v>-5898.8764044943819</v>
      </c>
      <c r="G77" s="31">
        <v>692</v>
      </c>
      <c r="H77" s="32">
        <f t="shared" ref="H77:H80" si="35">IF(ISNUMBER(G77), (G77 - $B77) / $B77, "")</f>
        <v>-2.8089887640449437E-2</v>
      </c>
      <c r="I77" s="101">
        <f>IF(ISNUMBER(G77), $B91 * H77, "")</f>
        <v>-4213.4831460674159</v>
      </c>
      <c r="J77" s="15">
        <v>689</v>
      </c>
      <c r="K77" s="32">
        <f t="shared" ref="K77:K80" si="36">IF(ISNUMBER(J77), (J77 - $B77) / $B77, "")</f>
        <v>-3.2303370786516857E-2</v>
      </c>
      <c r="L77" s="18">
        <f>IF(ISNUMBER(J77), $B91 * K77, "")</f>
        <v>-4845.5056179775283</v>
      </c>
      <c r="M77" s="31">
        <v>693</v>
      </c>
      <c r="N77" s="32">
        <f t="shared" ref="N77:N80" si="37">IF(ISNUMBER(M77), (M77 - $B77) / $B77, "")</f>
        <v>-2.6685393258426966E-2</v>
      </c>
      <c r="O77" s="18">
        <f>IF(ISNUMBER(M77), $B91 * N77, "")</f>
        <v>-4002.8089887640449</v>
      </c>
      <c r="Q77" s="228"/>
      <c r="R77" s="228"/>
      <c r="S77" s="228"/>
    </row>
    <row r="78" spans="1:19" ht="17.25" thickBot="1">
      <c r="A78" s="125" t="s">
        <v>141</v>
      </c>
      <c r="B78" s="126">
        <v>103</v>
      </c>
      <c r="C78" s="77">
        <v>-9.6153846000000005E-3</v>
      </c>
      <c r="D78" s="15">
        <v>100</v>
      </c>
      <c r="E78" s="32">
        <f t="shared" si="34"/>
        <v>-2.9126213592233011E-2</v>
      </c>
      <c r="F78" s="18">
        <f>IF(ISNUMBER(D78), $B91 * E78, "")</f>
        <v>-4368.9320388349515</v>
      </c>
      <c r="G78" s="31">
        <v>102</v>
      </c>
      <c r="H78" s="32">
        <f t="shared" si="35"/>
        <v>-9.7087378640776691E-3</v>
      </c>
      <c r="I78" s="101">
        <f>IF(ISNUMBER(G78), $B91 * H78, "")</f>
        <v>-1456.3106796116504</v>
      </c>
      <c r="J78" s="15">
        <v>102</v>
      </c>
      <c r="K78" s="32">
        <f t="shared" si="36"/>
        <v>-9.7087378640776691E-3</v>
      </c>
      <c r="L78" s="18">
        <f>IF(ISNUMBER(J78), $B91 * K78, "")</f>
        <v>-1456.3106796116504</v>
      </c>
      <c r="M78" s="31">
        <v>102</v>
      </c>
      <c r="N78" s="32">
        <f t="shared" si="37"/>
        <v>-9.7087378640776691E-3</v>
      </c>
      <c r="O78" s="18">
        <f>IF(ISNUMBER(M78), $B91 * N78, "")</f>
        <v>-1456.3106796116504</v>
      </c>
      <c r="Q78" s="228"/>
      <c r="R78" s="228"/>
      <c r="S78" s="228"/>
    </row>
    <row r="79" spans="1:19" ht="17.25" thickBot="1">
      <c r="A79" s="125" t="s">
        <v>51</v>
      </c>
      <c r="B79" s="126">
        <v>286</v>
      </c>
      <c r="C79" s="77">
        <v>-1.0380622799999999E-2</v>
      </c>
      <c r="D79" s="15">
        <v>279</v>
      </c>
      <c r="E79" s="32">
        <f t="shared" si="34"/>
        <v>-2.4475524475524476E-2</v>
      </c>
      <c r="F79" s="18">
        <f>IF(ISNUMBER(D79), $B91 * E79, "")</f>
        <v>-3671.3286713286716</v>
      </c>
      <c r="G79" s="31">
        <v>278</v>
      </c>
      <c r="H79" s="32">
        <f t="shared" si="35"/>
        <v>-2.7972027972027972E-2</v>
      </c>
      <c r="I79" s="101">
        <f>IF(ISNUMBER(G79), $B91 * H79, "")</f>
        <v>-4195.8041958041958</v>
      </c>
      <c r="J79" s="15">
        <v>278</v>
      </c>
      <c r="K79" s="32">
        <f t="shared" si="36"/>
        <v>-2.7972027972027972E-2</v>
      </c>
      <c r="L79" s="18">
        <f>IF(ISNUMBER(J79), $B91 * K79, "")</f>
        <v>-4195.8041958041958</v>
      </c>
      <c r="M79" s="31">
        <v>279</v>
      </c>
      <c r="N79" s="32">
        <f t="shared" si="37"/>
        <v>-2.4475524475524476E-2</v>
      </c>
      <c r="O79" s="18">
        <f>IF(ISNUMBER(M79), $B91 * N79, "")</f>
        <v>-3671.3286713286716</v>
      </c>
      <c r="Q79" s="33"/>
      <c r="R79" s="33"/>
    </row>
    <row r="80" spans="1:19" ht="17.25" thickBot="1">
      <c r="A80" s="130" t="s">
        <v>103</v>
      </c>
      <c r="B80" s="131">
        <v>842</v>
      </c>
      <c r="C80" s="79">
        <v>-1.17370892E-2</v>
      </c>
      <c r="D80" s="24">
        <v>802</v>
      </c>
      <c r="E80" s="25">
        <f t="shared" si="34"/>
        <v>-4.7505938242280284E-2</v>
      </c>
      <c r="F80" s="104">
        <f>IF(ISNUMBER(D80), $B91 * E80, "")</f>
        <v>-7125.8907363420421</v>
      </c>
      <c r="G80" s="102">
        <v>812</v>
      </c>
      <c r="H80" s="25">
        <f t="shared" si="35"/>
        <v>-3.5629453681710214E-2</v>
      </c>
      <c r="I80" s="103">
        <f>IF(ISNUMBER(G80), $B91 * H80, "")</f>
        <v>-5344.4180522565321</v>
      </c>
      <c r="J80" s="24">
        <v>815</v>
      </c>
      <c r="K80" s="25">
        <f t="shared" si="36"/>
        <v>-3.2066508313539195E-2</v>
      </c>
      <c r="L80" s="104">
        <f>IF(ISNUMBER(J80), $B91 * K80, "")</f>
        <v>-4809.9762470308797</v>
      </c>
      <c r="M80" s="102">
        <v>817</v>
      </c>
      <c r="N80" s="25">
        <f t="shared" si="37"/>
        <v>-2.9691211401425176E-2</v>
      </c>
      <c r="O80" s="104">
        <f>IF(ISNUMBER(M80), $B91 * N80, "")</f>
        <v>-4453.6817102137766</v>
      </c>
      <c r="Q80" s="237"/>
      <c r="R80" s="238"/>
      <c r="S80" s="239"/>
    </row>
    <row r="81" spans="1:19">
      <c r="A81" s="123" t="s">
        <v>196</v>
      </c>
      <c r="B81" s="124">
        <v>146</v>
      </c>
      <c r="C81" s="76">
        <v>-1.3513513499999999E-2</v>
      </c>
      <c r="D81" s="13">
        <v>143</v>
      </c>
      <c r="E81" s="14">
        <f>IF(ISNUMBER(D81), (D81 - $B81) / $B81, "")</f>
        <v>-2.0547945205479451E-2</v>
      </c>
      <c r="F81" s="16">
        <f>IF(ISNUMBER(D81), $B91 * E81, "")</f>
        <v>-3082.1917808219177</v>
      </c>
      <c r="G81" s="29">
        <v>145</v>
      </c>
      <c r="H81" s="14">
        <f>IF(ISNUMBER(G81), (G81 - $B81) / $B81, "")</f>
        <v>-6.8493150684931503E-3</v>
      </c>
      <c r="I81" s="100">
        <f>IF(ISNUMBER(G81), $B91 * H81, "")</f>
        <v>-1027.3972602739725</v>
      </c>
      <c r="J81" s="13">
        <v>145</v>
      </c>
      <c r="K81" s="14">
        <f>IF(ISNUMBER(J81), (J81 - $B81) / $B81, "")</f>
        <v>-6.8493150684931503E-3</v>
      </c>
      <c r="L81" s="16">
        <f>IF(ISNUMBER(J81), $B91 * K81, "")</f>
        <v>-1027.3972602739725</v>
      </c>
      <c r="M81" s="29">
        <v>146</v>
      </c>
      <c r="N81" s="14">
        <f>IF(ISNUMBER(M81), (M81 - $B81) / $B81, "")</f>
        <v>0</v>
      </c>
      <c r="O81" s="16">
        <f>IF(ISNUMBER(M81), $B91 * N81, "")</f>
        <v>0</v>
      </c>
      <c r="Q81" s="240"/>
      <c r="R81" s="241"/>
      <c r="S81" s="242"/>
    </row>
    <row r="82" spans="1:19" ht="17.25" thickBot="1">
      <c r="A82" s="125" t="s">
        <v>262</v>
      </c>
      <c r="B82" s="126">
        <v>189</v>
      </c>
      <c r="C82" s="77">
        <v>-1.5625E-2</v>
      </c>
      <c r="D82" s="15">
        <v>184</v>
      </c>
      <c r="E82" s="32">
        <f t="shared" ref="E82:E85" si="38">IF(ISNUMBER(D82), (D82 - $B82) / $B82, "")</f>
        <v>-2.6455026455026454E-2</v>
      </c>
      <c r="F82" s="18">
        <f>IF(ISNUMBER(D82), $B91 * E82, "")</f>
        <v>-3968.2539682539682</v>
      </c>
      <c r="G82" s="31">
        <v>186</v>
      </c>
      <c r="H82" s="32">
        <f t="shared" ref="H82:H85" si="39">IF(ISNUMBER(G82), (G82 - $B82) / $B82, "")</f>
        <v>-1.5873015873015872E-2</v>
      </c>
      <c r="I82" s="101">
        <f>IF(ISNUMBER(G82), $B91 * H82, "")</f>
        <v>-2380.9523809523807</v>
      </c>
      <c r="J82" s="15">
        <v>186</v>
      </c>
      <c r="K82" s="32">
        <f t="shared" ref="K82:K85" si="40">IF(ISNUMBER(J82), (J82 - $B82) / $B82, "")</f>
        <v>-1.5873015873015872E-2</v>
      </c>
      <c r="L82" s="18">
        <f>IF(ISNUMBER(J82), $B91 * K82, "")</f>
        <v>-2380.9523809523807</v>
      </c>
      <c r="M82" s="31">
        <v>186</v>
      </c>
      <c r="N82" s="32">
        <f t="shared" ref="N82:N85" si="41">IF(ISNUMBER(M82), (M82 - $B82) / $B82, "")</f>
        <v>-1.5873015873015872E-2</v>
      </c>
      <c r="O82" s="18">
        <f>IF(ISNUMBER(M82), $B91 * N82, "")</f>
        <v>-2380.9523809523807</v>
      </c>
      <c r="Q82" s="243"/>
      <c r="R82" s="244"/>
      <c r="S82" s="245"/>
    </row>
    <row r="83" spans="1:19" ht="17.25" thickBot="1">
      <c r="A83" s="125" t="s">
        <v>232</v>
      </c>
      <c r="B83" s="126">
        <v>438</v>
      </c>
      <c r="C83" s="77">
        <v>-1.79372197E-2</v>
      </c>
      <c r="D83" s="15">
        <v>425</v>
      </c>
      <c r="E83" s="32">
        <f t="shared" si="38"/>
        <v>-2.9680365296803651E-2</v>
      </c>
      <c r="F83" s="18">
        <f>IF(ISNUMBER(D83), $B91 * E83, "")</f>
        <v>-4452.0547945205481</v>
      </c>
      <c r="G83" s="31">
        <v>427</v>
      </c>
      <c r="H83" s="32">
        <f t="shared" si="39"/>
        <v>-2.5114155251141551E-2</v>
      </c>
      <c r="I83" s="101">
        <f>IF(ISNUMBER(G83), $B91 * H83, "")</f>
        <v>-3767.1232876712324</v>
      </c>
      <c r="J83" s="15">
        <v>430</v>
      </c>
      <c r="K83" s="32">
        <f t="shared" si="40"/>
        <v>-1.8264840182648401E-2</v>
      </c>
      <c r="L83" s="18">
        <f>IF(ISNUMBER(J83), $B91 * K83, "")</f>
        <v>-2739.7260273972602</v>
      </c>
      <c r="M83" s="31">
        <v>431</v>
      </c>
      <c r="N83" s="32">
        <f t="shared" si="41"/>
        <v>-1.5981735159817351E-2</v>
      </c>
      <c r="O83" s="18">
        <f>IF(ISNUMBER(M83), $B91 * N83, "")</f>
        <v>-2397.2602739726026</v>
      </c>
      <c r="Q83" s="228"/>
      <c r="R83" s="228"/>
      <c r="S83" s="228"/>
    </row>
    <row r="84" spans="1:19" ht="17.25" thickBot="1">
      <c r="A84" s="125" t="s">
        <v>248</v>
      </c>
      <c r="B84" s="126">
        <v>789</v>
      </c>
      <c r="C84" s="77">
        <v>-1.8656716399999999E-2</v>
      </c>
      <c r="D84" s="15">
        <v>767</v>
      </c>
      <c r="E84" s="32">
        <f t="shared" si="38"/>
        <v>-2.7883396704689482E-2</v>
      </c>
      <c r="F84" s="18">
        <f>IF(ISNUMBER(D84), $B91 * E84, "")</f>
        <v>-4182.5095057034223</v>
      </c>
      <c r="G84" s="31">
        <v>770</v>
      </c>
      <c r="H84" s="32">
        <f t="shared" si="39"/>
        <v>-2.4081115335868188E-2</v>
      </c>
      <c r="I84" s="101">
        <f>IF(ISNUMBER(G84), $B91 * H84, "")</f>
        <v>-3612.167300380228</v>
      </c>
      <c r="J84" s="15">
        <v>781</v>
      </c>
      <c r="K84" s="32">
        <f t="shared" si="40"/>
        <v>-1.0139416983523447E-2</v>
      </c>
      <c r="L84" s="18">
        <f>IF(ISNUMBER(J84), $B91 * K84, "")</f>
        <v>-1520.9125475285171</v>
      </c>
      <c r="M84" s="31">
        <v>785</v>
      </c>
      <c r="N84" s="32">
        <f t="shared" si="41"/>
        <v>-5.0697084917617234E-3</v>
      </c>
      <c r="O84" s="18">
        <f>IF(ISNUMBER(M84), $B91 * N84, "")</f>
        <v>-760.45627376425853</v>
      </c>
      <c r="Q84" s="223"/>
      <c r="R84" s="223"/>
      <c r="S84" s="223"/>
    </row>
    <row r="85" spans="1:19" ht="17.25" thickBot="1">
      <c r="A85" s="127" t="s">
        <v>226</v>
      </c>
      <c r="B85" s="128">
        <v>440</v>
      </c>
      <c r="C85" s="78">
        <v>-2.2222222199999999E-2</v>
      </c>
      <c r="D85" s="20">
        <v>428</v>
      </c>
      <c r="E85" s="21">
        <f t="shared" si="38"/>
        <v>-2.7272727272727271E-2</v>
      </c>
      <c r="F85" s="22">
        <f>IF(ISNUMBER(D85), $B91 * E85, "")</f>
        <v>-4090.9090909090905</v>
      </c>
      <c r="G85" s="30">
        <v>436</v>
      </c>
      <c r="H85" s="21">
        <f t="shared" si="39"/>
        <v>-9.0909090909090905E-3</v>
      </c>
      <c r="I85" s="105">
        <f>IF(ISNUMBER(G85), $B91 * H85, "")</f>
        <v>-1363.6363636363635</v>
      </c>
      <c r="J85" s="20">
        <v>434</v>
      </c>
      <c r="K85" s="21">
        <f t="shared" si="40"/>
        <v>-1.3636363636363636E-2</v>
      </c>
      <c r="L85" s="22">
        <f>IF(ISNUMBER(J85), $B91 * K85, "")</f>
        <v>-2045.4545454545453</v>
      </c>
      <c r="M85" s="30">
        <v>433</v>
      </c>
      <c r="N85" s="21">
        <f t="shared" si="41"/>
        <v>-1.5909090909090907E-2</v>
      </c>
      <c r="O85" s="22">
        <f>IF(ISNUMBER(M85), $B91 * N85, "")</f>
        <v>-2386.363636363636</v>
      </c>
      <c r="Q85" s="223"/>
      <c r="R85" s="223"/>
      <c r="S85" s="223"/>
    </row>
    <row r="86" spans="1:19" ht="17.25" thickBot="1">
      <c r="A86" s="125" t="s">
        <v>181</v>
      </c>
      <c r="B86" s="129">
        <v>844</v>
      </c>
      <c r="C86" s="80">
        <v>-2.3148148100000002E-2</v>
      </c>
      <c r="D86" s="106">
        <v>820</v>
      </c>
      <c r="E86" s="107">
        <f>IF(ISNUMBER(D86), (D86 - $B86) / $B86, "")</f>
        <v>-2.843601895734597E-2</v>
      </c>
      <c r="F86" s="108">
        <f>IF(ISNUMBER(D86), $B91 * E86, "")</f>
        <v>-4265.4028436018953</v>
      </c>
      <c r="G86" s="109">
        <v>825</v>
      </c>
      <c r="H86" s="107">
        <f>IF(ISNUMBER(G86), (G86 - $B86) / $B86, "")</f>
        <v>-2.2511848341232227E-2</v>
      </c>
      <c r="I86" s="110">
        <f>IF(ISNUMBER(G86), $B91 * H86, "")</f>
        <v>-3376.7772511848343</v>
      </c>
      <c r="J86" s="106">
        <v>829</v>
      </c>
      <c r="K86" s="107">
        <f>IF(ISNUMBER(J86), (J86 - $B86) / $B86, "")</f>
        <v>-1.7772511848341232E-2</v>
      </c>
      <c r="L86" s="108">
        <f>IF(ISNUMBER(J86), $B91 * K86, "")</f>
        <v>-2665.8767772511846</v>
      </c>
      <c r="M86" s="109">
        <v>830</v>
      </c>
      <c r="N86" s="107">
        <f>IF(ISNUMBER(M86), (M86 - $B86) / $B86, "")</f>
        <v>-1.6587677725118485E-2</v>
      </c>
      <c r="O86" s="108">
        <f>IF(ISNUMBER(M86), $B91 * N86, "")</f>
        <v>-2488.1516587677729</v>
      </c>
      <c r="Q86" s="228"/>
      <c r="R86" s="228"/>
      <c r="S86" s="228"/>
    </row>
    <row r="87" spans="1:19" ht="17.25" thickBot="1">
      <c r="A87" s="125" t="s">
        <v>202</v>
      </c>
      <c r="B87" s="126">
        <v>578</v>
      </c>
      <c r="C87" s="77">
        <v>-2.3648648599999999E-2</v>
      </c>
      <c r="D87" s="15">
        <v>551</v>
      </c>
      <c r="E87" s="32">
        <f t="shared" ref="E87:E90" si="42">IF(ISNUMBER(D87), (D87 - $B87) / $B87, "")</f>
        <v>-4.6712802768166091E-2</v>
      </c>
      <c r="F87" s="18">
        <f>IF(ISNUMBER(D87), $B91 * E87, "")</f>
        <v>-7006.920415224914</v>
      </c>
      <c r="G87" s="31">
        <v>559</v>
      </c>
      <c r="H87" s="32">
        <f t="shared" ref="H87:H90" si="43">IF(ISNUMBER(G87), (G87 - $B87) / $B87, "")</f>
        <v>-3.2871972318339097E-2</v>
      </c>
      <c r="I87" s="101">
        <f>IF(ISNUMBER(G87), $B91 * H87, "")</f>
        <v>-4930.7958477508646</v>
      </c>
      <c r="J87" s="15">
        <v>564</v>
      </c>
      <c r="K87" s="32">
        <f t="shared" ref="K87:K90" si="44">IF(ISNUMBER(J87), (J87 - $B87) / $B87, "")</f>
        <v>-2.4221453287197232E-2</v>
      </c>
      <c r="L87" s="18">
        <f>IF(ISNUMBER(J87), $B91 * K87, "")</f>
        <v>-3633.2179930795846</v>
      </c>
      <c r="M87" s="31">
        <v>560</v>
      </c>
      <c r="N87" s="32">
        <f t="shared" ref="N87:N90" si="45">IF(ISNUMBER(M87), (M87 - $B87) / $B87, "")</f>
        <v>-3.1141868512110725E-2</v>
      </c>
      <c r="O87" s="18">
        <f>IF(ISNUMBER(M87), $B91 * N87, "")</f>
        <v>-4671.2802768166084</v>
      </c>
      <c r="Q87" s="228"/>
      <c r="R87" s="228"/>
      <c r="S87" s="228"/>
    </row>
    <row r="88" spans="1:19" ht="17.25" thickBot="1">
      <c r="A88" s="125" t="s">
        <v>236</v>
      </c>
      <c r="B88" s="126">
        <v>122</v>
      </c>
      <c r="C88" s="77">
        <v>-2.4E-2</v>
      </c>
      <c r="D88" s="15">
        <v>120</v>
      </c>
      <c r="E88" s="32">
        <f t="shared" si="42"/>
        <v>-1.6393442622950821E-2</v>
      </c>
      <c r="F88" s="18">
        <f>IF(ISNUMBER(D88), $B91 * E88, "")</f>
        <v>-2459.0163934426232</v>
      </c>
      <c r="G88" s="31">
        <v>120</v>
      </c>
      <c r="H88" s="32">
        <f t="shared" si="43"/>
        <v>-1.6393442622950821E-2</v>
      </c>
      <c r="I88" s="101">
        <f>IF(ISNUMBER(G88), $B91 * H88, "")</f>
        <v>-2459.0163934426232</v>
      </c>
      <c r="J88" s="15">
        <v>120</v>
      </c>
      <c r="K88" s="32">
        <f t="shared" si="44"/>
        <v>-1.6393442622950821E-2</v>
      </c>
      <c r="L88" s="18">
        <f>IF(ISNUMBER(J88), $B91 * K88, "")</f>
        <v>-2459.0163934426232</v>
      </c>
      <c r="M88" s="31">
        <v>121</v>
      </c>
      <c r="N88" s="32">
        <f t="shared" si="45"/>
        <v>-8.1967213114754103E-3</v>
      </c>
      <c r="O88" s="18">
        <f>IF(ISNUMBER(M88), $B91 * N88, "")</f>
        <v>-1229.5081967213116</v>
      </c>
      <c r="Q88" s="228"/>
      <c r="R88" s="228"/>
      <c r="S88" s="228"/>
    </row>
    <row r="89" spans="1:19">
      <c r="A89" s="125" t="s">
        <v>171</v>
      </c>
      <c r="B89" s="126">
        <v>710</v>
      </c>
      <c r="C89" s="77">
        <v>-2.60631001E-2</v>
      </c>
      <c r="D89" s="15">
        <v>709</v>
      </c>
      <c r="E89" s="32">
        <f t="shared" si="42"/>
        <v>-1.4084507042253522E-3</v>
      </c>
      <c r="F89" s="18">
        <f>IF(ISNUMBER(D89), $B91 * E89, "")</f>
        <v>-211.26760563380282</v>
      </c>
      <c r="G89" s="31">
        <v>729</v>
      </c>
      <c r="H89" s="32">
        <f t="shared" si="43"/>
        <v>2.6760563380281689E-2</v>
      </c>
      <c r="I89" s="101">
        <f>IF(ISNUMBER(G89), $B91 * H89, "")</f>
        <v>4014.0845070422533</v>
      </c>
      <c r="J89" s="15">
        <v>741</v>
      </c>
      <c r="K89" s="32">
        <f t="shared" si="44"/>
        <v>4.3661971830985913E-2</v>
      </c>
      <c r="L89" s="18">
        <f>IF(ISNUMBER(J89), $B91 * K89, "")</f>
        <v>6549.2957746478869</v>
      </c>
      <c r="M89" s="31">
        <v>740</v>
      </c>
      <c r="N89" s="32">
        <f t="shared" si="45"/>
        <v>4.2253521126760563E-2</v>
      </c>
      <c r="O89" s="18">
        <f>IF(ISNUMBER(M89), $B91 * N89, "")</f>
        <v>6338.0281690140846</v>
      </c>
      <c r="Q89" s="250"/>
      <c r="R89" s="251"/>
      <c r="S89" s="252"/>
    </row>
    <row r="90" spans="1:19" ht="17.25" thickBot="1">
      <c r="A90" s="130" t="s">
        <v>56</v>
      </c>
      <c r="B90" s="131">
        <v>143</v>
      </c>
      <c r="C90" s="79">
        <v>-2.72108844E-2</v>
      </c>
      <c r="D90" s="24">
        <v>138</v>
      </c>
      <c r="E90" s="25">
        <f t="shared" si="42"/>
        <v>-3.4965034965034968E-2</v>
      </c>
      <c r="F90" s="104">
        <f>IF(ISNUMBER(D90), $B91 * E90, "")</f>
        <v>-5244.7552447552453</v>
      </c>
      <c r="G90" s="102">
        <v>140</v>
      </c>
      <c r="H90" s="25">
        <f t="shared" si="43"/>
        <v>-2.097902097902098E-2</v>
      </c>
      <c r="I90" s="103">
        <f>IF(ISNUMBER(G90), $B91 * H90, "")</f>
        <v>-3146.8531468531469</v>
      </c>
      <c r="J90" s="24">
        <v>140</v>
      </c>
      <c r="K90" s="25">
        <f t="shared" si="44"/>
        <v>-2.097902097902098E-2</v>
      </c>
      <c r="L90" s="104">
        <f>IF(ISNUMBER(J90), $B91 * K90, "")</f>
        <v>-3146.8531468531469</v>
      </c>
      <c r="M90" s="102">
        <v>142</v>
      </c>
      <c r="N90" s="25">
        <f t="shared" si="45"/>
        <v>-6.993006993006993E-3</v>
      </c>
      <c r="O90" s="104">
        <f>IF(ISNUMBER(M90), $B91 * N90, "")</f>
        <v>-1048.951048951049</v>
      </c>
      <c r="Q90" s="253"/>
      <c r="R90" s="254"/>
      <c r="S90" s="255"/>
    </row>
    <row r="91" spans="1:19" ht="17.25" thickBot="1">
      <c r="A91" s="132" t="s">
        <v>266</v>
      </c>
      <c r="B91" s="261">
        <f>$B$37</f>
        <v>150000</v>
      </c>
      <c r="C91" s="262"/>
      <c r="D91" s="26" t="s">
        <v>267</v>
      </c>
      <c r="E91" s="27">
        <f>IF(COUNT(E71:E90), SUM(E71:E90) / COUNT(E71:E90), 0)</f>
        <v>-3.3729406508715885E-2</v>
      </c>
      <c r="F91" s="28">
        <f>SUM(F71:F90)</f>
        <v>-101188.21952614764</v>
      </c>
      <c r="G91" s="26" t="s">
        <v>267</v>
      </c>
      <c r="H91" s="27">
        <f>IF(COUNT(H71:H90), SUM(H71:H90) / COUNT(H71:H90), 0)</f>
        <v>-2.3643264380497152E-2</v>
      </c>
      <c r="I91" s="28">
        <f>SUM(I71:I90)</f>
        <v>-70929.793141491464</v>
      </c>
      <c r="J91" s="26" t="s">
        <v>267</v>
      </c>
      <c r="K91" s="27">
        <f>IF(COUNT(K71:K90), SUM(K71:K90) / COUNT(K71:K90), 0)</f>
        <v>-2.1001442166927734E-2</v>
      </c>
      <c r="L91" s="28">
        <f>SUM(L71:L90)</f>
        <v>-63004.326500783187</v>
      </c>
      <c r="M91" s="26" t="s">
        <v>267</v>
      </c>
      <c r="N91" s="27">
        <f>IF(COUNT(N71:N90), SUM(N71:N90) / COUNT(N71:N90), 0)</f>
        <v>-1.7646949354904434E-2</v>
      </c>
      <c r="O91" s="28">
        <f>SUM(O71:O90)</f>
        <v>-52940.848064713304</v>
      </c>
      <c r="Q91" s="256"/>
      <c r="R91" s="257"/>
      <c r="S91" s="258"/>
    </row>
    <row r="93" spans="1:19" ht="17.25" thickBot="1"/>
    <row r="94" spans="1:19" ht="17.25" thickBot="1">
      <c r="A94" s="202" t="s">
        <v>46</v>
      </c>
      <c r="B94" s="203"/>
      <c r="C94" s="203"/>
      <c r="D94" s="203"/>
      <c r="E94" s="203"/>
      <c r="F94" s="203"/>
      <c r="G94" s="203"/>
      <c r="H94" s="203"/>
      <c r="I94" s="203"/>
      <c r="J94" s="203"/>
      <c r="K94" s="203"/>
      <c r="L94" s="203"/>
      <c r="M94" s="203"/>
      <c r="N94" s="203"/>
      <c r="O94" s="204"/>
      <c r="Q94" s="223"/>
      <c r="R94" s="223"/>
      <c r="S94" s="223"/>
    </row>
    <row r="95" spans="1:19" ht="17.25" thickBot="1">
      <c r="A95" s="182" t="s">
        <v>263</v>
      </c>
      <c r="B95" s="202" t="s">
        <v>49</v>
      </c>
      <c r="C95" s="204"/>
      <c r="D95" s="202" t="s">
        <v>57</v>
      </c>
      <c r="E95" s="203"/>
      <c r="F95" s="204"/>
      <c r="G95" s="229">
        <f>_xlfn.IFNA(VLOOKUP(B95, 현재가테이블!$B$2:$D$200, 2, FALSE), "-")</f>
        <v>48446000</v>
      </c>
      <c r="H95" s="230"/>
      <c r="I95" s="231"/>
      <c r="J95" s="202" t="s">
        <v>58</v>
      </c>
      <c r="K95" s="203"/>
      <c r="L95" s="204"/>
      <c r="M95" s="232">
        <f>_xlfn.IFNA(VLOOKUP(B95, 현재가테이블!$B$2:$D$200, 3, FALSE), "-")</f>
        <v>4.5040769699999997E-2</v>
      </c>
      <c r="N95" s="233"/>
      <c r="O95" s="234"/>
      <c r="Q95" s="223"/>
      <c r="R95" s="223"/>
      <c r="S95" s="223"/>
    </row>
    <row r="96" spans="1:19" ht="17.25" thickBot="1">
      <c r="A96" s="263" t="s">
        <v>54</v>
      </c>
      <c r="B96" s="265" t="str">
        <f>TEXT($G$1, "[$-ko-KR]yyyy-mm-dd(ddd) ") &amp; "오전 00:00"</f>
        <v>2022-02-11(금) 오전 00:00</v>
      </c>
      <c r="C96" s="266"/>
      <c r="D96" s="225" t="str">
        <f>TEXT($G$1, "[$-ko-KR]yyyy-mm-dd(ddd) ") &amp; "오후 14:00"</f>
        <v>2022-02-11(금) 오후 14:00</v>
      </c>
      <c r="E96" s="226"/>
      <c r="F96" s="227"/>
      <c r="G96" s="225" t="str">
        <f>TEXT($G$1, "[$-ko-KR]yyyy-mm-dd(ddd) ") &amp; "오후 19:00"</f>
        <v>2022-02-11(금) 오후 19:00</v>
      </c>
      <c r="H96" s="226"/>
      <c r="I96" s="227"/>
      <c r="J96" s="225" t="str">
        <f>TEXT($G$1, "[$-ko-KR]yyyy-mm-dd(ddd) ") &amp; "오후 21:00"</f>
        <v>2022-02-11(금) 오후 21:00</v>
      </c>
      <c r="K96" s="226"/>
      <c r="L96" s="227"/>
      <c r="M96" s="225" t="str">
        <f>TEXT($G$1+1, "[$-ko-KR]yyyy-mm-dd(ddd) ") &amp; "오전 00:00"</f>
        <v>2022-02-12(토) 오전 00:00</v>
      </c>
      <c r="N96" s="226"/>
      <c r="O96" s="227"/>
      <c r="Q96" s="223"/>
      <c r="R96" s="223"/>
      <c r="S96" s="223"/>
    </row>
    <row r="97" spans="1:19" ht="17.25" thickBot="1">
      <c r="A97" s="264"/>
      <c r="B97" s="121" t="s">
        <v>57</v>
      </c>
      <c r="C97" s="122" t="s">
        <v>58</v>
      </c>
      <c r="D97" s="2" t="s">
        <v>57</v>
      </c>
      <c r="E97" s="10" t="s">
        <v>264</v>
      </c>
      <c r="F97" s="11" t="s">
        <v>265</v>
      </c>
      <c r="G97" s="183" t="s">
        <v>57</v>
      </c>
      <c r="H97" s="184" t="s">
        <v>264</v>
      </c>
      <c r="I97" s="185" t="s">
        <v>265</v>
      </c>
      <c r="J97" s="10" t="s">
        <v>57</v>
      </c>
      <c r="K97" s="10" t="s">
        <v>264</v>
      </c>
      <c r="L97" s="115" t="s">
        <v>265</v>
      </c>
      <c r="M97" s="2" t="s">
        <v>57</v>
      </c>
      <c r="N97" s="10" t="s">
        <v>264</v>
      </c>
      <c r="O97" s="66" t="s">
        <v>265</v>
      </c>
      <c r="Q97" s="228"/>
      <c r="R97" s="228"/>
      <c r="S97" s="228"/>
    </row>
    <row r="98" spans="1:19" ht="17.25" thickBot="1">
      <c r="A98" s="123" t="s">
        <v>109</v>
      </c>
      <c r="B98" s="124">
        <v>4920</v>
      </c>
      <c r="C98" s="76">
        <v>0.181272509</v>
      </c>
      <c r="D98" s="13">
        <v>5055</v>
      </c>
      <c r="E98" s="14">
        <f>IF(ISNUMBER(D98), (D98 - $B98) / $B98, "")</f>
        <v>2.7439024390243903E-2</v>
      </c>
      <c r="F98" s="16">
        <f>IF(ISNUMBER(D98), $B118 * E98, "")</f>
        <v>4115.8536585365855</v>
      </c>
      <c r="G98" s="29">
        <v>5050</v>
      </c>
      <c r="H98" s="14">
        <f>IF(ISNUMBER(G98), (G98 - $B98) / $B98, "")</f>
        <v>2.6422764227642278E-2</v>
      </c>
      <c r="I98" s="100">
        <f>IF(ISNUMBER(G98), $B118 * H98, "")</f>
        <v>3963.4146341463415</v>
      </c>
      <c r="J98" s="13">
        <v>4940</v>
      </c>
      <c r="K98" s="14">
        <f>IF(ISNUMBER(J98), (J98 - $B98) / $B98, "")</f>
        <v>4.0650406504065045E-3</v>
      </c>
      <c r="L98" s="16">
        <f>IF(ISNUMBER(J98), $B118 * K98, "")</f>
        <v>609.75609756097572</v>
      </c>
      <c r="M98" s="29">
        <v>4900</v>
      </c>
      <c r="N98" s="14">
        <f>IF(ISNUMBER(M98), (M98 - $B98) / $B98, "")</f>
        <v>-4.0650406504065045E-3</v>
      </c>
      <c r="O98" s="16">
        <f>IF(ISNUMBER(M98), $B118 * N98, "")</f>
        <v>-609.75609756097572</v>
      </c>
      <c r="Q98" s="223"/>
      <c r="R98" s="223"/>
      <c r="S98" s="223"/>
    </row>
    <row r="99" spans="1:19" ht="17.25" thickBot="1">
      <c r="A99" s="125" t="s">
        <v>135</v>
      </c>
      <c r="B99" s="126">
        <v>279</v>
      </c>
      <c r="C99" s="77">
        <v>8.1395348800000003E-2</v>
      </c>
      <c r="D99" s="15">
        <v>266</v>
      </c>
      <c r="E99" s="32">
        <f t="shared" ref="E99:E102" si="46">IF(ISNUMBER(D99), (D99 - $B99) / $B99, "")</f>
        <v>-4.6594982078853049E-2</v>
      </c>
      <c r="F99" s="18">
        <f>IF(ISNUMBER(D99), $B118 * E99, "")</f>
        <v>-6989.2473118279577</v>
      </c>
      <c r="G99" s="31">
        <v>269</v>
      </c>
      <c r="H99" s="32">
        <f t="shared" ref="H99:H102" si="47">IF(ISNUMBER(G99), (G99 - $B99) / $B99, "")</f>
        <v>-3.5842293906810034E-2</v>
      </c>
      <c r="I99" s="101">
        <f>IF(ISNUMBER(G99), $B118 * H99, "")</f>
        <v>-5376.3440860215051</v>
      </c>
      <c r="J99" s="15">
        <v>266</v>
      </c>
      <c r="K99" s="32">
        <f t="shared" ref="K99:K102" si="48">IF(ISNUMBER(J99), (J99 - $B99) / $B99, "")</f>
        <v>-4.6594982078853049E-2</v>
      </c>
      <c r="L99" s="18">
        <f>IF(ISNUMBER(J99), $B118 * K99, "")</f>
        <v>-6989.2473118279577</v>
      </c>
      <c r="M99" s="31">
        <v>263</v>
      </c>
      <c r="N99" s="32">
        <f t="shared" ref="N99:N102" si="49">IF(ISNUMBER(M99), (M99 - $B99) / $B99, "")</f>
        <v>-5.7347670250896057E-2</v>
      </c>
      <c r="O99" s="18">
        <f>IF(ISNUMBER(M99), $B118 * N99, "")</f>
        <v>-8602.1505376344085</v>
      </c>
      <c r="Q99" s="223"/>
      <c r="R99" s="223"/>
      <c r="S99" s="223"/>
    </row>
    <row r="100" spans="1:19" ht="17.25" thickBot="1">
      <c r="A100" s="125" t="s">
        <v>99</v>
      </c>
      <c r="B100" s="126">
        <v>43300</v>
      </c>
      <c r="C100" s="77">
        <v>6.0754532100000001E-2</v>
      </c>
      <c r="D100" s="15">
        <v>43790</v>
      </c>
      <c r="E100" s="32">
        <f t="shared" si="46"/>
        <v>1.1316397228637413E-2</v>
      </c>
      <c r="F100" s="18">
        <f>IF(ISNUMBER(D100), $B118 * E100, "")</f>
        <v>1697.4595842956121</v>
      </c>
      <c r="G100" s="31">
        <v>45000</v>
      </c>
      <c r="H100" s="32">
        <f t="shared" si="47"/>
        <v>3.9260969976905313E-2</v>
      </c>
      <c r="I100" s="101">
        <f>IF(ISNUMBER(G100), $B118 * H100, "")</f>
        <v>5889.1454965357971</v>
      </c>
      <c r="J100" s="15">
        <v>44470</v>
      </c>
      <c r="K100" s="32">
        <f t="shared" si="48"/>
        <v>2.7020785219399539E-2</v>
      </c>
      <c r="L100" s="18">
        <f>IF(ISNUMBER(J100), $B118 * K100, "")</f>
        <v>4053.1177829099306</v>
      </c>
      <c r="M100" s="31">
        <v>43940</v>
      </c>
      <c r="N100" s="32">
        <f t="shared" si="49"/>
        <v>1.4780600461893764E-2</v>
      </c>
      <c r="O100" s="18">
        <f>IF(ISNUMBER(M100), $B118 * N100, "")</f>
        <v>2217.0900692840646</v>
      </c>
      <c r="Q100" s="228"/>
      <c r="R100" s="228"/>
      <c r="S100" s="228"/>
    </row>
    <row r="101" spans="1:19" ht="17.25" thickBot="1">
      <c r="A101" s="125" t="s">
        <v>62</v>
      </c>
      <c r="B101" s="126">
        <v>30370</v>
      </c>
      <c r="C101" s="77">
        <v>4.5798898099999999E-2</v>
      </c>
      <c r="D101" s="15">
        <v>28800</v>
      </c>
      <c r="E101" s="32">
        <f t="shared" si="46"/>
        <v>-5.1695752387224236E-2</v>
      </c>
      <c r="F101" s="18">
        <f>IF(ISNUMBER(D101), $B118 * E101, "")</f>
        <v>-7754.3628580836357</v>
      </c>
      <c r="G101" s="31">
        <v>30030</v>
      </c>
      <c r="H101" s="32">
        <f t="shared" si="47"/>
        <v>-1.1195258478761936E-2</v>
      </c>
      <c r="I101" s="101">
        <f>IF(ISNUMBER(G101), $B118 * H101, "")</f>
        <v>-1679.2887718142904</v>
      </c>
      <c r="J101" s="15">
        <v>29800</v>
      </c>
      <c r="K101" s="32">
        <f t="shared" si="48"/>
        <v>-1.8768521567336188E-2</v>
      </c>
      <c r="L101" s="18">
        <f>IF(ISNUMBER(J101), $B118 * K101, "")</f>
        <v>-2815.2782351004284</v>
      </c>
      <c r="M101" s="31">
        <v>30180</v>
      </c>
      <c r="N101" s="32">
        <f t="shared" si="49"/>
        <v>-6.2561738557787294E-3</v>
      </c>
      <c r="O101" s="18">
        <f>IF(ISNUMBER(M101), $B118 * N101, "")</f>
        <v>-938.42607836680941</v>
      </c>
      <c r="Q101" s="228"/>
      <c r="R101" s="228"/>
      <c r="S101" s="228"/>
    </row>
    <row r="102" spans="1:19" ht="17.25" thickBot="1">
      <c r="A102" s="127" t="s">
        <v>115</v>
      </c>
      <c r="B102" s="128">
        <v>643</v>
      </c>
      <c r="C102" s="78">
        <v>3.5426731099999997E-2</v>
      </c>
      <c r="D102" s="20">
        <v>616</v>
      </c>
      <c r="E102" s="21">
        <f t="shared" si="46"/>
        <v>-4.1990668740279936E-2</v>
      </c>
      <c r="F102" s="22">
        <f>IF(ISNUMBER(D102), $B118 * E102, "")</f>
        <v>-6298.6003110419906</v>
      </c>
      <c r="G102" s="30">
        <v>628</v>
      </c>
      <c r="H102" s="21">
        <f t="shared" si="47"/>
        <v>-2.3328149300155521E-2</v>
      </c>
      <c r="I102" s="105">
        <f>IF(ISNUMBER(G102), $B118 * H102, "")</f>
        <v>-3499.2223950233283</v>
      </c>
      <c r="J102" s="20">
        <v>623</v>
      </c>
      <c r="K102" s="21">
        <f t="shared" si="48"/>
        <v>-3.110419906687403E-2</v>
      </c>
      <c r="L102" s="22">
        <f>IF(ISNUMBER(J102), $B118 * K102, "")</f>
        <v>-4665.6298600311047</v>
      </c>
      <c r="M102" s="30">
        <v>631</v>
      </c>
      <c r="N102" s="21">
        <f t="shared" si="49"/>
        <v>-1.8662519440124418E-2</v>
      </c>
      <c r="O102" s="22">
        <f>IF(ISNUMBER(M102), $B118 * N102, "")</f>
        <v>-2799.3779160186627</v>
      </c>
      <c r="Q102" s="228"/>
      <c r="R102" s="228"/>
      <c r="S102" s="228"/>
    </row>
    <row r="103" spans="1:19" ht="17.25" thickBot="1">
      <c r="A103" s="125" t="s">
        <v>101</v>
      </c>
      <c r="B103" s="129">
        <v>736</v>
      </c>
      <c r="C103" s="80">
        <v>3.5161744000000002E-2</v>
      </c>
      <c r="D103" s="106">
        <v>703</v>
      </c>
      <c r="E103" s="107">
        <f>IF(ISNUMBER(D103), (D103 - $B103) / $B103, "")</f>
        <v>-4.4836956521739128E-2</v>
      </c>
      <c r="F103" s="108">
        <f>IF(ISNUMBER(D103), $B118 * E103, "")</f>
        <v>-6725.5434782608691</v>
      </c>
      <c r="G103" s="109">
        <v>704</v>
      </c>
      <c r="H103" s="107">
        <f>IF(ISNUMBER(G103), (G103 - $B103) / $B103, "")</f>
        <v>-4.3478260869565216E-2</v>
      </c>
      <c r="I103" s="110">
        <f>IF(ISNUMBER(G103), $B118 * H103, "")</f>
        <v>-6521.7391304347821</v>
      </c>
      <c r="J103" s="106">
        <v>707</v>
      </c>
      <c r="K103" s="107">
        <f>IF(ISNUMBER(J103), (J103 - $B103) / $B103, "")</f>
        <v>-3.940217391304348E-2</v>
      </c>
      <c r="L103" s="108">
        <f>IF(ISNUMBER(J103), $B118 * K103, "")</f>
        <v>-5910.326086956522</v>
      </c>
      <c r="M103" s="109">
        <v>711</v>
      </c>
      <c r="N103" s="107">
        <f>IF(ISNUMBER(M103), (M103 - $B103) / $B103, "")</f>
        <v>-3.3967391304347824E-2</v>
      </c>
      <c r="O103" s="108">
        <f>IF(ISNUMBER(M103), $B118 * N103, "")</f>
        <v>-5095.108695652174</v>
      </c>
      <c r="Q103" s="228"/>
      <c r="R103" s="228"/>
      <c r="S103" s="228"/>
    </row>
    <row r="104" spans="1:19" ht="17.25" thickBot="1">
      <c r="A104" s="125" t="s">
        <v>177</v>
      </c>
      <c r="B104" s="126">
        <v>9000</v>
      </c>
      <c r="C104" s="77">
        <v>3.2110091700000003E-2</v>
      </c>
      <c r="D104" s="15">
        <v>8590</v>
      </c>
      <c r="E104" s="32">
        <f t="shared" ref="E104:E107" si="50">IF(ISNUMBER(D104), (D104 - $B104) / $B104, "")</f>
        <v>-4.5555555555555557E-2</v>
      </c>
      <c r="F104" s="18">
        <f>IF(ISNUMBER(D104), $B118 * E104, "")</f>
        <v>-6833.3333333333339</v>
      </c>
      <c r="G104" s="31">
        <v>8780</v>
      </c>
      <c r="H104" s="32">
        <f t="shared" ref="H104:H107" si="51">IF(ISNUMBER(G104), (G104 - $B104) / $B104, "")</f>
        <v>-2.4444444444444446E-2</v>
      </c>
      <c r="I104" s="101">
        <f>IF(ISNUMBER(G104), $B118 * H104, "")</f>
        <v>-3666.666666666667</v>
      </c>
      <c r="J104" s="15">
        <v>8715</v>
      </c>
      <c r="K104" s="32">
        <f t="shared" ref="K104:K107" si="52">IF(ISNUMBER(J104), (J104 - $B104) / $B104, "")</f>
        <v>-3.1666666666666669E-2</v>
      </c>
      <c r="L104" s="18">
        <f>IF(ISNUMBER(J104), $B118 * K104, "")</f>
        <v>-4750</v>
      </c>
      <c r="M104" s="31">
        <v>8850</v>
      </c>
      <c r="N104" s="32">
        <f t="shared" ref="N104:N107" si="53">IF(ISNUMBER(M104), (M104 - $B104) / $B104, "")</f>
        <v>-1.6666666666666666E-2</v>
      </c>
      <c r="O104" s="18">
        <f>IF(ISNUMBER(M104), $B118 * N104, "")</f>
        <v>-2500</v>
      </c>
      <c r="Q104" s="228"/>
      <c r="R104" s="228"/>
      <c r="S104" s="228"/>
    </row>
    <row r="105" spans="1:19" ht="17.25" thickBot="1">
      <c r="A105" s="125" t="s">
        <v>77</v>
      </c>
      <c r="B105" s="126">
        <v>429050</v>
      </c>
      <c r="C105" s="77">
        <v>2.7418582399999999E-2</v>
      </c>
      <c r="D105" s="15">
        <v>411950</v>
      </c>
      <c r="E105" s="32">
        <f t="shared" si="50"/>
        <v>-3.9855494697587694E-2</v>
      </c>
      <c r="F105" s="18">
        <f>IF(ISNUMBER(D105), $B118 * E105, "")</f>
        <v>-5978.3242046381538</v>
      </c>
      <c r="G105" s="31">
        <v>410000</v>
      </c>
      <c r="H105" s="32">
        <f t="shared" si="51"/>
        <v>-4.4400419531523135E-2</v>
      </c>
      <c r="I105" s="101">
        <f>IF(ISNUMBER(G105), $B118 * H105, "")</f>
        <v>-6660.0629297284704</v>
      </c>
      <c r="J105" s="15">
        <v>410100</v>
      </c>
      <c r="K105" s="32">
        <f t="shared" si="52"/>
        <v>-4.4167346463116187E-2</v>
      </c>
      <c r="L105" s="18">
        <f>IF(ISNUMBER(J105), $B118 * K105, "")</f>
        <v>-6625.1019694674278</v>
      </c>
      <c r="M105" s="31">
        <v>410200</v>
      </c>
      <c r="N105" s="32">
        <f t="shared" si="53"/>
        <v>-4.393427339470924E-2</v>
      </c>
      <c r="O105" s="18">
        <f>IF(ISNUMBER(M105), $B118 * N105, "")</f>
        <v>-6590.1410092063861</v>
      </c>
      <c r="Q105" s="228"/>
      <c r="R105" s="228"/>
      <c r="S105" s="228"/>
    </row>
    <row r="106" spans="1:19" ht="17.25" thickBot="1">
      <c r="A106" s="125" t="s">
        <v>346</v>
      </c>
      <c r="B106" s="126">
        <v>111200</v>
      </c>
      <c r="C106" s="77">
        <v>2.2058823500000001E-2</v>
      </c>
      <c r="D106" s="15">
        <v>107500</v>
      </c>
      <c r="E106" s="32">
        <f t="shared" si="50"/>
        <v>-3.327338129496403E-2</v>
      </c>
      <c r="F106" s="18">
        <f>IF(ISNUMBER(D106), $B118 * E106, "")</f>
        <v>-4991.0071942446048</v>
      </c>
      <c r="G106" s="31">
        <v>109600</v>
      </c>
      <c r="H106" s="32">
        <f t="shared" si="51"/>
        <v>-1.4388489208633094E-2</v>
      </c>
      <c r="I106" s="101">
        <f>IF(ISNUMBER(G106), $B118 * H106, "")</f>
        <v>-2158.2733812949641</v>
      </c>
      <c r="J106" s="15">
        <v>109100</v>
      </c>
      <c r="K106" s="32">
        <f t="shared" si="52"/>
        <v>-1.8884892086330936E-2</v>
      </c>
      <c r="L106" s="18">
        <f>IF(ISNUMBER(J106), $B118 * K106, "")</f>
        <v>-2832.7338129496402</v>
      </c>
      <c r="M106" s="31">
        <v>110250</v>
      </c>
      <c r="N106" s="32">
        <f t="shared" si="53"/>
        <v>-8.5431654676258999E-3</v>
      </c>
      <c r="O106" s="18">
        <f>IF(ISNUMBER(M106), $B118 * N106, "")</f>
        <v>-1281.4748201438849</v>
      </c>
      <c r="Q106" s="33"/>
      <c r="R106" s="33"/>
    </row>
    <row r="107" spans="1:19" ht="17.25" thickBot="1">
      <c r="A107" s="130" t="s">
        <v>49</v>
      </c>
      <c r="B107" s="131">
        <v>54732000</v>
      </c>
      <c r="C107" s="79">
        <v>1.9977636999999999E-2</v>
      </c>
      <c r="D107" s="24">
        <v>52374000</v>
      </c>
      <c r="E107" s="25">
        <f t="shared" si="50"/>
        <v>-4.3082657311992983E-2</v>
      </c>
      <c r="F107" s="104">
        <f>IF(ISNUMBER(D107), $B118 * E107, "")</f>
        <v>-6462.3985967989474</v>
      </c>
      <c r="G107" s="102">
        <v>52899000</v>
      </c>
      <c r="H107" s="25">
        <f t="shared" si="51"/>
        <v>-3.3490462617846967E-2</v>
      </c>
      <c r="I107" s="103">
        <f>IF(ISNUMBER(G107), $B118 * H107, "")</f>
        <v>-5023.5693926770446</v>
      </c>
      <c r="J107" s="24">
        <v>52839000</v>
      </c>
      <c r="K107" s="25">
        <f t="shared" si="52"/>
        <v>-3.4586713440035083E-2</v>
      </c>
      <c r="L107" s="104">
        <f>IF(ISNUMBER(J107), $B118 * K107, "")</f>
        <v>-5188.0070160052628</v>
      </c>
      <c r="M107" s="102">
        <v>53076000</v>
      </c>
      <c r="N107" s="25">
        <f t="shared" si="53"/>
        <v>-3.025652269239202E-2</v>
      </c>
      <c r="O107" s="104">
        <f>IF(ISNUMBER(M107), $B118 * N107, "")</f>
        <v>-4538.4784038588032</v>
      </c>
      <c r="Q107" s="237"/>
      <c r="R107" s="238"/>
      <c r="S107" s="239"/>
    </row>
    <row r="108" spans="1:19">
      <c r="A108" s="123" t="s">
        <v>91</v>
      </c>
      <c r="B108" s="124">
        <v>44480</v>
      </c>
      <c r="C108" s="76">
        <v>1.6918152700000001E-2</v>
      </c>
      <c r="D108" s="13">
        <v>43480</v>
      </c>
      <c r="E108" s="14">
        <f>IF(ISNUMBER(D108), (D108 - $B108) / $B108, "")</f>
        <v>-2.2482014388489208E-2</v>
      </c>
      <c r="F108" s="16">
        <f>IF(ISNUMBER(D108), $B118 * E108, "")</f>
        <v>-3372.3021582733813</v>
      </c>
      <c r="G108" s="29">
        <v>44450</v>
      </c>
      <c r="H108" s="14">
        <f>IF(ISNUMBER(G108), (G108 - $B108) / $B108, "")</f>
        <v>-6.7446043165467629E-4</v>
      </c>
      <c r="I108" s="100">
        <f>IF(ISNUMBER(G108), $B118 * H108, "")</f>
        <v>-101.16906474820145</v>
      </c>
      <c r="J108" s="13">
        <v>43960</v>
      </c>
      <c r="K108" s="14">
        <f>IF(ISNUMBER(J108), (J108 - $B108) / $B108, "")</f>
        <v>-1.1690647482014389E-2</v>
      </c>
      <c r="L108" s="16">
        <f>IF(ISNUMBER(J108), $B118 * K108, "")</f>
        <v>-1753.5971223021584</v>
      </c>
      <c r="M108" s="29">
        <v>43780</v>
      </c>
      <c r="N108" s="14">
        <f>IF(ISNUMBER(M108), (M108 - $B108) / $B108, "")</f>
        <v>-1.5737410071942445E-2</v>
      </c>
      <c r="O108" s="16">
        <f>IF(ISNUMBER(M108), $B118 * N108, "")</f>
        <v>-2360.611510791367</v>
      </c>
      <c r="Q108" s="240"/>
      <c r="R108" s="241"/>
      <c r="S108" s="242"/>
    </row>
    <row r="109" spans="1:19" ht="17.25" thickBot="1">
      <c r="A109" s="125" t="s">
        <v>244</v>
      </c>
      <c r="B109" s="126">
        <v>1455</v>
      </c>
      <c r="C109" s="77">
        <v>1.39372822E-2</v>
      </c>
      <c r="D109" s="15">
        <v>1420</v>
      </c>
      <c r="E109" s="32">
        <f t="shared" ref="E109:E112" si="54">IF(ISNUMBER(D109), (D109 - $B109) / $B109, "")</f>
        <v>-2.4054982817869417E-2</v>
      </c>
      <c r="F109" s="18">
        <f>IF(ISNUMBER(D109), $B118 * E109, "")</f>
        <v>-3608.2474226804125</v>
      </c>
      <c r="G109" s="31">
        <v>1420</v>
      </c>
      <c r="H109" s="32">
        <f t="shared" ref="H109:H112" si="55">IF(ISNUMBER(G109), (G109 - $B109) / $B109, "")</f>
        <v>-2.4054982817869417E-2</v>
      </c>
      <c r="I109" s="101">
        <f>IF(ISNUMBER(G109), $B118 * H109, "")</f>
        <v>-3608.2474226804125</v>
      </c>
      <c r="J109" s="15">
        <v>1500</v>
      </c>
      <c r="K109" s="32">
        <f t="shared" ref="K109:K112" si="56">IF(ISNUMBER(J109), (J109 - $B109) / $B109, "")</f>
        <v>3.0927835051546393E-2</v>
      </c>
      <c r="L109" s="18">
        <f>IF(ISNUMBER(J109), $B118 * K109, "")</f>
        <v>4639.1752577319585</v>
      </c>
      <c r="M109" s="31">
        <v>1455</v>
      </c>
      <c r="N109" s="32">
        <f t="shared" ref="N109:N112" si="57">IF(ISNUMBER(M109), (M109 - $B109) / $B109, "")</f>
        <v>0</v>
      </c>
      <c r="O109" s="18">
        <f>IF(ISNUMBER(M109), $B118 * N109, "")</f>
        <v>0</v>
      </c>
      <c r="Q109" s="243"/>
      <c r="R109" s="244"/>
      <c r="S109" s="245"/>
    </row>
    <row r="110" spans="1:19" ht="17.25" thickBot="1">
      <c r="A110" s="125" t="s">
        <v>159</v>
      </c>
      <c r="B110" s="126">
        <v>78.3</v>
      </c>
      <c r="C110" s="77">
        <v>1.1627907E-2</v>
      </c>
      <c r="D110" s="15">
        <v>73.900000000000006</v>
      </c>
      <c r="E110" s="32">
        <f t="shared" si="54"/>
        <v>-5.6194125159642297E-2</v>
      </c>
      <c r="F110" s="18">
        <f>IF(ISNUMBER(D110), $B118 * E110, "")</f>
        <v>-8429.1187739463439</v>
      </c>
      <c r="G110" s="31">
        <v>74.5</v>
      </c>
      <c r="H110" s="32">
        <f t="shared" si="55"/>
        <v>-4.8531289910600219E-2</v>
      </c>
      <c r="I110" s="101">
        <f>IF(ISNUMBER(G110), $B118 * H110, "")</f>
        <v>-7279.693486590033</v>
      </c>
      <c r="J110" s="15">
        <v>74.2</v>
      </c>
      <c r="K110" s="32">
        <f t="shared" si="56"/>
        <v>-5.2362707535121254E-2</v>
      </c>
      <c r="L110" s="18">
        <f>IF(ISNUMBER(J110), $B118 * K110, "")</f>
        <v>-7854.4061302681885</v>
      </c>
      <c r="M110" s="31">
        <v>74.5</v>
      </c>
      <c r="N110" s="32">
        <f t="shared" si="57"/>
        <v>-4.8531289910600219E-2</v>
      </c>
      <c r="O110" s="18">
        <f>IF(ISNUMBER(M110), $B118 * N110, "")</f>
        <v>-7279.693486590033</v>
      </c>
      <c r="Q110" s="228"/>
      <c r="R110" s="228"/>
      <c r="S110" s="228"/>
    </row>
    <row r="111" spans="1:19" ht="17.25" thickBot="1">
      <c r="A111" s="125" t="s">
        <v>149</v>
      </c>
      <c r="B111" s="126">
        <v>85.2</v>
      </c>
      <c r="C111" s="77">
        <v>8.2840237000000004E-3</v>
      </c>
      <c r="D111" s="15">
        <v>82.8</v>
      </c>
      <c r="E111" s="32">
        <f t="shared" si="54"/>
        <v>-2.8169014084507109E-2</v>
      </c>
      <c r="F111" s="18">
        <f>IF(ISNUMBER(D111), $B118 * E111, "")</f>
        <v>-4225.3521126760661</v>
      </c>
      <c r="G111" s="31">
        <v>80.400000000000006</v>
      </c>
      <c r="H111" s="32">
        <f t="shared" si="55"/>
        <v>-5.6338028169014051E-2</v>
      </c>
      <c r="I111" s="101">
        <f>IF(ISNUMBER(G111), $B118 * H111, "")</f>
        <v>-8450.7042253521086</v>
      </c>
      <c r="J111" s="15">
        <v>80.099999999999994</v>
      </c>
      <c r="K111" s="32">
        <f t="shared" si="56"/>
        <v>-5.9859154929577565E-2</v>
      </c>
      <c r="L111" s="18">
        <f>IF(ISNUMBER(J111), $B118 * K111, "")</f>
        <v>-8978.8732394366343</v>
      </c>
      <c r="M111" s="31">
        <v>80.5</v>
      </c>
      <c r="N111" s="32">
        <f t="shared" si="57"/>
        <v>-5.5164319248826324E-2</v>
      </c>
      <c r="O111" s="18">
        <f>IF(ISNUMBER(M111), $B118 * N111, "")</f>
        <v>-8274.6478873239485</v>
      </c>
      <c r="Q111" s="223"/>
      <c r="R111" s="223"/>
      <c r="S111" s="223"/>
    </row>
    <row r="112" spans="1:19" ht="17.25" thickBot="1">
      <c r="A112" s="127" t="s">
        <v>83</v>
      </c>
      <c r="B112" s="128">
        <v>3255</v>
      </c>
      <c r="C112" s="78">
        <v>7.7399380999999996E-3</v>
      </c>
      <c r="D112" s="20">
        <v>3100</v>
      </c>
      <c r="E112" s="21">
        <f t="shared" si="54"/>
        <v>-4.7619047619047616E-2</v>
      </c>
      <c r="F112" s="22">
        <f>IF(ISNUMBER(D112), $B118 * E112, "")</f>
        <v>-7142.8571428571422</v>
      </c>
      <c r="G112" s="30">
        <v>3125</v>
      </c>
      <c r="H112" s="21">
        <f t="shared" si="55"/>
        <v>-3.9938556067588324E-2</v>
      </c>
      <c r="I112" s="105">
        <f>IF(ISNUMBER(G112), $B118 * H112, "")</f>
        <v>-5990.7834101382487</v>
      </c>
      <c r="J112" s="20">
        <v>3130</v>
      </c>
      <c r="K112" s="21">
        <f t="shared" si="56"/>
        <v>-3.840245775729647E-2</v>
      </c>
      <c r="L112" s="22">
        <f>IF(ISNUMBER(J112), $B118 * K112, "")</f>
        <v>-5760.3686635944705</v>
      </c>
      <c r="M112" s="30">
        <v>3135</v>
      </c>
      <c r="N112" s="21">
        <f t="shared" si="57"/>
        <v>-3.6866359447004608E-2</v>
      </c>
      <c r="O112" s="22">
        <f>IF(ISNUMBER(M112), $B118 * N112, "")</f>
        <v>-5529.9539170506914</v>
      </c>
      <c r="Q112" s="223"/>
      <c r="R112" s="223"/>
      <c r="S112" s="223"/>
    </row>
    <row r="113" spans="1:19" ht="17.25" thickBot="1">
      <c r="A113" s="125" t="s">
        <v>325</v>
      </c>
      <c r="B113" s="129">
        <v>313</v>
      </c>
      <c r="C113" s="80">
        <v>6.4308682000000002E-3</v>
      </c>
      <c r="D113" s="106">
        <v>300</v>
      </c>
      <c r="E113" s="107">
        <f>IF(ISNUMBER(D113), (D113 - $B113) / $B113, "")</f>
        <v>-4.1533546325878593E-2</v>
      </c>
      <c r="F113" s="108">
        <f>IF(ISNUMBER(D113), $B118 * E113, "")</f>
        <v>-6230.0319488817886</v>
      </c>
      <c r="G113" s="109">
        <v>300</v>
      </c>
      <c r="H113" s="107">
        <f>IF(ISNUMBER(G113), (G113 - $B113) / $B113, "")</f>
        <v>-4.1533546325878593E-2</v>
      </c>
      <c r="I113" s="110">
        <f>IF(ISNUMBER(G113), $B118 * H113, "")</f>
        <v>-6230.0319488817886</v>
      </c>
      <c r="J113" s="106">
        <v>302</v>
      </c>
      <c r="K113" s="107">
        <f>IF(ISNUMBER(J113), (J113 - $B113) / $B113, "")</f>
        <v>-3.5143769968051117E-2</v>
      </c>
      <c r="L113" s="108">
        <f>IF(ISNUMBER(J113), $B118 * K113, "")</f>
        <v>-5271.5654952076675</v>
      </c>
      <c r="M113" s="109">
        <v>305</v>
      </c>
      <c r="N113" s="107">
        <f>IF(ISNUMBER(M113), (M113 - $B113) / $B113, "")</f>
        <v>-2.5559105431309903E-2</v>
      </c>
      <c r="O113" s="108">
        <f>IF(ISNUMBER(M113), $B118 * N113, "")</f>
        <v>-3833.8658146964854</v>
      </c>
      <c r="Q113" s="228"/>
      <c r="R113" s="228"/>
      <c r="S113" s="228"/>
    </row>
    <row r="114" spans="1:19" ht="17.25" thickBot="1">
      <c r="A114" s="125" t="s">
        <v>81</v>
      </c>
      <c r="B114" s="126">
        <v>1450</v>
      </c>
      <c r="C114" s="77">
        <v>3.4602076000000001E-3</v>
      </c>
      <c r="D114" s="15">
        <v>1390</v>
      </c>
      <c r="E114" s="32">
        <f t="shared" ref="E114:E117" si="58">IF(ISNUMBER(D114), (D114 - $B114) / $B114, "")</f>
        <v>-4.1379310344827586E-2</v>
      </c>
      <c r="F114" s="18">
        <f>IF(ISNUMBER(D114), $B118 * E114, "")</f>
        <v>-6206.8965517241377</v>
      </c>
      <c r="G114" s="31">
        <v>1400</v>
      </c>
      <c r="H114" s="32">
        <f t="shared" ref="H114:H117" si="59">IF(ISNUMBER(G114), (G114 - $B114) / $B114, "")</f>
        <v>-3.4482758620689655E-2</v>
      </c>
      <c r="I114" s="101">
        <f>IF(ISNUMBER(G114), $B118 * H114, "")</f>
        <v>-5172.4137931034484</v>
      </c>
      <c r="J114" s="15">
        <v>1405</v>
      </c>
      <c r="K114" s="32">
        <f t="shared" ref="K114:K117" si="60">IF(ISNUMBER(J114), (J114 - $B114) / $B114, "")</f>
        <v>-3.1034482758620689E-2</v>
      </c>
      <c r="L114" s="18">
        <f>IF(ISNUMBER(J114), $B118 * K114, "")</f>
        <v>-4655.1724137931033</v>
      </c>
      <c r="M114" s="31">
        <v>1405</v>
      </c>
      <c r="N114" s="32">
        <f t="shared" ref="N114:N117" si="61">IF(ISNUMBER(M114), (M114 - $B114) / $B114, "")</f>
        <v>-3.1034482758620689E-2</v>
      </c>
      <c r="O114" s="18">
        <f>IF(ISNUMBER(M114), $B118 * N114, "")</f>
        <v>-4655.1724137931033</v>
      </c>
      <c r="Q114" s="228"/>
      <c r="R114" s="228"/>
      <c r="S114" s="228"/>
    </row>
    <row r="115" spans="1:19" ht="17.25" thickBot="1">
      <c r="A115" s="125" t="s">
        <v>121</v>
      </c>
      <c r="B115" s="126">
        <v>386</v>
      </c>
      <c r="C115" s="77">
        <v>2.5974026000000002E-3</v>
      </c>
      <c r="D115" s="15">
        <v>362</v>
      </c>
      <c r="E115" s="32">
        <f t="shared" si="58"/>
        <v>-6.2176165803108807E-2</v>
      </c>
      <c r="F115" s="18">
        <f>IF(ISNUMBER(D115), $B118 * E115, "")</f>
        <v>-9326.4248704663205</v>
      </c>
      <c r="G115" s="31">
        <v>367</v>
      </c>
      <c r="H115" s="32">
        <f t="shared" si="59"/>
        <v>-4.9222797927461141E-2</v>
      </c>
      <c r="I115" s="101">
        <f>IF(ISNUMBER(G115), $B118 * H115, "")</f>
        <v>-7383.4196891191714</v>
      </c>
      <c r="J115" s="15">
        <v>368</v>
      </c>
      <c r="K115" s="32">
        <f t="shared" si="60"/>
        <v>-4.6632124352331605E-2</v>
      </c>
      <c r="L115" s="18">
        <f>IF(ISNUMBER(J115), $B118 * K115, "")</f>
        <v>-6994.8186528497408</v>
      </c>
      <c r="M115" s="31">
        <v>375</v>
      </c>
      <c r="N115" s="32">
        <f t="shared" si="61"/>
        <v>-2.8497409326424871E-2</v>
      </c>
      <c r="O115" s="18">
        <f>IF(ISNUMBER(M115), $B118 * N115, "")</f>
        <v>-4274.6113989637306</v>
      </c>
      <c r="Q115" s="228"/>
      <c r="R115" s="228"/>
      <c r="S115" s="228"/>
    </row>
    <row r="116" spans="1:19">
      <c r="A116" s="125" t="s">
        <v>87</v>
      </c>
      <c r="B116" s="126">
        <v>123350</v>
      </c>
      <c r="C116" s="77">
        <v>8.11359E-4</v>
      </c>
      <c r="D116" s="15">
        <v>119700</v>
      </c>
      <c r="E116" s="32">
        <f t="shared" si="58"/>
        <v>-2.9590595865423591E-2</v>
      </c>
      <c r="F116" s="18">
        <f>IF(ISNUMBER(D116), $B118 * E116, "")</f>
        <v>-4438.5893798135385</v>
      </c>
      <c r="G116" s="31">
        <v>119750</v>
      </c>
      <c r="H116" s="32">
        <f t="shared" si="59"/>
        <v>-2.9185245237130116E-2</v>
      </c>
      <c r="I116" s="101">
        <f>IF(ISNUMBER(G116), $B118 * H116, "")</f>
        <v>-4377.7867855695176</v>
      </c>
      <c r="J116" s="15">
        <v>121650</v>
      </c>
      <c r="K116" s="32">
        <f t="shared" si="60"/>
        <v>-1.3781921361978111E-2</v>
      </c>
      <c r="L116" s="18">
        <f>IF(ISNUMBER(J116), $B118 * K116, "")</f>
        <v>-2067.2882042967167</v>
      </c>
      <c r="M116" s="31">
        <v>121050</v>
      </c>
      <c r="N116" s="32">
        <f t="shared" si="61"/>
        <v>-1.8646128901499796E-2</v>
      </c>
      <c r="O116" s="18">
        <f>IF(ISNUMBER(M116), $B118 * N116, "")</f>
        <v>-2796.9193352249695</v>
      </c>
      <c r="Q116" s="250"/>
      <c r="R116" s="251"/>
      <c r="S116" s="252"/>
    </row>
    <row r="117" spans="1:19" ht="17.25" thickBot="1">
      <c r="A117" s="130" t="s">
        <v>123</v>
      </c>
      <c r="B117" s="131">
        <v>169200</v>
      </c>
      <c r="C117" s="79">
        <v>0</v>
      </c>
      <c r="D117" s="24">
        <v>160800</v>
      </c>
      <c r="E117" s="25">
        <f t="shared" si="58"/>
        <v>-4.9645390070921988E-2</v>
      </c>
      <c r="F117" s="104">
        <f>IF(ISNUMBER(D117), $B118 * E117, "")</f>
        <v>-7446.8085106382978</v>
      </c>
      <c r="G117" s="102">
        <v>162300</v>
      </c>
      <c r="H117" s="25">
        <f t="shared" si="59"/>
        <v>-4.0780141843971635E-2</v>
      </c>
      <c r="I117" s="103">
        <f>IF(ISNUMBER(G117), $B118 * H117, "")</f>
        <v>-6117.0212765957449</v>
      </c>
      <c r="J117" s="24">
        <v>161650</v>
      </c>
      <c r="K117" s="25">
        <f t="shared" si="60"/>
        <v>-4.4621749408983453E-2</v>
      </c>
      <c r="L117" s="104">
        <f>IF(ISNUMBER(J117), $B118 * K117, "")</f>
        <v>-6693.2624113475176</v>
      </c>
      <c r="M117" s="102">
        <v>161800</v>
      </c>
      <c r="N117" s="25">
        <f t="shared" si="61"/>
        <v>-4.3735224586288417E-2</v>
      </c>
      <c r="O117" s="104">
        <f>IF(ISNUMBER(M117), $B118 * N117, "")</f>
        <v>-6560.2836879432625</v>
      </c>
      <c r="Q117" s="253"/>
      <c r="R117" s="254"/>
      <c r="S117" s="255"/>
    </row>
    <row r="118" spans="1:19" ht="17.25" thickBot="1">
      <c r="A118" s="132" t="s">
        <v>266</v>
      </c>
      <c r="B118" s="261">
        <f>$B$37</f>
        <v>150000</v>
      </c>
      <c r="C118" s="262"/>
      <c r="D118" s="26" t="s">
        <v>267</v>
      </c>
      <c r="E118" s="27">
        <f>IF(COUNT(E98:E117), SUM(E98:E117) / COUNT(E98:E117), 0)</f>
        <v>-3.5548710972451575E-2</v>
      </c>
      <c r="F118" s="28">
        <f>SUM(F98:F117)</f>
        <v>-106646.13291735473</v>
      </c>
      <c r="G118" s="26" t="s">
        <v>267</v>
      </c>
      <c r="H118" s="27">
        <f>IF(COUNT(H98:H117), SUM(H98:H117) / COUNT(H98:H117), 0)</f>
        <v>-2.648129257525253E-2</v>
      </c>
      <c r="I118" s="28">
        <f>SUM(I98:I117)</f>
        <v>-79443.877725757586</v>
      </c>
      <c r="J118" s="26" t="s">
        <v>267</v>
      </c>
      <c r="K118" s="27">
        <f>IF(COUNT(K98:K117), SUM(K98:K117) / COUNT(K98:K117), 0)</f>
        <v>-2.683454249574389E-2</v>
      </c>
      <c r="L118" s="28">
        <f>SUM(L98:L117)</f>
        <v>-80503.627487231672</v>
      </c>
      <c r="M118" s="26" t="s">
        <v>267</v>
      </c>
      <c r="N118" s="27">
        <f>IF(COUNT(N98:N117), SUM(N98:N117) / COUNT(N98:N117), 0)</f>
        <v>-2.5434527647178545E-2</v>
      </c>
      <c r="O118" s="28">
        <f>SUM(O98:O117)</f>
        <v>-76303.582941535627</v>
      </c>
      <c r="Q118" s="256"/>
      <c r="R118" s="257"/>
      <c r="S118" s="258"/>
    </row>
    <row r="120" spans="1:19" ht="17.25" thickBot="1"/>
    <row r="121" spans="1:19" ht="17.25" thickBot="1">
      <c r="A121" s="202" t="s">
        <v>254</v>
      </c>
      <c r="B121" s="203"/>
      <c r="C121" s="203"/>
      <c r="D121" s="203"/>
      <c r="E121" s="203"/>
      <c r="F121" s="203"/>
      <c r="G121" s="203"/>
      <c r="H121" s="203"/>
      <c r="I121" s="203"/>
      <c r="J121" s="203"/>
      <c r="K121" s="203"/>
      <c r="L121" s="203"/>
      <c r="M121" s="203"/>
      <c r="N121" s="203"/>
      <c r="O121" s="204"/>
      <c r="Q121" s="223"/>
      <c r="R121" s="223"/>
      <c r="S121" s="223"/>
    </row>
    <row r="122" spans="1:19" ht="17.25" thickBot="1">
      <c r="A122" s="182" t="s">
        <v>263</v>
      </c>
      <c r="B122" s="202" t="s">
        <v>49</v>
      </c>
      <c r="C122" s="204"/>
      <c r="D122" s="202" t="s">
        <v>57</v>
      </c>
      <c r="E122" s="203"/>
      <c r="F122" s="204"/>
      <c r="G122" s="229">
        <f>_xlfn.IFNA(VLOOKUP(B122, 현재가테이블!$B$2:$D$200, 2, FALSE), "-")</f>
        <v>48446000</v>
      </c>
      <c r="H122" s="230"/>
      <c r="I122" s="231"/>
      <c r="J122" s="202" t="s">
        <v>58</v>
      </c>
      <c r="K122" s="203"/>
      <c r="L122" s="204"/>
      <c r="M122" s="232">
        <f>_xlfn.IFNA(VLOOKUP(B122, 현재가테이블!$B$2:$D$200, 3, FALSE), "-")</f>
        <v>4.5040769699999997E-2</v>
      </c>
      <c r="N122" s="233"/>
      <c r="O122" s="234"/>
      <c r="Q122" s="223"/>
      <c r="R122" s="223"/>
      <c r="S122" s="223"/>
    </row>
    <row r="123" spans="1:19" ht="17.25" thickBot="1">
      <c r="A123" s="263" t="s">
        <v>54</v>
      </c>
      <c r="B123" s="265" t="str">
        <f>TEXT($G$1, "[$-ko-KR]yyyy-mm-dd(ddd) ") &amp; "오전 00:00"</f>
        <v>2022-02-11(금) 오전 00:00</v>
      </c>
      <c r="C123" s="266"/>
      <c r="D123" s="225" t="str">
        <f>TEXT($G$1, "[$-ko-KR]yyyy-mm-dd(ddd) ") &amp; "오후 14:00"</f>
        <v>2022-02-11(금) 오후 14:00</v>
      </c>
      <c r="E123" s="226"/>
      <c r="F123" s="227"/>
      <c r="G123" s="225" t="str">
        <f>TEXT($G$1, "[$-ko-KR]yyyy-mm-dd(ddd) ") &amp; "오후 19:00"</f>
        <v>2022-02-11(금) 오후 19:00</v>
      </c>
      <c r="H123" s="226"/>
      <c r="I123" s="227"/>
      <c r="J123" s="225" t="str">
        <f>TEXT($G$1, "[$-ko-KR]yyyy-mm-dd(ddd) ") &amp; "오후 21:00"</f>
        <v>2022-02-11(금) 오후 21:00</v>
      </c>
      <c r="K123" s="226"/>
      <c r="L123" s="227"/>
      <c r="M123" s="225" t="str">
        <f>TEXT($G$1+1, "[$-ko-KR]yyyy-mm-dd(ddd) ") &amp; "오전 00:00"</f>
        <v>2022-02-12(토) 오전 00:00</v>
      </c>
      <c r="N123" s="226"/>
      <c r="O123" s="227"/>
      <c r="Q123" s="223"/>
      <c r="R123" s="223"/>
      <c r="S123" s="223"/>
    </row>
    <row r="124" spans="1:19" ht="17.25" thickBot="1">
      <c r="A124" s="264"/>
      <c r="B124" s="121" t="s">
        <v>57</v>
      </c>
      <c r="C124" s="122" t="s">
        <v>58</v>
      </c>
      <c r="D124" s="2" t="s">
        <v>57</v>
      </c>
      <c r="E124" s="10" t="s">
        <v>264</v>
      </c>
      <c r="F124" s="11" t="s">
        <v>265</v>
      </c>
      <c r="G124" s="183" t="s">
        <v>57</v>
      </c>
      <c r="H124" s="184" t="s">
        <v>264</v>
      </c>
      <c r="I124" s="185" t="s">
        <v>265</v>
      </c>
      <c r="J124" s="10" t="s">
        <v>57</v>
      </c>
      <c r="K124" s="10" t="s">
        <v>264</v>
      </c>
      <c r="L124" s="115" t="s">
        <v>265</v>
      </c>
      <c r="M124" s="2" t="s">
        <v>57</v>
      </c>
      <c r="N124" s="10" t="s">
        <v>264</v>
      </c>
      <c r="O124" s="66" t="s">
        <v>265</v>
      </c>
      <c r="Q124" s="228"/>
      <c r="R124" s="228"/>
      <c r="S124" s="228"/>
    </row>
    <row r="125" spans="1:19" ht="17.25" thickBot="1">
      <c r="A125" s="123" t="s">
        <v>125</v>
      </c>
      <c r="B125" s="124">
        <v>80</v>
      </c>
      <c r="C125" s="76">
        <v>-1.2345679E-2</v>
      </c>
      <c r="D125" s="13">
        <v>76.3</v>
      </c>
      <c r="E125" s="14">
        <f>IF(ISNUMBER(D125), (D125 - $B125) / $B125, "")</f>
        <v>-4.6250000000000034E-2</v>
      </c>
      <c r="F125" s="16">
        <f>IF(ISNUMBER(D125), $B145 * E125, "")</f>
        <v>-6937.5000000000055</v>
      </c>
      <c r="G125" s="29">
        <v>77.3</v>
      </c>
      <c r="H125" s="14">
        <f>IF(ISNUMBER(G125), (G125 - $B125) / $B125, "")</f>
        <v>-3.3750000000000037E-2</v>
      </c>
      <c r="I125" s="100">
        <f>IF(ISNUMBER(G125), $B145 * H125, "")</f>
        <v>-5062.5000000000055</v>
      </c>
      <c r="J125" s="13">
        <v>76.900000000000006</v>
      </c>
      <c r="K125" s="14">
        <f>IF(ISNUMBER(J125), (J125 - $B125) / $B125, "")</f>
        <v>-3.874999999999993E-2</v>
      </c>
      <c r="L125" s="16">
        <f>IF(ISNUMBER(J125), $B145 * K125, "")</f>
        <v>-5812.49999999999</v>
      </c>
      <c r="M125" s="29">
        <v>77.900000000000006</v>
      </c>
      <c r="N125" s="14">
        <f>IF(ISNUMBER(M125), (M125 - $B125) / $B125, "")</f>
        <v>-2.624999999999993E-2</v>
      </c>
      <c r="O125" s="16">
        <f>IF(ISNUMBER(M125), $B145 * N125, "")</f>
        <v>-3937.4999999999895</v>
      </c>
      <c r="Q125" s="223"/>
      <c r="R125" s="223"/>
      <c r="S125" s="223"/>
    </row>
    <row r="126" spans="1:19" ht="17.25" thickBot="1">
      <c r="A126" s="125" t="s">
        <v>190</v>
      </c>
      <c r="B126" s="126">
        <v>99.5</v>
      </c>
      <c r="C126" s="77">
        <v>-1.4851485100000001E-2</v>
      </c>
      <c r="D126" s="15">
        <v>99.6</v>
      </c>
      <c r="E126" s="32">
        <f t="shared" ref="E126:E129" si="62">IF(ISNUMBER(D126), (D126 - $B126) / $B126, "")</f>
        <v>1.0050251256280836E-3</v>
      </c>
      <c r="F126" s="18">
        <f>IF(ISNUMBER(D126), $B145 * E126, "")</f>
        <v>150.75376884421254</v>
      </c>
      <c r="G126" s="31">
        <v>99.5</v>
      </c>
      <c r="H126" s="32">
        <f t="shared" ref="H126:H129" si="63">IF(ISNUMBER(G126), (G126 - $B126) / $B126, "")</f>
        <v>0</v>
      </c>
      <c r="I126" s="101">
        <f>IF(ISNUMBER(G126), $B145 * H126, "")</f>
        <v>0</v>
      </c>
      <c r="J126" s="15">
        <v>99.6</v>
      </c>
      <c r="K126" s="32">
        <f t="shared" ref="K126:K129" si="64">IF(ISNUMBER(J126), (J126 - $B126) / $B126, "")</f>
        <v>1.0050251256280836E-3</v>
      </c>
      <c r="L126" s="18">
        <f>IF(ISNUMBER(J126), $B145 * K126, "")</f>
        <v>150.75376884421254</v>
      </c>
      <c r="M126" s="31">
        <v>99.9</v>
      </c>
      <c r="N126" s="32">
        <f t="shared" ref="N126:N129" si="65">IF(ISNUMBER(M126), (M126 - $B126) / $B126, "")</f>
        <v>4.0201005025126196E-3</v>
      </c>
      <c r="O126" s="18">
        <f>IF(ISNUMBER(M126), $B145 * N126, "")</f>
        <v>603.01507537689292</v>
      </c>
      <c r="Q126" s="223"/>
      <c r="R126" s="223"/>
      <c r="S126" s="223"/>
    </row>
    <row r="127" spans="1:19" ht="17.25" thickBot="1">
      <c r="A127" s="125" t="s">
        <v>175</v>
      </c>
      <c r="B127" s="126">
        <v>12.5</v>
      </c>
      <c r="C127" s="77">
        <v>-1.5748031499999999E-2</v>
      </c>
      <c r="D127" s="15">
        <v>12</v>
      </c>
      <c r="E127" s="32">
        <f t="shared" si="62"/>
        <v>-0.04</v>
      </c>
      <c r="F127" s="18">
        <f>IF(ISNUMBER(D127), $B145 * E127, "")</f>
        <v>-6000</v>
      </c>
      <c r="G127" s="31">
        <v>12.1</v>
      </c>
      <c r="H127" s="32">
        <f t="shared" si="63"/>
        <v>-3.2000000000000028E-2</v>
      </c>
      <c r="I127" s="101">
        <f>IF(ISNUMBER(G127), $B145 * H127, "")</f>
        <v>-4800.0000000000045</v>
      </c>
      <c r="J127" s="15">
        <v>12.1</v>
      </c>
      <c r="K127" s="32">
        <f t="shared" si="64"/>
        <v>-3.2000000000000028E-2</v>
      </c>
      <c r="L127" s="18">
        <f>IF(ISNUMBER(J127), $B145 * K127, "")</f>
        <v>-4800.0000000000045</v>
      </c>
      <c r="M127" s="31">
        <v>12.2</v>
      </c>
      <c r="N127" s="32">
        <f t="shared" si="65"/>
        <v>-2.4000000000000056E-2</v>
      </c>
      <c r="O127" s="18">
        <f>IF(ISNUMBER(M127), $B145 * N127, "")</f>
        <v>-3600.0000000000082</v>
      </c>
      <c r="Q127" s="228"/>
      <c r="R127" s="228"/>
      <c r="S127" s="228"/>
    </row>
    <row r="128" spans="1:19" ht="17.25" thickBot="1">
      <c r="A128" s="125" t="s">
        <v>145</v>
      </c>
      <c r="B128" s="126">
        <v>14.3</v>
      </c>
      <c r="C128" s="77">
        <v>-2.0547945200000001E-2</v>
      </c>
      <c r="D128" s="15">
        <v>13.7</v>
      </c>
      <c r="E128" s="32">
        <f t="shared" si="62"/>
        <v>-4.1958041958042057E-2</v>
      </c>
      <c r="F128" s="18">
        <f>IF(ISNUMBER(D128), $B145 * E128, "")</f>
        <v>-6293.7062937063083</v>
      </c>
      <c r="G128" s="31">
        <v>13.8</v>
      </c>
      <c r="H128" s="32">
        <f t="shared" si="63"/>
        <v>-3.4965034965034961E-2</v>
      </c>
      <c r="I128" s="101">
        <f>IF(ISNUMBER(G128), $B145 * H128, "")</f>
        <v>-5244.7552447552443</v>
      </c>
      <c r="J128" s="15">
        <v>13.9</v>
      </c>
      <c r="K128" s="32">
        <f t="shared" si="64"/>
        <v>-2.7972027972027996E-2</v>
      </c>
      <c r="L128" s="18">
        <f>IF(ISNUMBER(J128), $B145 * K128, "")</f>
        <v>-4195.8041958041995</v>
      </c>
      <c r="M128" s="31">
        <v>13.9</v>
      </c>
      <c r="N128" s="32">
        <f t="shared" si="65"/>
        <v>-2.7972027972027996E-2</v>
      </c>
      <c r="O128" s="18">
        <f>IF(ISNUMBER(M128), $B145 * N128, "")</f>
        <v>-4195.8041958041995</v>
      </c>
      <c r="Q128" s="228"/>
      <c r="R128" s="228"/>
      <c r="S128" s="228"/>
    </row>
    <row r="129" spans="1:19" ht="17.25" thickBot="1">
      <c r="A129" s="127" t="s">
        <v>127</v>
      </c>
      <c r="B129" s="128">
        <v>93.7</v>
      </c>
      <c r="C129" s="78">
        <v>-2.08986416E-2</v>
      </c>
      <c r="D129" s="20">
        <v>91.4</v>
      </c>
      <c r="E129" s="21">
        <f t="shared" si="62"/>
        <v>-2.4546424759871902E-2</v>
      </c>
      <c r="F129" s="22">
        <f>IF(ISNUMBER(D129), $B145 * E129, "")</f>
        <v>-3681.9637139807855</v>
      </c>
      <c r="G129" s="30">
        <v>91.2</v>
      </c>
      <c r="H129" s="21">
        <f t="shared" si="63"/>
        <v>-2.6680896478121663E-2</v>
      </c>
      <c r="I129" s="105">
        <f>IF(ISNUMBER(G129), $B145 * H129, "")</f>
        <v>-4002.1344717182496</v>
      </c>
      <c r="J129" s="20">
        <v>91.8</v>
      </c>
      <c r="K129" s="21">
        <f t="shared" si="64"/>
        <v>-2.0277481323372527E-2</v>
      </c>
      <c r="L129" s="22">
        <f>IF(ISNUMBER(J129), $B145 * K129, "")</f>
        <v>-3041.6221985058792</v>
      </c>
      <c r="M129" s="30">
        <v>91.9</v>
      </c>
      <c r="N129" s="21">
        <f t="shared" si="65"/>
        <v>-1.9210245464247568E-2</v>
      </c>
      <c r="O129" s="22">
        <f>IF(ISNUMBER(M129), $B145 * N129, "")</f>
        <v>-2881.5368196371351</v>
      </c>
      <c r="Q129" s="228"/>
      <c r="R129" s="228"/>
      <c r="S129" s="228"/>
    </row>
    <row r="130" spans="1:19" ht="17.25" thickBot="1">
      <c r="A130" s="125" t="s">
        <v>234</v>
      </c>
      <c r="B130" s="129">
        <v>97.8</v>
      </c>
      <c r="C130" s="80">
        <v>-2.1999999999999999E-2</v>
      </c>
      <c r="D130" s="106">
        <v>99</v>
      </c>
      <c r="E130" s="107">
        <f>IF(ISNUMBER(D130), (D130 - $B130) / $B130, "")</f>
        <v>1.2269938650306778E-2</v>
      </c>
      <c r="F130" s="108">
        <f>IF(ISNUMBER(D130), $B145 * E130, "")</f>
        <v>1840.4907975460167</v>
      </c>
      <c r="G130" s="109">
        <v>99</v>
      </c>
      <c r="H130" s="107">
        <f>IF(ISNUMBER(G130), (G130 - $B130) / $B130, "")</f>
        <v>1.2269938650306778E-2</v>
      </c>
      <c r="I130" s="110">
        <f>IF(ISNUMBER(G130), $B145 * H130, "")</f>
        <v>1840.4907975460167</v>
      </c>
      <c r="J130" s="106">
        <v>100</v>
      </c>
      <c r="K130" s="107">
        <f>IF(ISNUMBER(J130), (J130 - $B130) / $B130, "")</f>
        <v>2.2494887525562401E-2</v>
      </c>
      <c r="L130" s="108">
        <f>IF(ISNUMBER(J130), $B145 * K130, "")</f>
        <v>3374.2331288343603</v>
      </c>
      <c r="M130" s="109">
        <v>99</v>
      </c>
      <c r="N130" s="107">
        <f>IF(ISNUMBER(M130), (M130 - $B130) / $B130, "")</f>
        <v>1.2269938650306778E-2</v>
      </c>
      <c r="O130" s="108">
        <f>IF(ISNUMBER(M130), $B145 * N130, "")</f>
        <v>1840.4907975460167</v>
      </c>
      <c r="Q130" s="228"/>
      <c r="R130" s="228"/>
      <c r="S130" s="228"/>
    </row>
    <row r="131" spans="1:19" ht="17.25" thickBot="1">
      <c r="A131" s="125" t="s">
        <v>212</v>
      </c>
      <c r="B131" s="126">
        <v>8.1999999999999993</v>
      </c>
      <c r="C131" s="77">
        <v>-2.2646007199999998E-2</v>
      </c>
      <c r="D131" s="15">
        <v>8.08</v>
      </c>
      <c r="E131" s="32">
        <f t="shared" ref="E131:E134" si="66">IF(ISNUMBER(D131), (D131 - $B131) / $B131, "")</f>
        <v>-1.463414634146332E-2</v>
      </c>
      <c r="F131" s="18">
        <f>IF(ISNUMBER(D131), $B145 * E131, "")</f>
        <v>-2195.121951219498</v>
      </c>
      <c r="G131" s="31">
        <v>8.08</v>
      </c>
      <c r="H131" s="32">
        <f t="shared" ref="H131:H134" si="67">IF(ISNUMBER(G131), (G131 - $B131) / $B131, "")</f>
        <v>-1.463414634146332E-2</v>
      </c>
      <c r="I131" s="101">
        <f>IF(ISNUMBER(G131), $B145 * H131, "")</f>
        <v>-2195.121951219498</v>
      </c>
      <c r="J131" s="15">
        <v>8.15</v>
      </c>
      <c r="K131" s="32">
        <f t="shared" ref="K131:K134" si="68">IF(ISNUMBER(J131), (J131 - $B131) / $B131, "")</f>
        <v>-6.0975609756096271E-3</v>
      </c>
      <c r="L131" s="18">
        <f>IF(ISNUMBER(J131), $B145 * K131, "")</f>
        <v>-914.63414634144408</v>
      </c>
      <c r="M131" s="31">
        <v>8.19</v>
      </c>
      <c r="N131" s="32">
        <f t="shared" ref="N131:N134" si="69">IF(ISNUMBER(M131), (M131 - $B131) / $B131, "")</f>
        <v>-1.2195121951219254E-3</v>
      </c>
      <c r="O131" s="18">
        <f>IF(ISNUMBER(M131), $B145 * N131, "")</f>
        <v>-182.9268292682888</v>
      </c>
      <c r="Q131" s="228"/>
      <c r="R131" s="228"/>
      <c r="S131" s="228"/>
    </row>
    <row r="132" spans="1:19" ht="17.25" thickBot="1">
      <c r="A132" s="125" t="s">
        <v>129</v>
      </c>
      <c r="B132" s="126">
        <v>67.400000000000006</v>
      </c>
      <c r="C132" s="77">
        <v>-2.3188405799999999E-2</v>
      </c>
      <c r="D132" s="15">
        <v>64.099999999999994</v>
      </c>
      <c r="E132" s="32">
        <f t="shared" si="66"/>
        <v>-4.8961424332344378E-2</v>
      </c>
      <c r="F132" s="18">
        <f>IF(ISNUMBER(D132), $B145 * E132, "")</f>
        <v>-7344.2136498516566</v>
      </c>
      <c r="G132" s="31">
        <v>64.8</v>
      </c>
      <c r="H132" s="32">
        <f t="shared" si="67"/>
        <v>-3.8575667655786475E-2</v>
      </c>
      <c r="I132" s="101">
        <f>IF(ISNUMBER(G132), $B145 * H132, "")</f>
        <v>-5786.3501483679711</v>
      </c>
      <c r="J132" s="15">
        <v>64.900000000000006</v>
      </c>
      <c r="K132" s="32">
        <f t="shared" si="68"/>
        <v>-3.7091988130563795E-2</v>
      </c>
      <c r="L132" s="18">
        <f>IF(ISNUMBER(J132), $B145 * K132, "")</f>
        <v>-5563.7982195845689</v>
      </c>
      <c r="M132" s="31">
        <v>65.400000000000006</v>
      </c>
      <c r="N132" s="32">
        <f t="shared" si="69"/>
        <v>-2.9673590504451036E-2</v>
      </c>
      <c r="O132" s="18">
        <f>IF(ISNUMBER(M132), $B145 * N132, "")</f>
        <v>-4451.0385756676551</v>
      </c>
      <c r="Q132" s="228"/>
      <c r="R132" s="228"/>
      <c r="S132" s="228"/>
    </row>
    <row r="133" spans="1:19" ht="17.25" thickBot="1">
      <c r="A133" s="125" t="s">
        <v>186</v>
      </c>
      <c r="B133" s="126">
        <v>11.9</v>
      </c>
      <c r="C133" s="77">
        <v>-2.45901639E-2</v>
      </c>
      <c r="D133" s="15">
        <v>11.5</v>
      </c>
      <c r="E133" s="32">
        <f t="shared" si="66"/>
        <v>-3.3613445378151287E-2</v>
      </c>
      <c r="F133" s="18">
        <f>IF(ISNUMBER(D133), $B145 * E133, "")</f>
        <v>-5042.0168067226932</v>
      </c>
      <c r="G133" s="31">
        <v>11.6</v>
      </c>
      <c r="H133" s="32">
        <f t="shared" si="67"/>
        <v>-2.5210084033613505E-2</v>
      </c>
      <c r="I133" s="101">
        <f>IF(ISNUMBER(G133), $B145 * H133, "")</f>
        <v>-3781.5126050420258</v>
      </c>
      <c r="J133" s="15">
        <v>11.7</v>
      </c>
      <c r="K133" s="32">
        <f t="shared" si="68"/>
        <v>-1.680672268907572E-2</v>
      </c>
      <c r="L133" s="18">
        <f>IF(ISNUMBER(J133), $B145 * K133, "")</f>
        <v>-2521.008403361358</v>
      </c>
      <c r="M133" s="31">
        <v>11.9</v>
      </c>
      <c r="N133" s="32">
        <f t="shared" si="69"/>
        <v>0</v>
      </c>
      <c r="O133" s="18">
        <f>IF(ISNUMBER(M133), $B145 * N133, "")</f>
        <v>0</v>
      </c>
      <c r="Q133" s="33"/>
      <c r="R133" s="33"/>
    </row>
    <row r="134" spans="1:19" ht="17.25" thickBot="1">
      <c r="A134" s="130" t="s">
        <v>198</v>
      </c>
      <c r="B134" s="131">
        <v>55.1</v>
      </c>
      <c r="C134" s="79">
        <v>-2.4778761100000001E-2</v>
      </c>
      <c r="D134" s="24">
        <v>53.8</v>
      </c>
      <c r="E134" s="25">
        <f t="shared" si="66"/>
        <v>-2.3593466424682474E-2</v>
      </c>
      <c r="F134" s="104">
        <f>IF(ISNUMBER(D134), $B145 * E134, "")</f>
        <v>-3539.0199637023711</v>
      </c>
      <c r="G134" s="102">
        <v>54.1</v>
      </c>
      <c r="H134" s="25">
        <f t="shared" si="67"/>
        <v>-1.8148820326678767E-2</v>
      </c>
      <c r="I134" s="103">
        <f>IF(ISNUMBER(G134), $B145 * H134, "")</f>
        <v>-2722.323049001815</v>
      </c>
      <c r="J134" s="24">
        <v>55</v>
      </c>
      <c r="K134" s="25">
        <f t="shared" si="68"/>
        <v>-1.8148820326679023E-3</v>
      </c>
      <c r="L134" s="104">
        <f>IF(ISNUMBER(J134), $B145 * K134, "")</f>
        <v>-272.23230490018534</v>
      </c>
      <c r="M134" s="102">
        <v>54.6</v>
      </c>
      <c r="N134" s="25">
        <f t="shared" si="69"/>
        <v>-9.0744101633393835E-3</v>
      </c>
      <c r="O134" s="104">
        <f>IF(ISNUMBER(M134), $B145 * N134, "")</f>
        <v>-1361.1615245009075</v>
      </c>
      <c r="Q134" s="237"/>
      <c r="R134" s="238"/>
      <c r="S134" s="239"/>
    </row>
    <row r="135" spans="1:19">
      <c r="A135" s="123" t="s">
        <v>64</v>
      </c>
      <c r="B135" s="124">
        <v>35.4</v>
      </c>
      <c r="C135" s="76">
        <v>-2.4793388400000001E-2</v>
      </c>
      <c r="D135" s="13">
        <v>34</v>
      </c>
      <c r="E135" s="14">
        <f>IF(ISNUMBER(D135), (D135 - $B135) / $B135, "")</f>
        <v>-3.9548022598870018E-2</v>
      </c>
      <c r="F135" s="16">
        <f>IF(ISNUMBER(D135), $B145 * E135, "")</f>
        <v>-5932.2033898305026</v>
      </c>
      <c r="G135" s="29">
        <v>34.6</v>
      </c>
      <c r="H135" s="14">
        <f>IF(ISNUMBER(G135), (G135 - $B135) / $B135, "")</f>
        <v>-2.2598870056497095E-2</v>
      </c>
      <c r="I135" s="100">
        <f>IF(ISNUMBER(G135), $B145 * H135, "")</f>
        <v>-3389.8305084745643</v>
      </c>
      <c r="J135" s="13">
        <v>34.799999999999997</v>
      </c>
      <c r="K135" s="14">
        <f>IF(ISNUMBER(J135), (J135 - $B135) / $B135, "")</f>
        <v>-1.6949152542372923E-2</v>
      </c>
      <c r="L135" s="16">
        <f>IF(ISNUMBER(J135), $B145 * K135, "")</f>
        <v>-2542.3728813559383</v>
      </c>
      <c r="M135" s="29">
        <v>35.200000000000003</v>
      </c>
      <c r="N135" s="14">
        <f>IF(ISNUMBER(M135), (M135 - $B135) / $B135, "")</f>
        <v>-5.6497175141241732E-3</v>
      </c>
      <c r="O135" s="16">
        <f>IF(ISNUMBER(M135), $B145 * N135, "")</f>
        <v>-847.45762711862596</v>
      </c>
      <c r="Q135" s="240"/>
      <c r="R135" s="241"/>
      <c r="S135" s="242"/>
    </row>
    <row r="136" spans="1:19" ht="17.25" thickBot="1">
      <c r="A136" s="125" t="s">
        <v>147</v>
      </c>
      <c r="B136" s="126">
        <v>9.52</v>
      </c>
      <c r="C136" s="77">
        <v>-2.5588536299999999E-2</v>
      </c>
      <c r="D136" s="15">
        <v>9.25</v>
      </c>
      <c r="E136" s="32">
        <f t="shared" ref="E136:E139" si="70">IF(ISNUMBER(D136), (D136 - $B136) / $B136, "")</f>
        <v>-2.8361344537815084E-2</v>
      </c>
      <c r="F136" s="18">
        <f>IF(ISNUMBER(D136), $B145 * E136, "")</f>
        <v>-4254.2016806722622</v>
      </c>
      <c r="G136" s="31">
        <v>9.27</v>
      </c>
      <c r="H136" s="32">
        <f t="shared" ref="H136:H139" si="71">IF(ISNUMBER(G136), (G136 - $B136) / $B136, "")</f>
        <v>-2.6260504201680673E-2</v>
      </c>
      <c r="I136" s="101">
        <f>IF(ISNUMBER(G136), $B145 * H136, "")</f>
        <v>-3939.0756302521008</v>
      </c>
      <c r="J136" s="15">
        <v>9.31</v>
      </c>
      <c r="K136" s="32">
        <f t="shared" ref="K136:K139" si="72">IF(ISNUMBER(J136), (J136 - $B136) / $B136, "")</f>
        <v>-2.2058823529411669E-2</v>
      </c>
      <c r="L136" s="18">
        <f>IF(ISNUMBER(J136), $B145 * K136, "")</f>
        <v>-3308.8235294117503</v>
      </c>
      <c r="M136" s="31">
        <v>9.67</v>
      </c>
      <c r="N136" s="32">
        <f t="shared" ref="N136:N139" si="73">IF(ISNUMBER(M136), (M136 - $B136) / $B136, "")</f>
        <v>1.5756302521008441E-2</v>
      </c>
      <c r="O136" s="18">
        <f>IF(ISNUMBER(M136), $B145 * N136, "")</f>
        <v>2363.4453781512661</v>
      </c>
      <c r="Q136" s="243"/>
      <c r="R136" s="244"/>
      <c r="S136" s="245"/>
    </row>
    <row r="137" spans="1:19" ht="17.25" thickBot="1">
      <c r="A137" s="125" t="s">
        <v>71</v>
      </c>
      <c r="B137" s="126">
        <v>21.7</v>
      </c>
      <c r="C137" s="77">
        <v>-2.69058296E-2</v>
      </c>
      <c r="D137" s="15">
        <v>20.9</v>
      </c>
      <c r="E137" s="32">
        <f t="shared" si="70"/>
        <v>-3.6866359447004643E-2</v>
      </c>
      <c r="F137" s="18">
        <f>IF(ISNUMBER(D137), $B145 * E137, "")</f>
        <v>-5529.9539170506969</v>
      </c>
      <c r="G137" s="31">
        <v>21</v>
      </c>
      <c r="H137" s="32">
        <f t="shared" si="71"/>
        <v>-3.2258064516129004E-2</v>
      </c>
      <c r="I137" s="101">
        <f>IF(ISNUMBER(G137), $B145 * H137, "")</f>
        <v>-4838.7096774193506</v>
      </c>
      <c r="J137" s="15">
        <v>21.3</v>
      </c>
      <c r="K137" s="32">
        <f t="shared" si="72"/>
        <v>-1.8433179723502238E-2</v>
      </c>
      <c r="L137" s="18">
        <f>IF(ISNUMBER(J137), $B145 * K137, "")</f>
        <v>-2764.9769585253357</v>
      </c>
      <c r="M137" s="31">
        <v>21.6</v>
      </c>
      <c r="N137" s="32">
        <f t="shared" si="73"/>
        <v>-4.608294930875478E-3</v>
      </c>
      <c r="O137" s="18">
        <f>IF(ISNUMBER(M137), $B145 * N137, "")</f>
        <v>-691.24423963132165</v>
      </c>
      <c r="Q137" s="228"/>
      <c r="R137" s="228"/>
      <c r="S137" s="228"/>
    </row>
    <row r="138" spans="1:19" ht="17.25" thickBot="1">
      <c r="A138" s="125" t="s">
        <v>200</v>
      </c>
      <c r="B138" s="126">
        <v>13.1</v>
      </c>
      <c r="C138" s="77">
        <v>-2.9629629599999999E-2</v>
      </c>
      <c r="D138" s="15">
        <v>12.6</v>
      </c>
      <c r="E138" s="32">
        <f t="shared" si="70"/>
        <v>-3.8167938931297711E-2</v>
      </c>
      <c r="F138" s="18">
        <f>IF(ISNUMBER(D138), $B145 * E138, "")</f>
        <v>-5725.1908396946565</v>
      </c>
      <c r="G138" s="31">
        <v>12.6</v>
      </c>
      <c r="H138" s="32">
        <f t="shared" si="71"/>
        <v>-3.8167938931297711E-2</v>
      </c>
      <c r="I138" s="101">
        <f>IF(ISNUMBER(G138), $B145 * H138, "")</f>
        <v>-5725.1908396946565</v>
      </c>
      <c r="J138" s="15">
        <v>12.7</v>
      </c>
      <c r="K138" s="32">
        <f t="shared" si="72"/>
        <v>-3.0534351145038195E-2</v>
      </c>
      <c r="L138" s="18">
        <f>IF(ISNUMBER(J138), $B145 * K138, "")</f>
        <v>-4580.152671755729</v>
      </c>
      <c r="M138" s="31">
        <v>12.8</v>
      </c>
      <c r="N138" s="32">
        <f t="shared" si="73"/>
        <v>-2.2900763358778546E-2</v>
      </c>
      <c r="O138" s="18">
        <f>IF(ISNUMBER(M138), $B145 * N138, "")</f>
        <v>-3435.114503816782</v>
      </c>
      <c r="Q138" s="223"/>
      <c r="R138" s="223"/>
      <c r="S138" s="223"/>
    </row>
    <row r="139" spans="1:19" ht="17.25" thickBot="1">
      <c r="A139" s="127" t="s">
        <v>206</v>
      </c>
      <c r="B139" s="128">
        <v>12.9</v>
      </c>
      <c r="C139" s="78">
        <v>-3.0075187999999999E-2</v>
      </c>
      <c r="D139" s="20">
        <v>12.5</v>
      </c>
      <c r="E139" s="21">
        <f t="shared" si="70"/>
        <v>-3.1007751937984523E-2</v>
      </c>
      <c r="F139" s="22">
        <f>IF(ISNUMBER(D139), $B145 * E139, "")</f>
        <v>-4651.1627906976782</v>
      </c>
      <c r="G139" s="30">
        <v>12.5</v>
      </c>
      <c r="H139" s="21">
        <f t="shared" si="71"/>
        <v>-3.1007751937984523E-2</v>
      </c>
      <c r="I139" s="105">
        <f>IF(ISNUMBER(G139), $B145 * H139, "")</f>
        <v>-4651.1627906976782</v>
      </c>
      <c r="J139" s="20">
        <v>12.6</v>
      </c>
      <c r="K139" s="21">
        <f t="shared" si="72"/>
        <v>-2.3255813953488427E-2</v>
      </c>
      <c r="L139" s="22">
        <f>IF(ISNUMBER(J139), $B145 * K139, "")</f>
        <v>-3488.3720930232639</v>
      </c>
      <c r="M139" s="30">
        <v>12.8</v>
      </c>
      <c r="N139" s="21">
        <f t="shared" si="73"/>
        <v>-7.7519379844960962E-3</v>
      </c>
      <c r="O139" s="22">
        <f>IF(ISNUMBER(M139), $B145 * N139, "")</f>
        <v>-1162.7906976744143</v>
      </c>
      <c r="Q139" s="223"/>
      <c r="R139" s="223"/>
      <c r="S139" s="223"/>
    </row>
    <row r="140" spans="1:19" ht="17.25" thickBot="1">
      <c r="A140" s="125" t="s">
        <v>230</v>
      </c>
      <c r="B140" s="129">
        <v>61.9</v>
      </c>
      <c r="C140" s="80">
        <v>-3.1298904500000002E-2</v>
      </c>
      <c r="D140" s="106">
        <v>59.4</v>
      </c>
      <c r="E140" s="107">
        <f>IF(ISNUMBER(D140), (D140 - $B140) / $B140, "")</f>
        <v>-4.0387722132471729E-2</v>
      </c>
      <c r="F140" s="108">
        <f>IF(ISNUMBER(D140), $B145 * E140, "")</f>
        <v>-6058.1583198707594</v>
      </c>
      <c r="G140" s="109">
        <v>60.2</v>
      </c>
      <c r="H140" s="107">
        <f>IF(ISNUMBER(G140), (G140 - $B140) / $B140, "")</f>
        <v>-2.7463651050080706E-2</v>
      </c>
      <c r="I140" s="110">
        <f>IF(ISNUMBER(G140), $B145 * H140, "")</f>
        <v>-4119.5476575121056</v>
      </c>
      <c r="J140" s="106">
        <v>60.1</v>
      </c>
      <c r="K140" s="107">
        <f>IF(ISNUMBER(J140), (J140 - $B140) / $B140, "")</f>
        <v>-2.90791599353796E-2</v>
      </c>
      <c r="L140" s="108">
        <f>IF(ISNUMBER(J140), $B145 * K140, "")</f>
        <v>-4361.87399030694</v>
      </c>
      <c r="M140" s="109">
        <v>60.7</v>
      </c>
      <c r="N140" s="107">
        <f>IF(ISNUMBER(M140), (M140 - $B140) / $B140, "")</f>
        <v>-1.938610662358636E-2</v>
      </c>
      <c r="O140" s="108">
        <f>IF(ISNUMBER(M140), $B145 * N140, "")</f>
        <v>-2907.9159935379539</v>
      </c>
      <c r="Q140" s="228"/>
      <c r="R140" s="228"/>
      <c r="S140" s="228"/>
    </row>
    <row r="141" spans="1:19" ht="17.25" thickBot="1">
      <c r="A141" s="125" t="s">
        <v>204</v>
      </c>
      <c r="B141" s="126">
        <v>8.86</v>
      </c>
      <c r="C141" s="77">
        <v>-3.3805888800000003E-2</v>
      </c>
      <c r="D141" s="15">
        <v>8.5500000000000007</v>
      </c>
      <c r="E141" s="32">
        <f t="shared" ref="E141:E144" si="74">IF(ISNUMBER(D141), (D141 - $B141) / $B141, "")</f>
        <v>-3.4988713318284285E-2</v>
      </c>
      <c r="F141" s="18">
        <f>IF(ISNUMBER(D141), $B145 * E141, "")</f>
        <v>-5248.306997742643</v>
      </c>
      <c r="G141" s="31">
        <v>8.65</v>
      </c>
      <c r="H141" s="32">
        <f t="shared" ref="H141:H144" si="75">IF(ISNUMBER(G141), (G141 - $B141) / $B141, "")</f>
        <v>-2.3702031602708701E-2</v>
      </c>
      <c r="I141" s="101">
        <f>IF(ISNUMBER(G141), $B145 * H141, "")</f>
        <v>-3555.304740406305</v>
      </c>
      <c r="J141" s="15">
        <v>8.65</v>
      </c>
      <c r="K141" s="32">
        <f t="shared" ref="K141:K144" si="76">IF(ISNUMBER(J141), (J141 - $B141) / $B141, "")</f>
        <v>-2.3702031602708701E-2</v>
      </c>
      <c r="L141" s="18">
        <f>IF(ISNUMBER(J141), $B145 * K141, "")</f>
        <v>-3555.304740406305</v>
      </c>
      <c r="M141" s="31">
        <v>8.89</v>
      </c>
      <c r="N141" s="32">
        <f t="shared" ref="N141:N144" si="77">IF(ISNUMBER(M141), (M141 - $B141) / $B141, "")</f>
        <v>3.386004514672815E-3</v>
      </c>
      <c r="O141" s="18">
        <f>IF(ISNUMBER(M141), $B145 * N141, "")</f>
        <v>507.90067720092225</v>
      </c>
      <c r="Q141" s="228"/>
      <c r="R141" s="228"/>
      <c r="S141" s="228"/>
    </row>
    <row r="142" spans="1:19" ht="17.25" thickBot="1">
      <c r="A142" s="125" t="s">
        <v>331</v>
      </c>
      <c r="B142" s="126">
        <v>0.114</v>
      </c>
      <c r="C142" s="77">
        <v>-3.3898305099999998E-2</v>
      </c>
      <c r="D142" s="15">
        <v>0.11</v>
      </c>
      <c r="E142" s="32">
        <f t="shared" si="74"/>
        <v>-3.5087719298245647E-2</v>
      </c>
      <c r="F142" s="18">
        <f>IF(ISNUMBER(D142), $B145 * E142, "")</f>
        <v>-5263.1578947368471</v>
      </c>
      <c r="G142" s="31">
        <v>0.11</v>
      </c>
      <c r="H142" s="32">
        <f t="shared" si="75"/>
        <v>-3.5087719298245647E-2</v>
      </c>
      <c r="I142" s="101">
        <f>IF(ISNUMBER(G142), $B145 * H142, "")</f>
        <v>-5263.1578947368471</v>
      </c>
      <c r="J142" s="15">
        <v>0.111</v>
      </c>
      <c r="K142" s="32">
        <f t="shared" si="76"/>
        <v>-2.6315789473684233E-2</v>
      </c>
      <c r="L142" s="18">
        <f>IF(ISNUMBER(J142), $B145 * K142, "")</f>
        <v>-3947.3684210526349</v>
      </c>
      <c r="M142" s="31">
        <v>0.112</v>
      </c>
      <c r="N142" s="32">
        <f t="shared" si="77"/>
        <v>-1.7543859649122823E-2</v>
      </c>
      <c r="O142" s="18">
        <f>IF(ISNUMBER(M142), $B145 * N142, "")</f>
        <v>-2631.5789473684235</v>
      </c>
      <c r="Q142" s="228"/>
      <c r="R142" s="228"/>
      <c r="S142" s="228"/>
    </row>
    <row r="143" spans="1:19">
      <c r="A143" s="125" t="s">
        <v>342</v>
      </c>
      <c r="B143" s="126">
        <v>11</v>
      </c>
      <c r="C143" s="77">
        <v>-3.50877193E-2</v>
      </c>
      <c r="D143" s="15">
        <v>10.8</v>
      </c>
      <c r="E143" s="32">
        <f t="shared" si="74"/>
        <v>-1.8181818181818118E-2</v>
      </c>
      <c r="F143" s="18">
        <f>IF(ISNUMBER(D143), $B145 * E143, "")</f>
        <v>-2727.2727272727179</v>
      </c>
      <c r="G143" s="31">
        <v>10.8</v>
      </c>
      <c r="H143" s="32">
        <f t="shared" si="75"/>
        <v>-1.8181818181818118E-2</v>
      </c>
      <c r="I143" s="101">
        <f>IF(ISNUMBER(G143), $B145 * H143, "")</f>
        <v>-2727.2727272727179</v>
      </c>
      <c r="J143" s="15">
        <v>10.8</v>
      </c>
      <c r="K143" s="32">
        <f t="shared" si="76"/>
        <v>-1.8181818181818118E-2</v>
      </c>
      <c r="L143" s="18">
        <f>IF(ISNUMBER(J143), $B145 * K143, "")</f>
        <v>-2727.2727272727179</v>
      </c>
      <c r="M143" s="31">
        <v>11</v>
      </c>
      <c r="N143" s="32">
        <f t="shared" si="77"/>
        <v>0</v>
      </c>
      <c r="O143" s="18">
        <f>IF(ISNUMBER(M143), $B145 * N143, "")</f>
        <v>0</v>
      </c>
      <c r="Q143" s="250"/>
      <c r="R143" s="251"/>
      <c r="S143" s="252"/>
    </row>
    <row r="144" spans="1:19" ht="17.25" thickBot="1">
      <c r="A144" s="130" t="s">
        <v>119</v>
      </c>
      <c r="B144" s="131">
        <v>21</v>
      </c>
      <c r="C144" s="79">
        <v>-4.1095890400000001E-2</v>
      </c>
      <c r="D144" s="24">
        <v>20</v>
      </c>
      <c r="E144" s="25">
        <f t="shared" si="74"/>
        <v>-4.7619047619047616E-2</v>
      </c>
      <c r="F144" s="104">
        <f>IF(ISNUMBER(D144), $B145 * E144, "")</f>
        <v>-7142.8571428571422</v>
      </c>
      <c r="G144" s="102">
        <v>20.2</v>
      </c>
      <c r="H144" s="25">
        <f t="shared" si="75"/>
        <v>-3.8095238095238126E-2</v>
      </c>
      <c r="I144" s="103">
        <f>IF(ISNUMBER(G144), $B145 * H144, "")</f>
        <v>-5714.2857142857192</v>
      </c>
      <c r="J144" s="24">
        <v>20.2</v>
      </c>
      <c r="K144" s="25">
        <f t="shared" si="76"/>
        <v>-3.8095238095238126E-2</v>
      </c>
      <c r="L144" s="104">
        <f>IF(ISNUMBER(J144), $B145 * K144, "")</f>
        <v>-5714.2857142857192</v>
      </c>
      <c r="M144" s="102">
        <v>20.5</v>
      </c>
      <c r="N144" s="25">
        <f t="shared" si="77"/>
        <v>-2.3809523809523808E-2</v>
      </c>
      <c r="O144" s="104">
        <f>IF(ISNUMBER(M144), $B145 * N144, "")</f>
        <v>-3571.4285714285711</v>
      </c>
      <c r="Q144" s="253"/>
      <c r="R144" s="254"/>
      <c r="S144" s="255"/>
    </row>
    <row r="145" spans="1:19" ht="17.25" thickBot="1">
      <c r="A145" s="132" t="s">
        <v>266</v>
      </c>
      <c r="B145" s="261">
        <f>$B$37</f>
        <v>150000</v>
      </c>
      <c r="C145" s="262"/>
      <c r="D145" s="26" t="s">
        <v>267</v>
      </c>
      <c r="E145" s="27">
        <f>IF(COUNT(E125:E144), SUM(E125:E144) / COUNT(E125:E144), 0)</f>
        <v>-3.0524921171072993E-2</v>
      </c>
      <c r="F145" s="28">
        <f>SUM(F125:F144)</f>
        <v>-91574.763513219019</v>
      </c>
      <c r="G145" s="26" t="s">
        <v>267</v>
      </c>
      <c r="H145" s="27">
        <f>IF(COUNT(H125:H144), SUM(H125:H144) / COUNT(H125:H144), 0)</f>
        <v>-2.5225914951103622E-2</v>
      </c>
      <c r="I145" s="28">
        <f>SUM(I125:I144)</f>
        <v>-75677.744853310869</v>
      </c>
      <c r="J145" s="26" t="s">
        <v>267</v>
      </c>
      <c r="K145" s="27">
        <f>IF(COUNT(K125:K144), SUM(K125:K144) / COUNT(K125:K144), 0)</f>
        <v>-2.0195805432738464E-2</v>
      </c>
      <c r="L145" s="28">
        <f>SUM(L125:L144)</f>
        <v>-60587.416298215387</v>
      </c>
      <c r="M145" s="26" t="s">
        <v>267</v>
      </c>
      <c r="N145" s="27">
        <f>IF(COUNT(N125:N144), SUM(N125:N144) / COUNT(N125:N144), 0)</f>
        <v>-1.0180882199059726E-2</v>
      </c>
      <c r="O145" s="28">
        <f>SUM(O125:O144)</f>
        <v>-30542.646597179177</v>
      </c>
      <c r="Q145" s="256"/>
      <c r="R145" s="257"/>
      <c r="S145" s="258"/>
    </row>
    <row r="147" spans="1:19" ht="17.25" thickBot="1"/>
    <row r="148" spans="1:19" ht="17.25" thickBot="1">
      <c r="A148" s="202" t="s">
        <v>255</v>
      </c>
      <c r="B148" s="203"/>
      <c r="C148" s="203"/>
      <c r="D148" s="203"/>
      <c r="E148" s="203"/>
      <c r="F148" s="203"/>
      <c r="G148" s="203"/>
      <c r="H148" s="203"/>
      <c r="I148" s="203"/>
      <c r="J148" s="203"/>
      <c r="K148" s="203"/>
      <c r="L148" s="203"/>
      <c r="M148" s="203"/>
      <c r="N148" s="203"/>
      <c r="O148" s="204"/>
      <c r="Q148" s="223"/>
      <c r="R148" s="223"/>
      <c r="S148" s="223"/>
    </row>
    <row r="149" spans="1:19" ht="17.25" thickBot="1">
      <c r="A149" s="182" t="s">
        <v>263</v>
      </c>
      <c r="B149" s="202" t="s">
        <v>49</v>
      </c>
      <c r="C149" s="204"/>
      <c r="D149" s="202" t="s">
        <v>57</v>
      </c>
      <c r="E149" s="203"/>
      <c r="F149" s="204"/>
      <c r="G149" s="229">
        <f>_xlfn.IFNA(VLOOKUP(B149, 현재가테이블!$B$2:$D$200, 2, FALSE), "-")</f>
        <v>48446000</v>
      </c>
      <c r="H149" s="230"/>
      <c r="I149" s="231"/>
      <c r="J149" s="202" t="s">
        <v>58</v>
      </c>
      <c r="K149" s="203"/>
      <c r="L149" s="204"/>
      <c r="M149" s="232">
        <f>_xlfn.IFNA(VLOOKUP(B149, 현재가테이블!$B$2:$D$200, 3, FALSE), "-")</f>
        <v>4.5040769699999997E-2</v>
      </c>
      <c r="N149" s="233"/>
      <c r="O149" s="234"/>
      <c r="Q149" s="223"/>
      <c r="R149" s="223"/>
      <c r="S149" s="223"/>
    </row>
    <row r="150" spans="1:19" ht="17.25" thickBot="1">
      <c r="A150" s="263" t="s">
        <v>54</v>
      </c>
      <c r="B150" s="265" t="str">
        <f>TEXT($G$1, "[$-ko-KR]yyyy-mm-dd(ddd) ") &amp; "오전 00:00"</f>
        <v>2022-02-11(금) 오전 00:00</v>
      </c>
      <c r="C150" s="266"/>
      <c r="D150" s="225" t="str">
        <f>TEXT($G$1, "[$-ko-KR]yyyy-mm-dd(ddd) ") &amp; "오후 14:00"</f>
        <v>2022-02-11(금) 오후 14:00</v>
      </c>
      <c r="E150" s="226"/>
      <c r="F150" s="227"/>
      <c r="G150" s="225" t="str">
        <f>TEXT($G$1, "[$-ko-KR]yyyy-mm-dd(ddd) ") &amp; "오후 19:00"</f>
        <v>2022-02-11(금) 오후 19:00</v>
      </c>
      <c r="H150" s="226"/>
      <c r="I150" s="227"/>
      <c r="J150" s="225" t="str">
        <f>TEXT($G$1, "[$-ko-KR]yyyy-mm-dd(ddd) ") &amp; "오후 21:00"</f>
        <v>2022-02-11(금) 오후 21:00</v>
      </c>
      <c r="K150" s="226"/>
      <c r="L150" s="227"/>
      <c r="M150" s="225" t="str">
        <f>TEXT($G$1+1, "[$-ko-KR]yyyy-mm-dd(ddd) ") &amp; "오전 00:00"</f>
        <v>2022-02-12(토) 오전 00:00</v>
      </c>
      <c r="N150" s="226"/>
      <c r="O150" s="227"/>
      <c r="Q150" s="223"/>
      <c r="R150" s="223"/>
      <c r="S150" s="223"/>
    </row>
    <row r="151" spans="1:19" ht="17.25" thickBot="1">
      <c r="A151" s="264"/>
      <c r="B151" s="121" t="s">
        <v>57</v>
      </c>
      <c r="C151" s="122" t="s">
        <v>58</v>
      </c>
      <c r="D151" s="2" t="s">
        <v>57</v>
      </c>
      <c r="E151" s="10" t="s">
        <v>264</v>
      </c>
      <c r="F151" s="11" t="s">
        <v>265</v>
      </c>
      <c r="G151" s="183" t="s">
        <v>57</v>
      </c>
      <c r="H151" s="184" t="s">
        <v>264</v>
      </c>
      <c r="I151" s="185" t="s">
        <v>265</v>
      </c>
      <c r="J151" s="10" t="s">
        <v>57</v>
      </c>
      <c r="K151" s="10" t="s">
        <v>264</v>
      </c>
      <c r="L151" s="115" t="s">
        <v>265</v>
      </c>
      <c r="M151" s="2" t="s">
        <v>57</v>
      </c>
      <c r="N151" s="10" t="s">
        <v>264</v>
      </c>
      <c r="O151" s="66" t="s">
        <v>265</v>
      </c>
      <c r="Q151" s="228"/>
      <c r="R151" s="228"/>
      <c r="S151" s="228"/>
    </row>
    <row r="152" spans="1:19" ht="17.25" thickBot="1">
      <c r="A152" s="123" t="s">
        <v>103</v>
      </c>
      <c r="B152" s="124">
        <v>842</v>
      </c>
      <c r="C152" s="76">
        <v>-1.17370892E-2</v>
      </c>
      <c r="D152" s="13">
        <v>802</v>
      </c>
      <c r="E152" s="14">
        <f>IF(ISNUMBER(D152), (D152 - $B152) / $B152, "")</f>
        <v>-4.7505938242280284E-2</v>
      </c>
      <c r="F152" s="16">
        <f>IF(ISNUMBER(D152), $B172 * E152, "")</f>
        <v>-7125.8907363420421</v>
      </c>
      <c r="G152" s="29">
        <v>812</v>
      </c>
      <c r="H152" s="14">
        <f>IF(ISNUMBER(G152), (G152 - $B152) / $B152, "")</f>
        <v>-3.5629453681710214E-2</v>
      </c>
      <c r="I152" s="100">
        <f>IF(ISNUMBER(G152), $B172 * H152, "")</f>
        <v>-5344.4180522565321</v>
      </c>
      <c r="J152" s="13">
        <v>815</v>
      </c>
      <c r="K152" s="14">
        <f>IF(ISNUMBER(J152), (J152 - $B152) / $B152, "")</f>
        <v>-3.2066508313539195E-2</v>
      </c>
      <c r="L152" s="16">
        <f>IF(ISNUMBER(J152), $B172 * K152, "")</f>
        <v>-4809.9762470308797</v>
      </c>
      <c r="M152" s="29">
        <v>817</v>
      </c>
      <c r="N152" s="14">
        <f>IF(ISNUMBER(M152), (M152 - $B152) / $B152, "")</f>
        <v>-2.9691211401425176E-2</v>
      </c>
      <c r="O152" s="16">
        <f>IF(ISNUMBER(M152), $B172 * N152, "")</f>
        <v>-4453.6817102137766</v>
      </c>
      <c r="Q152" s="223"/>
      <c r="R152" s="223"/>
      <c r="S152" s="223"/>
    </row>
    <row r="153" spans="1:19" ht="17.25" thickBot="1">
      <c r="A153" s="125" t="s">
        <v>196</v>
      </c>
      <c r="B153" s="126">
        <v>146</v>
      </c>
      <c r="C153" s="77">
        <v>-1.3513513499999999E-2</v>
      </c>
      <c r="D153" s="15">
        <v>143</v>
      </c>
      <c r="E153" s="32">
        <f t="shared" ref="E153:E156" si="78">IF(ISNUMBER(D153), (D153 - $B153) / $B153, "")</f>
        <v>-2.0547945205479451E-2</v>
      </c>
      <c r="F153" s="18">
        <f>IF(ISNUMBER(D153), $B172 * E153, "")</f>
        <v>-3082.1917808219177</v>
      </c>
      <c r="G153" s="31">
        <v>145</v>
      </c>
      <c r="H153" s="32">
        <f t="shared" ref="H153:H156" si="79">IF(ISNUMBER(G153), (G153 - $B153) / $B153, "")</f>
        <v>-6.8493150684931503E-3</v>
      </c>
      <c r="I153" s="101">
        <f>IF(ISNUMBER(G153), $B172 * H153, "")</f>
        <v>-1027.3972602739725</v>
      </c>
      <c r="J153" s="15">
        <v>145</v>
      </c>
      <c r="K153" s="32">
        <f t="shared" ref="K153:K156" si="80">IF(ISNUMBER(J153), (J153 - $B153) / $B153, "")</f>
        <v>-6.8493150684931503E-3</v>
      </c>
      <c r="L153" s="18">
        <f>IF(ISNUMBER(J153), $B172 * K153, "")</f>
        <v>-1027.3972602739725</v>
      </c>
      <c r="M153" s="31">
        <v>146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223"/>
      <c r="R153" s="223"/>
      <c r="S153" s="223"/>
    </row>
    <row r="154" spans="1:19" ht="17.25" thickBot="1">
      <c r="A154" s="125" t="s">
        <v>262</v>
      </c>
      <c r="B154" s="126">
        <v>189</v>
      </c>
      <c r="C154" s="77">
        <v>-1.5625E-2</v>
      </c>
      <c r="D154" s="15">
        <v>184</v>
      </c>
      <c r="E154" s="32">
        <f t="shared" si="78"/>
        <v>-2.6455026455026454E-2</v>
      </c>
      <c r="F154" s="18">
        <f>IF(ISNUMBER(D154), $B172 * E154, "")</f>
        <v>-3968.2539682539682</v>
      </c>
      <c r="G154" s="31">
        <v>186</v>
      </c>
      <c r="H154" s="32">
        <f t="shared" si="79"/>
        <v>-1.5873015873015872E-2</v>
      </c>
      <c r="I154" s="101">
        <f>IF(ISNUMBER(G154), $B172 * H154, "")</f>
        <v>-2380.9523809523807</v>
      </c>
      <c r="J154" s="15">
        <v>186</v>
      </c>
      <c r="K154" s="32">
        <f t="shared" si="80"/>
        <v>-1.5873015873015872E-2</v>
      </c>
      <c r="L154" s="18">
        <f>IF(ISNUMBER(J154), $B172 * K154, "")</f>
        <v>-2380.9523809523807</v>
      </c>
      <c r="M154" s="31">
        <v>186</v>
      </c>
      <c r="N154" s="32">
        <f t="shared" si="81"/>
        <v>-1.5873015873015872E-2</v>
      </c>
      <c r="O154" s="18">
        <f>IF(ISNUMBER(M154), $B172 * N154, "")</f>
        <v>-2380.9523809523807</v>
      </c>
      <c r="Q154" s="228"/>
      <c r="R154" s="228"/>
      <c r="S154" s="228"/>
    </row>
    <row r="155" spans="1:19" ht="17.25" thickBot="1">
      <c r="A155" s="125" t="s">
        <v>232</v>
      </c>
      <c r="B155" s="126">
        <v>438</v>
      </c>
      <c r="C155" s="77">
        <v>-1.79372197E-2</v>
      </c>
      <c r="D155" s="15">
        <v>425</v>
      </c>
      <c r="E155" s="32">
        <f t="shared" si="78"/>
        <v>-2.9680365296803651E-2</v>
      </c>
      <c r="F155" s="18">
        <f>IF(ISNUMBER(D155), $B172 * E155, "")</f>
        <v>-4452.0547945205481</v>
      </c>
      <c r="G155" s="31">
        <v>427</v>
      </c>
      <c r="H155" s="32">
        <f t="shared" si="79"/>
        <v>-2.5114155251141551E-2</v>
      </c>
      <c r="I155" s="101">
        <f>IF(ISNUMBER(G155), $B172 * H155, "")</f>
        <v>-3767.1232876712324</v>
      </c>
      <c r="J155" s="15">
        <v>430</v>
      </c>
      <c r="K155" s="32">
        <f t="shared" si="80"/>
        <v>-1.8264840182648401E-2</v>
      </c>
      <c r="L155" s="18">
        <f>IF(ISNUMBER(J155), $B172 * K155, "")</f>
        <v>-2739.7260273972602</v>
      </c>
      <c r="M155" s="31">
        <v>431</v>
      </c>
      <c r="N155" s="32">
        <f t="shared" si="81"/>
        <v>-1.5981735159817351E-2</v>
      </c>
      <c r="O155" s="18">
        <f>IF(ISNUMBER(M155), $B172 * N155, "")</f>
        <v>-2397.2602739726026</v>
      </c>
      <c r="Q155" s="228"/>
      <c r="R155" s="228"/>
      <c r="S155" s="228"/>
    </row>
    <row r="156" spans="1:19" ht="17.25" thickBot="1">
      <c r="A156" s="127" t="s">
        <v>248</v>
      </c>
      <c r="B156" s="128">
        <v>789</v>
      </c>
      <c r="C156" s="78">
        <v>-1.8656716399999999E-2</v>
      </c>
      <c r="D156" s="20">
        <v>767</v>
      </c>
      <c r="E156" s="21">
        <f t="shared" si="78"/>
        <v>-2.7883396704689482E-2</v>
      </c>
      <c r="F156" s="22">
        <f>IF(ISNUMBER(D156), $B172 * E156, "")</f>
        <v>-4182.5095057034223</v>
      </c>
      <c r="G156" s="30">
        <v>770</v>
      </c>
      <c r="H156" s="21">
        <f t="shared" si="79"/>
        <v>-2.4081115335868188E-2</v>
      </c>
      <c r="I156" s="105">
        <f>IF(ISNUMBER(G156), $B172 * H156, "")</f>
        <v>-3612.167300380228</v>
      </c>
      <c r="J156" s="20">
        <v>781</v>
      </c>
      <c r="K156" s="21">
        <f t="shared" si="80"/>
        <v>-1.0139416983523447E-2</v>
      </c>
      <c r="L156" s="22">
        <f>IF(ISNUMBER(J156), $B172 * K156, "")</f>
        <v>-1520.9125475285171</v>
      </c>
      <c r="M156" s="30">
        <v>785</v>
      </c>
      <c r="N156" s="21">
        <f t="shared" si="81"/>
        <v>-5.0697084917617234E-3</v>
      </c>
      <c r="O156" s="22">
        <f>IF(ISNUMBER(M156), $B172 * N156, "")</f>
        <v>-760.45627376425853</v>
      </c>
      <c r="Q156" s="228"/>
      <c r="R156" s="228"/>
      <c r="S156" s="228"/>
    </row>
    <row r="157" spans="1:19" ht="17.25" thickBot="1">
      <c r="A157" s="125" t="s">
        <v>226</v>
      </c>
      <c r="B157" s="129">
        <v>440</v>
      </c>
      <c r="C157" s="80">
        <v>-2.2222222199999999E-2</v>
      </c>
      <c r="D157" s="106">
        <v>428</v>
      </c>
      <c r="E157" s="107">
        <f>IF(ISNUMBER(D157), (D157 - $B157) / $B157, "")</f>
        <v>-2.7272727272727271E-2</v>
      </c>
      <c r="F157" s="108">
        <f>IF(ISNUMBER(D157), $B172 * E157, "")</f>
        <v>-4090.9090909090905</v>
      </c>
      <c r="G157" s="109">
        <v>436</v>
      </c>
      <c r="H157" s="107">
        <f>IF(ISNUMBER(G157), (G157 - $B157) / $B157, "")</f>
        <v>-9.0909090909090905E-3</v>
      </c>
      <c r="I157" s="110">
        <f>IF(ISNUMBER(G157), $B172 * H157, "")</f>
        <v>-1363.6363636363635</v>
      </c>
      <c r="J157" s="106">
        <v>434</v>
      </c>
      <c r="K157" s="107">
        <f>IF(ISNUMBER(J157), (J157 - $B157) / $B157, "")</f>
        <v>-1.3636363636363636E-2</v>
      </c>
      <c r="L157" s="108">
        <f>IF(ISNUMBER(J157), $B172 * K157, "")</f>
        <v>-2045.4545454545453</v>
      </c>
      <c r="M157" s="109">
        <v>433</v>
      </c>
      <c r="N157" s="107">
        <f>IF(ISNUMBER(M157), (M157 - $B157) / $B157, "")</f>
        <v>-1.5909090909090907E-2</v>
      </c>
      <c r="O157" s="108">
        <f>IF(ISNUMBER(M157), $B172 * N157, "")</f>
        <v>-2386.363636363636</v>
      </c>
      <c r="Q157" s="228"/>
      <c r="R157" s="228"/>
      <c r="S157" s="228"/>
    </row>
    <row r="158" spans="1:19" ht="17.25" thickBot="1">
      <c r="A158" s="125" t="s">
        <v>181</v>
      </c>
      <c r="B158" s="126">
        <v>844</v>
      </c>
      <c r="C158" s="77">
        <v>-2.3148148100000002E-2</v>
      </c>
      <c r="D158" s="15">
        <v>820</v>
      </c>
      <c r="E158" s="32">
        <f t="shared" ref="E158:E161" si="82">IF(ISNUMBER(D158), (D158 - $B158) / $B158, "")</f>
        <v>-2.843601895734597E-2</v>
      </c>
      <c r="F158" s="18">
        <f>IF(ISNUMBER(D158), $B172 * E158, "")</f>
        <v>-4265.4028436018953</v>
      </c>
      <c r="G158" s="31">
        <v>825</v>
      </c>
      <c r="H158" s="32">
        <f t="shared" ref="H158:H161" si="83">IF(ISNUMBER(G158), (G158 - $B158) / $B158, "")</f>
        <v>-2.2511848341232227E-2</v>
      </c>
      <c r="I158" s="101">
        <f>IF(ISNUMBER(G158), $B172 * H158, "")</f>
        <v>-3376.7772511848343</v>
      </c>
      <c r="J158" s="15">
        <v>829</v>
      </c>
      <c r="K158" s="32">
        <f t="shared" ref="K158:K161" si="84">IF(ISNUMBER(J158), (J158 - $B158) / $B158, "")</f>
        <v>-1.7772511848341232E-2</v>
      </c>
      <c r="L158" s="18">
        <f>IF(ISNUMBER(J158), $B172 * K158, "")</f>
        <v>-2665.8767772511846</v>
      </c>
      <c r="M158" s="31">
        <v>830</v>
      </c>
      <c r="N158" s="32">
        <f t="shared" ref="N158:N161" si="85">IF(ISNUMBER(M158), (M158 - $B158) / $B158, "")</f>
        <v>-1.6587677725118485E-2</v>
      </c>
      <c r="O158" s="18">
        <f>IF(ISNUMBER(M158), $B172 * N158, "")</f>
        <v>-2488.1516587677729</v>
      </c>
      <c r="Q158" s="228"/>
      <c r="R158" s="228"/>
      <c r="S158" s="228"/>
    </row>
    <row r="159" spans="1:19" ht="17.25" thickBot="1">
      <c r="A159" s="125" t="s">
        <v>202</v>
      </c>
      <c r="B159" s="126">
        <v>578</v>
      </c>
      <c r="C159" s="77">
        <v>-2.3648648599999999E-2</v>
      </c>
      <c r="D159" s="15">
        <v>551</v>
      </c>
      <c r="E159" s="32">
        <f t="shared" si="82"/>
        <v>-4.6712802768166091E-2</v>
      </c>
      <c r="F159" s="18">
        <f>IF(ISNUMBER(D159), $B172 * E159, "")</f>
        <v>-7006.920415224914</v>
      </c>
      <c r="G159" s="31">
        <v>559</v>
      </c>
      <c r="H159" s="32">
        <f t="shared" si="83"/>
        <v>-3.2871972318339097E-2</v>
      </c>
      <c r="I159" s="101">
        <f>IF(ISNUMBER(G159), $B172 * H159, "")</f>
        <v>-4930.7958477508646</v>
      </c>
      <c r="J159" s="15">
        <v>564</v>
      </c>
      <c r="K159" s="32">
        <f t="shared" si="84"/>
        <v>-2.4221453287197232E-2</v>
      </c>
      <c r="L159" s="18">
        <f>IF(ISNUMBER(J159), $B172 * K159, "")</f>
        <v>-3633.2179930795846</v>
      </c>
      <c r="M159" s="31">
        <v>560</v>
      </c>
      <c r="N159" s="32">
        <f t="shared" si="85"/>
        <v>-3.1141868512110725E-2</v>
      </c>
      <c r="O159" s="18">
        <f>IF(ISNUMBER(M159), $B172 * N159, "")</f>
        <v>-4671.2802768166084</v>
      </c>
      <c r="Q159" s="228"/>
      <c r="R159" s="228"/>
      <c r="S159" s="228"/>
    </row>
    <row r="160" spans="1:19" ht="17.25" thickBot="1">
      <c r="A160" s="125" t="s">
        <v>236</v>
      </c>
      <c r="B160" s="126">
        <v>122</v>
      </c>
      <c r="C160" s="77">
        <v>-2.4E-2</v>
      </c>
      <c r="D160" s="15">
        <v>120</v>
      </c>
      <c r="E160" s="32">
        <f t="shared" si="82"/>
        <v>-1.6393442622950821E-2</v>
      </c>
      <c r="F160" s="18">
        <f>IF(ISNUMBER(D160), $B172 * E160, "")</f>
        <v>-2459.0163934426232</v>
      </c>
      <c r="G160" s="31">
        <v>120</v>
      </c>
      <c r="H160" s="32">
        <f t="shared" si="83"/>
        <v>-1.6393442622950821E-2</v>
      </c>
      <c r="I160" s="101">
        <f>IF(ISNUMBER(G160), $B172 * H160, "")</f>
        <v>-2459.0163934426232</v>
      </c>
      <c r="J160" s="15">
        <v>120</v>
      </c>
      <c r="K160" s="32">
        <f t="shared" si="84"/>
        <v>-1.6393442622950821E-2</v>
      </c>
      <c r="L160" s="18">
        <f>IF(ISNUMBER(J160), $B172 * K160, "")</f>
        <v>-2459.0163934426232</v>
      </c>
      <c r="M160" s="31">
        <v>121</v>
      </c>
      <c r="N160" s="32">
        <f t="shared" si="85"/>
        <v>-8.1967213114754103E-3</v>
      </c>
      <c r="O160" s="18">
        <f>IF(ISNUMBER(M160), $B172 * N160, "")</f>
        <v>-1229.5081967213116</v>
      </c>
      <c r="Q160" s="33"/>
      <c r="R160" s="33"/>
    </row>
    <row r="161" spans="1:19" ht="17.25" thickBot="1">
      <c r="A161" s="130" t="s">
        <v>171</v>
      </c>
      <c r="B161" s="131">
        <v>710</v>
      </c>
      <c r="C161" s="79">
        <v>-2.60631001E-2</v>
      </c>
      <c r="D161" s="24">
        <v>709</v>
      </c>
      <c r="E161" s="25">
        <f t="shared" si="82"/>
        <v>-1.4084507042253522E-3</v>
      </c>
      <c r="F161" s="104">
        <f>IF(ISNUMBER(D161), $B172 * E161, "")</f>
        <v>-211.26760563380282</v>
      </c>
      <c r="G161" s="102">
        <v>729</v>
      </c>
      <c r="H161" s="25">
        <f t="shared" si="83"/>
        <v>2.6760563380281689E-2</v>
      </c>
      <c r="I161" s="103">
        <f>IF(ISNUMBER(G161), $B172 * H161, "")</f>
        <v>4014.0845070422533</v>
      </c>
      <c r="J161" s="24">
        <v>741</v>
      </c>
      <c r="K161" s="25">
        <f t="shared" si="84"/>
        <v>4.3661971830985913E-2</v>
      </c>
      <c r="L161" s="104">
        <f>IF(ISNUMBER(J161), $B172 * K161, "")</f>
        <v>6549.2957746478869</v>
      </c>
      <c r="M161" s="102">
        <v>740</v>
      </c>
      <c r="N161" s="25">
        <f t="shared" si="85"/>
        <v>4.2253521126760563E-2</v>
      </c>
      <c r="O161" s="104">
        <f>IF(ISNUMBER(M161), $B172 * N161, "")</f>
        <v>6338.0281690140846</v>
      </c>
      <c r="Q161" s="237"/>
      <c r="R161" s="238"/>
      <c r="S161" s="239"/>
    </row>
    <row r="162" spans="1:19">
      <c r="A162" s="123" t="s">
        <v>56</v>
      </c>
      <c r="B162" s="124">
        <v>143</v>
      </c>
      <c r="C162" s="76">
        <v>-2.72108844E-2</v>
      </c>
      <c r="D162" s="13">
        <v>138</v>
      </c>
      <c r="E162" s="14">
        <f>IF(ISNUMBER(D162), (D162 - $B162) / $B162, "")</f>
        <v>-3.4965034965034968E-2</v>
      </c>
      <c r="F162" s="16">
        <f>IF(ISNUMBER(D162), $B172 * E162, "")</f>
        <v>-5244.7552447552453</v>
      </c>
      <c r="G162" s="29">
        <v>140</v>
      </c>
      <c r="H162" s="14">
        <f>IF(ISNUMBER(G162), (G162 - $B162) / $B162, "")</f>
        <v>-2.097902097902098E-2</v>
      </c>
      <c r="I162" s="100">
        <f>IF(ISNUMBER(G162), $B172 * H162, "")</f>
        <v>-3146.8531468531469</v>
      </c>
      <c r="J162" s="13">
        <v>140</v>
      </c>
      <c r="K162" s="14">
        <f>IF(ISNUMBER(J162), (J162 - $B162) / $B162, "")</f>
        <v>-2.097902097902098E-2</v>
      </c>
      <c r="L162" s="16">
        <f>IF(ISNUMBER(J162), $B172 * K162, "")</f>
        <v>-3146.8531468531469</v>
      </c>
      <c r="M162" s="29">
        <v>142</v>
      </c>
      <c r="N162" s="14">
        <f>IF(ISNUMBER(M162), (M162 - $B162) / $B162, "")</f>
        <v>-6.993006993006993E-3</v>
      </c>
      <c r="O162" s="16">
        <f>IF(ISNUMBER(M162), $B172 * N162, "")</f>
        <v>-1048.951048951049</v>
      </c>
      <c r="Q162" s="240"/>
      <c r="R162" s="241"/>
      <c r="S162" s="242"/>
    </row>
    <row r="163" spans="1:19" ht="17.25" thickBot="1">
      <c r="A163" s="125" t="s">
        <v>224</v>
      </c>
      <c r="B163" s="126">
        <v>904</v>
      </c>
      <c r="C163" s="77">
        <v>-2.90010741E-2</v>
      </c>
      <c r="D163" s="15">
        <v>883</v>
      </c>
      <c r="E163" s="32">
        <f t="shared" ref="E163:E166" si="86">IF(ISNUMBER(D163), (D163 - $B163) / $B163, "")</f>
        <v>-2.3230088495575223E-2</v>
      </c>
      <c r="F163" s="18">
        <f>IF(ISNUMBER(D163), $B172 * E163, "")</f>
        <v>-3484.5132743362833</v>
      </c>
      <c r="G163" s="31">
        <v>888</v>
      </c>
      <c r="H163" s="32">
        <f t="shared" ref="H163:H166" si="87">IF(ISNUMBER(G163), (G163 - $B163) / $B163, "")</f>
        <v>-1.7699115044247787E-2</v>
      </c>
      <c r="I163" s="101">
        <f>IF(ISNUMBER(G163), $B172 * H163, "")</f>
        <v>-2654.8672566371679</v>
      </c>
      <c r="J163" s="15">
        <v>895</v>
      </c>
      <c r="K163" s="32">
        <f t="shared" ref="K163:K166" si="88">IF(ISNUMBER(J163), (J163 - $B163) / $B163, "")</f>
        <v>-9.9557522123893804E-3</v>
      </c>
      <c r="L163" s="18">
        <f>IF(ISNUMBER(J163), $B172 * K163, "")</f>
        <v>-1493.3628318584072</v>
      </c>
      <c r="M163" s="31">
        <v>892</v>
      </c>
      <c r="N163" s="32">
        <f t="shared" ref="N163:N166" si="89">IF(ISNUMBER(M163), (M163 - $B163) / $B163, "")</f>
        <v>-1.3274336283185841E-2</v>
      </c>
      <c r="O163" s="18">
        <f>IF(ISNUMBER(M163), $B172 * N163, "")</f>
        <v>-1991.1504424778761</v>
      </c>
      <c r="Q163" s="243"/>
      <c r="R163" s="244"/>
      <c r="S163" s="245"/>
    </row>
    <row r="164" spans="1:19" ht="17.25" thickBot="1">
      <c r="A164" s="125" t="s">
        <v>238</v>
      </c>
      <c r="B164" s="126">
        <v>483</v>
      </c>
      <c r="C164" s="77">
        <v>-3.0120481899999999E-2</v>
      </c>
      <c r="D164" s="15">
        <v>467</v>
      </c>
      <c r="E164" s="32">
        <f t="shared" si="86"/>
        <v>-3.3126293995859216E-2</v>
      </c>
      <c r="F164" s="18">
        <f>IF(ISNUMBER(D164), $B172 * E164, "")</f>
        <v>-4968.9440993788821</v>
      </c>
      <c r="G164" s="31">
        <v>471</v>
      </c>
      <c r="H164" s="32">
        <f t="shared" si="87"/>
        <v>-2.4844720496894408E-2</v>
      </c>
      <c r="I164" s="101">
        <f>IF(ISNUMBER(G164), $B172 * H164, "")</f>
        <v>-3726.7080745341614</v>
      </c>
      <c r="J164" s="15">
        <v>477</v>
      </c>
      <c r="K164" s="32">
        <f t="shared" si="88"/>
        <v>-1.2422360248447204E-2</v>
      </c>
      <c r="L164" s="18">
        <f>IF(ISNUMBER(J164), $B172 * K164, "")</f>
        <v>-1863.3540372670807</v>
      </c>
      <c r="M164" s="31">
        <v>474</v>
      </c>
      <c r="N164" s="32">
        <f t="shared" si="89"/>
        <v>-1.8633540372670808E-2</v>
      </c>
      <c r="O164" s="18">
        <f>IF(ISNUMBER(M164), $B172 * N164, "")</f>
        <v>-2795.0310559006211</v>
      </c>
      <c r="Q164" s="228"/>
      <c r="R164" s="228"/>
      <c r="S164" s="228"/>
    </row>
    <row r="165" spans="1:19" ht="17.25" thickBot="1">
      <c r="A165" s="125" t="s">
        <v>161</v>
      </c>
      <c r="B165" s="126">
        <v>463</v>
      </c>
      <c r="C165" s="77">
        <v>-3.1380753099999999E-2</v>
      </c>
      <c r="D165" s="15">
        <v>451</v>
      </c>
      <c r="E165" s="32">
        <f t="shared" si="86"/>
        <v>-2.591792656587473E-2</v>
      </c>
      <c r="F165" s="18">
        <f>IF(ISNUMBER(D165), $B172 * E165, "")</f>
        <v>-3887.6889848812093</v>
      </c>
      <c r="G165" s="31">
        <v>454</v>
      </c>
      <c r="H165" s="32">
        <f t="shared" si="87"/>
        <v>-1.9438444924406047E-2</v>
      </c>
      <c r="I165" s="101">
        <f>IF(ISNUMBER(G165), $B172 * H165, "")</f>
        <v>-2915.7667386609073</v>
      </c>
      <c r="J165" s="15">
        <v>458</v>
      </c>
      <c r="K165" s="32">
        <f t="shared" si="88"/>
        <v>-1.079913606911447E-2</v>
      </c>
      <c r="L165" s="18">
        <f>IF(ISNUMBER(J165), $B172 * K165, "")</f>
        <v>-1619.8704103671705</v>
      </c>
      <c r="M165" s="31">
        <v>458</v>
      </c>
      <c r="N165" s="32">
        <f t="shared" si="89"/>
        <v>-1.079913606911447E-2</v>
      </c>
      <c r="O165" s="18">
        <f>IF(ISNUMBER(M165), $B172 * N165, "")</f>
        <v>-1619.8704103671705</v>
      </c>
      <c r="Q165" s="223"/>
      <c r="R165" s="223"/>
      <c r="S165" s="223"/>
    </row>
    <row r="166" spans="1:19" ht="17.25" thickBot="1">
      <c r="A166" s="127" t="s">
        <v>250</v>
      </c>
      <c r="B166" s="128">
        <v>269</v>
      </c>
      <c r="C166" s="78">
        <v>-3.5842293900000002E-2</v>
      </c>
      <c r="D166" s="20">
        <v>262</v>
      </c>
      <c r="E166" s="21">
        <f t="shared" si="86"/>
        <v>-2.6022304832713755E-2</v>
      </c>
      <c r="F166" s="22">
        <f>IF(ISNUMBER(D166), $B172 * E166, "")</f>
        <v>-3903.3457249070634</v>
      </c>
      <c r="G166" s="30">
        <v>267</v>
      </c>
      <c r="H166" s="21">
        <f t="shared" si="87"/>
        <v>-7.4349442379182153E-3</v>
      </c>
      <c r="I166" s="105">
        <f>IF(ISNUMBER(G166), $B172 * H166, "")</f>
        <v>-1115.2416356877322</v>
      </c>
      <c r="J166" s="20">
        <v>269</v>
      </c>
      <c r="K166" s="21">
        <f t="shared" si="88"/>
        <v>0</v>
      </c>
      <c r="L166" s="22">
        <f>IF(ISNUMBER(J166), $B172 * K166, "")</f>
        <v>0</v>
      </c>
      <c r="M166" s="30">
        <v>271</v>
      </c>
      <c r="N166" s="21">
        <f t="shared" si="89"/>
        <v>7.4349442379182153E-3</v>
      </c>
      <c r="O166" s="22">
        <f>IF(ISNUMBER(M166), $B172 * N166, "")</f>
        <v>1115.2416356877322</v>
      </c>
      <c r="Q166" s="223"/>
      <c r="R166" s="223"/>
      <c r="S166" s="223"/>
    </row>
    <row r="167" spans="1:19" ht="17.25" thickBot="1">
      <c r="A167" s="125" t="s">
        <v>188</v>
      </c>
      <c r="B167" s="129">
        <v>269</v>
      </c>
      <c r="C167" s="80">
        <v>-3.5842293900000002E-2</v>
      </c>
      <c r="D167" s="106">
        <v>256</v>
      </c>
      <c r="E167" s="107">
        <f>IF(ISNUMBER(D167), (D167 - $B167) / $B167, "")</f>
        <v>-4.8327137546468404E-2</v>
      </c>
      <c r="F167" s="108">
        <f>IF(ISNUMBER(D167), $B172 * E167, "")</f>
        <v>-7249.0706319702604</v>
      </c>
      <c r="G167" s="109">
        <v>260</v>
      </c>
      <c r="H167" s="107">
        <f>IF(ISNUMBER(G167), (G167 - $B167) / $B167, "")</f>
        <v>-3.3457249070631967E-2</v>
      </c>
      <c r="I167" s="110">
        <f>IF(ISNUMBER(G167), $B172 * H167, "")</f>
        <v>-5018.5873605947954</v>
      </c>
      <c r="J167" s="106">
        <v>259</v>
      </c>
      <c r="K167" s="107">
        <f>IF(ISNUMBER(J167), (J167 - $B167) / $B167, "")</f>
        <v>-3.717472118959108E-2</v>
      </c>
      <c r="L167" s="108">
        <f>IF(ISNUMBER(J167), $B172 * K167, "")</f>
        <v>-5576.2081784386619</v>
      </c>
      <c r="M167" s="109">
        <v>264</v>
      </c>
      <c r="N167" s="107">
        <f>IF(ISNUMBER(M167), (M167 - $B167) / $B167, "")</f>
        <v>-1.858736059479554E-2</v>
      </c>
      <c r="O167" s="108">
        <f>IF(ISNUMBER(M167), $B172 * N167, "")</f>
        <v>-2788.1040892193309</v>
      </c>
      <c r="Q167" s="228"/>
      <c r="R167" s="228"/>
      <c r="S167" s="228"/>
    </row>
    <row r="168" spans="1:19" ht="17.25" thickBot="1">
      <c r="A168" s="125" t="s">
        <v>214</v>
      </c>
      <c r="B168" s="126">
        <v>322</v>
      </c>
      <c r="C168" s="77">
        <v>-3.5928143699999998E-2</v>
      </c>
      <c r="D168" s="15">
        <v>311</v>
      </c>
      <c r="E168" s="32">
        <f t="shared" ref="E168:E171" si="90">IF(ISNUMBER(D168), (D168 - $B168) / $B168, "")</f>
        <v>-3.4161490683229816E-2</v>
      </c>
      <c r="F168" s="18">
        <f>IF(ISNUMBER(D168), $B172 * E168, "")</f>
        <v>-5124.2236024844724</v>
      </c>
      <c r="G168" s="31">
        <v>314</v>
      </c>
      <c r="H168" s="32">
        <f t="shared" ref="H168:H171" si="91">IF(ISNUMBER(G168), (G168 - $B168) / $B168, "")</f>
        <v>-2.4844720496894408E-2</v>
      </c>
      <c r="I168" s="101">
        <f>IF(ISNUMBER(G168), $B172 * H168, "")</f>
        <v>-3726.7080745341614</v>
      </c>
      <c r="J168" s="15">
        <v>315</v>
      </c>
      <c r="K168" s="32">
        <f t="shared" ref="K168:K171" si="92">IF(ISNUMBER(J168), (J168 - $B168) / $B168, "")</f>
        <v>-2.1739130434782608E-2</v>
      </c>
      <c r="L168" s="18">
        <f>IF(ISNUMBER(J168), $B172 * K168, "")</f>
        <v>-3260.869565217391</v>
      </c>
      <c r="M168" s="31">
        <v>315</v>
      </c>
      <c r="N168" s="32">
        <f t="shared" ref="N168:N171" si="93">IF(ISNUMBER(M168), (M168 - $B168) / $B168, "")</f>
        <v>-2.1739130434782608E-2</v>
      </c>
      <c r="O168" s="18">
        <f>IF(ISNUMBER(M168), $B172 * N168, "")</f>
        <v>-3260.869565217391</v>
      </c>
      <c r="Q168" s="228"/>
      <c r="R168" s="228"/>
      <c r="S168" s="228"/>
    </row>
    <row r="169" spans="1:19" ht="17.25" thickBot="1">
      <c r="A169" s="125" t="s">
        <v>218</v>
      </c>
      <c r="B169" s="126">
        <v>234</v>
      </c>
      <c r="C169" s="77">
        <v>-3.7037037000000002E-2</v>
      </c>
      <c r="D169" s="15">
        <v>224</v>
      </c>
      <c r="E169" s="32">
        <f t="shared" si="90"/>
        <v>-4.2735042735042736E-2</v>
      </c>
      <c r="F169" s="18">
        <f>IF(ISNUMBER(D169), $B172 * E169, "")</f>
        <v>-6410.2564102564102</v>
      </c>
      <c r="G169" s="31">
        <v>228</v>
      </c>
      <c r="H169" s="32">
        <f t="shared" si="91"/>
        <v>-2.564102564102564E-2</v>
      </c>
      <c r="I169" s="101">
        <f>IF(ISNUMBER(G169), $B172 * H169, "")</f>
        <v>-3846.1538461538462</v>
      </c>
      <c r="J169" s="15">
        <v>230</v>
      </c>
      <c r="K169" s="32">
        <f t="shared" si="92"/>
        <v>-1.7094017094017096E-2</v>
      </c>
      <c r="L169" s="18">
        <f>IF(ISNUMBER(J169), $B172 * K169, "")</f>
        <v>-2564.1025641025644</v>
      </c>
      <c r="M169" s="31">
        <v>229</v>
      </c>
      <c r="N169" s="32">
        <f t="shared" si="93"/>
        <v>-2.1367521367521368E-2</v>
      </c>
      <c r="O169" s="18">
        <f>IF(ISNUMBER(M169), $B172 * N169, "")</f>
        <v>-3205.1282051282051</v>
      </c>
      <c r="Q169" s="228"/>
      <c r="R169" s="228"/>
      <c r="S169" s="228"/>
    </row>
    <row r="170" spans="1:19">
      <c r="A170" s="125" t="s">
        <v>85</v>
      </c>
      <c r="B170" s="126">
        <v>282</v>
      </c>
      <c r="C170" s="77">
        <v>-3.7542662099999999E-2</v>
      </c>
      <c r="D170" s="15">
        <v>271</v>
      </c>
      <c r="E170" s="32">
        <f t="shared" si="90"/>
        <v>-3.9007092198581561E-2</v>
      </c>
      <c r="F170" s="18">
        <f>IF(ISNUMBER(D170), $B172 * E170, "")</f>
        <v>-5851.0638297872338</v>
      </c>
      <c r="G170" s="31">
        <v>275</v>
      </c>
      <c r="H170" s="32">
        <f t="shared" si="91"/>
        <v>-2.4822695035460994E-2</v>
      </c>
      <c r="I170" s="101">
        <f>IF(ISNUMBER(G170), $B172 * H170, "")</f>
        <v>-3723.4042553191489</v>
      </c>
      <c r="J170" s="15">
        <v>275</v>
      </c>
      <c r="K170" s="32">
        <f t="shared" si="92"/>
        <v>-2.4822695035460994E-2</v>
      </c>
      <c r="L170" s="18">
        <f>IF(ISNUMBER(J170), $B172 * K170, "")</f>
        <v>-3723.4042553191489</v>
      </c>
      <c r="M170" s="31">
        <v>277</v>
      </c>
      <c r="N170" s="32">
        <f t="shared" si="93"/>
        <v>-1.7730496453900711E-2</v>
      </c>
      <c r="O170" s="18">
        <f>IF(ISNUMBER(M170), $B172 * N170, "")</f>
        <v>-2659.5744680851067</v>
      </c>
      <c r="Q170" s="250"/>
      <c r="R170" s="251"/>
      <c r="S170" s="252"/>
    </row>
    <row r="171" spans="1:19" ht="17.25" thickBot="1">
      <c r="A171" s="130" t="s">
        <v>107</v>
      </c>
      <c r="B171" s="131">
        <v>124</v>
      </c>
      <c r="C171" s="79">
        <v>-3.8759689899999998E-2</v>
      </c>
      <c r="D171" s="24">
        <v>123</v>
      </c>
      <c r="E171" s="25">
        <f t="shared" si="90"/>
        <v>-8.0645161290322578E-3</v>
      </c>
      <c r="F171" s="104">
        <f>IF(ISNUMBER(D171), $B172 * E171, "")</f>
        <v>-1209.6774193548388</v>
      </c>
      <c r="G171" s="102">
        <v>123</v>
      </c>
      <c r="H171" s="25">
        <f t="shared" si="91"/>
        <v>-8.0645161290322578E-3</v>
      </c>
      <c r="I171" s="103">
        <f>IF(ISNUMBER(G171), $B172 * H171, "")</f>
        <v>-1209.6774193548388</v>
      </c>
      <c r="J171" s="24">
        <v>123</v>
      </c>
      <c r="K171" s="25">
        <f t="shared" si="92"/>
        <v>-8.0645161290322578E-3</v>
      </c>
      <c r="L171" s="104">
        <f>IF(ISNUMBER(J171), $B172 * K171, "")</f>
        <v>-1209.6774193548388</v>
      </c>
      <c r="M171" s="102">
        <v>123</v>
      </c>
      <c r="N171" s="25">
        <f t="shared" si="93"/>
        <v>-8.0645161290322578E-3</v>
      </c>
      <c r="O171" s="104">
        <f>IF(ISNUMBER(M171), $B172 * N171, "")</f>
        <v>-1209.6774193548388</v>
      </c>
      <c r="Q171" s="253"/>
      <c r="R171" s="254"/>
      <c r="S171" s="255"/>
    </row>
    <row r="172" spans="1:19" ht="17.25" thickBot="1">
      <c r="A172" s="132" t="s">
        <v>266</v>
      </c>
      <c r="B172" s="261">
        <f>$B$37</f>
        <v>150000</v>
      </c>
      <c r="C172" s="262"/>
      <c r="D172" s="26" t="s">
        <v>267</v>
      </c>
      <c r="E172" s="27">
        <f>IF(COUNT(E152:E171), SUM(E152:E171) / COUNT(E152:E171), 0)</f>
        <v>-2.9392652118855372E-2</v>
      </c>
      <c r="F172" s="28">
        <f>SUM(F152:F171)</f>
        <v>-88177.956356566123</v>
      </c>
      <c r="G172" s="26" t="s">
        <v>267</v>
      </c>
      <c r="H172" s="27">
        <f>IF(COUNT(H152:H171), SUM(H152:H171) / COUNT(H152:H171), 0)</f>
        <v>-1.8444055812945562E-2</v>
      </c>
      <c r="I172" s="28">
        <f>SUM(I152:I171)</f>
        <v>-55332.167438836674</v>
      </c>
      <c r="J172" s="26" t="s">
        <v>267</v>
      </c>
      <c r="K172" s="27">
        <f>IF(COUNT(K152:K171), SUM(K152:K171) / COUNT(K152:K171), 0)</f>
        <v>-1.3730312268847156E-2</v>
      </c>
      <c r="L172" s="28">
        <f>SUM(L152:L171)</f>
        <v>-41190.936806541475</v>
      </c>
      <c r="M172" s="26" t="s">
        <v>267</v>
      </c>
      <c r="N172" s="27">
        <f>IF(COUNT(N152:N171), SUM(N152:N171) / COUNT(N152:N171), 0)</f>
        <v>-1.1297580435857376E-2</v>
      </c>
      <c r="O172" s="28">
        <f>SUM(O152:O171)</f>
        <v>-33892.74130757212</v>
      </c>
      <c r="Q172" s="256"/>
      <c r="R172" s="257"/>
      <c r="S172" s="258"/>
    </row>
    <row r="174" spans="1:19" ht="17.25" thickBot="1"/>
    <row r="175" spans="1:19" ht="17.25" thickBot="1">
      <c r="A175" s="202" t="s">
        <v>251</v>
      </c>
      <c r="B175" s="203"/>
      <c r="C175" s="203"/>
      <c r="D175" s="203"/>
      <c r="E175" s="203"/>
      <c r="F175" s="203"/>
      <c r="G175" s="203"/>
      <c r="H175" s="203"/>
      <c r="I175" s="203"/>
      <c r="J175" s="203"/>
      <c r="K175" s="203"/>
      <c r="L175" s="203"/>
      <c r="M175" s="203"/>
      <c r="N175" s="203"/>
      <c r="O175" s="204"/>
      <c r="Q175" s="223"/>
      <c r="R175" s="223"/>
      <c r="S175" s="223"/>
    </row>
    <row r="176" spans="1:19" ht="17.25" thickBot="1">
      <c r="A176" s="182" t="s">
        <v>263</v>
      </c>
      <c r="B176" s="202" t="s">
        <v>49</v>
      </c>
      <c r="C176" s="204"/>
      <c r="D176" s="202" t="s">
        <v>57</v>
      </c>
      <c r="E176" s="203"/>
      <c r="F176" s="204"/>
      <c r="G176" s="229">
        <f>_xlfn.IFNA(VLOOKUP(B176, 현재가테이블!$B$2:$D$200, 2, FALSE), "-")</f>
        <v>48446000</v>
      </c>
      <c r="H176" s="230"/>
      <c r="I176" s="231"/>
      <c r="J176" s="202" t="s">
        <v>58</v>
      </c>
      <c r="K176" s="203"/>
      <c r="L176" s="204"/>
      <c r="M176" s="232">
        <f>_xlfn.IFNA(VLOOKUP(B176, 현재가테이블!$B$2:$D$200, 3, FALSE), "-")</f>
        <v>4.5040769699999997E-2</v>
      </c>
      <c r="N176" s="233"/>
      <c r="O176" s="234"/>
      <c r="Q176" s="223"/>
      <c r="R176" s="223"/>
      <c r="S176" s="223"/>
    </row>
    <row r="177" spans="1:19" ht="17.25" thickBot="1">
      <c r="A177" s="263" t="s">
        <v>54</v>
      </c>
      <c r="B177" s="265" t="str">
        <f>TEXT($G$1, "[$-ko-KR]yyyy-mm-dd(ddd) ") &amp; "오전 00:00"</f>
        <v>2022-02-11(금) 오전 00:00</v>
      </c>
      <c r="C177" s="266"/>
      <c r="D177" s="225" t="str">
        <f>TEXT($G$1, "[$-ko-KR]yyyy-mm-dd(ddd) ") &amp; "오후 14:00"</f>
        <v>2022-02-11(금) 오후 14:00</v>
      </c>
      <c r="E177" s="226"/>
      <c r="F177" s="227"/>
      <c r="G177" s="225" t="str">
        <f>TEXT($G$1, "[$-ko-KR]yyyy-mm-dd(ddd) ") &amp; "오후 19:00"</f>
        <v>2022-02-11(금) 오후 19:00</v>
      </c>
      <c r="H177" s="226"/>
      <c r="I177" s="227"/>
      <c r="J177" s="225" t="str">
        <f>TEXT($G$1, "[$-ko-KR]yyyy-mm-dd(ddd) ") &amp; "오후 21:00"</f>
        <v>2022-02-11(금) 오후 21:00</v>
      </c>
      <c r="K177" s="226"/>
      <c r="L177" s="227"/>
      <c r="M177" s="225" t="str">
        <f>TEXT($G$1+1, "[$-ko-KR]yyyy-mm-dd(ddd) ") &amp; "오전 00:00"</f>
        <v>2022-02-12(토) 오전 00:00</v>
      </c>
      <c r="N177" s="226"/>
      <c r="O177" s="227"/>
      <c r="Q177" s="223"/>
      <c r="R177" s="223"/>
      <c r="S177" s="223"/>
    </row>
    <row r="178" spans="1:19" ht="17.25" thickBot="1">
      <c r="A178" s="264"/>
      <c r="B178" s="121" t="s">
        <v>57</v>
      </c>
      <c r="C178" s="122" t="s">
        <v>58</v>
      </c>
      <c r="D178" s="2" t="s">
        <v>57</v>
      </c>
      <c r="E178" s="10" t="s">
        <v>264</v>
      </c>
      <c r="F178" s="11" t="s">
        <v>265</v>
      </c>
      <c r="G178" s="183" t="s">
        <v>57</v>
      </c>
      <c r="H178" s="184" t="s">
        <v>264</v>
      </c>
      <c r="I178" s="185" t="s">
        <v>265</v>
      </c>
      <c r="J178" s="10" t="s">
        <v>57</v>
      </c>
      <c r="K178" s="10" t="s">
        <v>264</v>
      </c>
      <c r="L178" s="115" t="s">
        <v>265</v>
      </c>
      <c r="M178" s="2" t="s">
        <v>57</v>
      </c>
      <c r="N178" s="10" t="s">
        <v>264</v>
      </c>
      <c r="O178" s="66" t="s">
        <v>265</v>
      </c>
      <c r="Q178" s="228"/>
      <c r="R178" s="228"/>
      <c r="S178" s="228"/>
    </row>
    <row r="179" spans="1:19" ht="17.25" thickBot="1">
      <c r="A179" s="123" t="s">
        <v>220</v>
      </c>
      <c r="B179" s="124">
        <v>3080</v>
      </c>
      <c r="C179" s="76">
        <v>-3.2967033E-2</v>
      </c>
      <c r="D179" s="13">
        <v>3040</v>
      </c>
      <c r="E179" s="14">
        <f>IF(ISNUMBER(D179), (D179 - $B179) / $B179, "")</f>
        <v>-1.2987012987012988E-2</v>
      </c>
      <c r="F179" s="16">
        <f>IF(ISNUMBER(D179), $B199 * E179, "")</f>
        <v>-1948.0519480519481</v>
      </c>
      <c r="G179" s="29">
        <v>3055</v>
      </c>
      <c r="H179" s="14">
        <f>IF(ISNUMBER(G179), (G179 - $B179) / $B179, "")</f>
        <v>-8.1168831168831161E-3</v>
      </c>
      <c r="I179" s="100">
        <f>IF(ISNUMBER(G179), $B199 * H179, "")</f>
        <v>-1217.5324675324673</v>
      </c>
      <c r="J179" s="13">
        <v>3100</v>
      </c>
      <c r="K179" s="14">
        <f>IF(ISNUMBER(J179), (J179 - $B179) / $B179, "")</f>
        <v>6.4935064935064939E-3</v>
      </c>
      <c r="L179" s="16">
        <f>IF(ISNUMBER(J179), $B199 * K179, "")</f>
        <v>974.02597402597405</v>
      </c>
      <c r="M179" s="29">
        <v>3115</v>
      </c>
      <c r="N179" s="14">
        <f>IF(ISNUMBER(M179), (M179 - $B179) / $B179, "")</f>
        <v>1.1363636363636364E-2</v>
      </c>
      <c r="O179" s="16">
        <f>IF(ISNUMBER(M179), $B199 * N179, "")</f>
        <v>1704.5454545454545</v>
      </c>
      <c r="Q179" s="223"/>
      <c r="R179" s="223"/>
      <c r="S179" s="223"/>
    </row>
    <row r="180" spans="1:19" ht="17.25" thickBot="1">
      <c r="A180" s="125" t="s">
        <v>105</v>
      </c>
      <c r="B180" s="126">
        <v>1025</v>
      </c>
      <c r="C180" s="77">
        <v>-3.3018867899999998E-2</v>
      </c>
      <c r="D180" s="15">
        <v>993</v>
      </c>
      <c r="E180" s="32">
        <f t="shared" ref="E180:E183" si="94">IF(ISNUMBER(D180), (D180 - $B180) / $B180, "")</f>
        <v>-3.1219512195121951E-2</v>
      </c>
      <c r="F180" s="18">
        <f>IF(ISNUMBER(D180), $B199 * E180, "")</f>
        <v>-4682.9268292682927</v>
      </c>
      <c r="G180" s="31">
        <v>1005</v>
      </c>
      <c r="H180" s="32">
        <f t="shared" ref="H180:H183" si="95">IF(ISNUMBER(G180), (G180 - $B180) / $B180, "")</f>
        <v>-1.9512195121951219E-2</v>
      </c>
      <c r="I180" s="101">
        <f>IF(ISNUMBER(G180), $B199 * H180, "")</f>
        <v>-2926.8292682926831</v>
      </c>
      <c r="J180" s="15">
        <v>1005</v>
      </c>
      <c r="K180" s="32">
        <f t="shared" ref="K180:K183" si="96">IF(ISNUMBER(J180), (J180 - $B180) / $B180, "")</f>
        <v>-1.9512195121951219E-2</v>
      </c>
      <c r="L180" s="18">
        <f>IF(ISNUMBER(J180), $B199 * K180, "")</f>
        <v>-2926.8292682926831</v>
      </c>
      <c r="M180" s="31">
        <v>1010</v>
      </c>
      <c r="N180" s="32">
        <f t="shared" ref="N180:N183" si="97">IF(ISNUMBER(M180), (M180 - $B180) / $B180, "")</f>
        <v>-1.4634146341463415E-2</v>
      </c>
      <c r="O180" s="18">
        <f>IF(ISNUMBER(M180), $B199 * N180, "")</f>
        <v>-2195.1219512195125</v>
      </c>
      <c r="Q180" s="223"/>
      <c r="R180" s="223"/>
      <c r="S180" s="223"/>
    </row>
    <row r="181" spans="1:19" ht="17.25" thickBot="1">
      <c r="A181" s="125" t="s">
        <v>117</v>
      </c>
      <c r="B181" s="126">
        <v>3760</v>
      </c>
      <c r="C181" s="77">
        <v>-3.34190231E-2</v>
      </c>
      <c r="D181" s="15">
        <v>3690</v>
      </c>
      <c r="E181" s="32">
        <f t="shared" si="94"/>
        <v>-1.8617021276595744E-2</v>
      </c>
      <c r="F181" s="18">
        <f>IF(ISNUMBER(D181), $B199 * E181, "")</f>
        <v>-2792.5531914893618</v>
      </c>
      <c r="G181" s="31">
        <v>3760</v>
      </c>
      <c r="H181" s="32">
        <f t="shared" si="95"/>
        <v>0</v>
      </c>
      <c r="I181" s="101">
        <f>IF(ISNUMBER(G181), $B199 * H181, "")</f>
        <v>0</v>
      </c>
      <c r="J181" s="15">
        <v>3825</v>
      </c>
      <c r="K181" s="32">
        <f t="shared" si="96"/>
        <v>1.7287234042553192E-2</v>
      </c>
      <c r="L181" s="18">
        <f>IF(ISNUMBER(J181), $B199 * K181, "")</f>
        <v>2593.0851063829787</v>
      </c>
      <c r="M181" s="31">
        <v>3835</v>
      </c>
      <c r="N181" s="32">
        <f t="shared" si="97"/>
        <v>1.9946808510638299E-2</v>
      </c>
      <c r="O181" s="18">
        <f>IF(ISNUMBER(M181), $B199 * N181, "")</f>
        <v>2992.0212765957449</v>
      </c>
      <c r="Q181" s="228"/>
      <c r="R181" s="228"/>
      <c r="S181" s="228"/>
    </row>
    <row r="182" spans="1:19" ht="17.25" thickBot="1">
      <c r="A182" s="125" t="s">
        <v>204</v>
      </c>
      <c r="B182" s="126">
        <v>8.86</v>
      </c>
      <c r="C182" s="77">
        <v>-3.3805888800000003E-2</v>
      </c>
      <c r="D182" s="15">
        <v>8.5500000000000007</v>
      </c>
      <c r="E182" s="32">
        <f t="shared" si="94"/>
        <v>-3.4988713318284285E-2</v>
      </c>
      <c r="F182" s="18">
        <f>IF(ISNUMBER(D182), $B199 * E182, "")</f>
        <v>-5248.306997742643</v>
      </c>
      <c r="G182" s="31">
        <v>8.65</v>
      </c>
      <c r="H182" s="32">
        <f t="shared" si="95"/>
        <v>-2.3702031602708701E-2</v>
      </c>
      <c r="I182" s="101">
        <f>IF(ISNUMBER(G182), $B199 * H182, "")</f>
        <v>-3555.304740406305</v>
      </c>
      <c r="J182" s="15">
        <v>8.65</v>
      </c>
      <c r="K182" s="32">
        <f t="shared" si="96"/>
        <v>-2.3702031602708701E-2</v>
      </c>
      <c r="L182" s="18">
        <f>IF(ISNUMBER(J182), $B199 * K182, "")</f>
        <v>-3555.304740406305</v>
      </c>
      <c r="M182" s="31">
        <v>8.89</v>
      </c>
      <c r="N182" s="32">
        <f t="shared" si="97"/>
        <v>3.386004514672815E-3</v>
      </c>
      <c r="O182" s="18">
        <f>IF(ISNUMBER(M182), $B199 * N182, "")</f>
        <v>507.90067720092225</v>
      </c>
      <c r="Q182" s="228"/>
      <c r="R182" s="228"/>
      <c r="S182" s="228"/>
    </row>
    <row r="183" spans="1:19" ht="17.25" thickBot="1">
      <c r="A183" s="127" t="s">
        <v>331</v>
      </c>
      <c r="B183" s="128">
        <v>0.114</v>
      </c>
      <c r="C183" s="78">
        <v>-3.3898305099999998E-2</v>
      </c>
      <c r="D183" s="20">
        <v>0.11</v>
      </c>
      <c r="E183" s="21">
        <f t="shared" si="94"/>
        <v>-3.5087719298245647E-2</v>
      </c>
      <c r="F183" s="22">
        <f>IF(ISNUMBER(D183), $B199 * E183, "")</f>
        <v>-5263.1578947368471</v>
      </c>
      <c r="G183" s="30">
        <v>0.11</v>
      </c>
      <c r="H183" s="21">
        <f t="shared" si="95"/>
        <v>-3.5087719298245647E-2</v>
      </c>
      <c r="I183" s="105">
        <f>IF(ISNUMBER(G183), $B199 * H183, "")</f>
        <v>-5263.1578947368471</v>
      </c>
      <c r="J183" s="20">
        <v>0.111</v>
      </c>
      <c r="K183" s="21">
        <f t="shared" si="96"/>
        <v>-2.6315789473684233E-2</v>
      </c>
      <c r="L183" s="22">
        <f>IF(ISNUMBER(J183), $B199 * K183, "")</f>
        <v>-3947.3684210526349</v>
      </c>
      <c r="M183" s="30">
        <v>0.112</v>
      </c>
      <c r="N183" s="21">
        <f t="shared" si="97"/>
        <v>-1.7543859649122823E-2</v>
      </c>
      <c r="O183" s="22">
        <f>IF(ISNUMBER(M183), $B199 * N183, "")</f>
        <v>-2631.5789473684235</v>
      </c>
      <c r="Q183" s="228"/>
      <c r="R183" s="228"/>
      <c r="S183" s="228"/>
    </row>
    <row r="184" spans="1:19" ht="17.25" thickBot="1">
      <c r="A184" s="125" t="s">
        <v>329</v>
      </c>
      <c r="B184" s="129">
        <v>2250</v>
      </c>
      <c r="C184" s="80">
        <v>-3.4334763900000002E-2</v>
      </c>
      <c r="D184" s="106">
        <v>2170</v>
      </c>
      <c r="E184" s="107">
        <f>IF(ISNUMBER(D184), (D184 - $B184) / $B184, "")</f>
        <v>-3.5555555555555556E-2</v>
      </c>
      <c r="F184" s="108">
        <f>IF(ISNUMBER(D184), $B199 * E184, "")</f>
        <v>-5333.333333333333</v>
      </c>
      <c r="G184" s="109">
        <v>2200</v>
      </c>
      <c r="H184" s="107">
        <f>IF(ISNUMBER(G184), (G184 - $B184) / $B184, "")</f>
        <v>-2.2222222222222223E-2</v>
      </c>
      <c r="I184" s="110">
        <f>IF(ISNUMBER(G184), $B199 * H184, "")</f>
        <v>-3333.3333333333335</v>
      </c>
      <c r="J184" s="106">
        <v>2200</v>
      </c>
      <c r="K184" s="107">
        <f>IF(ISNUMBER(J184), (J184 - $B184) / $B184, "")</f>
        <v>-2.2222222222222223E-2</v>
      </c>
      <c r="L184" s="108">
        <f>IF(ISNUMBER(J184), $B199 * K184, "")</f>
        <v>-3333.3333333333335</v>
      </c>
      <c r="M184" s="109">
        <v>2215</v>
      </c>
      <c r="N184" s="107">
        <f>IF(ISNUMBER(M184), (M184 - $B184) / $B184, "")</f>
        <v>-1.5555555555555555E-2</v>
      </c>
      <c r="O184" s="108">
        <f>IF(ISNUMBER(M184), $B199 * N184, "")</f>
        <v>-2333.3333333333335</v>
      </c>
      <c r="Q184" s="228"/>
      <c r="R184" s="228"/>
      <c r="S184" s="228"/>
    </row>
    <row r="185" spans="1:19" ht="17.25" thickBot="1">
      <c r="A185" s="125" t="s">
        <v>210</v>
      </c>
      <c r="B185" s="126">
        <v>1385</v>
      </c>
      <c r="C185" s="77">
        <v>-3.4843205600000003E-2</v>
      </c>
      <c r="D185" s="15">
        <v>1345</v>
      </c>
      <c r="E185" s="32">
        <f t="shared" ref="E185:E188" si="98">IF(ISNUMBER(D185), (D185 - $B185) / $B185, "")</f>
        <v>-2.8880866425992781E-2</v>
      </c>
      <c r="F185" s="18">
        <f>IF(ISNUMBER(D185), $B199 * E185, "")</f>
        <v>-4332.1299638989167</v>
      </c>
      <c r="G185" s="31">
        <v>1350</v>
      </c>
      <c r="H185" s="32">
        <f t="shared" ref="H185:H188" si="99">IF(ISNUMBER(G185), (G185 - $B185) / $B185, "")</f>
        <v>-2.5270758122743681E-2</v>
      </c>
      <c r="I185" s="101">
        <f>IF(ISNUMBER(G185), $B199 * H185, "")</f>
        <v>-3790.6137184115519</v>
      </c>
      <c r="J185" s="15">
        <v>1360</v>
      </c>
      <c r="K185" s="32">
        <f t="shared" ref="K185:K188" si="100">IF(ISNUMBER(J185), (J185 - $B185) / $B185, "")</f>
        <v>-1.8050541516245487E-2</v>
      </c>
      <c r="L185" s="18">
        <f>IF(ISNUMBER(J185), $B199 * K185, "")</f>
        <v>-2707.5812274368232</v>
      </c>
      <c r="M185" s="31">
        <v>1360</v>
      </c>
      <c r="N185" s="32">
        <f t="shared" ref="N185:N188" si="101">IF(ISNUMBER(M185), (M185 - $B185) / $B185, "")</f>
        <v>-1.8050541516245487E-2</v>
      </c>
      <c r="O185" s="18">
        <f>IF(ISNUMBER(M185), $B199 * N185, "")</f>
        <v>-2707.5812274368232</v>
      </c>
      <c r="Q185" s="228"/>
      <c r="R185" s="228"/>
      <c r="S185" s="228"/>
    </row>
    <row r="186" spans="1:19" ht="17.25" thickBot="1">
      <c r="A186" s="125" t="s">
        <v>342</v>
      </c>
      <c r="B186" s="126">
        <v>11</v>
      </c>
      <c r="C186" s="77">
        <v>-3.50877193E-2</v>
      </c>
      <c r="D186" s="15">
        <v>10.8</v>
      </c>
      <c r="E186" s="32">
        <f t="shared" si="98"/>
        <v>-1.8181818181818118E-2</v>
      </c>
      <c r="F186" s="18">
        <f>IF(ISNUMBER(D186), $B199 * E186, "")</f>
        <v>-2727.2727272727179</v>
      </c>
      <c r="G186" s="31">
        <v>10.8</v>
      </c>
      <c r="H186" s="32">
        <f t="shared" si="99"/>
        <v>-1.8181818181818118E-2</v>
      </c>
      <c r="I186" s="101">
        <f>IF(ISNUMBER(G186), $B199 * H186, "")</f>
        <v>-2727.2727272727179</v>
      </c>
      <c r="J186" s="15">
        <v>10.8</v>
      </c>
      <c r="K186" s="32">
        <f t="shared" si="100"/>
        <v>-1.8181818181818118E-2</v>
      </c>
      <c r="L186" s="18">
        <f>IF(ISNUMBER(J186), $B199 * K186, "")</f>
        <v>-2727.2727272727179</v>
      </c>
      <c r="M186" s="31">
        <v>11</v>
      </c>
      <c r="N186" s="32">
        <f t="shared" si="101"/>
        <v>0</v>
      </c>
      <c r="O186" s="18">
        <f>IF(ISNUMBER(M186), $B199 * N186, "")</f>
        <v>0</v>
      </c>
      <c r="Q186" s="228"/>
      <c r="R186" s="228"/>
      <c r="S186" s="228"/>
    </row>
    <row r="187" spans="1:19" ht="17.25" thickBot="1">
      <c r="A187" s="125" t="s">
        <v>250</v>
      </c>
      <c r="B187" s="126">
        <v>269</v>
      </c>
      <c r="C187" s="77">
        <v>-3.5842293900000002E-2</v>
      </c>
      <c r="D187" s="15">
        <v>262</v>
      </c>
      <c r="E187" s="32">
        <f t="shared" si="98"/>
        <v>-2.6022304832713755E-2</v>
      </c>
      <c r="F187" s="18">
        <f>IF(ISNUMBER(D187), $B199 * E187, "")</f>
        <v>-3903.3457249070634</v>
      </c>
      <c r="G187" s="31">
        <v>267</v>
      </c>
      <c r="H187" s="32">
        <f t="shared" si="99"/>
        <v>-7.4349442379182153E-3</v>
      </c>
      <c r="I187" s="101">
        <f>IF(ISNUMBER(G187), $B199 * H187, "")</f>
        <v>-1115.2416356877322</v>
      </c>
      <c r="J187" s="15">
        <v>269</v>
      </c>
      <c r="K187" s="32">
        <f t="shared" si="100"/>
        <v>0</v>
      </c>
      <c r="L187" s="18">
        <f>IF(ISNUMBER(J187), $B199 * K187, "")</f>
        <v>0</v>
      </c>
      <c r="M187" s="31">
        <v>271</v>
      </c>
      <c r="N187" s="32">
        <f t="shared" si="101"/>
        <v>7.4349442379182153E-3</v>
      </c>
      <c r="O187" s="18">
        <f>IF(ISNUMBER(M187), $B199 * N187, "")</f>
        <v>1115.2416356877322</v>
      </c>
      <c r="Q187" s="33"/>
      <c r="R187" s="33"/>
    </row>
    <row r="188" spans="1:19" ht="17.25" thickBot="1">
      <c r="A188" s="130" t="s">
        <v>188</v>
      </c>
      <c r="B188" s="131">
        <v>269</v>
      </c>
      <c r="C188" s="79">
        <v>-3.5842293900000002E-2</v>
      </c>
      <c r="D188" s="24">
        <v>256</v>
      </c>
      <c r="E188" s="25">
        <f t="shared" si="98"/>
        <v>-4.8327137546468404E-2</v>
      </c>
      <c r="F188" s="104">
        <f>IF(ISNUMBER(D188), $B199 * E188, "")</f>
        <v>-7249.0706319702604</v>
      </c>
      <c r="G188" s="102">
        <v>260</v>
      </c>
      <c r="H188" s="25">
        <f t="shared" si="99"/>
        <v>-3.3457249070631967E-2</v>
      </c>
      <c r="I188" s="103">
        <f>IF(ISNUMBER(G188), $B199 * H188, "")</f>
        <v>-5018.5873605947954</v>
      </c>
      <c r="J188" s="24">
        <v>259</v>
      </c>
      <c r="K188" s="25">
        <f t="shared" si="100"/>
        <v>-3.717472118959108E-2</v>
      </c>
      <c r="L188" s="104">
        <f>IF(ISNUMBER(J188), $B199 * K188, "")</f>
        <v>-5576.2081784386619</v>
      </c>
      <c r="M188" s="102">
        <v>264</v>
      </c>
      <c r="N188" s="25">
        <f t="shared" si="101"/>
        <v>-1.858736059479554E-2</v>
      </c>
      <c r="O188" s="104">
        <f>IF(ISNUMBER(M188), $B199 * N188, "")</f>
        <v>-2788.1040892193309</v>
      </c>
      <c r="Q188" s="237"/>
      <c r="R188" s="238"/>
      <c r="S188" s="239"/>
    </row>
    <row r="189" spans="1:19">
      <c r="A189" s="123" t="s">
        <v>214</v>
      </c>
      <c r="B189" s="124">
        <v>322</v>
      </c>
      <c r="C189" s="76">
        <v>-3.5928143699999998E-2</v>
      </c>
      <c r="D189" s="13">
        <v>311</v>
      </c>
      <c r="E189" s="14">
        <f>IF(ISNUMBER(D189), (D189 - $B189) / $B189, "")</f>
        <v>-3.4161490683229816E-2</v>
      </c>
      <c r="F189" s="16">
        <f>IF(ISNUMBER(D189), $B199 * E189, "")</f>
        <v>-5124.2236024844724</v>
      </c>
      <c r="G189" s="29">
        <v>314</v>
      </c>
      <c r="H189" s="14">
        <f>IF(ISNUMBER(G189), (G189 - $B189) / $B189, "")</f>
        <v>-2.4844720496894408E-2</v>
      </c>
      <c r="I189" s="100">
        <f>IF(ISNUMBER(G189), $B199 * H189, "")</f>
        <v>-3726.7080745341614</v>
      </c>
      <c r="J189" s="13">
        <v>315</v>
      </c>
      <c r="K189" s="14">
        <f>IF(ISNUMBER(J189), (J189 - $B189) / $B189, "")</f>
        <v>-2.1739130434782608E-2</v>
      </c>
      <c r="L189" s="16">
        <f>IF(ISNUMBER(J189), $B199 * K189, "")</f>
        <v>-3260.869565217391</v>
      </c>
      <c r="M189" s="29">
        <v>315</v>
      </c>
      <c r="N189" s="14">
        <f>IF(ISNUMBER(M189), (M189 - $B189) / $B189, "")</f>
        <v>-2.1739130434782608E-2</v>
      </c>
      <c r="O189" s="16">
        <f>IF(ISNUMBER(M189), $B199 * N189, "")</f>
        <v>-3260.869565217391</v>
      </c>
      <c r="Q189" s="240"/>
      <c r="R189" s="241"/>
      <c r="S189" s="242"/>
    </row>
    <row r="190" spans="1:19" ht="17.25" thickBot="1">
      <c r="A190" s="125" t="s">
        <v>208</v>
      </c>
      <c r="B190" s="126">
        <v>1185</v>
      </c>
      <c r="C190" s="77">
        <v>-3.65853659E-2</v>
      </c>
      <c r="D190" s="15">
        <v>1135</v>
      </c>
      <c r="E190" s="32">
        <f t="shared" ref="E190:E193" si="102">IF(ISNUMBER(D190), (D190 - $B190) / $B190, "")</f>
        <v>-4.2194092827004218E-2</v>
      </c>
      <c r="F190" s="18">
        <f>IF(ISNUMBER(D190), $B199 * E190, "")</f>
        <v>-6329.1139240506327</v>
      </c>
      <c r="G190" s="31">
        <v>1135</v>
      </c>
      <c r="H190" s="32">
        <f t="shared" ref="H190:H193" si="103">IF(ISNUMBER(G190), (G190 - $B190) / $B190, "")</f>
        <v>-4.2194092827004218E-2</v>
      </c>
      <c r="I190" s="101">
        <f>IF(ISNUMBER(G190), $B199 * H190, "")</f>
        <v>-6329.1139240506327</v>
      </c>
      <c r="J190" s="15">
        <v>1145</v>
      </c>
      <c r="K190" s="32">
        <f t="shared" ref="K190:K193" si="104">IF(ISNUMBER(J190), (J190 - $B190) / $B190, "")</f>
        <v>-3.3755274261603373E-2</v>
      </c>
      <c r="L190" s="18">
        <f>IF(ISNUMBER(J190), $B199 * K190, "")</f>
        <v>-5063.2911392405058</v>
      </c>
      <c r="M190" s="31">
        <v>1150</v>
      </c>
      <c r="N190" s="32">
        <f t="shared" ref="N190:N193" si="105">IF(ISNUMBER(M190), (M190 - $B190) / $B190, "")</f>
        <v>-2.9535864978902954E-2</v>
      </c>
      <c r="O190" s="18">
        <f>IF(ISNUMBER(M190), $B199 * N190, "")</f>
        <v>-4430.3797468354433</v>
      </c>
      <c r="Q190" s="243"/>
      <c r="R190" s="244"/>
      <c r="S190" s="245"/>
    </row>
    <row r="191" spans="1:19" ht="17.25" thickBot="1">
      <c r="A191" s="125" t="s">
        <v>218</v>
      </c>
      <c r="B191" s="126">
        <v>234</v>
      </c>
      <c r="C191" s="77">
        <v>-3.7037037000000002E-2</v>
      </c>
      <c r="D191" s="15">
        <v>224</v>
      </c>
      <c r="E191" s="32">
        <f t="shared" si="102"/>
        <v>-4.2735042735042736E-2</v>
      </c>
      <c r="F191" s="18">
        <f>IF(ISNUMBER(D191), $B199 * E191, "")</f>
        <v>-6410.2564102564102</v>
      </c>
      <c r="G191" s="31">
        <v>228</v>
      </c>
      <c r="H191" s="32">
        <f t="shared" si="103"/>
        <v>-2.564102564102564E-2</v>
      </c>
      <c r="I191" s="101">
        <f>IF(ISNUMBER(G191), $B199 * H191, "")</f>
        <v>-3846.1538461538462</v>
      </c>
      <c r="J191" s="15">
        <v>230</v>
      </c>
      <c r="K191" s="32">
        <f t="shared" si="104"/>
        <v>-1.7094017094017096E-2</v>
      </c>
      <c r="L191" s="18">
        <f>IF(ISNUMBER(J191), $B199 * K191, "")</f>
        <v>-2564.1025641025644</v>
      </c>
      <c r="M191" s="31">
        <v>229</v>
      </c>
      <c r="N191" s="32">
        <f t="shared" si="105"/>
        <v>-2.1367521367521368E-2</v>
      </c>
      <c r="O191" s="18">
        <f>IF(ISNUMBER(M191), $B199 * N191, "")</f>
        <v>-3205.1282051282051</v>
      </c>
      <c r="Q191" s="228"/>
      <c r="R191" s="228"/>
      <c r="S191" s="228"/>
    </row>
    <row r="192" spans="1:19" ht="17.25" thickBot="1">
      <c r="A192" s="125" t="s">
        <v>85</v>
      </c>
      <c r="B192" s="126">
        <v>282</v>
      </c>
      <c r="C192" s="77">
        <v>-3.7542662099999999E-2</v>
      </c>
      <c r="D192" s="15">
        <v>271</v>
      </c>
      <c r="E192" s="32">
        <f t="shared" si="102"/>
        <v>-3.9007092198581561E-2</v>
      </c>
      <c r="F192" s="18">
        <f>IF(ISNUMBER(D192), $B199 * E192, "")</f>
        <v>-5851.0638297872338</v>
      </c>
      <c r="G192" s="31">
        <v>275</v>
      </c>
      <c r="H192" s="32">
        <f t="shared" si="103"/>
        <v>-2.4822695035460994E-2</v>
      </c>
      <c r="I192" s="101">
        <f>IF(ISNUMBER(G192), $B199 * H192, "")</f>
        <v>-3723.4042553191489</v>
      </c>
      <c r="J192" s="15">
        <v>275</v>
      </c>
      <c r="K192" s="32">
        <f t="shared" si="104"/>
        <v>-2.4822695035460994E-2</v>
      </c>
      <c r="L192" s="18">
        <f>IF(ISNUMBER(J192), $B199 * K192, "")</f>
        <v>-3723.4042553191489</v>
      </c>
      <c r="M192" s="31">
        <v>277</v>
      </c>
      <c r="N192" s="32">
        <f t="shared" si="105"/>
        <v>-1.7730496453900711E-2</v>
      </c>
      <c r="O192" s="18">
        <f>IF(ISNUMBER(M192), $B199 * N192, "")</f>
        <v>-2659.5744680851067</v>
      </c>
      <c r="Q192" s="223"/>
      <c r="R192" s="223"/>
      <c r="S192" s="223"/>
    </row>
    <row r="193" spans="1:19" ht="17.25" thickBot="1">
      <c r="A193" s="127" t="s">
        <v>107</v>
      </c>
      <c r="B193" s="128">
        <v>124</v>
      </c>
      <c r="C193" s="78">
        <v>-3.8759689899999998E-2</v>
      </c>
      <c r="D193" s="20">
        <v>123</v>
      </c>
      <c r="E193" s="21">
        <f t="shared" si="102"/>
        <v>-8.0645161290322578E-3</v>
      </c>
      <c r="F193" s="22">
        <f>IF(ISNUMBER(D193), $B199 * E193, "")</f>
        <v>-1209.6774193548388</v>
      </c>
      <c r="G193" s="30">
        <v>123</v>
      </c>
      <c r="H193" s="21">
        <f t="shared" si="103"/>
        <v>-8.0645161290322578E-3</v>
      </c>
      <c r="I193" s="105">
        <f>IF(ISNUMBER(G193), $B199 * H193, "")</f>
        <v>-1209.6774193548388</v>
      </c>
      <c r="J193" s="20">
        <v>123</v>
      </c>
      <c r="K193" s="21">
        <f t="shared" si="104"/>
        <v>-8.0645161290322578E-3</v>
      </c>
      <c r="L193" s="22">
        <f>IF(ISNUMBER(J193), $B199 * K193, "")</f>
        <v>-1209.6774193548388</v>
      </c>
      <c r="M193" s="30">
        <v>123</v>
      </c>
      <c r="N193" s="21">
        <f t="shared" si="105"/>
        <v>-8.0645161290322578E-3</v>
      </c>
      <c r="O193" s="22">
        <f>IF(ISNUMBER(M193), $B199 * N193, "")</f>
        <v>-1209.6774193548388</v>
      </c>
      <c r="Q193" s="223"/>
      <c r="R193" s="223"/>
      <c r="S193" s="223"/>
    </row>
    <row r="194" spans="1:19" ht="17.25" thickBot="1">
      <c r="A194" s="125" t="s">
        <v>119</v>
      </c>
      <c r="B194" s="129">
        <v>21</v>
      </c>
      <c r="C194" s="80">
        <v>-4.1095890400000001E-2</v>
      </c>
      <c r="D194" s="106">
        <v>20</v>
      </c>
      <c r="E194" s="107">
        <f>IF(ISNUMBER(D194), (D194 - $B194) / $B194, "")</f>
        <v>-4.7619047619047616E-2</v>
      </c>
      <c r="F194" s="108">
        <f>IF(ISNUMBER(D194), $B199 * E194, "")</f>
        <v>-7142.8571428571422</v>
      </c>
      <c r="G194" s="109">
        <v>20.2</v>
      </c>
      <c r="H194" s="107">
        <f>IF(ISNUMBER(G194), (G194 - $B194) / $B194, "")</f>
        <v>-3.8095238095238126E-2</v>
      </c>
      <c r="I194" s="110">
        <f>IF(ISNUMBER(G194), $B199 * H194, "")</f>
        <v>-5714.2857142857192</v>
      </c>
      <c r="J194" s="106">
        <v>20.2</v>
      </c>
      <c r="K194" s="107">
        <f>IF(ISNUMBER(J194), (J194 - $B194) / $B194, "")</f>
        <v>-3.8095238095238126E-2</v>
      </c>
      <c r="L194" s="108">
        <f>IF(ISNUMBER(J194), $B199 * K194, "")</f>
        <v>-5714.2857142857192</v>
      </c>
      <c r="M194" s="109">
        <v>20.5</v>
      </c>
      <c r="N194" s="107">
        <f>IF(ISNUMBER(M194), (M194 - $B194) / $B194, "")</f>
        <v>-2.3809523809523808E-2</v>
      </c>
      <c r="O194" s="108">
        <f>IF(ISNUMBER(M194), $B199 * N194, "")</f>
        <v>-3571.4285714285711</v>
      </c>
      <c r="Q194" s="228"/>
      <c r="R194" s="228"/>
      <c r="S194" s="228"/>
    </row>
    <row r="195" spans="1:19" ht="17.25" thickBot="1">
      <c r="A195" s="125" t="s">
        <v>155</v>
      </c>
      <c r="B195" s="126">
        <v>13910</v>
      </c>
      <c r="C195" s="77">
        <v>-4.2011019300000001E-2</v>
      </c>
      <c r="D195" s="15">
        <v>12960</v>
      </c>
      <c r="E195" s="32">
        <f t="shared" ref="E195:E198" si="106">IF(ISNUMBER(D195), (D195 - $B195) / $B195, "")</f>
        <v>-6.8296189791516901E-2</v>
      </c>
      <c r="F195" s="18">
        <f>IF(ISNUMBER(D195), $B199 * E195, "")</f>
        <v>-10244.428468727536</v>
      </c>
      <c r="G195" s="31">
        <v>13150</v>
      </c>
      <c r="H195" s="32">
        <f t="shared" ref="H195:H198" si="107">IF(ISNUMBER(G195), (G195 - $B195) / $B195, "")</f>
        <v>-5.4636951833213515E-2</v>
      </c>
      <c r="I195" s="101">
        <f>IF(ISNUMBER(G195), $B199 * H195, "")</f>
        <v>-8195.5427749820265</v>
      </c>
      <c r="J195" s="15">
        <v>13040</v>
      </c>
      <c r="K195" s="32">
        <f t="shared" ref="K195:K198" si="108">IF(ISNUMBER(J195), (J195 - $B195) / $B195, "")</f>
        <v>-6.2544931703810203E-2</v>
      </c>
      <c r="L195" s="18">
        <f>IF(ISNUMBER(J195), $B199 * K195, "")</f>
        <v>-9381.7397555715306</v>
      </c>
      <c r="M195" s="31">
        <v>13060</v>
      </c>
      <c r="N195" s="32">
        <f t="shared" ref="N195:N198" si="109">IF(ISNUMBER(M195), (M195 - $B195) / $B195, "")</f>
        <v>-6.1107117181883538E-2</v>
      </c>
      <c r="O195" s="18">
        <f>IF(ISNUMBER(M195), $B199 * N195, "")</f>
        <v>-9166.0675772825307</v>
      </c>
      <c r="Q195" s="228"/>
      <c r="R195" s="228"/>
      <c r="S195" s="228"/>
    </row>
    <row r="196" spans="1:19" ht="17.25" thickBot="1">
      <c r="A196" s="125" t="s">
        <v>344</v>
      </c>
      <c r="B196" s="126">
        <v>15010</v>
      </c>
      <c r="C196" s="77">
        <v>-4.3949044600000001E-2</v>
      </c>
      <c r="D196" s="15">
        <v>14240</v>
      </c>
      <c r="E196" s="32">
        <f t="shared" si="106"/>
        <v>-5.1299133910726186E-2</v>
      </c>
      <c r="F196" s="18">
        <f>IF(ISNUMBER(D196), $B199 * E196, "")</f>
        <v>-7694.8700866089275</v>
      </c>
      <c r="G196" s="31">
        <v>14470</v>
      </c>
      <c r="H196" s="32">
        <f t="shared" si="107"/>
        <v>-3.5976015989340443E-2</v>
      </c>
      <c r="I196" s="101">
        <f>IF(ISNUMBER(G196), $B199 * H196, "")</f>
        <v>-5396.4023984010664</v>
      </c>
      <c r="J196" s="15">
        <v>14490</v>
      </c>
      <c r="K196" s="32">
        <f t="shared" si="108"/>
        <v>-3.4643570952698204E-2</v>
      </c>
      <c r="L196" s="18">
        <f>IF(ISNUMBER(J196), $B199 * K196, "")</f>
        <v>-5196.5356429047306</v>
      </c>
      <c r="M196" s="31">
        <v>14530</v>
      </c>
      <c r="N196" s="32">
        <f t="shared" si="109"/>
        <v>-3.1978680879413725E-2</v>
      </c>
      <c r="O196" s="18">
        <f>IF(ISNUMBER(M196), $B199 * N196, "")</f>
        <v>-4796.8021319120589</v>
      </c>
      <c r="Q196" s="228"/>
      <c r="R196" s="228"/>
      <c r="S196" s="228"/>
    </row>
    <row r="197" spans="1:19">
      <c r="A197" s="125" t="s">
        <v>335</v>
      </c>
      <c r="B197" s="126">
        <v>7685</v>
      </c>
      <c r="C197" s="77">
        <v>-5.0061804699999997E-2</v>
      </c>
      <c r="D197" s="15">
        <v>7600</v>
      </c>
      <c r="E197" s="32">
        <f t="shared" si="106"/>
        <v>-1.1060507482108002E-2</v>
      </c>
      <c r="F197" s="18">
        <f>IF(ISNUMBER(D197), $B199 * E197, "")</f>
        <v>-1659.0761223162003</v>
      </c>
      <c r="G197" s="31">
        <v>7430</v>
      </c>
      <c r="H197" s="32">
        <f t="shared" si="107"/>
        <v>-3.318152244632401E-2</v>
      </c>
      <c r="I197" s="101">
        <f>IF(ISNUMBER(G197), $B199 * H197, "")</f>
        <v>-4977.2283669486014</v>
      </c>
      <c r="J197" s="15">
        <v>7275</v>
      </c>
      <c r="K197" s="32">
        <f t="shared" si="108"/>
        <v>-5.3350683148991544E-2</v>
      </c>
      <c r="L197" s="18">
        <f>IF(ISNUMBER(J197), $B199 * K197, "")</f>
        <v>-8002.6024723487317</v>
      </c>
      <c r="M197" s="31">
        <v>7305</v>
      </c>
      <c r="N197" s="32">
        <f t="shared" si="109"/>
        <v>-4.9446974625894598E-2</v>
      </c>
      <c r="O197" s="18">
        <f>IF(ISNUMBER(M197), $B199 * N197, "")</f>
        <v>-7417.04619388419</v>
      </c>
      <c r="Q197" s="250"/>
      <c r="R197" s="251"/>
      <c r="S197" s="252"/>
    </row>
    <row r="198" spans="1:19" ht="17.25" thickBot="1">
      <c r="A198" s="130" t="s">
        <v>163</v>
      </c>
      <c r="B198" s="131">
        <v>1325</v>
      </c>
      <c r="C198" s="79">
        <v>-5.0179211500000001E-2</v>
      </c>
      <c r="D198" s="24">
        <v>1310</v>
      </c>
      <c r="E198" s="25">
        <f t="shared" si="106"/>
        <v>-1.1320754716981131E-2</v>
      </c>
      <c r="F198" s="104">
        <f>IF(ISNUMBER(D198), $B199 * E198, "")</f>
        <v>-1698.1132075471696</v>
      </c>
      <c r="G198" s="102">
        <v>1300</v>
      </c>
      <c r="H198" s="25">
        <f t="shared" si="107"/>
        <v>-1.8867924528301886E-2</v>
      </c>
      <c r="I198" s="103">
        <f>IF(ISNUMBER(G198), $B199 * H198, "")</f>
        <v>-2830.1886792452829</v>
      </c>
      <c r="J198" s="24">
        <v>1300</v>
      </c>
      <c r="K198" s="25">
        <f t="shared" si="108"/>
        <v>-1.8867924528301886E-2</v>
      </c>
      <c r="L198" s="104">
        <f>IF(ISNUMBER(J198), $B199 * K198, "")</f>
        <v>-2830.1886792452829</v>
      </c>
      <c r="M198" s="102">
        <v>1295</v>
      </c>
      <c r="N198" s="25">
        <f t="shared" si="109"/>
        <v>-2.2641509433962263E-2</v>
      </c>
      <c r="O198" s="104">
        <f>IF(ISNUMBER(M198), $B199 * N198, "")</f>
        <v>-3396.2264150943392</v>
      </c>
      <c r="Q198" s="253"/>
      <c r="R198" s="254"/>
      <c r="S198" s="255"/>
    </row>
    <row r="199" spans="1:19" ht="17.25" thickBot="1">
      <c r="A199" s="132" t="s">
        <v>266</v>
      </c>
      <c r="B199" s="261">
        <f>$B$37</f>
        <v>150000</v>
      </c>
      <c r="C199" s="262"/>
      <c r="D199" s="26" t="s">
        <v>267</v>
      </c>
      <c r="E199" s="27">
        <f>IF(COUNT(E179:E198), SUM(E179:E198) / COUNT(E179:E198), 0)</f>
        <v>-3.2281276485553977E-2</v>
      </c>
      <c r="F199" s="28">
        <f>SUM(F179:F198)</f>
        <v>-96843.82945666193</v>
      </c>
      <c r="G199" s="26" t="s">
        <v>267</v>
      </c>
      <c r="H199" s="27">
        <f>IF(COUNT(H179:H198), SUM(H179:H198) / COUNT(H179:H198), 0)</f>
        <v>-2.4965526199847914E-2</v>
      </c>
      <c r="I199" s="28">
        <f>SUM(I179:I198)</f>
        <v>-74896.578599543762</v>
      </c>
      <c r="J199" s="26" t="s">
        <v>267</v>
      </c>
      <c r="K199" s="27">
        <f>IF(COUNT(K179:K198), SUM(K179:K198) / COUNT(K179:K198), 0)</f>
        <v>-2.2717828007804884E-2</v>
      </c>
      <c r="L199" s="28">
        <f>SUM(L179:L198)</f>
        <v>-68153.484023414654</v>
      </c>
      <c r="M199" s="26" t="s">
        <v>267</v>
      </c>
      <c r="N199" s="27">
        <f>IF(COUNT(N179:N198), SUM(N179:N198) / COUNT(N179:N198), 0)</f>
        <v>-1.6483070266256748E-2</v>
      </c>
      <c r="O199" s="28">
        <f>SUM(O179:O198)</f>
        <v>-49449.21079877024</v>
      </c>
      <c r="Q199" s="256"/>
      <c r="R199" s="257"/>
      <c r="S199" s="258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20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20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20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20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19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19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19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19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19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19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193" priority="157">
      <formula>AND($N17 &gt; 0, ISNUMBER($N17))</formula>
    </cfRule>
    <cfRule type="expression" dxfId="3192" priority="158">
      <formula>AND($N17 = 0 * ISNUMBER($N17))</formula>
    </cfRule>
    <cfRule type="expression" dxfId="3191" priority="159">
      <formula>AND($N17 &lt; 0, ISNUMBER($N17))</formula>
    </cfRule>
  </conditionalFormatting>
  <conditionalFormatting sqref="A17:F36">
    <cfRule type="expression" dxfId="3190" priority="166">
      <formula>AND($E17 &gt; 0, ISNUMBER($E17))</formula>
    </cfRule>
    <cfRule type="expression" dxfId="3189" priority="167">
      <formula>AND($E17 = 0 * ISNUMBER($E17))</formula>
    </cfRule>
    <cfRule type="expression" dxfId="3188" priority="168">
      <formula>AND($E17 &lt; 0, ISNUMBER($E17))</formula>
    </cfRule>
  </conditionalFormatting>
  <conditionalFormatting sqref="A17:C36 G17:I36">
    <cfRule type="expression" dxfId="3187" priority="163">
      <formula>AND($H17 &gt; 0, ISNUMBER($H17))</formula>
    </cfRule>
    <cfRule type="expression" dxfId="3186" priority="164">
      <formula>AND($H17 = 0 * ISNUMBER($H17))</formula>
    </cfRule>
    <cfRule type="expression" dxfId="3185" priority="165">
      <formula>AND($H17 &lt; 0, ISNUMBER($H17))</formula>
    </cfRule>
  </conditionalFormatting>
  <conditionalFormatting sqref="A17:C36 J17:L36">
    <cfRule type="expression" dxfId="3184" priority="160">
      <formula>AND($K17 &gt; 0, ISNUMBER($K17))</formula>
    </cfRule>
    <cfRule type="expression" dxfId="3183" priority="161">
      <formula>AND($K17 = 0 * ISNUMBER($K17))</formula>
    </cfRule>
    <cfRule type="expression" dxfId="3182" priority="162">
      <formula>AND($K17 &lt; 0, ISNUMBER($K17))</formula>
    </cfRule>
  </conditionalFormatting>
  <conditionalFormatting sqref="D15:F16 E37:F37">
    <cfRule type="expression" dxfId="3181" priority="154">
      <formula>$E$37 &gt; 0</formula>
    </cfRule>
    <cfRule type="expression" dxfId="3180" priority="155">
      <formula>$E$37 = 0</formula>
    </cfRule>
    <cfRule type="expression" dxfId="3179" priority="156">
      <formula>$E$37 &lt; 0</formula>
    </cfRule>
  </conditionalFormatting>
  <conditionalFormatting sqref="G15:I16 H37:I37">
    <cfRule type="expression" dxfId="3178" priority="151">
      <formula>$H$37 &gt; 0</formula>
    </cfRule>
    <cfRule type="expression" dxfId="3177" priority="152">
      <formula>$H$37 = 0</formula>
    </cfRule>
    <cfRule type="expression" dxfId="3176" priority="153">
      <formula>$H$37 &lt; 0</formula>
    </cfRule>
  </conditionalFormatting>
  <conditionalFormatting sqref="J15:L16 K37:L37">
    <cfRule type="expression" dxfId="3175" priority="148">
      <formula>$K$37 &gt; 0</formula>
    </cfRule>
    <cfRule type="expression" dxfId="3174" priority="149">
      <formula>$K$37 = 0</formula>
    </cfRule>
    <cfRule type="expression" dxfId="3173" priority="150">
      <formula>$K$37 &lt; 0</formula>
    </cfRule>
  </conditionalFormatting>
  <conditionalFormatting sqref="M15:O16 N37:O37">
    <cfRule type="expression" dxfId="3172" priority="145">
      <formula>$N$37 &gt; 0</formula>
    </cfRule>
    <cfRule type="expression" dxfId="3171" priority="146">
      <formula>$N$37 = 0</formula>
    </cfRule>
    <cfRule type="expression" dxfId="3170" priority="147">
      <formula>$N$37 &lt; 0</formula>
    </cfRule>
  </conditionalFormatting>
  <conditionalFormatting sqref="A44:C63 M44:O63">
    <cfRule type="expression" dxfId="3169" priority="133">
      <formula>AND($N44 &gt; 0, ISNUMBER($N44))</formula>
    </cfRule>
    <cfRule type="expression" dxfId="3168" priority="134">
      <formula>AND($N44 = 0 * ISNUMBER($N44))</formula>
    </cfRule>
    <cfRule type="expression" dxfId="3167" priority="135">
      <formula>AND($N44 &lt; 0, ISNUMBER($N44))</formula>
    </cfRule>
  </conditionalFormatting>
  <conditionalFormatting sqref="A44:F63">
    <cfRule type="expression" dxfId="3166" priority="142">
      <formula>AND($E44 &gt; 0, ISNUMBER($E44))</formula>
    </cfRule>
    <cfRule type="expression" dxfId="3165" priority="143">
      <formula>AND($E44 = 0 * ISNUMBER($E44))</formula>
    </cfRule>
    <cfRule type="expression" dxfId="3164" priority="144">
      <formula>AND($E44 &lt; 0, ISNUMBER($E44))</formula>
    </cfRule>
  </conditionalFormatting>
  <conditionalFormatting sqref="A44:C63 G44:I63">
    <cfRule type="expression" dxfId="3163" priority="139">
      <formula>AND($H44 &gt; 0, ISNUMBER($H44))</formula>
    </cfRule>
    <cfRule type="expression" dxfId="3162" priority="140">
      <formula>AND($H44 = 0 * ISNUMBER($H44))</formula>
    </cfRule>
    <cfRule type="expression" dxfId="3161" priority="141">
      <formula>AND($H44 &lt; 0, ISNUMBER($H44))</formula>
    </cfRule>
  </conditionalFormatting>
  <conditionalFormatting sqref="A44:C63 J44:L63">
    <cfRule type="expression" dxfId="3160" priority="136">
      <formula>AND($K44 &gt; 0, ISNUMBER($K44))</formula>
    </cfRule>
    <cfRule type="expression" dxfId="3159" priority="137">
      <formula>AND($K44 = 0 * ISNUMBER($K44))</formula>
    </cfRule>
    <cfRule type="expression" dxfId="3158" priority="138">
      <formula>AND($K44 &lt; 0, ISNUMBER($K44))</formula>
    </cfRule>
  </conditionalFormatting>
  <conditionalFormatting sqref="D42:F43 E64:F64">
    <cfRule type="expression" dxfId="3157" priority="130">
      <formula>$E$64 &gt; 0</formula>
    </cfRule>
    <cfRule type="expression" dxfId="3156" priority="131">
      <formula>$E$64 = 0</formula>
    </cfRule>
    <cfRule type="expression" dxfId="3155" priority="132">
      <formula>$E$64 &lt; 0</formula>
    </cfRule>
  </conditionalFormatting>
  <conditionalFormatting sqref="G42:I43 H64:I64">
    <cfRule type="expression" dxfId="3154" priority="127">
      <formula>$H$64 &gt; 0</formula>
    </cfRule>
    <cfRule type="expression" dxfId="3153" priority="128">
      <formula>$H$64 = 0</formula>
    </cfRule>
    <cfRule type="expression" dxfId="3152" priority="129">
      <formula>$H$64 &lt; 0</formula>
    </cfRule>
  </conditionalFormatting>
  <conditionalFormatting sqref="J42:L43 K64:L64">
    <cfRule type="expression" dxfId="3151" priority="124">
      <formula>$K$64 &gt; 0</formula>
    </cfRule>
    <cfRule type="expression" dxfId="3150" priority="125">
      <formula>$K$64 = 0</formula>
    </cfRule>
    <cfRule type="expression" dxfId="3149" priority="126">
      <formula>$K$64 &lt; 0</formula>
    </cfRule>
  </conditionalFormatting>
  <conditionalFormatting sqref="M42:O43 N64:O64">
    <cfRule type="expression" dxfId="3148" priority="121">
      <formula>$N$64 &gt; 0</formula>
    </cfRule>
    <cfRule type="expression" dxfId="3147" priority="122">
      <formula>$N$64 = 0</formula>
    </cfRule>
    <cfRule type="expression" dxfId="3146" priority="123">
      <formula>$N$64 &lt; 0</formula>
    </cfRule>
  </conditionalFormatting>
  <conditionalFormatting sqref="A71:C90 M71:O90">
    <cfRule type="expression" dxfId="3145" priority="109">
      <formula>AND($N71 &gt; 0, ISNUMBER($N71))</formula>
    </cfRule>
    <cfRule type="expression" dxfId="3144" priority="110">
      <formula>AND($N71 = 0 * ISNUMBER($N71))</formula>
    </cfRule>
    <cfRule type="expression" dxfId="3143" priority="111">
      <formula>AND($N71 &lt; 0, ISNUMBER($N71))</formula>
    </cfRule>
  </conditionalFormatting>
  <conditionalFormatting sqref="A71:F90">
    <cfRule type="expression" dxfId="3142" priority="118">
      <formula>AND($E71 &gt; 0, ISNUMBER($E71))</formula>
    </cfRule>
    <cfRule type="expression" dxfId="3141" priority="119">
      <formula>AND($E71 = 0 * ISNUMBER($E71))</formula>
    </cfRule>
    <cfRule type="expression" dxfId="3140" priority="120">
      <formula>AND($E71 &lt; 0, ISNUMBER($E71))</formula>
    </cfRule>
  </conditionalFormatting>
  <conditionalFormatting sqref="A71:C90 G71:I90">
    <cfRule type="expression" dxfId="3139" priority="115">
      <formula>AND($H71 &gt; 0, ISNUMBER($H71))</formula>
    </cfRule>
    <cfRule type="expression" dxfId="3138" priority="116">
      <formula>AND($H71 = 0 * ISNUMBER($H71))</formula>
    </cfRule>
    <cfRule type="expression" dxfId="3137" priority="117">
      <formula>AND($H71 &lt; 0, ISNUMBER($H71))</formula>
    </cfRule>
  </conditionalFormatting>
  <conditionalFormatting sqref="A71:C90 J71:L90">
    <cfRule type="expression" dxfId="3136" priority="112">
      <formula>AND($K71 &gt; 0, ISNUMBER($K71))</formula>
    </cfRule>
    <cfRule type="expression" dxfId="3135" priority="113">
      <formula>AND($K71 = 0 * ISNUMBER($K71))</formula>
    </cfRule>
    <cfRule type="expression" dxfId="3134" priority="114">
      <formula>AND($K71 &lt; 0, ISNUMBER($K71))</formula>
    </cfRule>
  </conditionalFormatting>
  <conditionalFormatting sqref="D69:F70 E91:F91">
    <cfRule type="expression" dxfId="3133" priority="106">
      <formula>$E$91 &gt; 0</formula>
    </cfRule>
    <cfRule type="expression" dxfId="3132" priority="107">
      <formula>$E$91 = 0</formula>
    </cfRule>
    <cfRule type="expression" dxfId="3131" priority="108">
      <formula>$E$91 &lt; 0</formula>
    </cfRule>
  </conditionalFormatting>
  <conditionalFormatting sqref="G69:I70 H91:I91">
    <cfRule type="expression" dxfId="3130" priority="103">
      <formula>$H$91 &gt; 0</formula>
    </cfRule>
    <cfRule type="expression" dxfId="3129" priority="104">
      <formula>$H$91 = 0</formula>
    </cfRule>
    <cfRule type="expression" dxfId="3128" priority="105">
      <formula>$H$91 &lt; 0</formula>
    </cfRule>
  </conditionalFormatting>
  <conditionalFormatting sqref="J69:L70 K91:L91">
    <cfRule type="expression" dxfId="3127" priority="100">
      <formula>$K$91 &gt; 0</formula>
    </cfRule>
    <cfRule type="expression" dxfId="3126" priority="101">
      <formula>$K$91 = 0</formula>
    </cfRule>
    <cfRule type="expression" dxfId="3125" priority="102">
      <formula>$K$91 &lt; 0</formula>
    </cfRule>
  </conditionalFormatting>
  <conditionalFormatting sqref="M69:O70 N91:O91">
    <cfRule type="expression" dxfId="3124" priority="97">
      <formula>$N$91 &gt; 0</formula>
    </cfRule>
    <cfRule type="expression" dxfId="3123" priority="98">
      <formula>$N$91 = 0</formula>
    </cfRule>
    <cfRule type="expression" dxfId="3122" priority="99">
      <formula>$N$91 &lt; 0</formula>
    </cfRule>
  </conditionalFormatting>
  <conditionalFormatting sqref="A98:C117 M98:O117">
    <cfRule type="expression" dxfId="3121" priority="85">
      <formula>AND($N98 &gt; 0, ISNUMBER($N98))</formula>
    </cfRule>
    <cfRule type="expression" dxfId="3120" priority="86">
      <formula>AND($N98 = 0 * ISNUMBER($N98))</formula>
    </cfRule>
    <cfRule type="expression" dxfId="3119" priority="87">
      <formula>AND($N98 &lt; 0, ISNUMBER($N98))</formula>
    </cfRule>
  </conditionalFormatting>
  <conditionalFormatting sqref="A98:F117">
    <cfRule type="expression" dxfId="3118" priority="94">
      <formula>AND($E98 &gt; 0, ISNUMBER($E98))</formula>
    </cfRule>
    <cfRule type="expression" dxfId="3117" priority="95">
      <formula>AND($E98 = 0 * ISNUMBER($E98))</formula>
    </cfRule>
    <cfRule type="expression" dxfId="3116" priority="96">
      <formula>AND($E98 &lt; 0, ISNUMBER($E98))</formula>
    </cfRule>
  </conditionalFormatting>
  <conditionalFormatting sqref="A98:C117 G98:I117">
    <cfRule type="expression" dxfId="3115" priority="91">
      <formula>AND($H98 &gt; 0, ISNUMBER($H98))</formula>
    </cfRule>
    <cfRule type="expression" dxfId="3114" priority="92">
      <formula>AND($H98 = 0 * ISNUMBER($H98))</formula>
    </cfRule>
    <cfRule type="expression" dxfId="3113" priority="93">
      <formula>AND($H98 &lt; 0, ISNUMBER($H98))</formula>
    </cfRule>
  </conditionalFormatting>
  <conditionalFormatting sqref="A98:C117 J98:L117">
    <cfRule type="expression" dxfId="3112" priority="88">
      <formula>AND($K98 &gt; 0, ISNUMBER($K98))</formula>
    </cfRule>
    <cfRule type="expression" dxfId="3111" priority="89">
      <formula>AND($K98 = 0 * ISNUMBER($K98))</formula>
    </cfRule>
    <cfRule type="expression" dxfId="3110" priority="90">
      <formula>AND($K98 &lt; 0, ISNUMBER($K98))</formula>
    </cfRule>
  </conditionalFormatting>
  <conditionalFormatting sqref="D96:F97 E118:F118">
    <cfRule type="expression" dxfId="3109" priority="82">
      <formula>$E$118 &gt; 0</formula>
    </cfRule>
    <cfRule type="expression" dxfId="3108" priority="83">
      <formula>$E$118 = 0</formula>
    </cfRule>
    <cfRule type="expression" dxfId="3107" priority="84">
      <formula>$E$118 &lt; 0</formula>
    </cfRule>
  </conditionalFormatting>
  <conditionalFormatting sqref="G96:I97 H118:I118">
    <cfRule type="expression" dxfId="3106" priority="79">
      <formula>$H$118 &gt; 0</formula>
    </cfRule>
    <cfRule type="expression" dxfId="3105" priority="80">
      <formula>$H$118 = 0</formula>
    </cfRule>
    <cfRule type="expression" dxfId="3104" priority="81">
      <formula>$H$118 &lt; 0</formula>
    </cfRule>
  </conditionalFormatting>
  <conditionalFormatting sqref="J96:L97 K118:L118">
    <cfRule type="expression" dxfId="3103" priority="76">
      <formula>$K$118 &gt; 0</formula>
    </cfRule>
    <cfRule type="expression" dxfId="3102" priority="77">
      <formula>$K$118 = 0</formula>
    </cfRule>
    <cfRule type="expression" dxfId="3101" priority="78">
      <formula>$K$118 &lt; 0</formula>
    </cfRule>
  </conditionalFormatting>
  <conditionalFormatting sqref="M96:O97 N118:O118">
    <cfRule type="expression" dxfId="3100" priority="73">
      <formula>$N$118 &gt; 0</formula>
    </cfRule>
    <cfRule type="expression" dxfId="3099" priority="74">
      <formula>$N$118 = 0</formula>
    </cfRule>
    <cfRule type="expression" dxfId="3098" priority="75">
      <formula>$N$118 &lt; 0</formula>
    </cfRule>
  </conditionalFormatting>
  <conditionalFormatting sqref="A125:C144 M125:O144">
    <cfRule type="expression" dxfId="3097" priority="61">
      <formula>AND($N125 &gt; 0, ISNUMBER($N125))</formula>
    </cfRule>
    <cfRule type="expression" dxfId="3096" priority="62">
      <formula>AND($N125 = 0 * ISNUMBER($N125))</formula>
    </cfRule>
    <cfRule type="expression" dxfId="3095" priority="63">
      <formula>AND($N125 &lt; 0, ISNUMBER($N125))</formula>
    </cfRule>
  </conditionalFormatting>
  <conditionalFormatting sqref="A125:F144">
    <cfRule type="expression" dxfId="3094" priority="70">
      <formula>AND($E125 &gt; 0, ISNUMBER($E125))</formula>
    </cfRule>
    <cfRule type="expression" dxfId="3093" priority="71">
      <formula>AND($E125 = 0 * ISNUMBER($E125))</formula>
    </cfRule>
    <cfRule type="expression" dxfId="3092" priority="72">
      <formula>AND($E125 &lt; 0, ISNUMBER($E125))</formula>
    </cfRule>
  </conditionalFormatting>
  <conditionalFormatting sqref="A125:C144 G125:I144">
    <cfRule type="expression" dxfId="3091" priority="67">
      <formula>AND($H125 &gt; 0, ISNUMBER($H125))</formula>
    </cfRule>
    <cfRule type="expression" dxfId="3090" priority="68">
      <formula>AND($H125 = 0 * ISNUMBER($H125))</formula>
    </cfRule>
    <cfRule type="expression" dxfId="3089" priority="69">
      <formula>AND($H125 &lt; 0, ISNUMBER($H125))</formula>
    </cfRule>
  </conditionalFormatting>
  <conditionalFormatting sqref="A125:C144 J125:L144">
    <cfRule type="expression" dxfId="3088" priority="64">
      <formula>AND($K125 &gt; 0, ISNUMBER($K125))</formula>
    </cfRule>
    <cfRule type="expression" dxfId="3087" priority="65">
      <formula>AND($K125 = 0 * ISNUMBER($K125))</formula>
    </cfRule>
    <cfRule type="expression" dxfId="3086" priority="66">
      <formula>AND($K125 &lt; 0, ISNUMBER($K125))</formula>
    </cfRule>
  </conditionalFormatting>
  <conditionalFormatting sqref="D123:F124 E145:F145">
    <cfRule type="expression" dxfId="3085" priority="58">
      <formula>$E$145 &gt; 0</formula>
    </cfRule>
    <cfRule type="expression" dxfId="3084" priority="59">
      <formula>$E$145 = 0</formula>
    </cfRule>
    <cfRule type="expression" dxfId="3083" priority="60">
      <formula>$E$145 &lt; 0</formula>
    </cfRule>
  </conditionalFormatting>
  <conditionalFormatting sqref="G123:I124 H145:I145">
    <cfRule type="expression" dxfId="3082" priority="55">
      <formula>$H$145 &gt; 0</formula>
    </cfRule>
    <cfRule type="expression" dxfId="3081" priority="56">
      <formula>$H$145 = 0</formula>
    </cfRule>
    <cfRule type="expression" dxfId="3080" priority="57">
      <formula>$H$145 &lt; 0</formula>
    </cfRule>
  </conditionalFormatting>
  <conditionalFormatting sqref="J123:L124 K145:L145">
    <cfRule type="expression" dxfId="3079" priority="52">
      <formula>$K$145 &gt; 0</formula>
    </cfRule>
    <cfRule type="expression" dxfId="3078" priority="53">
      <formula>$K$145 = 0</formula>
    </cfRule>
    <cfRule type="expression" dxfId="3077" priority="54">
      <formula>$K$145 &lt; 0</formula>
    </cfRule>
  </conditionalFormatting>
  <conditionalFormatting sqref="M123:O124 N145:O145">
    <cfRule type="expression" dxfId="3076" priority="49">
      <formula>$N$145 &gt; 0</formula>
    </cfRule>
    <cfRule type="expression" dxfId="3075" priority="50">
      <formula>$N$145 = 0</formula>
    </cfRule>
    <cfRule type="expression" dxfId="3074" priority="51">
      <formula>$N$145 &lt; 0</formula>
    </cfRule>
  </conditionalFormatting>
  <conditionalFormatting sqref="A152:C171 M152:O171">
    <cfRule type="expression" dxfId="3073" priority="37">
      <formula>AND($N152 &gt; 0, ISNUMBER($N152))</formula>
    </cfRule>
    <cfRule type="expression" dxfId="3072" priority="38">
      <formula>AND($N152 = 0 * ISNUMBER($N152))</formula>
    </cfRule>
    <cfRule type="expression" dxfId="3071" priority="39">
      <formula>AND($N152 &lt; 0, ISNUMBER($N152))</formula>
    </cfRule>
  </conditionalFormatting>
  <conditionalFormatting sqref="A152:F171">
    <cfRule type="expression" dxfId="3070" priority="46">
      <formula>AND($E152 &gt; 0, ISNUMBER($E152))</formula>
    </cfRule>
    <cfRule type="expression" dxfId="3069" priority="47">
      <formula>AND($E152 = 0 * ISNUMBER($E152))</formula>
    </cfRule>
    <cfRule type="expression" dxfId="3068" priority="48">
      <formula>AND($E152 &lt; 0, ISNUMBER($E152))</formula>
    </cfRule>
  </conditionalFormatting>
  <conditionalFormatting sqref="A152:C171 G152:I171">
    <cfRule type="expression" dxfId="3067" priority="43">
      <formula>AND($H152 &gt; 0, ISNUMBER($H152))</formula>
    </cfRule>
    <cfRule type="expression" dxfId="3066" priority="44">
      <formula>AND($H152 = 0 * ISNUMBER($H152))</formula>
    </cfRule>
    <cfRule type="expression" dxfId="3065" priority="45">
      <formula>AND($H152 &lt; 0, ISNUMBER($H152))</formula>
    </cfRule>
  </conditionalFormatting>
  <conditionalFormatting sqref="A152:C171 J152:L171">
    <cfRule type="expression" dxfId="3064" priority="40">
      <formula>AND($K152 &gt; 0, ISNUMBER($K152))</formula>
    </cfRule>
    <cfRule type="expression" dxfId="3063" priority="41">
      <formula>AND($K152 = 0 * ISNUMBER($K152))</formula>
    </cfRule>
    <cfRule type="expression" dxfId="3062" priority="42">
      <formula>AND($K152 &lt; 0, ISNUMBER($K152))</formula>
    </cfRule>
  </conditionalFormatting>
  <conditionalFormatting sqref="D150:F151 E172:F172">
    <cfRule type="expression" dxfId="3061" priority="34">
      <formula>$E$172 &gt; 0</formula>
    </cfRule>
    <cfRule type="expression" dxfId="3060" priority="35">
      <formula>$E$172 = 0</formula>
    </cfRule>
    <cfRule type="expression" dxfId="3059" priority="36">
      <formula>$E$172 &lt; 0</formula>
    </cfRule>
  </conditionalFormatting>
  <conditionalFormatting sqref="G150:I151 H172:I172">
    <cfRule type="expression" dxfId="3058" priority="31">
      <formula>$H$172 &gt; 0</formula>
    </cfRule>
    <cfRule type="expression" dxfId="3057" priority="32">
      <formula>$H$172 = 0</formula>
    </cfRule>
    <cfRule type="expression" dxfId="3056" priority="33">
      <formula>$H$172 &lt; 0</formula>
    </cfRule>
  </conditionalFormatting>
  <conditionalFormatting sqref="J150:L151 K172:L172">
    <cfRule type="expression" dxfId="3055" priority="28">
      <formula>$K$172 &gt; 0</formula>
    </cfRule>
    <cfRule type="expression" dxfId="3054" priority="29">
      <formula>$K$172 = 0</formula>
    </cfRule>
    <cfRule type="expression" dxfId="3053" priority="30">
      <formula>$K$172 &lt; 0</formula>
    </cfRule>
  </conditionalFormatting>
  <conditionalFormatting sqref="M150:O151 N172:O172">
    <cfRule type="expression" dxfId="3052" priority="25">
      <formula>$N$172 &gt; 0</formula>
    </cfRule>
    <cfRule type="expression" dxfId="3051" priority="26">
      <formula>$N$172 = 0</formula>
    </cfRule>
    <cfRule type="expression" dxfId="3050" priority="27">
      <formula>$N$172 &lt; 0</formula>
    </cfRule>
  </conditionalFormatting>
  <conditionalFormatting sqref="A179:C198 M179:O198">
    <cfRule type="expression" dxfId="3049" priority="13">
      <formula>AND($N179 &gt; 0, ISNUMBER($N179))</formula>
    </cfRule>
    <cfRule type="expression" dxfId="3048" priority="14">
      <formula>AND($N179 = 0 * ISNUMBER($N179))</formula>
    </cfRule>
    <cfRule type="expression" dxfId="3047" priority="15">
      <formula>AND($N179 &lt; 0, ISNUMBER($N179))</formula>
    </cfRule>
  </conditionalFormatting>
  <conditionalFormatting sqref="A179:F198">
    <cfRule type="expression" dxfId="3046" priority="22">
      <formula>AND($E179 &gt; 0, ISNUMBER($E179))</formula>
    </cfRule>
    <cfRule type="expression" dxfId="3045" priority="23">
      <formula>AND($E179 = 0 * ISNUMBER($E179))</formula>
    </cfRule>
    <cfRule type="expression" dxfId="3044" priority="24">
      <formula>AND($E179 &lt; 0, ISNUMBER($E179))</formula>
    </cfRule>
  </conditionalFormatting>
  <conditionalFormatting sqref="A179:C198 G179:I198">
    <cfRule type="expression" dxfId="3043" priority="19">
      <formula>AND($H179 &gt; 0, ISNUMBER($H179))</formula>
    </cfRule>
    <cfRule type="expression" dxfId="3042" priority="20">
      <formula>AND($H179 = 0 * ISNUMBER($H179))</formula>
    </cfRule>
    <cfRule type="expression" dxfId="3041" priority="21">
      <formula>AND($H179 &lt; 0, ISNUMBER($H179))</formula>
    </cfRule>
  </conditionalFormatting>
  <conditionalFormatting sqref="A179:C198 J179:L198">
    <cfRule type="expression" dxfId="3040" priority="16">
      <formula>AND($K179 &gt; 0, ISNUMBER($K179))</formula>
    </cfRule>
    <cfRule type="expression" dxfId="3039" priority="17">
      <formula>AND($K179 = 0 * ISNUMBER($K179))</formula>
    </cfRule>
    <cfRule type="expression" dxfId="3038" priority="18">
      <formula>AND($K179 &lt; 0, ISNUMBER($K179))</formula>
    </cfRule>
  </conditionalFormatting>
  <conditionalFormatting sqref="D177:F178 E199:F199">
    <cfRule type="expression" dxfId="3037" priority="10">
      <formula>$E$199 &gt; 0</formula>
    </cfRule>
    <cfRule type="expression" dxfId="3036" priority="11">
      <formula>$E$199 = 0</formula>
    </cfRule>
    <cfRule type="expression" dxfId="3035" priority="12">
      <formula>$E$199 &lt; 0</formula>
    </cfRule>
  </conditionalFormatting>
  <conditionalFormatting sqref="G177:I178 H199:I199">
    <cfRule type="expression" dxfId="3034" priority="7">
      <formula>$H$199 &gt; 0</formula>
    </cfRule>
    <cfRule type="expression" dxfId="3033" priority="8">
      <formula>$H$199 = 0</formula>
    </cfRule>
    <cfRule type="expression" dxfId="3032" priority="9">
      <formula>$H$199 &lt; 0</formula>
    </cfRule>
  </conditionalFormatting>
  <conditionalFormatting sqref="J177:L178 K199:L199">
    <cfRule type="expression" dxfId="3031" priority="4">
      <formula>$K$199 &gt; 0</formula>
    </cfRule>
    <cfRule type="expression" dxfId="3030" priority="5">
      <formula>$K$199 = 0</formula>
    </cfRule>
    <cfRule type="expression" dxfId="3029" priority="6">
      <formula>$K$199 &lt; 0</formula>
    </cfRule>
  </conditionalFormatting>
  <conditionalFormatting sqref="M177:O178 N199:O199">
    <cfRule type="expression" dxfId="3028" priority="1">
      <formula>$N$199 &gt; 0</formula>
    </cfRule>
    <cfRule type="expression" dxfId="3027" priority="2">
      <formula>$N$199 = 0</formula>
    </cfRule>
    <cfRule type="expression" dxfId="302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A14D4D-C731-4296-850A-56170AD6EF38}">
  <sheetPr codeName="Sheet14"/>
  <dimension ref="A1:S199"/>
  <sheetViews>
    <sheetView topLeftCell="A20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2" t="s">
        <v>0</v>
      </c>
      <c r="B1" s="203"/>
      <c r="C1" s="203"/>
      <c r="D1" s="203"/>
      <c r="E1" s="203"/>
      <c r="F1" s="204"/>
      <c r="G1" s="205">
        <v>44604</v>
      </c>
      <c r="H1" s="206"/>
      <c r="I1" s="207"/>
      <c r="J1" s="202" t="s">
        <v>1</v>
      </c>
      <c r="K1" s="203"/>
      <c r="L1" s="203"/>
      <c r="M1" s="203"/>
      <c r="N1" s="203"/>
      <c r="O1" s="204"/>
      <c r="Q1" s="202" t="s">
        <v>2</v>
      </c>
      <c r="R1" s="204"/>
    </row>
    <row r="2" spans="1:19" ht="17.25" customHeight="1">
      <c r="A2" s="117" t="s">
        <v>3</v>
      </c>
      <c r="B2" s="208" t="s">
        <v>8</v>
      </c>
      <c r="C2" s="209"/>
      <c r="D2" s="209"/>
      <c r="E2" s="209"/>
      <c r="F2" s="210"/>
      <c r="G2" s="211" t="s">
        <v>46</v>
      </c>
      <c r="H2" s="212"/>
      <c r="I2" s="213"/>
      <c r="J2" s="1" t="s">
        <v>3</v>
      </c>
      <c r="K2" s="208" t="s">
        <v>316</v>
      </c>
      <c r="L2" s="209"/>
      <c r="M2" s="209"/>
      <c r="N2" s="209"/>
      <c r="O2" s="210"/>
      <c r="Q2" s="2" t="s">
        <v>6</v>
      </c>
      <c r="R2" s="3">
        <v>0.375</v>
      </c>
    </row>
    <row r="3" spans="1:19" ht="17.25" customHeight="1" thickBot="1">
      <c r="A3" s="118" t="s">
        <v>7</v>
      </c>
      <c r="B3" s="214" t="s">
        <v>324</v>
      </c>
      <c r="C3" s="215"/>
      <c r="D3" s="215"/>
      <c r="E3" s="215"/>
      <c r="F3" s="216"/>
      <c r="G3" s="21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-288,998 KRW (-9.63%)</v>
      </c>
      <c r="H3" s="218"/>
      <c r="I3" s="219"/>
      <c r="J3" s="4" t="s">
        <v>7</v>
      </c>
      <c r="K3" s="214" t="s">
        <v>317</v>
      </c>
      <c r="L3" s="215"/>
      <c r="M3" s="215"/>
      <c r="N3" s="215"/>
      <c r="O3" s="21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14" t="s">
        <v>16</v>
      </c>
      <c r="C4" s="215"/>
      <c r="D4" s="215"/>
      <c r="E4" s="215"/>
      <c r="F4" s="216"/>
      <c r="G4" s="211" t="s">
        <v>44</v>
      </c>
      <c r="H4" s="212"/>
      <c r="I4" s="213"/>
      <c r="J4" s="4" t="s">
        <v>11</v>
      </c>
      <c r="K4" s="214" t="s">
        <v>318</v>
      </c>
      <c r="L4" s="215"/>
      <c r="M4" s="215"/>
      <c r="N4" s="215"/>
      <c r="O4" s="21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14" t="s">
        <v>315</v>
      </c>
      <c r="C5" s="215"/>
      <c r="D5" s="215"/>
      <c r="E5" s="215"/>
      <c r="F5" s="216"/>
      <c r="G5" s="21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-259,549 KRW (-8.65%)</v>
      </c>
      <c r="H5" s="218"/>
      <c r="I5" s="219"/>
      <c r="J5" s="4" t="s">
        <v>15</v>
      </c>
      <c r="K5" s="214" t="s">
        <v>319</v>
      </c>
      <c r="L5" s="215"/>
      <c r="M5" s="215"/>
      <c r="N5" s="215"/>
      <c r="O5" s="216"/>
    </row>
    <row r="6" spans="1:19">
      <c r="A6" s="118" t="s">
        <v>18</v>
      </c>
      <c r="B6" s="214"/>
      <c r="C6" s="215"/>
      <c r="D6" s="215"/>
      <c r="E6" s="215"/>
      <c r="F6" s="216"/>
      <c r="G6" s="211" t="s">
        <v>45</v>
      </c>
      <c r="H6" s="212"/>
      <c r="I6" s="213"/>
      <c r="J6" s="4" t="s">
        <v>18</v>
      </c>
      <c r="K6" s="214" t="s">
        <v>320</v>
      </c>
      <c r="L6" s="215"/>
      <c r="M6" s="215"/>
      <c r="N6" s="215"/>
      <c r="O6" s="216"/>
    </row>
    <row r="7" spans="1:19" ht="17.25" thickBot="1">
      <c r="A7" s="118" t="s">
        <v>21</v>
      </c>
      <c r="B7" s="214"/>
      <c r="C7" s="215"/>
      <c r="D7" s="215"/>
      <c r="E7" s="215"/>
      <c r="F7" s="216"/>
      <c r="G7" s="21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-266,136 KRW (-8.87%)</v>
      </c>
      <c r="H7" s="218"/>
      <c r="I7" s="219"/>
      <c r="J7" s="4" t="s">
        <v>21</v>
      </c>
      <c r="K7" s="214" t="s">
        <v>321</v>
      </c>
      <c r="L7" s="215"/>
      <c r="M7" s="215"/>
      <c r="N7" s="215"/>
      <c r="O7" s="216"/>
    </row>
    <row r="8" spans="1:19" ht="17.25" thickBot="1">
      <c r="A8" s="118" t="s">
        <v>24</v>
      </c>
      <c r="B8" s="214"/>
      <c r="C8" s="215"/>
      <c r="D8" s="215"/>
      <c r="E8" s="215"/>
      <c r="F8" s="216"/>
      <c r="G8" s="211" t="s">
        <v>251</v>
      </c>
      <c r="H8" s="212"/>
      <c r="I8" s="213"/>
      <c r="J8" s="4" t="s">
        <v>24</v>
      </c>
      <c r="K8" s="214"/>
      <c r="L8" s="215"/>
      <c r="M8" s="215"/>
      <c r="N8" s="215"/>
      <c r="O8" s="216"/>
      <c r="Q8" s="202" t="s">
        <v>27</v>
      </c>
      <c r="R8" s="204"/>
    </row>
    <row r="9" spans="1:19" ht="17.25" thickBot="1">
      <c r="A9" s="118" t="s">
        <v>28</v>
      </c>
      <c r="B9" s="214"/>
      <c r="C9" s="215"/>
      <c r="D9" s="215"/>
      <c r="E9" s="215"/>
      <c r="F9" s="216"/>
      <c r="G9" s="21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-236,449 KRW (-7.88%)</v>
      </c>
      <c r="H9" s="218"/>
      <c r="I9" s="219"/>
      <c r="J9" s="4" t="s">
        <v>28</v>
      </c>
      <c r="K9" s="214"/>
      <c r="L9" s="215"/>
      <c r="M9" s="215"/>
      <c r="N9" s="215"/>
      <c r="O9" s="216"/>
      <c r="Q9" s="2" t="s">
        <v>29</v>
      </c>
      <c r="R9" s="6">
        <v>10</v>
      </c>
    </row>
    <row r="10" spans="1:19">
      <c r="A10" s="118" t="s">
        <v>30</v>
      </c>
      <c r="B10" s="214"/>
      <c r="C10" s="215"/>
      <c r="D10" s="215"/>
      <c r="E10" s="215"/>
      <c r="F10" s="216"/>
      <c r="G10" s="211" t="s">
        <v>47</v>
      </c>
      <c r="H10" s="212"/>
      <c r="I10" s="213"/>
      <c r="J10" s="4" t="s">
        <v>30</v>
      </c>
      <c r="K10" s="214" t="s">
        <v>322</v>
      </c>
      <c r="L10" s="215"/>
      <c r="M10" s="215"/>
      <c r="N10" s="215"/>
      <c r="O10" s="216"/>
      <c r="Q10" s="2" t="s">
        <v>31</v>
      </c>
      <c r="R10" s="6">
        <v>100</v>
      </c>
    </row>
    <row r="11" spans="1:19" ht="17.25" thickBot="1">
      <c r="A11" s="119" t="s">
        <v>32</v>
      </c>
      <c r="B11" s="220" t="s">
        <v>323</v>
      </c>
      <c r="C11" s="221"/>
      <c r="D11" s="221"/>
      <c r="E11" s="221"/>
      <c r="F11" s="222"/>
      <c r="G11" s="21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8"/>
      <c r="I11" s="219"/>
      <c r="J11" s="7" t="s">
        <v>32</v>
      </c>
      <c r="K11" s="220" t="s">
        <v>314</v>
      </c>
      <c r="L11" s="221"/>
      <c r="M11" s="221"/>
      <c r="N11" s="221"/>
      <c r="O11" s="222"/>
      <c r="Q11" s="65" t="s">
        <v>33</v>
      </c>
      <c r="R11" s="8">
        <v>1000</v>
      </c>
    </row>
    <row r="12" spans="1:19" ht="17.25" thickBot="1"/>
    <row r="13" spans="1:19" ht="17.25" customHeight="1" thickBot="1">
      <c r="A13" s="202" t="s">
        <v>34</v>
      </c>
      <c r="B13" s="203"/>
      <c r="C13" s="203"/>
      <c r="D13" s="203"/>
      <c r="E13" s="203"/>
      <c r="F13" s="203"/>
      <c r="G13" s="203"/>
      <c r="H13" s="203"/>
      <c r="I13" s="203"/>
      <c r="J13" s="203"/>
      <c r="K13" s="203"/>
      <c r="L13" s="203"/>
      <c r="M13" s="203"/>
      <c r="N13" s="203"/>
      <c r="O13" s="204"/>
      <c r="Q13" s="223"/>
      <c r="R13" s="223"/>
      <c r="S13" s="223"/>
    </row>
    <row r="14" spans="1:19" ht="17.25" customHeight="1" thickBot="1">
      <c r="A14" s="186" t="s">
        <v>35</v>
      </c>
      <c r="B14" s="202" t="s">
        <v>36</v>
      </c>
      <c r="C14" s="204"/>
      <c r="D14" s="202" t="s">
        <v>37</v>
      </c>
      <c r="E14" s="203"/>
      <c r="F14" s="204"/>
      <c r="G14" s="229">
        <f>_xlfn.IFNA(VLOOKUP(B14, 현재가테이블!$B$2:$D$200, 2, FALSE), "-")</f>
        <v>48446000</v>
      </c>
      <c r="H14" s="230"/>
      <c r="I14" s="231"/>
      <c r="J14" s="202" t="s">
        <v>38</v>
      </c>
      <c r="K14" s="203"/>
      <c r="L14" s="204"/>
      <c r="M14" s="232">
        <f>_xlfn.IFNA(VLOOKUP(B14, 현재가테이블!$B$2:$D$200, 3, FALSE), "-")</f>
        <v>4.5040769699999997E-2</v>
      </c>
      <c r="N14" s="233"/>
      <c r="O14" s="234"/>
      <c r="Q14" s="223"/>
      <c r="R14" s="223"/>
      <c r="S14" s="223"/>
    </row>
    <row r="15" spans="1:19" ht="17.25" customHeight="1" thickBot="1">
      <c r="A15" s="267" t="s">
        <v>39</v>
      </c>
      <c r="B15" s="268" t="str">
        <f>TEXT($G$1, "[$-ko-KR]yyyy-mm-dd(ddd) ") &amp; "오전 00:00"</f>
        <v>2022-02-12(토) 오전 00:00</v>
      </c>
      <c r="C15" s="269"/>
      <c r="D15" s="225" t="str">
        <f>TEXT($G$1, "[$-ko-KR]yyyy-mm-dd(ddd) ") &amp; "오후 14:00"</f>
        <v>2022-02-12(토) 오후 14:00</v>
      </c>
      <c r="E15" s="226"/>
      <c r="F15" s="227"/>
      <c r="G15" s="225" t="str">
        <f>TEXT($G$1, "[$-ko-KR]yyyy-mm-dd(ddd) ") &amp; "오후 19:00"</f>
        <v>2022-02-12(토) 오후 19:00</v>
      </c>
      <c r="H15" s="226"/>
      <c r="I15" s="227"/>
      <c r="J15" s="225" t="str">
        <f>TEXT($G$1, "[$-ko-KR]yyyy-mm-dd(ddd) ") &amp; "오후 21:00"</f>
        <v>2022-02-12(토) 오후 21:00</v>
      </c>
      <c r="K15" s="226"/>
      <c r="L15" s="227"/>
      <c r="M15" s="225" t="str">
        <f>TEXT($G$1+1, "[$-ko-KR]yyyy-mm-dd(ddd) ") &amp; "오전 00:00"</f>
        <v>2022-02-13(일) 오전 00:00</v>
      </c>
      <c r="N15" s="226"/>
      <c r="O15" s="227"/>
      <c r="Q15" s="223"/>
      <c r="R15" s="223"/>
      <c r="S15" s="223"/>
    </row>
    <row r="16" spans="1:19" ht="17.25" customHeight="1" thickBot="1">
      <c r="A16" s="26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7" t="s">
        <v>37</v>
      </c>
      <c r="H16" s="188" t="s">
        <v>40</v>
      </c>
      <c r="I16" s="189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8"/>
      <c r="R16" s="228"/>
      <c r="S16" s="22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3"/>
      <c r="R17" s="223"/>
      <c r="S17" s="223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3"/>
      <c r="R18" s="223"/>
      <c r="S18" s="223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8"/>
      <c r="R19" s="228"/>
      <c r="S19" s="22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8"/>
      <c r="R20" s="228"/>
      <c r="S20" s="22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8"/>
      <c r="R21" s="228"/>
      <c r="S21" s="22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8"/>
      <c r="R22" s="228"/>
      <c r="S22" s="22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8"/>
      <c r="R23" s="228"/>
      <c r="S23" s="22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8"/>
      <c r="R24" s="228"/>
      <c r="S24" s="22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7"/>
      <c r="R26" s="238"/>
      <c r="S26" s="23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0"/>
      <c r="R27" s="241"/>
      <c r="S27" s="24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3"/>
      <c r="R28" s="244"/>
      <c r="S28" s="24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8"/>
      <c r="R29" s="228"/>
      <c r="S29" s="22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3"/>
      <c r="R30" s="223"/>
      <c r="S30" s="223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3"/>
      <c r="R31" s="223"/>
      <c r="S31" s="223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8"/>
      <c r="R32" s="228"/>
      <c r="S32" s="22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8"/>
      <c r="R33" s="228"/>
      <c r="S33" s="22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8"/>
      <c r="R34" s="228"/>
      <c r="S34" s="22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0"/>
      <c r="R35" s="251"/>
      <c r="S35" s="25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3"/>
      <c r="R36" s="254"/>
      <c r="S36" s="255"/>
    </row>
    <row r="37" spans="1:19" ht="17.25" customHeight="1" thickBot="1">
      <c r="A37" s="132" t="s">
        <v>42</v>
      </c>
      <c r="B37" s="261">
        <v>150000</v>
      </c>
      <c r="C37" s="26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6"/>
      <c r="R37" s="257"/>
      <c r="S37" s="258"/>
    </row>
    <row r="38" spans="1:19" ht="17.25" customHeight="1"/>
    <row r="39" spans="1:19" ht="17.25" customHeight="1" thickBot="1"/>
    <row r="40" spans="1:19" ht="17.25" customHeight="1" thickBot="1">
      <c r="A40" s="202" t="s">
        <v>44</v>
      </c>
      <c r="B40" s="203"/>
      <c r="C40" s="203"/>
      <c r="D40" s="203"/>
      <c r="E40" s="203"/>
      <c r="F40" s="203"/>
      <c r="G40" s="203"/>
      <c r="H40" s="203"/>
      <c r="I40" s="203"/>
      <c r="J40" s="203"/>
      <c r="K40" s="203"/>
      <c r="L40" s="203"/>
      <c r="M40" s="203"/>
      <c r="N40" s="203"/>
      <c r="O40" s="204"/>
      <c r="Q40" s="223"/>
      <c r="R40" s="223"/>
      <c r="S40" s="223"/>
    </row>
    <row r="41" spans="1:19" ht="17.25" customHeight="1" thickBot="1">
      <c r="A41" s="186" t="s">
        <v>263</v>
      </c>
      <c r="B41" s="202" t="s">
        <v>49</v>
      </c>
      <c r="C41" s="204"/>
      <c r="D41" s="202" t="s">
        <v>57</v>
      </c>
      <c r="E41" s="203"/>
      <c r="F41" s="204"/>
      <c r="G41" s="229">
        <f>_xlfn.IFNA(VLOOKUP(B41, 현재가테이블!$B$2:$D$200, 2, FALSE), "-")</f>
        <v>48446000</v>
      </c>
      <c r="H41" s="230"/>
      <c r="I41" s="231"/>
      <c r="J41" s="202" t="s">
        <v>58</v>
      </c>
      <c r="K41" s="203"/>
      <c r="L41" s="204"/>
      <c r="M41" s="232">
        <f>_xlfn.IFNA(VLOOKUP(B41, 현재가테이블!$B$2:$D$200, 3, FALSE), "-")</f>
        <v>4.5040769699999997E-2</v>
      </c>
      <c r="N41" s="233"/>
      <c r="O41" s="234"/>
      <c r="Q41" s="223"/>
      <c r="R41" s="223"/>
      <c r="S41" s="223"/>
    </row>
    <row r="42" spans="1:19" ht="17.25" customHeight="1" thickBot="1">
      <c r="A42" s="263" t="s">
        <v>54</v>
      </c>
      <c r="B42" s="265" t="str">
        <f>TEXT($G$1, "[$-ko-KR]yyyy-mm-dd(ddd) ") &amp; "오전 00:00"</f>
        <v>2022-02-12(토) 오전 00:00</v>
      </c>
      <c r="C42" s="266"/>
      <c r="D42" s="225" t="str">
        <f>TEXT($G$1, "[$-ko-KR]yyyy-mm-dd(ddd) ") &amp; "오후 14:00"</f>
        <v>2022-02-12(토) 오후 14:00</v>
      </c>
      <c r="E42" s="226"/>
      <c r="F42" s="227"/>
      <c r="G42" s="225" t="str">
        <f>TEXT($G$1, "[$-ko-KR]yyyy-mm-dd(ddd) ") &amp; "오후 19:00"</f>
        <v>2022-02-12(토) 오후 19:00</v>
      </c>
      <c r="H42" s="226"/>
      <c r="I42" s="227"/>
      <c r="J42" s="225" t="str">
        <f>TEXT($G$1, "[$-ko-KR]yyyy-mm-dd(ddd) ") &amp; "오후 21:00"</f>
        <v>2022-02-12(토) 오후 21:00</v>
      </c>
      <c r="K42" s="226"/>
      <c r="L42" s="227"/>
      <c r="M42" s="225" t="str">
        <f>TEXT($G$1+1, "[$-ko-KR]yyyy-mm-dd(ddd) ") &amp; "오전 00:00"</f>
        <v>2022-02-13(일) 오전 00:00</v>
      </c>
      <c r="N42" s="226"/>
      <c r="O42" s="227"/>
      <c r="Q42" s="223"/>
      <c r="R42" s="223"/>
      <c r="S42" s="223"/>
    </row>
    <row r="43" spans="1:19" ht="17.25" customHeight="1" thickBot="1">
      <c r="A43" s="264"/>
      <c r="B43" s="121" t="s">
        <v>57</v>
      </c>
      <c r="C43" s="122" t="s">
        <v>58</v>
      </c>
      <c r="D43" s="2" t="s">
        <v>57</v>
      </c>
      <c r="E43" s="10" t="s">
        <v>264</v>
      </c>
      <c r="F43" s="11" t="s">
        <v>265</v>
      </c>
      <c r="G43" s="187" t="s">
        <v>57</v>
      </c>
      <c r="H43" s="188" t="s">
        <v>264</v>
      </c>
      <c r="I43" s="189" t="s">
        <v>265</v>
      </c>
      <c r="J43" s="10" t="s">
        <v>57</v>
      </c>
      <c r="K43" s="10" t="s">
        <v>264</v>
      </c>
      <c r="L43" s="115" t="s">
        <v>265</v>
      </c>
      <c r="M43" s="2" t="s">
        <v>57</v>
      </c>
      <c r="N43" s="10" t="s">
        <v>264</v>
      </c>
      <c r="O43" s="66" t="s">
        <v>265</v>
      </c>
      <c r="Q43" s="228"/>
      <c r="R43" s="228"/>
      <c r="S43" s="228"/>
    </row>
    <row r="44" spans="1:19" ht="17.25" customHeight="1" thickBot="1">
      <c r="A44" s="123" t="s">
        <v>147</v>
      </c>
      <c r="B44" s="124">
        <v>9.67</v>
      </c>
      <c r="C44" s="76">
        <v>2.9818956300000001E-2</v>
      </c>
      <c r="D44" s="13">
        <v>9.4600000000000009</v>
      </c>
      <c r="E44" s="14">
        <f>IF(ISNUMBER(D44), (D44 - $B44) / $B44, "")</f>
        <v>-2.1716649431230514E-2</v>
      </c>
      <c r="F44" s="16">
        <f>IF(ISNUMBER(D44), $B64 * E44, "")</f>
        <v>-3257.4974146845771</v>
      </c>
      <c r="G44" s="29">
        <v>9.4499999999999993</v>
      </c>
      <c r="H44" s="14">
        <f>IF(ISNUMBER(G44), (G44 - $B44) / $B44, "")</f>
        <v>-2.2750775594622609E-2</v>
      </c>
      <c r="I44" s="100">
        <f>IF(ISNUMBER(G44), $B64 * H44, "")</f>
        <v>-3412.6163391933915</v>
      </c>
      <c r="J44" s="13">
        <v>9.2200000000000006</v>
      </c>
      <c r="K44" s="14">
        <f>IF(ISNUMBER(J44), (J44 - $B44) / $B44, "")</f>
        <v>-4.6535677352636952E-2</v>
      </c>
      <c r="L44" s="16">
        <f>IF(ISNUMBER(J44), $B64 * K44, "")</f>
        <v>-6980.3516028955428</v>
      </c>
      <c r="M44" s="29">
        <v>8.9</v>
      </c>
      <c r="N44" s="14">
        <f>IF(ISNUMBER(M44), (M44 - $B44) / $B44, "")</f>
        <v>-7.9627714581178857E-2</v>
      </c>
      <c r="O44" s="16">
        <f>IF(ISNUMBER(M44), $B64 * N44, "")</f>
        <v>-11944.157187176828</v>
      </c>
      <c r="Q44" s="223"/>
      <c r="R44" s="223"/>
      <c r="S44" s="223"/>
    </row>
    <row r="45" spans="1:19" ht="17.25" customHeight="1" thickBot="1">
      <c r="A45" s="125" t="s">
        <v>234</v>
      </c>
      <c r="B45" s="126">
        <v>99</v>
      </c>
      <c r="C45" s="77">
        <v>2.8037383200000002E-2</v>
      </c>
      <c r="D45" s="15">
        <v>97.5</v>
      </c>
      <c r="E45" s="32">
        <f t="shared" ref="E45:E48" si="14">IF(ISNUMBER(D45), (D45 - $B45) / $B45, "")</f>
        <v>-1.5151515151515152E-2</v>
      </c>
      <c r="F45" s="18">
        <f>IF(ISNUMBER(D45), $B64 * E45, "")</f>
        <v>-2272.727272727273</v>
      </c>
      <c r="G45" s="31">
        <v>99.6</v>
      </c>
      <c r="H45" s="32">
        <f t="shared" ref="H45:H48" si="15">IF(ISNUMBER(G45), (G45 - $B45) / $B45, "")</f>
        <v>6.0606060606060034E-3</v>
      </c>
      <c r="I45" s="101">
        <f>IF(ISNUMBER(G45), $B64 * H45, "")</f>
        <v>909.09090909090048</v>
      </c>
      <c r="J45" s="15">
        <v>99.8</v>
      </c>
      <c r="K45" s="32">
        <f t="shared" ref="K45:K48" si="16">IF(ISNUMBER(J45), (J45 - $B45) / $B45, "")</f>
        <v>8.0808080808080513E-3</v>
      </c>
      <c r="L45" s="18">
        <f>IF(ISNUMBER(J45), $B64 * K45, "")</f>
        <v>1212.1212121212077</v>
      </c>
      <c r="M45" s="31">
        <v>101</v>
      </c>
      <c r="N45" s="32">
        <f t="shared" ref="N45:N48" si="17">IF(ISNUMBER(M45), (M45 - $B45) / $B45, "")</f>
        <v>2.0202020202020204E-2</v>
      </c>
      <c r="O45" s="18">
        <f>IF(ISNUMBER(M45), $B64 * N45, "")</f>
        <v>3030.3030303030305</v>
      </c>
      <c r="Q45" s="223"/>
      <c r="R45" s="223"/>
      <c r="S45" s="223"/>
    </row>
    <row r="46" spans="1:19" ht="17.25" customHeight="1" thickBot="1">
      <c r="A46" s="125" t="s">
        <v>64</v>
      </c>
      <c r="B46" s="126">
        <v>35.200000000000003</v>
      </c>
      <c r="C46" s="77">
        <v>2.02898551E-2</v>
      </c>
      <c r="D46" s="15">
        <v>31.5</v>
      </c>
      <c r="E46" s="32">
        <f t="shared" si="14"/>
        <v>-0.10511363636363644</v>
      </c>
      <c r="F46" s="18">
        <f>IF(ISNUMBER(D46), $B64 * E46, "")</f>
        <v>-15767.045454545465</v>
      </c>
      <c r="G46" s="31">
        <v>32.1</v>
      </c>
      <c r="H46" s="32">
        <f t="shared" si="15"/>
        <v>-8.8068181818181851E-2</v>
      </c>
      <c r="I46" s="101">
        <f>IF(ISNUMBER(G46), $B64 * H46, "")</f>
        <v>-13210.227272727278</v>
      </c>
      <c r="J46" s="15">
        <v>32.299999999999997</v>
      </c>
      <c r="K46" s="32">
        <f t="shared" si="16"/>
        <v>-8.2386363636363785E-2</v>
      </c>
      <c r="L46" s="18">
        <f>IF(ISNUMBER(J46), $B64 * K46, "")</f>
        <v>-12357.954545454568</v>
      </c>
      <c r="M46" s="31">
        <v>31.8</v>
      </c>
      <c r="N46" s="32">
        <f t="shared" si="17"/>
        <v>-9.6590909090909144E-2</v>
      </c>
      <c r="O46" s="18">
        <f>IF(ISNUMBER(M46), $B64 * N46, "")</f>
        <v>-14488.636363636371</v>
      </c>
      <c r="Q46" s="228"/>
      <c r="R46" s="228"/>
      <c r="S46" s="228"/>
    </row>
    <row r="47" spans="1:19" ht="17.25" customHeight="1" thickBot="1">
      <c r="A47" s="125" t="s">
        <v>186</v>
      </c>
      <c r="B47" s="126">
        <v>11.9</v>
      </c>
      <c r="C47" s="77">
        <v>1.7094017100000001E-2</v>
      </c>
      <c r="D47" s="15">
        <v>11.1</v>
      </c>
      <c r="E47" s="32">
        <f t="shared" si="14"/>
        <v>-6.7226890756302574E-2</v>
      </c>
      <c r="F47" s="18">
        <f>IF(ISNUMBER(D47), $B64 * E47, "")</f>
        <v>-10084.033613445386</v>
      </c>
      <c r="G47" s="31">
        <v>11</v>
      </c>
      <c r="H47" s="32">
        <f t="shared" si="15"/>
        <v>-7.5630252100840359E-2</v>
      </c>
      <c r="I47" s="101">
        <f>IF(ISNUMBER(G47), $B64 * H47, "")</f>
        <v>-11344.537815126054</v>
      </c>
      <c r="J47" s="15">
        <v>11.1</v>
      </c>
      <c r="K47" s="32">
        <f t="shared" si="16"/>
        <v>-6.7226890756302574E-2</v>
      </c>
      <c r="L47" s="18">
        <f>IF(ISNUMBER(J47), $B64 * K47, "")</f>
        <v>-10084.033613445386</v>
      </c>
      <c r="M47" s="31">
        <v>10.8</v>
      </c>
      <c r="N47" s="32">
        <f t="shared" si="17"/>
        <v>-9.2436974789915929E-2</v>
      </c>
      <c r="O47" s="18">
        <f>IF(ISNUMBER(M47), $B64 * N47, "")</f>
        <v>-13865.546218487389</v>
      </c>
      <c r="Q47" s="228"/>
      <c r="R47" s="228"/>
      <c r="S47" s="228"/>
    </row>
    <row r="48" spans="1:19" ht="17.25" customHeight="1" thickBot="1">
      <c r="A48" s="127" t="s">
        <v>212</v>
      </c>
      <c r="B48" s="128">
        <v>8.19</v>
      </c>
      <c r="C48" s="78">
        <v>1.36138614E-2</v>
      </c>
      <c r="D48" s="20">
        <v>7.41</v>
      </c>
      <c r="E48" s="21">
        <f t="shared" si="14"/>
        <v>-9.5238095238095163E-2</v>
      </c>
      <c r="F48" s="22">
        <f>IF(ISNUMBER(D48), $B64 * E48, "")</f>
        <v>-14285.714285714275</v>
      </c>
      <c r="G48" s="30">
        <v>7.47</v>
      </c>
      <c r="H48" s="21">
        <f t="shared" si="15"/>
        <v>-8.7912087912087891E-2</v>
      </c>
      <c r="I48" s="105">
        <f>IF(ISNUMBER(G48), $B64 * H48, "")</f>
        <v>-13186.813186813184</v>
      </c>
      <c r="J48" s="20">
        <v>7.54</v>
      </c>
      <c r="K48" s="21">
        <f t="shared" si="16"/>
        <v>-7.9365079365079305E-2</v>
      </c>
      <c r="L48" s="22">
        <f>IF(ISNUMBER(J48), $B64 * K48, "")</f>
        <v>-11904.761904761895</v>
      </c>
      <c r="M48" s="30">
        <v>7.4</v>
      </c>
      <c r="N48" s="21">
        <f t="shared" si="17"/>
        <v>-9.6459096459096366E-2</v>
      </c>
      <c r="O48" s="22">
        <f>IF(ISNUMBER(M48), $B64 * N48, "")</f>
        <v>-14468.864468864454</v>
      </c>
      <c r="Q48" s="228"/>
      <c r="R48" s="228"/>
      <c r="S48" s="228"/>
    </row>
    <row r="49" spans="1:19" ht="17.25" customHeight="1" thickBot="1">
      <c r="A49" s="125" t="s">
        <v>190</v>
      </c>
      <c r="B49" s="129">
        <v>99.9</v>
      </c>
      <c r="C49" s="80">
        <v>1.31845842E-2</v>
      </c>
      <c r="D49" s="106">
        <v>96.2</v>
      </c>
      <c r="E49" s="107">
        <f>IF(ISNUMBER(D49), (D49 - $B49) / $B49, "")</f>
        <v>-3.7037037037037063E-2</v>
      </c>
      <c r="F49" s="108">
        <f>IF(ISNUMBER(D49), $B64 * E49, "")</f>
        <v>-5555.5555555555593</v>
      </c>
      <c r="G49" s="109">
        <v>96.1</v>
      </c>
      <c r="H49" s="107">
        <f>IF(ISNUMBER(G49), (G49 - $B49) / $B49, "")</f>
        <v>-3.8038038038038152E-2</v>
      </c>
      <c r="I49" s="110">
        <f>IF(ISNUMBER(G49), $B64 * H49, "")</f>
        <v>-5705.7057057057227</v>
      </c>
      <c r="J49" s="106">
        <v>94.6</v>
      </c>
      <c r="K49" s="107">
        <f>IF(ISNUMBER(J49), (J49 - $B49) / $B49, "")</f>
        <v>-5.3053053053053162E-2</v>
      </c>
      <c r="L49" s="108">
        <f>IF(ISNUMBER(J49), $B64 * K49, "")</f>
        <v>-7957.957957957974</v>
      </c>
      <c r="M49" s="109">
        <v>92.4</v>
      </c>
      <c r="N49" s="107">
        <f>IF(ISNUMBER(M49), (M49 - $B49) / $B49, "")</f>
        <v>-7.5075075075075076E-2</v>
      </c>
      <c r="O49" s="108">
        <f>IF(ISNUMBER(M49), $B64 * N49, "")</f>
        <v>-11261.261261261261</v>
      </c>
      <c r="Q49" s="228"/>
      <c r="R49" s="228"/>
      <c r="S49" s="228"/>
    </row>
    <row r="50" spans="1:19" ht="17.25" customHeight="1" thickBot="1">
      <c r="A50" s="125" t="s">
        <v>125</v>
      </c>
      <c r="B50" s="126">
        <v>77.900000000000006</v>
      </c>
      <c r="C50" s="77">
        <v>1.3003901199999999E-2</v>
      </c>
      <c r="D50" s="15">
        <v>68.099999999999994</v>
      </c>
      <c r="E50" s="32">
        <f t="shared" ref="E50:E53" si="18">IF(ISNUMBER(D50), (D50 - $B50) / $B50, "")</f>
        <v>-0.12580231065468564</v>
      </c>
      <c r="F50" s="18">
        <f>IF(ISNUMBER(D50), $B64 * E50, "")</f>
        <v>-18870.346598202847</v>
      </c>
      <c r="G50" s="31">
        <v>69.099999999999994</v>
      </c>
      <c r="H50" s="32">
        <f t="shared" ref="H50:H53" si="19">IF(ISNUMBER(G50), (G50 - $B50) / $B50, "")</f>
        <v>-0.11296534017971772</v>
      </c>
      <c r="I50" s="101">
        <f>IF(ISNUMBER(G50), $B64 * H50, "")</f>
        <v>-16944.801026957659</v>
      </c>
      <c r="J50" s="15">
        <v>69.5</v>
      </c>
      <c r="K50" s="32">
        <f t="shared" ref="K50:K53" si="20">IF(ISNUMBER(J50), (J50 - $B50) / $B50, "")</f>
        <v>-0.10783055198973049</v>
      </c>
      <c r="L50" s="18">
        <f>IF(ISNUMBER(J50), $B64 * K50, "")</f>
        <v>-16174.582798459573</v>
      </c>
      <c r="M50" s="31">
        <v>68.7</v>
      </c>
      <c r="N50" s="32">
        <f t="shared" ref="N50:N53" si="21">IF(ISNUMBER(M50), (M50 - $B50) / $B50, "")</f>
        <v>-0.11810012836970478</v>
      </c>
      <c r="O50" s="18">
        <f>IF(ISNUMBER(M50), $B64 * N50, "")</f>
        <v>-17715.019255455718</v>
      </c>
      <c r="Q50" s="228"/>
      <c r="R50" s="228"/>
      <c r="S50" s="228"/>
    </row>
    <row r="51" spans="1:19" ht="17.25" customHeight="1" thickBot="1">
      <c r="A51" s="125" t="s">
        <v>198</v>
      </c>
      <c r="B51" s="126">
        <v>54.6</v>
      </c>
      <c r="C51" s="77">
        <v>1.2987013E-2</v>
      </c>
      <c r="D51" s="15">
        <v>50.5</v>
      </c>
      <c r="E51" s="32">
        <f t="shared" si="18"/>
        <v>-7.5091575091575116E-2</v>
      </c>
      <c r="F51" s="18">
        <f>IF(ISNUMBER(D51), $B64 * E51, "")</f>
        <v>-11263.736263736268</v>
      </c>
      <c r="G51" s="31">
        <v>51.7</v>
      </c>
      <c r="H51" s="32">
        <f t="shared" si="19"/>
        <v>-5.3113553113553084E-2</v>
      </c>
      <c r="I51" s="101">
        <f>IF(ISNUMBER(G51), $B64 * H51, "")</f>
        <v>-7967.0329670329629</v>
      </c>
      <c r="J51" s="15">
        <v>51.6</v>
      </c>
      <c r="K51" s="32">
        <f t="shared" si="20"/>
        <v>-5.4945054945054944E-2</v>
      </c>
      <c r="L51" s="18">
        <f>IF(ISNUMBER(J51), $B64 * K51, "")</f>
        <v>-8241.7582417582416</v>
      </c>
      <c r="M51" s="31">
        <v>50.4</v>
      </c>
      <c r="N51" s="32">
        <f t="shared" si="21"/>
        <v>-7.6923076923076969E-2</v>
      </c>
      <c r="O51" s="18">
        <f>IF(ISNUMBER(M51), $B64 * N51, "")</f>
        <v>-11538.461538461544</v>
      </c>
      <c r="Q51" s="228"/>
      <c r="R51" s="228"/>
      <c r="S51" s="228"/>
    </row>
    <row r="52" spans="1:19" ht="17.25" customHeight="1" thickBot="1">
      <c r="A52" s="125" t="s">
        <v>342</v>
      </c>
      <c r="B52" s="126">
        <v>11</v>
      </c>
      <c r="C52" s="77">
        <v>9.1743119000000008E-3</v>
      </c>
      <c r="D52" s="15">
        <v>10.1</v>
      </c>
      <c r="E52" s="32">
        <f t="shared" si="18"/>
        <v>-8.1818181818181845E-2</v>
      </c>
      <c r="F52" s="18">
        <f>IF(ISNUMBER(D52), $B64 * E52, "")</f>
        <v>-12272.727272727278</v>
      </c>
      <c r="G52" s="31">
        <v>10.199999999999999</v>
      </c>
      <c r="H52" s="32">
        <f t="shared" si="19"/>
        <v>-7.2727272727272793E-2</v>
      </c>
      <c r="I52" s="101">
        <f>IF(ISNUMBER(G52), $B64 * H52, "")</f>
        <v>-10909.090909090919</v>
      </c>
      <c r="J52" s="15">
        <v>10.199999999999999</v>
      </c>
      <c r="K52" s="32">
        <f t="shared" si="20"/>
        <v>-7.2727272727272793E-2</v>
      </c>
      <c r="L52" s="18">
        <f>IF(ISNUMBER(J52), $B64 * K52, "")</f>
        <v>-10909.090909090919</v>
      </c>
      <c r="M52" s="31">
        <v>10</v>
      </c>
      <c r="N52" s="32">
        <f t="shared" si="21"/>
        <v>-9.0909090909090912E-2</v>
      </c>
      <c r="O52" s="18">
        <f>IF(ISNUMBER(M52), $B64 * N52, "")</f>
        <v>-13636.363636363636</v>
      </c>
      <c r="Q52" s="33"/>
      <c r="R52" s="33"/>
    </row>
    <row r="53" spans="1:19" ht="17.25" customHeight="1" thickBot="1">
      <c r="A53" s="130" t="s">
        <v>175</v>
      </c>
      <c r="B53" s="131">
        <v>12.2</v>
      </c>
      <c r="C53" s="79">
        <v>8.2644628000000005E-3</v>
      </c>
      <c r="D53" s="24">
        <v>11.3</v>
      </c>
      <c r="E53" s="25">
        <f t="shared" si="18"/>
        <v>-7.3770491803278576E-2</v>
      </c>
      <c r="F53" s="104">
        <f>IF(ISNUMBER(D53), $B64 * E53, "")</f>
        <v>-11065.573770491786</v>
      </c>
      <c r="G53" s="102">
        <v>11.4</v>
      </c>
      <c r="H53" s="25">
        <f t="shared" si="19"/>
        <v>-6.5573770491803199E-2</v>
      </c>
      <c r="I53" s="103">
        <f>IF(ISNUMBER(G53), $B64 * H53, "")</f>
        <v>-9836.0655737704801</v>
      </c>
      <c r="J53" s="24">
        <v>11.3</v>
      </c>
      <c r="K53" s="25">
        <f t="shared" si="20"/>
        <v>-7.3770491803278576E-2</v>
      </c>
      <c r="L53" s="104">
        <f>IF(ISNUMBER(J53), $B64 * K53, "")</f>
        <v>-11065.573770491786</v>
      </c>
      <c r="M53" s="102">
        <v>11.1</v>
      </c>
      <c r="N53" s="25">
        <f t="shared" si="21"/>
        <v>-9.0163934426229483E-2</v>
      </c>
      <c r="O53" s="104">
        <f>IF(ISNUMBER(M53), $B64 * N53, "")</f>
        <v>-13524.590163934423</v>
      </c>
      <c r="Q53" s="237"/>
      <c r="R53" s="238"/>
      <c r="S53" s="239"/>
    </row>
    <row r="54" spans="1:19" ht="17.25" customHeight="1">
      <c r="A54" s="123" t="s">
        <v>200</v>
      </c>
      <c r="B54" s="124">
        <v>12.8</v>
      </c>
      <c r="C54" s="76">
        <v>7.8740157000000005E-3</v>
      </c>
      <c r="D54" s="13">
        <v>12.2</v>
      </c>
      <c r="E54" s="14">
        <f>IF(ISNUMBER(D54), (D54 - $B54) / $B54, "")</f>
        <v>-4.6875000000000111E-2</v>
      </c>
      <c r="F54" s="16">
        <f>IF(ISNUMBER(D54), $B64 * E54, "")</f>
        <v>-7031.2500000000164</v>
      </c>
      <c r="G54" s="29">
        <v>12.2</v>
      </c>
      <c r="H54" s="14">
        <f>IF(ISNUMBER(G54), (G54 - $B54) / $B54, "")</f>
        <v>-4.6875000000000111E-2</v>
      </c>
      <c r="I54" s="100">
        <f>IF(ISNUMBER(G54), $B64 * H54, "")</f>
        <v>-7031.2500000000164</v>
      </c>
      <c r="J54" s="13">
        <v>12.3</v>
      </c>
      <c r="K54" s="14">
        <f>IF(ISNUMBER(J54), (J54 - $B54) / $B54, "")</f>
        <v>-3.90625E-2</v>
      </c>
      <c r="L54" s="16">
        <f>IF(ISNUMBER(J54), $B64 * K54, "")</f>
        <v>-5859.375</v>
      </c>
      <c r="M54" s="29">
        <v>11.9</v>
      </c>
      <c r="N54" s="14">
        <f>IF(ISNUMBER(M54), (M54 - $B54) / $B54, "")</f>
        <v>-7.0312500000000028E-2</v>
      </c>
      <c r="O54" s="16">
        <f>IF(ISNUMBER(M54), $B64 * N54, "")</f>
        <v>-10546.875000000004</v>
      </c>
      <c r="Q54" s="240"/>
      <c r="R54" s="241"/>
      <c r="S54" s="242"/>
    </row>
    <row r="55" spans="1:19" ht="17.25" customHeight="1" thickBot="1">
      <c r="A55" s="125" t="s">
        <v>206</v>
      </c>
      <c r="B55" s="126">
        <v>12.8</v>
      </c>
      <c r="C55" s="77">
        <v>7.8740157000000005E-3</v>
      </c>
      <c r="D55" s="15">
        <v>12.2</v>
      </c>
      <c r="E55" s="32">
        <f t="shared" ref="E55:E58" si="22">IF(ISNUMBER(D55), (D55 - $B55) / $B55, "")</f>
        <v>-4.6875000000000111E-2</v>
      </c>
      <c r="F55" s="18">
        <f>IF(ISNUMBER(D55), $B64 * E55, "")</f>
        <v>-7031.2500000000164</v>
      </c>
      <c r="G55" s="31">
        <v>12</v>
      </c>
      <c r="H55" s="32">
        <f t="shared" ref="H55:H58" si="23">IF(ISNUMBER(G55), (G55 - $B55) / $B55, "")</f>
        <v>-6.2500000000000056E-2</v>
      </c>
      <c r="I55" s="101">
        <f>IF(ISNUMBER(G55), $B64 * H55, "")</f>
        <v>-9375.0000000000091</v>
      </c>
      <c r="J55" s="15">
        <v>12</v>
      </c>
      <c r="K55" s="32">
        <f t="shared" ref="K55:K58" si="24">IF(ISNUMBER(J55), (J55 - $B55) / $B55, "")</f>
        <v>-6.2500000000000056E-2</v>
      </c>
      <c r="L55" s="18">
        <f>IF(ISNUMBER(J55), $B64 * K55, "")</f>
        <v>-9375.0000000000091</v>
      </c>
      <c r="M55" s="31">
        <v>11.7</v>
      </c>
      <c r="N55" s="32">
        <f t="shared" ref="N55:N58" si="25">IF(ISNUMBER(M55), (M55 - $B55) / $B55, "")</f>
        <v>-8.5937500000000111E-2</v>
      </c>
      <c r="O55" s="18">
        <f>IF(ISNUMBER(M55), $B64 * N55, "")</f>
        <v>-12890.625000000016</v>
      </c>
      <c r="Q55" s="243"/>
      <c r="R55" s="244"/>
      <c r="S55" s="245"/>
    </row>
    <row r="56" spans="1:19" ht="17.25" customHeight="1" thickBot="1">
      <c r="A56" s="125" t="s">
        <v>204</v>
      </c>
      <c r="B56" s="126">
        <v>8.89</v>
      </c>
      <c r="C56" s="77">
        <v>6.7950170000000004E-3</v>
      </c>
      <c r="D56" s="15">
        <v>8.18</v>
      </c>
      <c r="E56" s="32">
        <f t="shared" si="22"/>
        <v>-7.9865016872890979E-2</v>
      </c>
      <c r="F56" s="18">
        <f>IF(ISNUMBER(D56), $B64 * E56, "")</f>
        <v>-11979.752530933647</v>
      </c>
      <c r="G56" s="31">
        <v>8.27</v>
      </c>
      <c r="H56" s="32">
        <f t="shared" si="23"/>
        <v>-6.9741282339707639E-2</v>
      </c>
      <c r="I56" s="101">
        <f>IF(ISNUMBER(G56), $B64 * H56, "")</f>
        <v>-10461.192350956146</v>
      </c>
      <c r="J56" s="15">
        <v>8.32</v>
      </c>
      <c r="K56" s="32">
        <f t="shared" si="24"/>
        <v>-6.4116985376827931E-2</v>
      </c>
      <c r="L56" s="18">
        <f>IF(ISNUMBER(J56), $B64 * K56, "")</f>
        <v>-9617.5478065241896</v>
      </c>
      <c r="M56" s="31">
        <v>8.06</v>
      </c>
      <c r="N56" s="32">
        <f t="shared" si="25"/>
        <v>-9.3363329583802029E-2</v>
      </c>
      <c r="O56" s="18">
        <f>IF(ISNUMBER(M56), $B64 * N56, "")</f>
        <v>-14004.499437570305</v>
      </c>
      <c r="Q56" s="228"/>
      <c r="R56" s="228"/>
      <c r="S56" s="228"/>
    </row>
    <row r="57" spans="1:19" ht="17.25" customHeight="1" thickBot="1">
      <c r="A57" s="125" t="s">
        <v>230</v>
      </c>
      <c r="B57" s="126">
        <v>60.7</v>
      </c>
      <c r="C57" s="77">
        <v>4.9668873999999998E-3</v>
      </c>
      <c r="D57" s="15">
        <v>55.4</v>
      </c>
      <c r="E57" s="32">
        <f t="shared" si="22"/>
        <v>-8.7314662273476173E-2</v>
      </c>
      <c r="F57" s="18">
        <f>IF(ISNUMBER(D57), $B64 * E57, "")</f>
        <v>-13097.199341021425</v>
      </c>
      <c r="G57" s="31">
        <v>56.5</v>
      </c>
      <c r="H57" s="32">
        <f t="shared" si="23"/>
        <v>-6.9192751235584882E-2</v>
      </c>
      <c r="I57" s="101">
        <f>IF(ISNUMBER(G57), $B64 * H57, "")</f>
        <v>-10378.912685337733</v>
      </c>
      <c r="J57" s="15">
        <v>56.7</v>
      </c>
      <c r="K57" s="32">
        <f t="shared" si="24"/>
        <v>-6.589785831960461E-2</v>
      </c>
      <c r="L57" s="18">
        <f>IF(ISNUMBER(J57), $B64 * K57, "")</f>
        <v>-9884.6787479406921</v>
      </c>
      <c r="M57" s="31">
        <v>55.6</v>
      </c>
      <c r="N57" s="32">
        <f t="shared" si="25"/>
        <v>-8.4019769357495902E-2</v>
      </c>
      <c r="O57" s="18">
        <f>IF(ISNUMBER(M57), $B64 * N57, "")</f>
        <v>-12602.965403624385</v>
      </c>
      <c r="Q57" s="223"/>
      <c r="R57" s="223"/>
      <c r="S57" s="223"/>
    </row>
    <row r="58" spans="1:19" ht="17.25" customHeight="1" thickBot="1">
      <c r="A58" s="127" t="s">
        <v>119</v>
      </c>
      <c r="B58" s="128">
        <v>20.5</v>
      </c>
      <c r="C58" s="78">
        <v>4.9019607999999998E-3</v>
      </c>
      <c r="D58" s="20">
        <v>18.399999999999999</v>
      </c>
      <c r="E58" s="21">
        <f t="shared" si="22"/>
        <v>-0.10243902439024397</v>
      </c>
      <c r="F58" s="22">
        <f>IF(ISNUMBER(D58), $B64 * E58, "")</f>
        <v>-15365.853658536595</v>
      </c>
      <c r="G58" s="30">
        <v>18.600000000000001</v>
      </c>
      <c r="H58" s="21">
        <f t="shared" si="23"/>
        <v>-9.2682926829268222E-2</v>
      </c>
      <c r="I58" s="105">
        <f>IF(ISNUMBER(G58), $B64 * H58, "")</f>
        <v>-13902.439024390233</v>
      </c>
      <c r="J58" s="20">
        <v>18.7</v>
      </c>
      <c r="K58" s="21">
        <f t="shared" si="24"/>
        <v>-8.7804878048780524E-2</v>
      </c>
      <c r="L58" s="22">
        <f>IF(ISNUMBER(J58), $B64 * K58, "")</f>
        <v>-13170.731707317078</v>
      </c>
      <c r="M58" s="30">
        <v>18.3</v>
      </c>
      <c r="N58" s="21">
        <f t="shared" si="25"/>
        <v>-0.10731707317073168</v>
      </c>
      <c r="O58" s="22">
        <f>IF(ISNUMBER(M58), $B64 * N58, "")</f>
        <v>-16097.560975609751</v>
      </c>
      <c r="Q58" s="223"/>
      <c r="R58" s="223"/>
      <c r="S58" s="223"/>
    </row>
    <row r="59" spans="1:19" ht="17.25" customHeight="1" thickBot="1">
      <c r="A59" s="125" t="s">
        <v>71</v>
      </c>
      <c r="B59" s="129">
        <v>21.6</v>
      </c>
      <c r="C59" s="80">
        <v>4.6511627999999998E-3</v>
      </c>
      <c r="D59" s="106">
        <v>19.5</v>
      </c>
      <c r="E59" s="107">
        <f>IF(ISNUMBER(D59), (D59 - $B59) / $B59, "")</f>
        <v>-9.7222222222222279E-2</v>
      </c>
      <c r="F59" s="108">
        <f>IF(ISNUMBER(D59), $B64 * E59, "")</f>
        <v>-14583.333333333341</v>
      </c>
      <c r="G59" s="109">
        <v>19.899999999999999</v>
      </c>
      <c r="H59" s="107">
        <f>IF(ISNUMBER(G59), (G59 - $B59) / $B59, "")</f>
        <v>-7.8703703703703831E-2</v>
      </c>
      <c r="I59" s="110">
        <f>IF(ISNUMBER(G59), $B64 * H59, "")</f>
        <v>-11805.555555555575</v>
      </c>
      <c r="J59" s="106">
        <v>19.899999999999999</v>
      </c>
      <c r="K59" s="107">
        <f>IF(ISNUMBER(J59), (J59 - $B59) / $B59, "")</f>
        <v>-7.8703703703703831E-2</v>
      </c>
      <c r="L59" s="108">
        <f>IF(ISNUMBER(J59), $B64 * K59, "")</f>
        <v>-11805.555555555575</v>
      </c>
      <c r="M59" s="109">
        <v>19.600000000000001</v>
      </c>
      <c r="N59" s="107">
        <f>IF(ISNUMBER(M59), (M59 - $B59) / $B59, "")</f>
        <v>-9.2592592592592587E-2</v>
      </c>
      <c r="O59" s="108">
        <f>IF(ISNUMBER(M59), $B64 * N59, "")</f>
        <v>-13888.888888888889</v>
      </c>
      <c r="Q59" s="228"/>
      <c r="R59" s="228"/>
      <c r="S59" s="228"/>
    </row>
    <row r="60" spans="1:19" ht="17.25" customHeight="1" thickBot="1">
      <c r="A60" s="125" t="s">
        <v>129</v>
      </c>
      <c r="B60" s="126">
        <v>65.400000000000006</v>
      </c>
      <c r="C60" s="77">
        <v>0</v>
      </c>
      <c r="D60" s="15">
        <v>57.2</v>
      </c>
      <c r="E60" s="32">
        <f t="shared" ref="E60:E63" si="26">IF(ISNUMBER(D60), (D60 - $B60) / $B60, "")</f>
        <v>-0.12538226299694194</v>
      </c>
      <c r="F60" s="18">
        <f>IF(ISNUMBER(D60), $B64 * E60, "")</f>
        <v>-18807.33944954129</v>
      </c>
      <c r="G60" s="31">
        <v>58.7</v>
      </c>
      <c r="H60" s="32">
        <f t="shared" ref="H60:H63" si="27">IF(ISNUMBER(G60), (G60 - $B60) / $B60, "")</f>
        <v>-0.10244648318042816</v>
      </c>
      <c r="I60" s="101">
        <f>IF(ISNUMBER(G60), $B64 * H60, "")</f>
        <v>-15366.972477064224</v>
      </c>
      <c r="J60" s="15">
        <v>59.2</v>
      </c>
      <c r="K60" s="32">
        <f t="shared" ref="K60:K63" si="28">IF(ISNUMBER(J60), (J60 - $B60) / $B60, "")</f>
        <v>-9.4801223241590252E-2</v>
      </c>
      <c r="L60" s="18">
        <f>IF(ISNUMBER(J60), $B64 * K60, "")</f>
        <v>-14220.183486238539</v>
      </c>
      <c r="M60" s="31">
        <v>58.1</v>
      </c>
      <c r="N60" s="32">
        <f t="shared" ref="N60:N63" si="29">IF(ISNUMBER(M60), (M60 - $B60) / $B60, "")</f>
        <v>-0.1116207951070337</v>
      </c>
      <c r="O60" s="18">
        <f>IF(ISNUMBER(M60), $B64 * N60, "")</f>
        <v>-16743.119266055055</v>
      </c>
      <c r="Q60" s="228"/>
      <c r="R60" s="228"/>
      <c r="S60" s="228"/>
    </row>
    <row r="61" spans="1:19" ht="17.25" customHeight="1" thickBot="1">
      <c r="A61" s="125" t="s">
        <v>97</v>
      </c>
      <c r="B61" s="126">
        <v>2.7000000000000001E-3</v>
      </c>
      <c r="C61" s="77">
        <v>0</v>
      </c>
      <c r="D61" s="15">
        <v>2.5999999999999999E-3</v>
      </c>
      <c r="E61" s="32">
        <f t="shared" si="26"/>
        <v>-3.7037037037037132E-2</v>
      </c>
      <c r="F61" s="18">
        <f>IF(ISNUMBER(D61), $B64 * E61, "")</f>
        <v>-5555.5555555555702</v>
      </c>
      <c r="G61" s="31">
        <v>2.5999999999999999E-3</v>
      </c>
      <c r="H61" s="32">
        <f t="shared" si="27"/>
        <v>-3.7037037037037132E-2</v>
      </c>
      <c r="I61" s="101">
        <f>IF(ISNUMBER(G61), $B64 * H61, "")</f>
        <v>-5555.5555555555702</v>
      </c>
      <c r="J61" s="15">
        <v>2.5999999999999999E-3</v>
      </c>
      <c r="K61" s="32">
        <f t="shared" si="28"/>
        <v>-3.7037037037037132E-2</v>
      </c>
      <c r="L61" s="18">
        <f>IF(ISNUMBER(J61), $B64 * K61, "")</f>
        <v>-5555.5555555555702</v>
      </c>
      <c r="M61" s="31">
        <v>2.5000000000000001E-3</v>
      </c>
      <c r="N61" s="32">
        <f t="shared" si="29"/>
        <v>-7.4074074074074098E-2</v>
      </c>
      <c r="O61" s="18">
        <f>IF(ISNUMBER(M61), $B64 * N61, "")</f>
        <v>-11111.111111111115</v>
      </c>
      <c r="Q61" s="228"/>
      <c r="R61" s="228"/>
      <c r="S61" s="228"/>
    </row>
    <row r="62" spans="1:19" ht="17.25" customHeight="1">
      <c r="A62" s="125" t="s">
        <v>331</v>
      </c>
      <c r="B62" s="126">
        <v>0.112</v>
      </c>
      <c r="C62" s="77">
        <v>0</v>
      </c>
      <c r="D62" s="15">
        <v>9.9099999999999994E-2</v>
      </c>
      <c r="E62" s="32">
        <f t="shared" si="26"/>
        <v>-0.11517857142857151</v>
      </c>
      <c r="F62" s="18">
        <f>IF(ISNUMBER(D62), $B64 * E62, "")</f>
        <v>-17276.785714285725</v>
      </c>
      <c r="G62" s="31">
        <v>0.10100000000000001</v>
      </c>
      <c r="H62" s="32">
        <f t="shared" si="27"/>
        <v>-9.8214285714285671E-2</v>
      </c>
      <c r="I62" s="101">
        <f>IF(ISNUMBER(G62), $B64 * H62, "")</f>
        <v>-14732.142857142851</v>
      </c>
      <c r="J62" s="15">
        <v>0.10100000000000001</v>
      </c>
      <c r="K62" s="32">
        <f t="shared" si="28"/>
        <v>-9.8214285714285671E-2</v>
      </c>
      <c r="L62" s="18">
        <f>IF(ISNUMBER(J62), $B64 * K62, "")</f>
        <v>-14732.142857142851</v>
      </c>
      <c r="M62" s="31">
        <v>9.9199999999999997E-2</v>
      </c>
      <c r="N62" s="32">
        <f t="shared" si="29"/>
        <v>-0.11428571428571434</v>
      </c>
      <c r="O62" s="18">
        <f>IF(ISNUMBER(M62), $B64 * N62, "")</f>
        <v>-17142.857142857152</v>
      </c>
      <c r="Q62" s="250"/>
      <c r="R62" s="251"/>
      <c r="S62" s="252"/>
    </row>
    <row r="63" spans="1:19" ht="17.25" customHeight="1" thickBot="1">
      <c r="A63" s="130" t="s">
        <v>145</v>
      </c>
      <c r="B63" s="131">
        <v>13.9</v>
      </c>
      <c r="C63" s="79">
        <v>-7.1428571000000003E-3</v>
      </c>
      <c r="D63" s="24">
        <v>12.4</v>
      </c>
      <c r="E63" s="25">
        <f t="shared" si="26"/>
        <v>-0.1079136690647482</v>
      </c>
      <c r="F63" s="104">
        <f>IF(ISNUMBER(D63), $B64 * E63, "")</f>
        <v>-16187.05035971223</v>
      </c>
      <c r="G63" s="102">
        <v>12.8</v>
      </c>
      <c r="H63" s="25">
        <f t="shared" si="27"/>
        <v>-7.913669064748198E-2</v>
      </c>
      <c r="I63" s="103">
        <f>IF(ISNUMBER(G63), $B64 * H63, "")</f>
        <v>-11870.503597122297</v>
      </c>
      <c r="J63" s="24">
        <v>12.8</v>
      </c>
      <c r="K63" s="25">
        <f t="shared" si="28"/>
        <v>-7.913669064748198E-2</v>
      </c>
      <c r="L63" s="104">
        <f>IF(ISNUMBER(J63), $B64 * K63, "")</f>
        <v>-11870.503597122297</v>
      </c>
      <c r="M63" s="102">
        <v>12.5</v>
      </c>
      <c r="N63" s="25">
        <f t="shared" si="29"/>
        <v>-0.10071942446043168</v>
      </c>
      <c r="O63" s="104">
        <f>IF(ISNUMBER(M63), $B64 * N63, "")</f>
        <v>-15107.913669064752</v>
      </c>
      <c r="Q63" s="253"/>
      <c r="R63" s="254"/>
      <c r="S63" s="255"/>
    </row>
    <row r="64" spans="1:19" ht="17.25" customHeight="1" thickBot="1">
      <c r="A64" s="132" t="s">
        <v>266</v>
      </c>
      <c r="B64" s="261">
        <f>$B$37</f>
        <v>150000</v>
      </c>
      <c r="C64" s="262"/>
      <c r="D64" s="26" t="s">
        <v>267</v>
      </c>
      <c r="E64" s="27">
        <f>IF(COUNT(E44:E63), SUM(E44:E63) / COUNT(E44:E63), 0)</f>
        <v>-7.7203442481583534E-2</v>
      </c>
      <c r="F64" s="28">
        <f>SUM(F44:F63)</f>
        <v>-231610.32744475052</v>
      </c>
      <c r="G64" s="26" t="s">
        <v>267</v>
      </c>
      <c r="H64" s="27">
        <f>IF(COUNT(H44:H63), SUM(H44:H63) / COUNT(H44:H63), 0)</f>
        <v>-6.7362441330150485E-2</v>
      </c>
      <c r="I64" s="28">
        <f>SUM(I44:I63)</f>
        <v>-202087.3239904514</v>
      </c>
      <c r="J64" s="26" t="s">
        <v>267</v>
      </c>
      <c r="K64" s="27">
        <f>IF(COUNT(K44:K63), SUM(K44:K63) / COUNT(K44:K63), 0)</f>
        <v>-6.685173948186382E-2</v>
      </c>
      <c r="L64" s="28">
        <f>SUM(L44:L63)</f>
        <v>-200555.21844559145</v>
      </c>
      <c r="M64" s="26" t="s">
        <v>267</v>
      </c>
      <c r="N64" s="27">
        <f>IF(COUNT(N44:N63), SUM(N44:N63) / COUNT(N44:N63), 0)</f>
        <v>-8.6516337652706665E-2</v>
      </c>
      <c r="O64" s="28">
        <f>SUM(O44:O63)</f>
        <v>-259549.01295812003</v>
      </c>
      <c r="Q64" s="256"/>
      <c r="R64" s="257"/>
      <c r="S64" s="258"/>
    </row>
    <row r="65" spans="1:19" ht="17.25" customHeight="1"/>
    <row r="66" spans="1:19" ht="17.25" customHeight="1" thickBot="1"/>
    <row r="67" spans="1:19" ht="17.25" thickBot="1">
      <c r="A67" s="202" t="s">
        <v>45</v>
      </c>
      <c r="B67" s="203"/>
      <c r="C67" s="203"/>
      <c r="D67" s="203"/>
      <c r="E67" s="203"/>
      <c r="F67" s="203"/>
      <c r="G67" s="203"/>
      <c r="H67" s="203"/>
      <c r="I67" s="203"/>
      <c r="J67" s="203"/>
      <c r="K67" s="203"/>
      <c r="L67" s="203"/>
      <c r="M67" s="203"/>
      <c r="N67" s="203"/>
      <c r="O67" s="204"/>
      <c r="Q67" s="223"/>
      <c r="R67" s="223"/>
      <c r="S67" s="223"/>
    </row>
    <row r="68" spans="1:19" ht="17.25" thickBot="1">
      <c r="A68" s="186" t="s">
        <v>263</v>
      </c>
      <c r="B68" s="202" t="s">
        <v>49</v>
      </c>
      <c r="C68" s="204"/>
      <c r="D68" s="202" t="s">
        <v>57</v>
      </c>
      <c r="E68" s="203"/>
      <c r="F68" s="204"/>
      <c r="G68" s="229">
        <f>_xlfn.IFNA(VLOOKUP(B68, 현재가테이블!$B$2:$D$200, 2, FALSE), "-")</f>
        <v>48446000</v>
      </c>
      <c r="H68" s="230"/>
      <c r="I68" s="231"/>
      <c r="J68" s="202" t="s">
        <v>58</v>
      </c>
      <c r="K68" s="203"/>
      <c r="L68" s="204"/>
      <c r="M68" s="232">
        <f>_xlfn.IFNA(VLOOKUP(B68, 현재가테이블!$B$2:$D$200, 3, FALSE), "-")</f>
        <v>4.5040769699999997E-2</v>
      </c>
      <c r="N68" s="233"/>
      <c r="O68" s="234"/>
      <c r="Q68" s="223"/>
      <c r="R68" s="223"/>
      <c r="S68" s="223"/>
    </row>
    <row r="69" spans="1:19" ht="17.25" thickBot="1">
      <c r="A69" s="263" t="s">
        <v>54</v>
      </c>
      <c r="B69" s="265" t="str">
        <f>TEXT($G$1, "[$-ko-KR]yyyy-mm-dd(ddd) ") &amp; "오전 00:00"</f>
        <v>2022-02-12(토) 오전 00:00</v>
      </c>
      <c r="C69" s="266"/>
      <c r="D69" s="225" t="str">
        <f>TEXT($G$1, "[$-ko-KR]yyyy-mm-dd(ddd) ") &amp; "오후 14:00"</f>
        <v>2022-02-12(토) 오후 14:00</v>
      </c>
      <c r="E69" s="226"/>
      <c r="F69" s="227"/>
      <c r="G69" s="225" t="str">
        <f>TEXT($G$1, "[$-ko-KR]yyyy-mm-dd(ddd) ") &amp; "오후 19:00"</f>
        <v>2022-02-12(토) 오후 19:00</v>
      </c>
      <c r="H69" s="226"/>
      <c r="I69" s="227"/>
      <c r="J69" s="225" t="str">
        <f>TEXT($G$1, "[$-ko-KR]yyyy-mm-dd(ddd) ") &amp; "오후 21:00"</f>
        <v>2022-02-12(토) 오후 21:00</v>
      </c>
      <c r="K69" s="226"/>
      <c r="L69" s="227"/>
      <c r="M69" s="225" t="str">
        <f>TEXT($G$1+1, "[$-ko-KR]yyyy-mm-dd(ddd) ") &amp; "오전 00:00"</f>
        <v>2022-02-13(일) 오전 00:00</v>
      </c>
      <c r="N69" s="226"/>
      <c r="O69" s="227"/>
      <c r="Q69" s="223"/>
      <c r="R69" s="223"/>
      <c r="S69" s="223"/>
    </row>
    <row r="70" spans="1:19" ht="17.25" thickBot="1">
      <c r="A70" s="264"/>
      <c r="B70" s="121" t="s">
        <v>57</v>
      </c>
      <c r="C70" s="122" t="s">
        <v>58</v>
      </c>
      <c r="D70" s="2" t="s">
        <v>57</v>
      </c>
      <c r="E70" s="10" t="s">
        <v>264</v>
      </c>
      <c r="F70" s="11" t="s">
        <v>265</v>
      </c>
      <c r="G70" s="187" t="s">
        <v>57</v>
      </c>
      <c r="H70" s="188" t="s">
        <v>264</v>
      </c>
      <c r="I70" s="189" t="s">
        <v>265</v>
      </c>
      <c r="J70" s="10" t="s">
        <v>57</v>
      </c>
      <c r="K70" s="10" t="s">
        <v>264</v>
      </c>
      <c r="L70" s="115" t="s">
        <v>265</v>
      </c>
      <c r="M70" s="2" t="s">
        <v>57</v>
      </c>
      <c r="N70" s="10" t="s">
        <v>264</v>
      </c>
      <c r="O70" s="66" t="s">
        <v>265</v>
      </c>
      <c r="Q70" s="228"/>
      <c r="R70" s="228"/>
      <c r="S70" s="228"/>
    </row>
    <row r="71" spans="1:19" ht="17.25" thickBot="1">
      <c r="A71" s="123" t="s">
        <v>171</v>
      </c>
      <c r="B71" s="124">
        <v>740</v>
      </c>
      <c r="C71" s="76">
        <v>5.1136363599999998E-2</v>
      </c>
      <c r="D71" s="13">
        <v>695</v>
      </c>
      <c r="E71" s="14">
        <f>IF(ISNUMBER(D71), (D71 - $B71) / $B71, "")</f>
        <v>-6.0810810810810814E-2</v>
      </c>
      <c r="F71" s="16">
        <f>IF(ISNUMBER(D71), $B91 * E71, "")</f>
        <v>-9121.6216216216217</v>
      </c>
      <c r="G71" s="29">
        <v>699</v>
      </c>
      <c r="H71" s="14">
        <f>IF(ISNUMBER(G71), (G71 - $B71) / $B71, "")</f>
        <v>-5.5405405405405408E-2</v>
      </c>
      <c r="I71" s="100">
        <f>IF(ISNUMBER(G71), $B91 * H71, "")</f>
        <v>-8310.8108108108117</v>
      </c>
      <c r="J71" s="13">
        <v>698</v>
      </c>
      <c r="K71" s="14">
        <f>IF(ISNUMBER(J71), (J71 - $B71) / $B71, "")</f>
        <v>-5.675675675675676E-2</v>
      </c>
      <c r="L71" s="16">
        <f>IF(ISNUMBER(J71), $B91 * K71, "")</f>
        <v>-8513.5135135135133</v>
      </c>
      <c r="M71" s="29">
        <v>692</v>
      </c>
      <c r="N71" s="14">
        <f>IF(ISNUMBER(M71), (M71 - $B71) / $B71, "")</f>
        <v>-6.4864864864864868E-2</v>
      </c>
      <c r="O71" s="16">
        <f>IF(ISNUMBER(M71), $B91 * N71, "")</f>
        <v>-9729.72972972973</v>
      </c>
      <c r="Q71" s="223"/>
      <c r="R71" s="223"/>
      <c r="S71" s="223"/>
    </row>
    <row r="72" spans="1:19" ht="17.25" thickBot="1">
      <c r="A72" s="125" t="s">
        <v>56</v>
      </c>
      <c r="B72" s="126">
        <v>142</v>
      </c>
      <c r="C72" s="77">
        <v>2.15827338E-2</v>
      </c>
      <c r="D72" s="15">
        <v>130</v>
      </c>
      <c r="E72" s="32">
        <f t="shared" ref="E72:E75" si="30">IF(ISNUMBER(D72), (D72 - $B72) / $B72, "")</f>
        <v>-8.4507042253521125E-2</v>
      </c>
      <c r="F72" s="18">
        <f>IF(ISNUMBER(D72), $B91 * E72, "")</f>
        <v>-12676.056338028169</v>
      </c>
      <c r="G72" s="31">
        <v>130</v>
      </c>
      <c r="H72" s="32">
        <f t="shared" ref="H72:H75" si="31">IF(ISNUMBER(G72), (G72 - $B72) / $B72, "")</f>
        <v>-8.4507042253521125E-2</v>
      </c>
      <c r="I72" s="101">
        <f>IF(ISNUMBER(G72), $B91 * H72, "")</f>
        <v>-12676.056338028169</v>
      </c>
      <c r="J72" s="15">
        <v>130</v>
      </c>
      <c r="K72" s="32">
        <f t="shared" ref="K72:K75" si="32">IF(ISNUMBER(J72), (J72 - $B72) / $B72, "")</f>
        <v>-8.4507042253521125E-2</v>
      </c>
      <c r="L72" s="18">
        <f>IF(ISNUMBER(J72), $B91 * K72, "")</f>
        <v>-12676.056338028169</v>
      </c>
      <c r="M72" s="31">
        <v>130</v>
      </c>
      <c r="N72" s="32">
        <f t="shared" ref="N72:N75" si="33">IF(ISNUMBER(M72), (M72 - $B72) / $B72, "")</f>
        <v>-8.4507042253521125E-2</v>
      </c>
      <c r="O72" s="18">
        <f>IF(ISNUMBER(M72), $B91 * N72, "")</f>
        <v>-12676.056338028169</v>
      </c>
      <c r="Q72" s="223"/>
      <c r="R72" s="223"/>
      <c r="S72" s="223"/>
    </row>
    <row r="73" spans="1:19" ht="17.25" thickBot="1">
      <c r="A73" s="125" t="s">
        <v>115</v>
      </c>
      <c r="B73" s="126">
        <v>631</v>
      </c>
      <c r="C73" s="77">
        <v>1.77419355E-2</v>
      </c>
      <c r="D73" s="15">
        <v>579</v>
      </c>
      <c r="E73" s="32">
        <f t="shared" si="30"/>
        <v>-8.2408874801901746E-2</v>
      </c>
      <c r="F73" s="18">
        <f>IF(ISNUMBER(D73), $B91 * E73, "")</f>
        <v>-12361.331220285261</v>
      </c>
      <c r="G73" s="31">
        <v>595</v>
      </c>
      <c r="H73" s="32">
        <f t="shared" si="31"/>
        <v>-5.7052297939778132E-2</v>
      </c>
      <c r="I73" s="101">
        <f>IF(ISNUMBER(G73), $B91 * H73, "")</f>
        <v>-8557.84469096672</v>
      </c>
      <c r="J73" s="15">
        <v>594</v>
      </c>
      <c r="K73" s="32">
        <f t="shared" si="32"/>
        <v>-5.8637083993660855E-2</v>
      </c>
      <c r="L73" s="18">
        <f>IF(ISNUMBER(J73), $B91 * K73, "")</f>
        <v>-8795.562599049128</v>
      </c>
      <c r="M73" s="31">
        <v>581</v>
      </c>
      <c r="N73" s="32">
        <f t="shared" si="33"/>
        <v>-7.9239302694136288E-2</v>
      </c>
      <c r="O73" s="18">
        <f>IF(ISNUMBER(M73), $B91 * N73, "")</f>
        <v>-11885.895404120443</v>
      </c>
      <c r="Q73" s="228"/>
      <c r="R73" s="228"/>
      <c r="S73" s="228"/>
    </row>
    <row r="74" spans="1:19" ht="17.25" thickBot="1">
      <c r="A74" s="125" t="s">
        <v>226</v>
      </c>
      <c r="B74" s="126">
        <v>433</v>
      </c>
      <c r="C74" s="77">
        <v>1.40515222E-2</v>
      </c>
      <c r="D74" s="15">
        <v>397</v>
      </c>
      <c r="E74" s="32">
        <f t="shared" si="30"/>
        <v>-8.3140877598152418E-2</v>
      </c>
      <c r="F74" s="18">
        <f>IF(ISNUMBER(D74), $B91 * E74, "")</f>
        <v>-12471.131639722862</v>
      </c>
      <c r="G74" s="31">
        <v>405</v>
      </c>
      <c r="H74" s="32">
        <f t="shared" si="31"/>
        <v>-6.4665127020785224E-2</v>
      </c>
      <c r="I74" s="101">
        <f>IF(ISNUMBER(G74), $B91 * H74, "")</f>
        <v>-9699.7690531177832</v>
      </c>
      <c r="J74" s="15">
        <v>404</v>
      </c>
      <c r="K74" s="32">
        <f t="shared" si="32"/>
        <v>-6.6974595842956119E-2</v>
      </c>
      <c r="L74" s="18">
        <f>IF(ISNUMBER(J74), $B91 * K74, "")</f>
        <v>-10046.189376443417</v>
      </c>
      <c r="M74" s="31">
        <v>394</v>
      </c>
      <c r="N74" s="32">
        <f t="shared" si="33"/>
        <v>-9.0069284064665134E-2</v>
      </c>
      <c r="O74" s="18">
        <f>IF(ISNUMBER(M74), $B91 * N74, "")</f>
        <v>-13510.392609699769</v>
      </c>
      <c r="Q74" s="228"/>
      <c r="R74" s="228"/>
      <c r="S74" s="228"/>
    </row>
    <row r="75" spans="1:19" ht="17.25" thickBot="1">
      <c r="A75" s="127" t="s">
        <v>325</v>
      </c>
      <c r="B75" s="128">
        <v>305</v>
      </c>
      <c r="C75" s="78">
        <v>9.9337747999999997E-3</v>
      </c>
      <c r="D75" s="20">
        <v>274</v>
      </c>
      <c r="E75" s="21">
        <f t="shared" si="30"/>
        <v>-0.10163934426229508</v>
      </c>
      <c r="F75" s="22">
        <f>IF(ISNUMBER(D75), $B91 * E75, "")</f>
        <v>-15245.901639344262</v>
      </c>
      <c r="G75" s="30">
        <v>277</v>
      </c>
      <c r="H75" s="21">
        <f t="shared" si="31"/>
        <v>-9.1803278688524587E-2</v>
      </c>
      <c r="I75" s="105">
        <f>IF(ISNUMBER(G75), $B91 * H75, "")</f>
        <v>-13770.491803278688</v>
      </c>
      <c r="J75" s="20">
        <v>279</v>
      </c>
      <c r="K75" s="21">
        <f t="shared" si="32"/>
        <v>-8.5245901639344257E-2</v>
      </c>
      <c r="L75" s="22">
        <f>IF(ISNUMBER(J75), $B91 * K75, "")</f>
        <v>-12786.885245901638</v>
      </c>
      <c r="M75" s="30">
        <v>276</v>
      </c>
      <c r="N75" s="21">
        <f t="shared" si="33"/>
        <v>-9.5081967213114751E-2</v>
      </c>
      <c r="O75" s="22">
        <f>IF(ISNUMBER(M75), $B91 * N75, "")</f>
        <v>-14262.295081967213</v>
      </c>
      <c r="Q75" s="228"/>
      <c r="R75" s="228"/>
      <c r="S75" s="228"/>
    </row>
    <row r="76" spans="1:19" ht="17.25" thickBot="1">
      <c r="A76" s="125" t="s">
        <v>236</v>
      </c>
      <c r="B76" s="129">
        <v>121</v>
      </c>
      <c r="C76" s="80">
        <v>8.3333333000000006E-3</v>
      </c>
      <c r="D76" s="106">
        <v>111</v>
      </c>
      <c r="E76" s="107">
        <f>IF(ISNUMBER(D76), (D76 - $B76) / $B76, "")</f>
        <v>-8.2644628099173556E-2</v>
      </c>
      <c r="F76" s="108">
        <f>IF(ISNUMBER(D76), $B91 * E76, "")</f>
        <v>-12396.694214876034</v>
      </c>
      <c r="G76" s="109">
        <v>112</v>
      </c>
      <c r="H76" s="107">
        <f>IF(ISNUMBER(G76), (G76 - $B76) / $B76, "")</f>
        <v>-7.43801652892562E-2</v>
      </c>
      <c r="I76" s="110">
        <f>IF(ISNUMBER(G76), $B91 * H76, "")</f>
        <v>-11157.024793388429</v>
      </c>
      <c r="J76" s="106">
        <v>113</v>
      </c>
      <c r="K76" s="107">
        <f>IF(ISNUMBER(J76), (J76 - $B76) / $B76, "")</f>
        <v>-6.6115702479338845E-2</v>
      </c>
      <c r="L76" s="108">
        <f>IF(ISNUMBER(J76), $B91 * K76, "")</f>
        <v>-9917.3553719008269</v>
      </c>
      <c r="M76" s="109">
        <v>111</v>
      </c>
      <c r="N76" s="107">
        <f>IF(ISNUMBER(M76), (M76 - $B76) / $B76, "")</f>
        <v>-8.2644628099173556E-2</v>
      </c>
      <c r="O76" s="108">
        <f>IF(ISNUMBER(M76), $B91 * N76, "")</f>
        <v>-12396.694214876034</v>
      </c>
      <c r="Q76" s="228"/>
      <c r="R76" s="228"/>
      <c r="S76" s="228"/>
    </row>
    <row r="77" spans="1:19" ht="17.25" thickBot="1">
      <c r="A77" s="125" t="s">
        <v>250</v>
      </c>
      <c r="B77" s="126">
        <v>271</v>
      </c>
      <c r="C77" s="77">
        <v>7.4349441999999998E-3</v>
      </c>
      <c r="D77" s="15">
        <v>246</v>
      </c>
      <c r="E77" s="32">
        <f t="shared" ref="E77:E80" si="34">IF(ISNUMBER(D77), (D77 - $B77) / $B77, "")</f>
        <v>-9.2250922509225092E-2</v>
      </c>
      <c r="F77" s="18">
        <f>IF(ISNUMBER(D77), $B91 * E77, "")</f>
        <v>-13837.638376383764</v>
      </c>
      <c r="G77" s="31">
        <v>252</v>
      </c>
      <c r="H77" s="32">
        <f t="shared" ref="H77:H80" si="35">IF(ISNUMBER(G77), (G77 - $B77) / $B77, "")</f>
        <v>-7.0110701107011064E-2</v>
      </c>
      <c r="I77" s="101">
        <f>IF(ISNUMBER(G77), $B91 * H77, "")</f>
        <v>-10516.60516605166</v>
      </c>
      <c r="J77" s="15">
        <v>251</v>
      </c>
      <c r="K77" s="32">
        <f t="shared" ref="K77:K80" si="36">IF(ISNUMBER(J77), (J77 - $B77) / $B77, "")</f>
        <v>-7.3800738007380073E-2</v>
      </c>
      <c r="L77" s="18">
        <f>IF(ISNUMBER(J77), $B91 * K77, "")</f>
        <v>-11070.110701107011</v>
      </c>
      <c r="M77" s="31">
        <v>247</v>
      </c>
      <c r="N77" s="32">
        <f t="shared" ref="N77:N80" si="37">IF(ISNUMBER(M77), (M77 - $B77) / $B77, "")</f>
        <v>-8.8560885608856083E-2</v>
      </c>
      <c r="O77" s="18">
        <f>IF(ISNUMBER(M77), $B91 * N77, "")</f>
        <v>-13284.132841328412</v>
      </c>
      <c r="Q77" s="228"/>
      <c r="R77" s="228"/>
      <c r="S77" s="228"/>
    </row>
    <row r="78" spans="1:19" ht="17.25" thickBot="1">
      <c r="A78" s="125" t="s">
        <v>85</v>
      </c>
      <c r="B78" s="126">
        <v>277</v>
      </c>
      <c r="C78" s="77">
        <v>7.2727273000000002E-3</v>
      </c>
      <c r="D78" s="15">
        <v>242</v>
      </c>
      <c r="E78" s="32">
        <f t="shared" si="34"/>
        <v>-0.1263537906137184</v>
      </c>
      <c r="F78" s="18">
        <f>IF(ISNUMBER(D78), $B91 * E78, "")</f>
        <v>-18953.06859205776</v>
      </c>
      <c r="G78" s="31">
        <v>247</v>
      </c>
      <c r="H78" s="32">
        <f t="shared" si="35"/>
        <v>-0.10830324909747292</v>
      </c>
      <c r="I78" s="101">
        <f>IF(ISNUMBER(G78), $B91 * H78, "")</f>
        <v>-16245.487364620938</v>
      </c>
      <c r="J78" s="15">
        <v>248</v>
      </c>
      <c r="K78" s="32">
        <f t="shared" si="36"/>
        <v>-0.10469314079422383</v>
      </c>
      <c r="L78" s="18">
        <f>IF(ISNUMBER(J78), $B91 * K78, "")</f>
        <v>-15703.971119133574</v>
      </c>
      <c r="M78" s="31">
        <v>243</v>
      </c>
      <c r="N78" s="32">
        <f t="shared" si="37"/>
        <v>-0.12274368231046931</v>
      </c>
      <c r="O78" s="18">
        <f>IF(ISNUMBER(M78), $B91 * N78, "")</f>
        <v>-18411.552346570395</v>
      </c>
      <c r="Q78" s="228"/>
      <c r="R78" s="228"/>
      <c r="S78" s="228"/>
    </row>
    <row r="79" spans="1:19" ht="17.25" thickBot="1">
      <c r="A79" s="125" t="s">
        <v>196</v>
      </c>
      <c r="B79" s="126">
        <v>146</v>
      </c>
      <c r="C79" s="77">
        <v>6.8965516999999997E-3</v>
      </c>
      <c r="D79" s="15">
        <v>131</v>
      </c>
      <c r="E79" s="32">
        <f t="shared" si="34"/>
        <v>-0.10273972602739725</v>
      </c>
      <c r="F79" s="18">
        <f>IF(ISNUMBER(D79), $B91 * E79, "")</f>
        <v>-15410.958904109588</v>
      </c>
      <c r="G79" s="31">
        <v>132</v>
      </c>
      <c r="H79" s="32">
        <f t="shared" si="35"/>
        <v>-9.5890410958904104E-2</v>
      </c>
      <c r="I79" s="101">
        <f>IF(ISNUMBER(G79), $B91 * H79, "")</f>
        <v>-14383.561643835616</v>
      </c>
      <c r="J79" s="15">
        <v>132</v>
      </c>
      <c r="K79" s="32">
        <f t="shared" si="36"/>
        <v>-9.5890410958904104E-2</v>
      </c>
      <c r="L79" s="18">
        <f>IF(ISNUMBER(J79), $B91 * K79, "")</f>
        <v>-14383.561643835616</v>
      </c>
      <c r="M79" s="31">
        <v>130</v>
      </c>
      <c r="N79" s="32">
        <f t="shared" si="37"/>
        <v>-0.1095890410958904</v>
      </c>
      <c r="O79" s="18">
        <f>IF(ISNUMBER(M79), $B91 * N79, "")</f>
        <v>-16438.35616438356</v>
      </c>
      <c r="Q79" s="33"/>
      <c r="R79" s="33"/>
    </row>
    <row r="80" spans="1:19" ht="17.25" thickBot="1">
      <c r="A80" s="130" t="s">
        <v>262</v>
      </c>
      <c r="B80" s="131">
        <v>186</v>
      </c>
      <c r="C80" s="79">
        <v>5.4054054000000004E-3</v>
      </c>
      <c r="D80" s="24">
        <v>172</v>
      </c>
      <c r="E80" s="25">
        <f t="shared" si="34"/>
        <v>-7.5268817204301078E-2</v>
      </c>
      <c r="F80" s="104">
        <f>IF(ISNUMBER(D80), $B91 * E80, "")</f>
        <v>-11290.322580645161</v>
      </c>
      <c r="G80" s="102">
        <v>174</v>
      </c>
      <c r="H80" s="25">
        <f t="shared" si="35"/>
        <v>-6.4516129032258063E-2</v>
      </c>
      <c r="I80" s="103">
        <f>IF(ISNUMBER(G80), $B91 * H80, "")</f>
        <v>-9677.4193548387102</v>
      </c>
      <c r="J80" s="24">
        <v>175</v>
      </c>
      <c r="K80" s="25">
        <f t="shared" si="36"/>
        <v>-5.9139784946236562E-2</v>
      </c>
      <c r="L80" s="104">
        <f>IF(ISNUMBER(J80), $B91 * K80, "")</f>
        <v>-8870.9677419354848</v>
      </c>
      <c r="M80" s="102">
        <v>173</v>
      </c>
      <c r="N80" s="25">
        <f t="shared" si="37"/>
        <v>-6.9892473118279563E-2</v>
      </c>
      <c r="O80" s="104">
        <f>IF(ISNUMBER(M80), $B91 * N80, "")</f>
        <v>-10483.870967741934</v>
      </c>
      <c r="Q80" s="237"/>
      <c r="R80" s="238"/>
      <c r="S80" s="239"/>
    </row>
    <row r="81" spans="1:19">
      <c r="A81" s="123" t="s">
        <v>121</v>
      </c>
      <c r="B81" s="124">
        <v>375</v>
      </c>
      <c r="C81" s="76">
        <v>5.3619302999999997E-3</v>
      </c>
      <c r="D81" s="13">
        <v>333</v>
      </c>
      <c r="E81" s="14">
        <f>IF(ISNUMBER(D81), (D81 - $B81) / $B81, "")</f>
        <v>-0.112</v>
      </c>
      <c r="F81" s="16">
        <f>IF(ISNUMBER(D81), $B91 * E81, "")</f>
        <v>-16800</v>
      </c>
      <c r="G81" s="29">
        <v>340</v>
      </c>
      <c r="H81" s="14">
        <f>IF(ISNUMBER(G81), (G81 - $B81) / $B81, "")</f>
        <v>-9.3333333333333338E-2</v>
      </c>
      <c r="I81" s="100">
        <f>IF(ISNUMBER(G81), $B91 * H81, "")</f>
        <v>-14000</v>
      </c>
      <c r="J81" s="13">
        <v>344</v>
      </c>
      <c r="K81" s="14">
        <f>IF(ISNUMBER(J81), (J81 - $B81) / $B81, "")</f>
        <v>-8.2666666666666666E-2</v>
      </c>
      <c r="L81" s="16">
        <f>IF(ISNUMBER(J81), $B91 * K81, "")</f>
        <v>-12400</v>
      </c>
      <c r="M81" s="29">
        <v>337</v>
      </c>
      <c r="N81" s="14">
        <f>IF(ISNUMBER(M81), (M81 - $B81) / $B81, "")</f>
        <v>-0.10133333333333333</v>
      </c>
      <c r="O81" s="16">
        <f>IF(ISNUMBER(M81), $B91 * N81, "")</f>
        <v>-15200</v>
      </c>
      <c r="Q81" s="240"/>
      <c r="R81" s="241"/>
      <c r="S81" s="242"/>
    </row>
    <row r="82" spans="1:19" ht="17.25" thickBot="1">
      <c r="A82" s="125" t="s">
        <v>141</v>
      </c>
      <c r="B82" s="126">
        <v>102</v>
      </c>
      <c r="C82" s="77">
        <v>0</v>
      </c>
      <c r="D82" s="15">
        <v>92.2</v>
      </c>
      <c r="E82" s="32">
        <f t="shared" ref="E82:E85" si="38">IF(ISNUMBER(D82), (D82 - $B82) / $B82, "")</f>
        <v>-9.6078431372548997E-2</v>
      </c>
      <c r="F82" s="18">
        <f>IF(ISNUMBER(D82), $B91 * E82, "")</f>
        <v>-14411.76470588235</v>
      </c>
      <c r="G82" s="31">
        <v>93.4</v>
      </c>
      <c r="H82" s="32">
        <f t="shared" ref="H82:H85" si="39">IF(ISNUMBER(G82), (G82 - $B82) / $B82, "")</f>
        <v>-8.4313725490196029E-2</v>
      </c>
      <c r="I82" s="101">
        <f>IF(ISNUMBER(G82), $B91 * H82, "")</f>
        <v>-12647.058823529404</v>
      </c>
      <c r="J82" s="15">
        <v>93.7</v>
      </c>
      <c r="K82" s="32">
        <f t="shared" ref="K82:K85" si="40">IF(ISNUMBER(J82), (J82 - $B82) / $B82, "")</f>
        <v>-8.1372549019607818E-2</v>
      </c>
      <c r="L82" s="18">
        <f>IF(ISNUMBER(J82), $B91 * K82, "")</f>
        <v>-12205.882352941173</v>
      </c>
      <c r="M82" s="31">
        <v>92.4</v>
      </c>
      <c r="N82" s="32">
        <f t="shared" ref="N82:N85" si="41">IF(ISNUMBER(M82), (M82 - $B82) / $B82, "")</f>
        <v>-9.4117647058823473E-2</v>
      </c>
      <c r="O82" s="18">
        <f>IF(ISNUMBER(M82), $B91 * N82, "")</f>
        <v>-14117.647058823521</v>
      </c>
      <c r="Q82" s="243"/>
      <c r="R82" s="244"/>
      <c r="S82" s="245"/>
    </row>
    <row r="83" spans="1:19" ht="17.25" thickBot="1">
      <c r="A83" s="125" t="s">
        <v>248</v>
      </c>
      <c r="B83" s="126">
        <v>785</v>
      </c>
      <c r="C83" s="77">
        <v>-1.2722645999999999E-3</v>
      </c>
      <c r="D83" s="15">
        <v>739</v>
      </c>
      <c r="E83" s="32">
        <f t="shared" si="38"/>
        <v>-5.8598726114649682E-2</v>
      </c>
      <c r="F83" s="18">
        <f>IF(ISNUMBER(D83), $B91 * E83, "")</f>
        <v>-8789.8089171974516</v>
      </c>
      <c r="G83" s="31">
        <v>745</v>
      </c>
      <c r="H83" s="32">
        <f t="shared" si="39"/>
        <v>-5.0955414012738856E-2</v>
      </c>
      <c r="I83" s="101">
        <f>IF(ISNUMBER(G83), $B91 * H83, "")</f>
        <v>-7643.3121019108285</v>
      </c>
      <c r="J83" s="15">
        <v>750</v>
      </c>
      <c r="K83" s="32">
        <f t="shared" si="40"/>
        <v>-4.4585987261146494E-2</v>
      </c>
      <c r="L83" s="18">
        <f>IF(ISNUMBER(J83), $B91 * K83, "")</f>
        <v>-6687.8980891719739</v>
      </c>
      <c r="M83" s="31">
        <v>740</v>
      </c>
      <c r="N83" s="32">
        <f t="shared" si="41"/>
        <v>-5.7324840764331211E-2</v>
      </c>
      <c r="O83" s="18">
        <f>IF(ISNUMBER(M83), $B91 * N83, "")</f>
        <v>-8598.7261146496821</v>
      </c>
      <c r="Q83" s="228"/>
      <c r="R83" s="228"/>
      <c r="S83" s="228"/>
    </row>
    <row r="84" spans="1:19" ht="17.25" thickBot="1">
      <c r="A84" s="125" t="s">
        <v>232</v>
      </c>
      <c r="B84" s="126">
        <v>431</v>
      </c>
      <c r="C84" s="77">
        <v>-2.3148147999999999E-3</v>
      </c>
      <c r="D84" s="15">
        <v>399</v>
      </c>
      <c r="E84" s="32">
        <f t="shared" si="38"/>
        <v>-7.4245939675174011E-2</v>
      </c>
      <c r="F84" s="18">
        <f>IF(ISNUMBER(D84), $B91 * E84, "")</f>
        <v>-11136.890951276102</v>
      </c>
      <c r="G84" s="31">
        <v>411</v>
      </c>
      <c r="H84" s="32">
        <f t="shared" si="39"/>
        <v>-4.6403712296983757E-2</v>
      </c>
      <c r="I84" s="101">
        <f>IF(ISNUMBER(G84), $B91 * H84, "")</f>
        <v>-6960.5568445475637</v>
      </c>
      <c r="J84" s="15">
        <v>411</v>
      </c>
      <c r="K84" s="32">
        <f t="shared" si="40"/>
        <v>-4.6403712296983757E-2</v>
      </c>
      <c r="L84" s="18">
        <f>IF(ISNUMBER(J84), $B91 * K84, "")</f>
        <v>-6960.5568445475637</v>
      </c>
      <c r="M84" s="31">
        <v>398</v>
      </c>
      <c r="N84" s="32">
        <f t="shared" si="41"/>
        <v>-7.6566125290023199E-2</v>
      </c>
      <c r="O84" s="18">
        <f>IF(ISNUMBER(M84), $B91 * N84, "")</f>
        <v>-11484.918793503481</v>
      </c>
      <c r="Q84" s="223"/>
      <c r="R84" s="223"/>
      <c r="S84" s="223"/>
    </row>
    <row r="85" spans="1:19" ht="17.25" thickBot="1">
      <c r="A85" s="127" t="s">
        <v>188</v>
      </c>
      <c r="B85" s="128">
        <v>264</v>
      </c>
      <c r="C85" s="78">
        <v>-3.7735848999999998E-3</v>
      </c>
      <c r="D85" s="20">
        <v>239</v>
      </c>
      <c r="E85" s="21">
        <f t="shared" si="38"/>
        <v>-9.4696969696969696E-2</v>
      </c>
      <c r="F85" s="22">
        <f>IF(ISNUMBER(D85), $B91 * E85, "")</f>
        <v>-14204.545454545454</v>
      </c>
      <c r="G85" s="30">
        <v>241</v>
      </c>
      <c r="H85" s="21">
        <f t="shared" si="39"/>
        <v>-8.7121212121212127E-2</v>
      </c>
      <c r="I85" s="105">
        <f>IF(ISNUMBER(G85), $B91 * H85, "")</f>
        <v>-13068.18181818182</v>
      </c>
      <c r="J85" s="20">
        <v>243</v>
      </c>
      <c r="K85" s="21">
        <f t="shared" si="40"/>
        <v>-7.9545454545454544E-2</v>
      </c>
      <c r="L85" s="22">
        <f>IF(ISNUMBER(J85), $B91 * K85, "")</f>
        <v>-11931.818181818182</v>
      </c>
      <c r="M85" s="30">
        <v>241</v>
      </c>
      <c r="N85" s="21">
        <f t="shared" si="41"/>
        <v>-8.7121212121212127E-2</v>
      </c>
      <c r="O85" s="22">
        <f>IF(ISNUMBER(M85), $B91 * N85, "")</f>
        <v>-13068.18181818182</v>
      </c>
      <c r="Q85" s="223"/>
      <c r="R85" s="223"/>
      <c r="S85" s="223"/>
    </row>
    <row r="86" spans="1:19" ht="17.25" thickBot="1">
      <c r="A86" s="125" t="s">
        <v>218</v>
      </c>
      <c r="B86" s="129">
        <v>229</v>
      </c>
      <c r="C86" s="80">
        <v>-4.3478261000000004E-3</v>
      </c>
      <c r="D86" s="106">
        <v>207</v>
      </c>
      <c r="E86" s="107">
        <f>IF(ISNUMBER(D86), (D86 - $B86) / $B86, "")</f>
        <v>-9.606986899563319E-2</v>
      </c>
      <c r="F86" s="108">
        <f>IF(ISNUMBER(D86), $B91 * E86, "")</f>
        <v>-14410.480349344978</v>
      </c>
      <c r="G86" s="109">
        <v>210</v>
      </c>
      <c r="H86" s="107">
        <f>IF(ISNUMBER(G86), (G86 - $B86) / $B86, "")</f>
        <v>-8.296943231441048E-2</v>
      </c>
      <c r="I86" s="110">
        <f>IF(ISNUMBER(G86), $B91 * H86, "")</f>
        <v>-12445.414847161572</v>
      </c>
      <c r="J86" s="106">
        <v>211</v>
      </c>
      <c r="K86" s="107">
        <f>IF(ISNUMBER(J86), (J86 - $B86) / $B86, "")</f>
        <v>-7.8602620087336247E-2</v>
      </c>
      <c r="L86" s="108">
        <f>IF(ISNUMBER(J86), $B91 * K86, "")</f>
        <v>-11790.393013100436</v>
      </c>
      <c r="M86" s="109">
        <v>206</v>
      </c>
      <c r="N86" s="107">
        <f>IF(ISNUMBER(M86), (M86 - $B86) / $B86, "")</f>
        <v>-0.10043668122270742</v>
      </c>
      <c r="O86" s="108">
        <f>IF(ISNUMBER(M86), $B91 * N86, "")</f>
        <v>-15065.502183406114</v>
      </c>
      <c r="Q86" s="228"/>
      <c r="R86" s="228"/>
      <c r="S86" s="228"/>
    </row>
    <row r="87" spans="1:19" ht="17.25" thickBot="1">
      <c r="A87" s="125" t="s">
        <v>216</v>
      </c>
      <c r="B87" s="126">
        <v>157</v>
      </c>
      <c r="C87" s="77">
        <v>-6.3291138999999998E-3</v>
      </c>
      <c r="D87" s="15">
        <v>143</v>
      </c>
      <c r="E87" s="32">
        <f t="shared" ref="E87:E90" si="42">IF(ISNUMBER(D87), (D87 - $B87) / $B87, "")</f>
        <v>-8.9171974522292988E-2</v>
      </c>
      <c r="F87" s="18">
        <f>IF(ISNUMBER(D87), $B91 * E87, "")</f>
        <v>-13375.796178343948</v>
      </c>
      <c r="G87" s="31">
        <v>144</v>
      </c>
      <c r="H87" s="32">
        <f t="shared" ref="H87:H90" si="43">IF(ISNUMBER(G87), (G87 - $B87) / $B87, "")</f>
        <v>-8.2802547770700632E-2</v>
      </c>
      <c r="I87" s="101">
        <f>IF(ISNUMBER(G87), $B91 * H87, "")</f>
        <v>-12420.382165605095</v>
      </c>
      <c r="J87" s="15">
        <v>144</v>
      </c>
      <c r="K87" s="32">
        <f t="shared" ref="K87:K90" si="44">IF(ISNUMBER(J87), (J87 - $B87) / $B87, "")</f>
        <v>-8.2802547770700632E-2</v>
      </c>
      <c r="L87" s="18">
        <f>IF(ISNUMBER(J87), $B91 * K87, "")</f>
        <v>-12420.382165605095</v>
      </c>
      <c r="M87" s="31">
        <v>141</v>
      </c>
      <c r="N87" s="32">
        <f t="shared" ref="N87:N90" si="45">IF(ISNUMBER(M87), (M87 - $B87) / $B87, "")</f>
        <v>-0.10191082802547771</v>
      </c>
      <c r="O87" s="18">
        <f>IF(ISNUMBER(M87), $B91 * N87, "")</f>
        <v>-15286.624203821657</v>
      </c>
      <c r="Q87" s="228"/>
      <c r="R87" s="228"/>
      <c r="S87" s="228"/>
    </row>
    <row r="88" spans="1:19" ht="17.25" thickBot="1">
      <c r="A88" s="125" t="s">
        <v>161</v>
      </c>
      <c r="B88" s="126">
        <v>458</v>
      </c>
      <c r="C88" s="77">
        <v>-6.5075921999999996E-3</v>
      </c>
      <c r="D88" s="15">
        <v>411</v>
      </c>
      <c r="E88" s="32">
        <f t="shared" si="42"/>
        <v>-0.10262008733624454</v>
      </c>
      <c r="F88" s="18">
        <f>IF(ISNUMBER(D88), $B91 * E88, "")</f>
        <v>-15393.013100436681</v>
      </c>
      <c r="G88" s="31">
        <v>421</v>
      </c>
      <c r="H88" s="32">
        <f t="shared" si="43"/>
        <v>-8.0786026200873357E-2</v>
      </c>
      <c r="I88" s="101">
        <f>IF(ISNUMBER(G88), $B91 * H88, "")</f>
        <v>-12117.903930131004</v>
      </c>
      <c r="J88" s="15">
        <v>424</v>
      </c>
      <c r="K88" s="32">
        <f t="shared" si="44"/>
        <v>-7.4235807860262015E-2</v>
      </c>
      <c r="L88" s="18">
        <f>IF(ISNUMBER(J88), $B91 * K88, "")</f>
        <v>-11135.371179039303</v>
      </c>
      <c r="M88" s="31">
        <v>415</v>
      </c>
      <c r="N88" s="32">
        <f t="shared" si="45"/>
        <v>-9.3886462882096067E-2</v>
      </c>
      <c r="O88" s="18">
        <f>IF(ISNUMBER(M88), $B91 * N88, "")</f>
        <v>-14082.96943231441</v>
      </c>
      <c r="Q88" s="228"/>
      <c r="R88" s="228"/>
      <c r="S88" s="228"/>
    </row>
    <row r="89" spans="1:19">
      <c r="A89" s="125" t="s">
        <v>202</v>
      </c>
      <c r="B89" s="126">
        <v>560</v>
      </c>
      <c r="C89" s="77">
        <v>-7.0921986000000003E-3</v>
      </c>
      <c r="D89" s="15">
        <v>516</v>
      </c>
      <c r="E89" s="32">
        <f t="shared" si="42"/>
        <v>-7.857142857142857E-2</v>
      </c>
      <c r="F89" s="18">
        <f>IF(ISNUMBER(D89), $B91 * E89, "")</f>
        <v>-11785.714285714286</v>
      </c>
      <c r="G89" s="31">
        <v>520</v>
      </c>
      <c r="H89" s="32">
        <f t="shared" si="43"/>
        <v>-7.1428571428571425E-2</v>
      </c>
      <c r="I89" s="101">
        <f>IF(ISNUMBER(G89), $B91 * H89, "")</f>
        <v>-10714.285714285714</v>
      </c>
      <c r="J89" s="15">
        <v>520</v>
      </c>
      <c r="K89" s="32">
        <f t="shared" si="44"/>
        <v>-7.1428571428571425E-2</v>
      </c>
      <c r="L89" s="18">
        <f>IF(ISNUMBER(J89), $B91 * K89, "")</f>
        <v>-10714.285714285714</v>
      </c>
      <c r="M89" s="31">
        <v>517</v>
      </c>
      <c r="N89" s="32">
        <f t="shared" si="45"/>
        <v>-7.678571428571429E-2</v>
      </c>
      <c r="O89" s="18">
        <f>IF(ISNUMBER(M89), $B91 * N89, "")</f>
        <v>-11517.857142857143</v>
      </c>
      <c r="Q89" s="250"/>
      <c r="R89" s="251"/>
      <c r="S89" s="252"/>
    </row>
    <row r="90" spans="1:19" ht="17.25" thickBot="1">
      <c r="A90" s="130" t="s">
        <v>107</v>
      </c>
      <c r="B90" s="131">
        <v>123</v>
      </c>
      <c r="C90" s="79">
        <v>-8.0645161000000003E-3</v>
      </c>
      <c r="D90" s="24">
        <v>111</v>
      </c>
      <c r="E90" s="25">
        <f t="shared" si="42"/>
        <v>-9.7560975609756101E-2</v>
      </c>
      <c r="F90" s="104">
        <f>IF(ISNUMBER(D90), $B91 * E90, "")</f>
        <v>-14634.146341463415</v>
      </c>
      <c r="G90" s="102">
        <v>113</v>
      </c>
      <c r="H90" s="25">
        <f t="shared" si="43"/>
        <v>-8.1300813008130079E-2</v>
      </c>
      <c r="I90" s="103">
        <f>IF(ISNUMBER(G90), $B91 * H90, "")</f>
        <v>-12195.121951219511</v>
      </c>
      <c r="J90" s="24">
        <v>113</v>
      </c>
      <c r="K90" s="25">
        <f t="shared" si="44"/>
        <v>-8.1300813008130079E-2</v>
      </c>
      <c r="L90" s="104">
        <f>IF(ISNUMBER(J90), $B91 * K90, "")</f>
        <v>-12195.121951219511</v>
      </c>
      <c r="M90" s="102">
        <v>111</v>
      </c>
      <c r="N90" s="25">
        <f t="shared" si="45"/>
        <v>-9.7560975609756101E-2</v>
      </c>
      <c r="O90" s="104">
        <f>IF(ISNUMBER(M90), $B91 * N90, "")</f>
        <v>-14634.146341463415</v>
      </c>
      <c r="Q90" s="253"/>
      <c r="R90" s="254"/>
      <c r="S90" s="255"/>
    </row>
    <row r="91" spans="1:19" ht="17.25" thickBot="1">
      <c r="A91" s="132" t="s">
        <v>266</v>
      </c>
      <c r="B91" s="261">
        <f>$B$37</f>
        <v>150000</v>
      </c>
      <c r="C91" s="262"/>
      <c r="D91" s="26" t="s">
        <v>267</v>
      </c>
      <c r="E91" s="27">
        <f>IF(COUNT(E71:E90), SUM(E71:E90) / COUNT(E71:E90), 0)</f>
        <v>-8.9568961803759714E-2</v>
      </c>
      <c r="F91" s="28">
        <f>SUM(F71:F90)</f>
        <v>-268706.88541127916</v>
      </c>
      <c r="G91" s="26" t="s">
        <v>267</v>
      </c>
      <c r="H91" s="27">
        <f>IF(COUNT(H71:H90), SUM(H71:H90) / COUNT(H71:H90), 0)</f>
        <v>-7.6402429738503336E-2</v>
      </c>
      <c r="I91" s="28">
        <f>SUM(I71:I90)</f>
        <v>-229207.28921551001</v>
      </c>
      <c r="J91" s="26" t="s">
        <v>267</v>
      </c>
      <c r="K91" s="27">
        <f>IF(COUNT(K71:K90), SUM(K71:K90) / COUNT(K71:K90), 0)</f>
        <v>-7.3735294380859101E-2</v>
      </c>
      <c r="L91" s="28">
        <f>SUM(L71:L90)</f>
        <v>-221205.88314257731</v>
      </c>
      <c r="M91" s="26" t="s">
        <v>267</v>
      </c>
      <c r="N91" s="27">
        <f>IF(COUNT(N71:N90), SUM(N71:N90) / COUNT(N71:N90), 0)</f>
        <v>-8.871184959582229E-2</v>
      </c>
      <c r="O91" s="28">
        <f>SUM(O71:O90)</f>
        <v>-266135.54878746689</v>
      </c>
      <c r="Q91" s="256"/>
      <c r="R91" s="257"/>
      <c r="S91" s="258"/>
    </row>
    <row r="93" spans="1:19" ht="17.25" thickBot="1"/>
    <row r="94" spans="1:19" ht="17.25" thickBot="1">
      <c r="A94" s="202" t="s">
        <v>46</v>
      </c>
      <c r="B94" s="203"/>
      <c r="C94" s="203"/>
      <c r="D94" s="203"/>
      <c r="E94" s="203"/>
      <c r="F94" s="203"/>
      <c r="G94" s="203"/>
      <c r="H94" s="203"/>
      <c r="I94" s="203"/>
      <c r="J94" s="203"/>
      <c r="K94" s="203"/>
      <c r="L94" s="203"/>
      <c r="M94" s="203"/>
      <c r="N94" s="203"/>
      <c r="O94" s="204"/>
      <c r="Q94" s="223"/>
      <c r="R94" s="223"/>
      <c r="S94" s="223"/>
    </row>
    <row r="95" spans="1:19" ht="17.25" thickBot="1">
      <c r="A95" s="186" t="s">
        <v>263</v>
      </c>
      <c r="B95" s="202" t="s">
        <v>49</v>
      </c>
      <c r="C95" s="204"/>
      <c r="D95" s="202" t="s">
        <v>57</v>
      </c>
      <c r="E95" s="203"/>
      <c r="F95" s="204"/>
      <c r="G95" s="229">
        <f>_xlfn.IFNA(VLOOKUP(B95, 현재가테이블!$B$2:$D$200, 2, FALSE), "-")</f>
        <v>48446000</v>
      </c>
      <c r="H95" s="230"/>
      <c r="I95" s="231"/>
      <c r="J95" s="202" t="s">
        <v>58</v>
      </c>
      <c r="K95" s="203"/>
      <c r="L95" s="204"/>
      <c r="M95" s="232">
        <f>_xlfn.IFNA(VLOOKUP(B95, 현재가테이블!$B$2:$D$200, 3, FALSE), "-")</f>
        <v>4.5040769699999997E-2</v>
      </c>
      <c r="N95" s="233"/>
      <c r="O95" s="234"/>
      <c r="Q95" s="223"/>
      <c r="R95" s="223"/>
      <c r="S95" s="223"/>
    </row>
    <row r="96" spans="1:19" ht="17.25" thickBot="1">
      <c r="A96" s="263" t="s">
        <v>54</v>
      </c>
      <c r="B96" s="265" t="str">
        <f>TEXT($G$1, "[$-ko-KR]yyyy-mm-dd(ddd) ") &amp; "오전 00:00"</f>
        <v>2022-02-12(토) 오전 00:00</v>
      </c>
      <c r="C96" s="266"/>
      <c r="D96" s="225" t="str">
        <f>TEXT($G$1, "[$-ko-KR]yyyy-mm-dd(ddd) ") &amp; "오후 14:00"</f>
        <v>2022-02-12(토) 오후 14:00</v>
      </c>
      <c r="E96" s="226"/>
      <c r="F96" s="227"/>
      <c r="G96" s="225" t="str">
        <f>TEXT($G$1, "[$-ko-KR]yyyy-mm-dd(ddd) ") &amp; "오후 19:00"</f>
        <v>2022-02-12(토) 오후 19:00</v>
      </c>
      <c r="H96" s="226"/>
      <c r="I96" s="227"/>
      <c r="J96" s="225" t="str">
        <f>TEXT($G$1, "[$-ko-KR]yyyy-mm-dd(ddd) ") &amp; "오후 21:00"</f>
        <v>2022-02-12(토) 오후 21:00</v>
      </c>
      <c r="K96" s="226"/>
      <c r="L96" s="227"/>
      <c r="M96" s="225" t="str">
        <f>TEXT($G$1+1, "[$-ko-KR]yyyy-mm-dd(ddd) ") &amp; "오전 00:00"</f>
        <v>2022-02-13(일) 오전 00:00</v>
      </c>
      <c r="N96" s="226"/>
      <c r="O96" s="227"/>
      <c r="Q96" s="223"/>
      <c r="R96" s="223"/>
      <c r="S96" s="223"/>
    </row>
    <row r="97" spans="1:19" ht="17.25" thickBot="1">
      <c r="A97" s="264"/>
      <c r="B97" s="121" t="s">
        <v>57</v>
      </c>
      <c r="C97" s="122" t="s">
        <v>58</v>
      </c>
      <c r="D97" s="2" t="s">
        <v>57</v>
      </c>
      <c r="E97" s="10" t="s">
        <v>264</v>
      </c>
      <c r="F97" s="11" t="s">
        <v>265</v>
      </c>
      <c r="G97" s="187" t="s">
        <v>57</v>
      </c>
      <c r="H97" s="188" t="s">
        <v>264</v>
      </c>
      <c r="I97" s="189" t="s">
        <v>265</v>
      </c>
      <c r="J97" s="10" t="s">
        <v>57</v>
      </c>
      <c r="K97" s="10" t="s">
        <v>264</v>
      </c>
      <c r="L97" s="115" t="s">
        <v>265</v>
      </c>
      <c r="M97" s="2" t="s">
        <v>57</v>
      </c>
      <c r="N97" s="10" t="s">
        <v>264</v>
      </c>
      <c r="O97" s="66" t="s">
        <v>265</v>
      </c>
      <c r="Q97" s="228"/>
      <c r="R97" s="228"/>
      <c r="S97" s="228"/>
    </row>
    <row r="98" spans="1:19" ht="17.25" thickBot="1">
      <c r="A98" s="123" t="s">
        <v>222</v>
      </c>
      <c r="B98" s="124">
        <v>1160</v>
      </c>
      <c r="C98" s="76">
        <v>0.1262135922</v>
      </c>
      <c r="D98" s="13">
        <v>1025</v>
      </c>
      <c r="E98" s="14">
        <f>IF(ISNUMBER(D98), (D98 - $B98) / $B98, "")</f>
        <v>-0.11637931034482758</v>
      </c>
      <c r="F98" s="16">
        <f>IF(ISNUMBER(D98), $B118 * E98, "")</f>
        <v>-17456.896551724138</v>
      </c>
      <c r="G98" s="29">
        <v>1040</v>
      </c>
      <c r="H98" s="14">
        <f>IF(ISNUMBER(G98), (G98 - $B98) / $B98, "")</f>
        <v>-0.10344827586206896</v>
      </c>
      <c r="I98" s="100">
        <f>IF(ISNUMBER(G98), $B118 * H98, "")</f>
        <v>-15517.241379310344</v>
      </c>
      <c r="J98" s="13">
        <v>1045</v>
      </c>
      <c r="K98" s="14">
        <f>IF(ISNUMBER(J98), (J98 - $B98) / $B98, "")</f>
        <v>-9.9137931034482762E-2</v>
      </c>
      <c r="L98" s="16">
        <f>IF(ISNUMBER(J98), $B118 * K98, "")</f>
        <v>-14870.689655172415</v>
      </c>
      <c r="M98" s="29">
        <v>1025</v>
      </c>
      <c r="N98" s="14">
        <f>IF(ISNUMBER(M98), (M98 - $B98) / $B98, "")</f>
        <v>-0.11637931034482758</v>
      </c>
      <c r="O98" s="16">
        <f>IF(ISNUMBER(M98), $B118 * N98, "")</f>
        <v>-17456.896551724138</v>
      </c>
      <c r="Q98" s="223"/>
      <c r="R98" s="223"/>
      <c r="S98" s="223"/>
    </row>
    <row r="99" spans="1:19" ht="17.25" thickBot="1">
      <c r="A99" s="125" t="s">
        <v>133</v>
      </c>
      <c r="B99" s="126">
        <v>2520</v>
      </c>
      <c r="C99" s="77">
        <v>0.1004366812</v>
      </c>
      <c r="D99" s="15">
        <v>2185</v>
      </c>
      <c r="E99" s="32">
        <f t="shared" ref="E99:E102" si="46">IF(ISNUMBER(D99), (D99 - $B99) / $B99, "")</f>
        <v>-0.13293650793650794</v>
      </c>
      <c r="F99" s="18">
        <f>IF(ISNUMBER(D99), $B118 * E99, "")</f>
        <v>-19940.476190476191</v>
      </c>
      <c r="G99" s="31">
        <v>2200</v>
      </c>
      <c r="H99" s="32">
        <f t="shared" ref="H99:H102" si="47">IF(ISNUMBER(G99), (G99 - $B99) / $B99, "")</f>
        <v>-0.12698412698412698</v>
      </c>
      <c r="I99" s="101">
        <f>IF(ISNUMBER(G99), $B118 * H99, "")</f>
        <v>-19047.619047619046</v>
      </c>
      <c r="J99" s="15">
        <v>2215</v>
      </c>
      <c r="K99" s="32">
        <f t="shared" ref="K99:K102" si="48">IF(ISNUMBER(J99), (J99 - $B99) / $B99, "")</f>
        <v>-0.12103174603174603</v>
      </c>
      <c r="L99" s="18">
        <f>IF(ISNUMBER(J99), $B118 * K99, "")</f>
        <v>-18154.761904761905</v>
      </c>
      <c r="M99" s="31">
        <v>2170</v>
      </c>
      <c r="N99" s="32">
        <f t="shared" ref="N99:N102" si="49">IF(ISNUMBER(M99), (M99 - $B99) / $B99, "")</f>
        <v>-0.1388888888888889</v>
      </c>
      <c r="O99" s="18">
        <f>IF(ISNUMBER(M99), $B118 * N99, "")</f>
        <v>-20833.333333333336</v>
      </c>
      <c r="Q99" s="223"/>
      <c r="R99" s="223"/>
      <c r="S99" s="223"/>
    </row>
    <row r="100" spans="1:19" ht="17.25" thickBot="1">
      <c r="A100" s="125" t="s">
        <v>169</v>
      </c>
      <c r="B100" s="126">
        <v>2225</v>
      </c>
      <c r="C100" s="77">
        <v>5.4502369699999997E-2</v>
      </c>
      <c r="D100" s="15">
        <v>1920</v>
      </c>
      <c r="E100" s="32">
        <f t="shared" si="46"/>
        <v>-0.13707865168539327</v>
      </c>
      <c r="F100" s="18">
        <f>IF(ISNUMBER(D100), $B118 * E100, "")</f>
        <v>-20561.79775280899</v>
      </c>
      <c r="G100" s="31">
        <v>1965</v>
      </c>
      <c r="H100" s="32">
        <f t="shared" si="47"/>
        <v>-0.11685393258426967</v>
      </c>
      <c r="I100" s="101">
        <f>IF(ISNUMBER(G100), $B118 * H100, "")</f>
        <v>-17528.08988764045</v>
      </c>
      <c r="J100" s="15">
        <v>1965</v>
      </c>
      <c r="K100" s="32">
        <f t="shared" si="48"/>
        <v>-0.11685393258426967</v>
      </c>
      <c r="L100" s="18">
        <f>IF(ISNUMBER(J100), $B118 * K100, "")</f>
        <v>-17528.08988764045</v>
      </c>
      <c r="M100" s="31">
        <v>1935</v>
      </c>
      <c r="N100" s="32">
        <f t="shared" si="49"/>
        <v>-0.1303370786516854</v>
      </c>
      <c r="O100" s="18">
        <f>IF(ISNUMBER(M100), $B118 * N100, "")</f>
        <v>-19550.561797752809</v>
      </c>
      <c r="Q100" s="228"/>
      <c r="R100" s="228"/>
      <c r="S100" s="228"/>
    </row>
    <row r="101" spans="1:19" ht="17.25" thickBot="1">
      <c r="A101" s="125" t="s">
        <v>171</v>
      </c>
      <c r="B101" s="126">
        <v>740</v>
      </c>
      <c r="C101" s="77">
        <v>5.1136363599999998E-2</v>
      </c>
      <c r="D101" s="15">
        <v>695</v>
      </c>
      <c r="E101" s="32">
        <f t="shared" si="46"/>
        <v>-6.0810810810810814E-2</v>
      </c>
      <c r="F101" s="18">
        <f>IF(ISNUMBER(D101), $B118 * E101, "")</f>
        <v>-9121.6216216216217</v>
      </c>
      <c r="G101" s="31">
        <v>699</v>
      </c>
      <c r="H101" s="32">
        <f t="shared" si="47"/>
        <v>-5.5405405405405408E-2</v>
      </c>
      <c r="I101" s="101">
        <f>IF(ISNUMBER(G101), $B118 * H101, "")</f>
        <v>-8310.8108108108117</v>
      </c>
      <c r="J101" s="15">
        <v>698</v>
      </c>
      <c r="K101" s="32">
        <f t="shared" si="48"/>
        <v>-5.675675675675676E-2</v>
      </c>
      <c r="L101" s="18">
        <f>IF(ISNUMBER(J101), $B118 * K101, "")</f>
        <v>-8513.5135135135133</v>
      </c>
      <c r="M101" s="31">
        <v>692</v>
      </c>
      <c r="N101" s="32">
        <f t="shared" si="49"/>
        <v>-6.4864864864864868E-2</v>
      </c>
      <c r="O101" s="18">
        <f>IF(ISNUMBER(M101), $B118 * N101, "")</f>
        <v>-9729.72972972973</v>
      </c>
      <c r="Q101" s="228"/>
      <c r="R101" s="228"/>
      <c r="S101" s="228"/>
    </row>
    <row r="102" spans="1:19" ht="17.25" thickBot="1">
      <c r="A102" s="127" t="s">
        <v>99</v>
      </c>
      <c r="B102" s="128">
        <v>43940</v>
      </c>
      <c r="C102" s="78">
        <v>4.7437425499999998E-2</v>
      </c>
      <c r="D102" s="20">
        <v>38220</v>
      </c>
      <c r="E102" s="21">
        <f t="shared" si="46"/>
        <v>-0.13017751479289941</v>
      </c>
      <c r="F102" s="22">
        <f>IF(ISNUMBER(D102), $B118 * E102, "")</f>
        <v>-19526.627218934911</v>
      </c>
      <c r="G102" s="30">
        <v>38750</v>
      </c>
      <c r="H102" s="21">
        <f t="shared" si="47"/>
        <v>-0.11811561219845243</v>
      </c>
      <c r="I102" s="105">
        <f>IF(ISNUMBER(G102), $B118 * H102, "")</f>
        <v>-17717.341829767865</v>
      </c>
      <c r="J102" s="20">
        <v>39010</v>
      </c>
      <c r="K102" s="21">
        <f t="shared" si="48"/>
        <v>-0.11219845243513883</v>
      </c>
      <c r="L102" s="22">
        <f>IF(ISNUMBER(J102), $B118 * K102, "")</f>
        <v>-16829.767865270824</v>
      </c>
      <c r="M102" s="30">
        <v>38220</v>
      </c>
      <c r="N102" s="21">
        <f t="shared" si="49"/>
        <v>-0.13017751479289941</v>
      </c>
      <c r="O102" s="22">
        <f>IF(ISNUMBER(M102), $B118 * N102, "")</f>
        <v>-19526.627218934911</v>
      </c>
      <c r="Q102" s="228"/>
      <c r="R102" s="228"/>
      <c r="S102" s="228"/>
    </row>
    <row r="103" spans="1:19" ht="17.25" thickBot="1">
      <c r="A103" s="125" t="s">
        <v>62</v>
      </c>
      <c r="B103" s="129">
        <v>30180</v>
      </c>
      <c r="C103" s="80">
        <v>3.7826684999999999E-2</v>
      </c>
      <c r="D103" s="106">
        <v>25980</v>
      </c>
      <c r="E103" s="107">
        <f>IF(ISNUMBER(D103), (D103 - $B103) / $B103, "")</f>
        <v>-0.13916500994035785</v>
      </c>
      <c r="F103" s="108">
        <f>IF(ISNUMBER(D103), $B118 * E103, "")</f>
        <v>-20874.751491053677</v>
      </c>
      <c r="G103" s="109">
        <v>26550</v>
      </c>
      <c r="H103" s="107">
        <f>IF(ISNUMBER(G103), (G103 - $B103) / $B103, "")</f>
        <v>-0.12027833001988071</v>
      </c>
      <c r="I103" s="110">
        <f>IF(ISNUMBER(G103), $B118 * H103, "")</f>
        <v>-18041.749502982108</v>
      </c>
      <c r="J103" s="106">
        <v>26430</v>
      </c>
      <c r="K103" s="107">
        <f>IF(ISNUMBER(J103), (J103 - $B103) / $B103, "")</f>
        <v>-0.1242544731610338</v>
      </c>
      <c r="L103" s="108">
        <f>IF(ISNUMBER(J103), $B118 * K103, "")</f>
        <v>-18638.170974155069</v>
      </c>
      <c r="M103" s="109">
        <v>25950</v>
      </c>
      <c r="N103" s="107">
        <f>IF(ISNUMBER(M103), (M103 - $B103) / $B103, "")</f>
        <v>-0.14015904572564614</v>
      </c>
      <c r="O103" s="108">
        <f>IF(ISNUMBER(M103), $B118 * N103, "")</f>
        <v>-21023.856858846921</v>
      </c>
      <c r="Q103" s="228"/>
      <c r="R103" s="228"/>
      <c r="S103" s="228"/>
    </row>
    <row r="104" spans="1:19" ht="17.25" thickBot="1">
      <c r="A104" s="125" t="s">
        <v>95</v>
      </c>
      <c r="B104" s="126">
        <v>5220</v>
      </c>
      <c r="C104" s="77">
        <v>3.6742800399999997E-2</v>
      </c>
      <c r="D104" s="15">
        <v>5025</v>
      </c>
      <c r="E104" s="32">
        <f t="shared" ref="E104:E107" si="50">IF(ISNUMBER(D104), (D104 - $B104) / $B104, "")</f>
        <v>-3.7356321839080463E-2</v>
      </c>
      <c r="F104" s="18">
        <f>IF(ISNUMBER(D104), $B118 * E104, "")</f>
        <v>-5603.4482758620697</v>
      </c>
      <c r="G104" s="31">
        <v>5060</v>
      </c>
      <c r="H104" s="32">
        <f t="shared" ref="H104:H107" si="51">IF(ISNUMBER(G104), (G104 - $B104) / $B104, "")</f>
        <v>-3.0651340996168581E-2</v>
      </c>
      <c r="I104" s="101">
        <f>IF(ISNUMBER(G104), $B118 * H104, "")</f>
        <v>-4597.7011494252874</v>
      </c>
      <c r="J104" s="15">
        <v>5030</v>
      </c>
      <c r="K104" s="32">
        <f t="shared" ref="K104:K107" si="52">IF(ISNUMBER(J104), (J104 - $B104) / $B104, "")</f>
        <v>-3.6398467432950193E-2</v>
      </c>
      <c r="L104" s="18">
        <f>IF(ISNUMBER(J104), $B118 * K104, "")</f>
        <v>-5459.7701149425293</v>
      </c>
      <c r="M104" s="31">
        <v>4990</v>
      </c>
      <c r="N104" s="32">
        <f t="shared" ref="N104:N107" si="53">IF(ISNUMBER(M104), (M104 - $B104) / $B104, "")</f>
        <v>-4.4061302681992334E-2</v>
      </c>
      <c r="O104" s="18">
        <f>IF(ISNUMBER(M104), $B118 * N104, "")</f>
        <v>-6609.1954022988502</v>
      </c>
      <c r="Q104" s="228"/>
      <c r="R104" s="228"/>
      <c r="S104" s="228"/>
    </row>
    <row r="105" spans="1:19" ht="17.25" thickBot="1">
      <c r="A105" s="125" t="s">
        <v>117</v>
      </c>
      <c r="B105" s="126">
        <v>3835</v>
      </c>
      <c r="C105" s="77">
        <v>3.50877193E-2</v>
      </c>
      <c r="D105" s="15">
        <v>3575</v>
      </c>
      <c r="E105" s="32">
        <f t="shared" si="50"/>
        <v>-6.7796610169491525E-2</v>
      </c>
      <c r="F105" s="18">
        <f>IF(ISNUMBER(D105), $B118 * E105, "")</f>
        <v>-10169.491525423729</v>
      </c>
      <c r="G105" s="31">
        <v>3645</v>
      </c>
      <c r="H105" s="32">
        <f t="shared" si="51"/>
        <v>-4.9543676662320728E-2</v>
      </c>
      <c r="I105" s="101">
        <f>IF(ISNUMBER(G105), $B118 * H105, "")</f>
        <v>-7431.5514993481092</v>
      </c>
      <c r="J105" s="15">
        <v>3625</v>
      </c>
      <c r="K105" s="32">
        <f t="shared" si="52"/>
        <v>-5.4758800521512385E-2</v>
      </c>
      <c r="L105" s="18">
        <f>IF(ISNUMBER(J105), $B118 * K105, "")</f>
        <v>-8213.8200782268577</v>
      </c>
      <c r="M105" s="31">
        <v>3455</v>
      </c>
      <c r="N105" s="32">
        <f t="shared" si="53"/>
        <v>-9.9087353324641456E-2</v>
      </c>
      <c r="O105" s="18">
        <f>IF(ISNUMBER(M105), $B118 * N105, "")</f>
        <v>-14863.102998696218</v>
      </c>
      <c r="Q105" s="228"/>
      <c r="R105" s="228"/>
      <c r="S105" s="228"/>
    </row>
    <row r="106" spans="1:19" ht="17.25" thickBot="1">
      <c r="A106" s="125" t="s">
        <v>147</v>
      </c>
      <c r="B106" s="126">
        <v>9.67</v>
      </c>
      <c r="C106" s="77">
        <v>2.9818956300000001E-2</v>
      </c>
      <c r="D106" s="15">
        <v>9.4600000000000009</v>
      </c>
      <c r="E106" s="32">
        <f t="shared" si="50"/>
        <v>-2.1716649431230514E-2</v>
      </c>
      <c r="F106" s="18">
        <f>IF(ISNUMBER(D106), $B118 * E106, "")</f>
        <v>-3257.4974146845771</v>
      </c>
      <c r="G106" s="31">
        <v>9.4499999999999993</v>
      </c>
      <c r="H106" s="32">
        <f t="shared" si="51"/>
        <v>-2.2750775594622609E-2</v>
      </c>
      <c r="I106" s="101">
        <f>IF(ISNUMBER(G106), $B118 * H106, "")</f>
        <v>-3412.6163391933915</v>
      </c>
      <c r="J106" s="15">
        <v>9.2200000000000006</v>
      </c>
      <c r="K106" s="32">
        <f t="shared" si="52"/>
        <v>-4.6535677352636952E-2</v>
      </c>
      <c r="L106" s="18">
        <f>IF(ISNUMBER(J106), $B118 * K106, "")</f>
        <v>-6980.3516028955428</v>
      </c>
      <c r="M106" s="31">
        <v>8.9</v>
      </c>
      <c r="N106" s="32">
        <f t="shared" si="53"/>
        <v>-7.9627714581178857E-2</v>
      </c>
      <c r="O106" s="18">
        <f>IF(ISNUMBER(M106), $B118 * N106, "")</f>
        <v>-11944.157187176828</v>
      </c>
      <c r="Q106" s="33"/>
      <c r="R106" s="33"/>
    </row>
    <row r="107" spans="1:19" ht="17.25" thickBot="1">
      <c r="A107" s="130" t="s">
        <v>234</v>
      </c>
      <c r="B107" s="131">
        <v>99</v>
      </c>
      <c r="C107" s="79">
        <v>2.8037383200000002E-2</v>
      </c>
      <c r="D107" s="24">
        <v>97.5</v>
      </c>
      <c r="E107" s="25">
        <f t="shared" si="50"/>
        <v>-1.5151515151515152E-2</v>
      </c>
      <c r="F107" s="104">
        <f>IF(ISNUMBER(D107), $B118 * E107, "")</f>
        <v>-2272.727272727273</v>
      </c>
      <c r="G107" s="102">
        <v>99.6</v>
      </c>
      <c r="H107" s="25">
        <f t="shared" si="51"/>
        <v>6.0606060606060034E-3</v>
      </c>
      <c r="I107" s="103">
        <f>IF(ISNUMBER(G107), $B118 * H107, "")</f>
        <v>909.09090909090048</v>
      </c>
      <c r="J107" s="24">
        <v>99.8</v>
      </c>
      <c r="K107" s="25">
        <f t="shared" si="52"/>
        <v>8.0808080808080513E-3</v>
      </c>
      <c r="L107" s="104">
        <f>IF(ISNUMBER(J107), $B118 * K107, "")</f>
        <v>1212.1212121212077</v>
      </c>
      <c r="M107" s="102">
        <v>101</v>
      </c>
      <c r="N107" s="25">
        <f t="shared" si="53"/>
        <v>2.0202020202020204E-2</v>
      </c>
      <c r="O107" s="104">
        <f>IF(ISNUMBER(M107), $B118 * N107, "")</f>
        <v>3030.3030303030305</v>
      </c>
      <c r="Q107" s="237"/>
      <c r="R107" s="238"/>
      <c r="S107" s="239"/>
    </row>
    <row r="108" spans="1:19">
      <c r="A108" s="123" t="s">
        <v>240</v>
      </c>
      <c r="B108" s="124">
        <v>1235</v>
      </c>
      <c r="C108" s="76">
        <v>2.4896265599999998E-2</v>
      </c>
      <c r="D108" s="13">
        <v>1095</v>
      </c>
      <c r="E108" s="14">
        <f>IF(ISNUMBER(D108), (D108 - $B108) / $B108, "")</f>
        <v>-0.11336032388663968</v>
      </c>
      <c r="F108" s="16">
        <f>IF(ISNUMBER(D108), $B118 * E108, "")</f>
        <v>-17004.048582995951</v>
      </c>
      <c r="G108" s="29">
        <v>1125</v>
      </c>
      <c r="H108" s="14">
        <f>IF(ISNUMBER(G108), (G108 - $B108) / $B108, "")</f>
        <v>-8.9068825910931168E-2</v>
      </c>
      <c r="I108" s="100">
        <f>IF(ISNUMBER(G108), $B118 * H108, "")</f>
        <v>-13360.323886639675</v>
      </c>
      <c r="J108" s="13">
        <v>1135</v>
      </c>
      <c r="K108" s="14">
        <f>IF(ISNUMBER(J108), (J108 - $B108) / $B108, "")</f>
        <v>-8.0971659919028341E-2</v>
      </c>
      <c r="L108" s="16">
        <f>IF(ISNUMBER(J108), $B118 * K108, "")</f>
        <v>-12145.748987854251</v>
      </c>
      <c r="M108" s="29">
        <v>1100</v>
      </c>
      <c r="N108" s="14">
        <f>IF(ISNUMBER(M108), (M108 - $B108) / $B108, "")</f>
        <v>-0.10931174089068826</v>
      </c>
      <c r="O108" s="16">
        <f>IF(ISNUMBER(M108), $B118 * N108, "")</f>
        <v>-16396.761133603239</v>
      </c>
      <c r="Q108" s="240"/>
      <c r="R108" s="241"/>
      <c r="S108" s="242"/>
    </row>
    <row r="109" spans="1:19" ht="17.25" thickBot="1">
      <c r="A109" s="125" t="s">
        <v>153</v>
      </c>
      <c r="B109" s="126">
        <v>2490</v>
      </c>
      <c r="C109" s="77">
        <v>2.4691358E-2</v>
      </c>
      <c r="D109" s="15">
        <v>2150</v>
      </c>
      <c r="E109" s="32">
        <f t="shared" ref="E109:E112" si="54">IF(ISNUMBER(D109), (D109 - $B109) / $B109, "")</f>
        <v>-0.13654618473895583</v>
      </c>
      <c r="F109" s="18">
        <f>IF(ISNUMBER(D109), $B118 * E109, "")</f>
        <v>-20481.927710843374</v>
      </c>
      <c r="G109" s="31">
        <v>2195</v>
      </c>
      <c r="H109" s="32">
        <f t="shared" ref="H109:H112" si="55">IF(ISNUMBER(G109), (G109 - $B109) / $B109, "")</f>
        <v>-0.11847389558232932</v>
      </c>
      <c r="I109" s="101">
        <f>IF(ISNUMBER(G109), $B118 * H109, "")</f>
        <v>-17771.084337349399</v>
      </c>
      <c r="J109" s="15">
        <v>2210</v>
      </c>
      <c r="K109" s="32">
        <f t="shared" ref="K109:K112" si="56">IF(ISNUMBER(J109), (J109 - $B109) / $B109, "")</f>
        <v>-0.11244979919678715</v>
      </c>
      <c r="L109" s="18">
        <f>IF(ISNUMBER(J109), $B118 * K109, "")</f>
        <v>-16867.46987951807</v>
      </c>
      <c r="M109" s="31">
        <v>2155</v>
      </c>
      <c r="N109" s="32">
        <f t="shared" ref="N109:N112" si="57">IF(ISNUMBER(M109), (M109 - $B109) / $B109, "")</f>
        <v>-0.13453815261044177</v>
      </c>
      <c r="O109" s="18">
        <f>IF(ISNUMBER(M109), $B118 * N109, "")</f>
        <v>-20180.722891566267</v>
      </c>
      <c r="Q109" s="243"/>
      <c r="R109" s="244"/>
      <c r="S109" s="245"/>
    </row>
    <row r="110" spans="1:19" ht="17.25" thickBot="1">
      <c r="A110" s="125" t="s">
        <v>56</v>
      </c>
      <c r="B110" s="126">
        <v>142</v>
      </c>
      <c r="C110" s="77">
        <v>2.15827338E-2</v>
      </c>
      <c r="D110" s="15">
        <v>130</v>
      </c>
      <c r="E110" s="32">
        <f t="shared" si="54"/>
        <v>-8.4507042253521125E-2</v>
      </c>
      <c r="F110" s="18">
        <f>IF(ISNUMBER(D110), $B118 * E110, "")</f>
        <v>-12676.056338028169</v>
      </c>
      <c r="G110" s="31">
        <v>130</v>
      </c>
      <c r="H110" s="32">
        <f t="shared" si="55"/>
        <v>-8.4507042253521125E-2</v>
      </c>
      <c r="I110" s="101">
        <f>IF(ISNUMBER(G110), $B118 * H110, "")</f>
        <v>-12676.056338028169</v>
      </c>
      <c r="J110" s="15">
        <v>130</v>
      </c>
      <c r="K110" s="32">
        <f t="shared" si="56"/>
        <v>-8.4507042253521125E-2</v>
      </c>
      <c r="L110" s="18">
        <f>IF(ISNUMBER(J110), $B118 * K110, "")</f>
        <v>-12676.056338028169</v>
      </c>
      <c r="M110" s="31">
        <v>130</v>
      </c>
      <c r="N110" s="32">
        <f t="shared" si="57"/>
        <v>-8.4507042253521125E-2</v>
      </c>
      <c r="O110" s="18">
        <f>IF(ISNUMBER(M110), $B118 * N110, "")</f>
        <v>-12676.056338028169</v>
      </c>
      <c r="Q110" s="228"/>
      <c r="R110" s="228"/>
      <c r="S110" s="228"/>
    </row>
    <row r="111" spans="1:19" ht="17.25" thickBot="1">
      <c r="A111" s="125" t="s">
        <v>244</v>
      </c>
      <c r="B111" s="126">
        <v>1455</v>
      </c>
      <c r="C111" s="77">
        <v>2.10526316E-2</v>
      </c>
      <c r="D111" s="15">
        <v>1285</v>
      </c>
      <c r="E111" s="32">
        <f t="shared" si="54"/>
        <v>-0.11683848797250859</v>
      </c>
      <c r="F111" s="18">
        <f>IF(ISNUMBER(D111), $B118 * E111, "")</f>
        <v>-17525.773195876289</v>
      </c>
      <c r="G111" s="31">
        <v>1385</v>
      </c>
      <c r="H111" s="32">
        <f t="shared" si="55"/>
        <v>-4.8109965635738834E-2</v>
      </c>
      <c r="I111" s="101">
        <f>IF(ISNUMBER(G111), $B118 * H111, "")</f>
        <v>-7216.4948453608249</v>
      </c>
      <c r="J111" s="15">
        <v>1355</v>
      </c>
      <c r="K111" s="32">
        <f t="shared" si="56"/>
        <v>-6.8728522336769765E-2</v>
      </c>
      <c r="L111" s="18">
        <f>IF(ISNUMBER(J111), $B118 * K111, "")</f>
        <v>-10309.278350515464</v>
      </c>
      <c r="M111" s="31">
        <v>1310</v>
      </c>
      <c r="N111" s="32">
        <f t="shared" si="57"/>
        <v>-9.9656357388316158E-2</v>
      </c>
      <c r="O111" s="18">
        <f>IF(ISNUMBER(M111), $B118 * N111, "")</f>
        <v>-14948.453608247424</v>
      </c>
      <c r="Q111" s="223"/>
      <c r="R111" s="223"/>
      <c r="S111" s="223"/>
    </row>
    <row r="112" spans="1:19" ht="17.25" thickBot="1">
      <c r="A112" s="127" t="s">
        <v>64</v>
      </c>
      <c r="B112" s="128">
        <v>35.200000000000003</v>
      </c>
      <c r="C112" s="78">
        <v>2.02898551E-2</v>
      </c>
      <c r="D112" s="20">
        <v>31.5</v>
      </c>
      <c r="E112" s="21">
        <f t="shared" si="54"/>
        <v>-0.10511363636363644</v>
      </c>
      <c r="F112" s="22">
        <f>IF(ISNUMBER(D112), $B118 * E112, "")</f>
        <v>-15767.045454545465</v>
      </c>
      <c r="G112" s="30">
        <v>32.1</v>
      </c>
      <c r="H112" s="21">
        <f t="shared" si="55"/>
        <v>-8.8068181818181851E-2</v>
      </c>
      <c r="I112" s="105">
        <f>IF(ISNUMBER(G112), $B118 * H112, "")</f>
        <v>-13210.227272727278</v>
      </c>
      <c r="J112" s="20">
        <v>32.299999999999997</v>
      </c>
      <c r="K112" s="21">
        <f t="shared" si="56"/>
        <v>-8.2386363636363785E-2</v>
      </c>
      <c r="L112" s="22">
        <f>IF(ISNUMBER(J112), $B118 * K112, "")</f>
        <v>-12357.954545454568</v>
      </c>
      <c r="M112" s="30">
        <v>31.8</v>
      </c>
      <c r="N112" s="21">
        <f t="shared" si="57"/>
        <v>-9.6590909090909144E-2</v>
      </c>
      <c r="O112" s="22">
        <f>IF(ISNUMBER(M112), $B118 * N112, "")</f>
        <v>-14488.636363636371</v>
      </c>
      <c r="Q112" s="223"/>
      <c r="R112" s="223"/>
      <c r="S112" s="223"/>
    </row>
    <row r="113" spans="1:19" ht="17.25" thickBot="1">
      <c r="A113" s="125" t="s">
        <v>115</v>
      </c>
      <c r="B113" s="129">
        <v>631</v>
      </c>
      <c r="C113" s="80">
        <v>1.77419355E-2</v>
      </c>
      <c r="D113" s="106">
        <v>579</v>
      </c>
      <c r="E113" s="107">
        <f>IF(ISNUMBER(D113), (D113 - $B113) / $B113, "")</f>
        <v>-8.2408874801901746E-2</v>
      </c>
      <c r="F113" s="108">
        <f>IF(ISNUMBER(D113), $B118 * E113, "")</f>
        <v>-12361.331220285261</v>
      </c>
      <c r="G113" s="109">
        <v>595</v>
      </c>
      <c r="H113" s="107">
        <f>IF(ISNUMBER(G113), (G113 - $B113) / $B113, "")</f>
        <v>-5.7052297939778132E-2</v>
      </c>
      <c r="I113" s="110">
        <f>IF(ISNUMBER(G113), $B118 * H113, "")</f>
        <v>-8557.84469096672</v>
      </c>
      <c r="J113" s="106">
        <v>594</v>
      </c>
      <c r="K113" s="107">
        <f>IF(ISNUMBER(J113), (J113 - $B113) / $B113, "")</f>
        <v>-5.8637083993660855E-2</v>
      </c>
      <c r="L113" s="108">
        <f>IF(ISNUMBER(J113), $B118 * K113, "")</f>
        <v>-8795.562599049128</v>
      </c>
      <c r="M113" s="109">
        <v>581</v>
      </c>
      <c r="N113" s="107">
        <f>IF(ISNUMBER(M113), (M113 - $B113) / $B113, "")</f>
        <v>-7.9239302694136288E-2</v>
      </c>
      <c r="O113" s="108">
        <f>IF(ISNUMBER(M113), $B118 * N113, "")</f>
        <v>-11885.895404120443</v>
      </c>
      <c r="Q113" s="228"/>
      <c r="R113" s="228"/>
      <c r="S113" s="228"/>
    </row>
    <row r="114" spans="1:19" ht="17.25" thickBot="1">
      <c r="A114" s="125" t="s">
        <v>177</v>
      </c>
      <c r="B114" s="126">
        <v>8850</v>
      </c>
      <c r="C114" s="77">
        <v>1.7241379300000002E-2</v>
      </c>
      <c r="D114" s="15">
        <v>7725</v>
      </c>
      <c r="E114" s="32">
        <f t="shared" ref="E114:E117" si="58">IF(ISNUMBER(D114), (D114 - $B114) / $B114, "")</f>
        <v>-0.1271186440677966</v>
      </c>
      <c r="F114" s="18">
        <f>IF(ISNUMBER(D114), $B118 * E114, "")</f>
        <v>-19067.796610169491</v>
      </c>
      <c r="G114" s="31">
        <v>7975</v>
      </c>
      <c r="H114" s="32">
        <f t="shared" ref="H114:H117" si="59">IF(ISNUMBER(G114), (G114 - $B114) / $B114, "")</f>
        <v>-9.8870056497175146E-2</v>
      </c>
      <c r="I114" s="101">
        <f>IF(ISNUMBER(G114), $B118 * H114, "")</f>
        <v>-14830.508474576272</v>
      </c>
      <c r="J114" s="15">
        <v>7980</v>
      </c>
      <c r="K114" s="32">
        <f t="shared" ref="K114:K117" si="60">IF(ISNUMBER(J114), (J114 - $B114) / $B114, "")</f>
        <v>-9.8305084745762716E-2</v>
      </c>
      <c r="L114" s="18">
        <f>IF(ISNUMBER(J114), $B118 * K114, "")</f>
        <v>-14745.762711864407</v>
      </c>
      <c r="M114" s="31">
        <v>7885</v>
      </c>
      <c r="N114" s="32">
        <f t="shared" ref="N114:N117" si="61">IF(ISNUMBER(M114), (M114 - $B114) / $B114, "")</f>
        <v>-0.10903954802259887</v>
      </c>
      <c r="O114" s="18">
        <f>IF(ISNUMBER(M114), $B118 * N114, "")</f>
        <v>-16355.93220338983</v>
      </c>
      <c r="Q114" s="228"/>
      <c r="R114" s="228"/>
      <c r="S114" s="228"/>
    </row>
    <row r="115" spans="1:19" ht="17.25" thickBot="1">
      <c r="A115" s="125" t="s">
        <v>186</v>
      </c>
      <c r="B115" s="126">
        <v>11.9</v>
      </c>
      <c r="C115" s="77">
        <v>1.7094017100000001E-2</v>
      </c>
      <c r="D115" s="15">
        <v>11.1</v>
      </c>
      <c r="E115" s="32">
        <f t="shared" si="58"/>
        <v>-6.7226890756302574E-2</v>
      </c>
      <c r="F115" s="18">
        <f>IF(ISNUMBER(D115), $B118 * E115, "")</f>
        <v>-10084.033613445386</v>
      </c>
      <c r="G115" s="31">
        <v>11</v>
      </c>
      <c r="H115" s="32">
        <f t="shared" si="59"/>
        <v>-7.5630252100840359E-2</v>
      </c>
      <c r="I115" s="101">
        <f>IF(ISNUMBER(G115), $B118 * H115, "")</f>
        <v>-11344.537815126054</v>
      </c>
      <c r="J115" s="15">
        <v>11.1</v>
      </c>
      <c r="K115" s="32">
        <f t="shared" si="60"/>
        <v>-6.7226890756302574E-2</v>
      </c>
      <c r="L115" s="18">
        <f>IF(ISNUMBER(J115), $B118 * K115, "")</f>
        <v>-10084.033613445386</v>
      </c>
      <c r="M115" s="31">
        <v>10.8</v>
      </c>
      <c r="N115" s="32">
        <f t="shared" si="61"/>
        <v>-9.2436974789915929E-2</v>
      </c>
      <c r="O115" s="18">
        <f>IF(ISNUMBER(M115), $B118 * N115, "")</f>
        <v>-13865.546218487389</v>
      </c>
      <c r="Q115" s="228"/>
      <c r="R115" s="228"/>
      <c r="S115" s="228"/>
    </row>
    <row r="116" spans="1:19">
      <c r="A116" s="125" t="s">
        <v>60</v>
      </c>
      <c r="B116" s="126">
        <v>3900</v>
      </c>
      <c r="C116" s="77">
        <v>1.6949152499999998E-2</v>
      </c>
      <c r="D116" s="15">
        <v>3465</v>
      </c>
      <c r="E116" s="32">
        <f t="shared" si="58"/>
        <v>-0.11153846153846154</v>
      </c>
      <c r="F116" s="18">
        <f>IF(ISNUMBER(D116), $B118 * E116, "")</f>
        <v>-16730.76923076923</v>
      </c>
      <c r="G116" s="31">
        <v>3550</v>
      </c>
      <c r="H116" s="32">
        <f t="shared" si="59"/>
        <v>-8.9743589743589744E-2</v>
      </c>
      <c r="I116" s="101">
        <f>IF(ISNUMBER(G116), $B118 * H116, "")</f>
        <v>-13461.538461538461</v>
      </c>
      <c r="J116" s="15">
        <v>3565</v>
      </c>
      <c r="K116" s="32">
        <f t="shared" si="60"/>
        <v>-8.5897435897435898E-2</v>
      </c>
      <c r="L116" s="18">
        <f>IF(ISNUMBER(J116), $B118 * K116, "")</f>
        <v>-12884.615384615385</v>
      </c>
      <c r="M116" s="31">
        <v>3470</v>
      </c>
      <c r="N116" s="32">
        <f t="shared" si="61"/>
        <v>-0.11025641025641025</v>
      </c>
      <c r="O116" s="18">
        <f>IF(ISNUMBER(M116), $B118 * N116, "")</f>
        <v>-16538.461538461539</v>
      </c>
      <c r="Q116" s="250"/>
      <c r="R116" s="251"/>
      <c r="S116" s="252"/>
    </row>
    <row r="117" spans="1:19" ht="17.25" thickBot="1">
      <c r="A117" s="130" t="s">
        <v>333</v>
      </c>
      <c r="B117" s="131">
        <v>217800</v>
      </c>
      <c r="C117" s="79">
        <v>1.60951714E-2</v>
      </c>
      <c r="D117" s="24">
        <v>196000</v>
      </c>
      <c r="E117" s="25">
        <f t="shared" si="58"/>
        <v>-0.10009182736455463</v>
      </c>
      <c r="F117" s="104">
        <f>IF(ISNUMBER(D117), $B118 * E117, "")</f>
        <v>-15013.774104683194</v>
      </c>
      <c r="G117" s="102">
        <v>200550</v>
      </c>
      <c r="H117" s="25">
        <f t="shared" si="59"/>
        <v>-7.9201101928374651E-2</v>
      </c>
      <c r="I117" s="103">
        <f>IF(ISNUMBER(G117), $B118 * H117, "")</f>
        <v>-11880.165289256198</v>
      </c>
      <c r="J117" s="24">
        <v>201500</v>
      </c>
      <c r="K117" s="25">
        <f t="shared" si="60"/>
        <v>-7.4839302112029382E-2</v>
      </c>
      <c r="L117" s="104">
        <f>IF(ISNUMBER(J117), $B118 * K117, "")</f>
        <v>-11225.895316804408</v>
      </c>
      <c r="M117" s="102">
        <v>198700</v>
      </c>
      <c r="N117" s="25">
        <f t="shared" si="61"/>
        <v>-8.7695133149678597E-2</v>
      </c>
      <c r="O117" s="104">
        <f>IF(ISNUMBER(M117), $B118 * N117, "")</f>
        <v>-13154.26997245179</v>
      </c>
      <c r="Q117" s="253"/>
      <c r="R117" s="254"/>
      <c r="S117" s="255"/>
    </row>
    <row r="118" spans="1:19" ht="17.25" thickBot="1">
      <c r="A118" s="132" t="s">
        <v>266</v>
      </c>
      <c r="B118" s="261">
        <f>$B$37</f>
        <v>150000</v>
      </c>
      <c r="C118" s="262"/>
      <c r="D118" s="26" t="s">
        <v>267</v>
      </c>
      <c r="E118" s="27">
        <f>IF(COUNT(E98:E117), SUM(E98:E117) / COUNT(E98:E117), 0)</f>
        <v>-9.5165963792319661E-2</v>
      </c>
      <c r="F118" s="28">
        <f>SUM(F98:F117)</f>
        <v>-285497.89137695899</v>
      </c>
      <c r="G118" s="26" t="s">
        <v>267</v>
      </c>
      <c r="H118" s="27">
        <f>IF(COUNT(H98:H117), SUM(H98:H117) / COUNT(H98:H117), 0)</f>
        <v>-7.8334803982858525E-2</v>
      </c>
      <c r="I118" s="28">
        <f>SUM(I98:I117)</f>
        <v>-235004.41194857561</v>
      </c>
      <c r="J118" s="26" t="s">
        <v>267</v>
      </c>
      <c r="K118" s="27">
        <f>IF(COUNT(K98:K117), SUM(K98:K117) / COUNT(K98:K117), 0)</f>
        <v>-7.8689730703869046E-2</v>
      </c>
      <c r="L118" s="28">
        <f>SUM(L98:L117)</f>
        <v>-236069.19211160712</v>
      </c>
      <c r="M118" s="26" t="s">
        <v>267</v>
      </c>
      <c r="N118" s="27">
        <f>IF(COUNT(N98:N117), SUM(N98:N117) / COUNT(N98:N117), 0)</f>
        <v>-9.6332631240061056E-2</v>
      </c>
      <c r="O118" s="28">
        <f>SUM(O98:O117)</f>
        <v>-288997.89372018311</v>
      </c>
      <c r="Q118" s="256"/>
      <c r="R118" s="257"/>
      <c r="S118" s="258"/>
    </row>
    <row r="120" spans="1:19" ht="17.25" thickBot="1"/>
    <row r="121" spans="1:19" ht="17.25" thickBot="1">
      <c r="A121" s="202" t="s">
        <v>254</v>
      </c>
      <c r="B121" s="203"/>
      <c r="C121" s="203"/>
      <c r="D121" s="203"/>
      <c r="E121" s="203"/>
      <c r="F121" s="203"/>
      <c r="G121" s="203"/>
      <c r="H121" s="203"/>
      <c r="I121" s="203"/>
      <c r="J121" s="203"/>
      <c r="K121" s="203"/>
      <c r="L121" s="203"/>
      <c r="M121" s="203"/>
      <c r="N121" s="203"/>
      <c r="O121" s="204"/>
      <c r="Q121" s="223"/>
      <c r="R121" s="223"/>
      <c r="S121" s="223"/>
    </row>
    <row r="122" spans="1:19" ht="17.25" thickBot="1">
      <c r="A122" s="186" t="s">
        <v>263</v>
      </c>
      <c r="B122" s="202" t="s">
        <v>49</v>
      </c>
      <c r="C122" s="204"/>
      <c r="D122" s="202" t="s">
        <v>57</v>
      </c>
      <c r="E122" s="203"/>
      <c r="F122" s="204"/>
      <c r="G122" s="229">
        <f>_xlfn.IFNA(VLOOKUP(B122, 현재가테이블!$B$2:$D$200, 2, FALSE), "-")</f>
        <v>48446000</v>
      </c>
      <c r="H122" s="230"/>
      <c r="I122" s="231"/>
      <c r="J122" s="202" t="s">
        <v>58</v>
      </c>
      <c r="K122" s="203"/>
      <c r="L122" s="204"/>
      <c r="M122" s="232">
        <f>_xlfn.IFNA(VLOOKUP(B122, 현재가테이블!$B$2:$D$200, 3, FALSE), "-")</f>
        <v>4.5040769699999997E-2</v>
      </c>
      <c r="N122" s="233"/>
      <c r="O122" s="234"/>
      <c r="Q122" s="223"/>
      <c r="R122" s="223"/>
      <c r="S122" s="223"/>
    </row>
    <row r="123" spans="1:19" ht="17.25" thickBot="1">
      <c r="A123" s="263" t="s">
        <v>54</v>
      </c>
      <c r="B123" s="265" t="str">
        <f>TEXT($G$1, "[$-ko-KR]yyyy-mm-dd(ddd) ") &amp; "오전 00:00"</f>
        <v>2022-02-12(토) 오전 00:00</v>
      </c>
      <c r="C123" s="266"/>
      <c r="D123" s="225" t="str">
        <f>TEXT($G$1, "[$-ko-KR]yyyy-mm-dd(ddd) ") &amp; "오후 14:00"</f>
        <v>2022-02-12(토) 오후 14:00</v>
      </c>
      <c r="E123" s="226"/>
      <c r="F123" s="227"/>
      <c r="G123" s="225" t="str">
        <f>TEXT($G$1, "[$-ko-KR]yyyy-mm-dd(ddd) ") &amp; "오후 19:00"</f>
        <v>2022-02-12(토) 오후 19:00</v>
      </c>
      <c r="H123" s="226"/>
      <c r="I123" s="227"/>
      <c r="J123" s="225" t="str">
        <f>TEXT($G$1, "[$-ko-KR]yyyy-mm-dd(ddd) ") &amp; "오후 21:00"</f>
        <v>2022-02-12(토) 오후 21:00</v>
      </c>
      <c r="K123" s="226"/>
      <c r="L123" s="227"/>
      <c r="M123" s="225" t="str">
        <f>TEXT($G$1+1, "[$-ko-KR]yyyy-mm-dd(ddd) ") &amp; "오전 00:00"</f>
        <v>2022-02-13(일) 오전 00:00</v>
      </c>
      <c r="N123" s="226"/>
      <c r="O123" s="227"/>
      <c r="Q123" s="223"/>
      <c r="R123" s="223"/>
      <c r="S123" s="223"/>
    </row>
    <row r="124" spans="1:19" ht="17.25" thickBot="1">
      <c r="A124" s="264"/>
      <c r="B124" s="121" t="s">
        <v>57</v>
      </c>
      <c r="C124" s="122" t="s">
        <v>58</v>
      </c>
      <c r="D124" s="2" t="s">
        <v>57</v>
      </c>
      <c r="E124" s="10" t="s">
        <v>264</v>
      </c>
      <c r="F124" s="11" t="s">
        <v>265</v>
      </c>
      <c r="G124" s="187" t="s">
        <v>57</v>
      </c>
      <c r="H124" s="188" t="s">
        <v>264</v>
      </c>
      <c r="I124" s="189" t="s">
        <v>265</v>
      </c>
      <c r="J124" s="10" t="s">
        <v>57</v>
      </c>
      <c r="K124" s="10" t="s">
        <v>264</v>
      </c>
      <c r="L124" s="115" t="s">
        <v>265</v>
      </c>
      <c r="M124" s="2" t="s">
        <v>57</v>
      </c>
      <c r="N124" s="10" t="s">
        <v>264</v>
      </c>
      <c r="O124" s="66" t="s">
        <v>265</v>
      </c>
      <c r="Q124" s="228"/>
      <c r="R124" s="228"/>
      <c r="S124" s="228"/>
    </row>
    <row r="125" spans="1:19" ht="17.25" thickBot="1">
      <c r="A125" s="123" t="s">
        <v>212</v>
      </c>
      <c r="B125" s="124">
        <v>8.19</v>
      </c>
      <c r="C125" s="76">
        <v>1.36138614E-2</v>
      </c>
      <c r="D125" s="13">
        <v>7.41</v>
      </c>
      <c r="E125" s="14">
        <f>IF(ISNUMBER(D125), (D125 - $B125) / $B125, "")</f>
        <v>-9.5238095238095163E-2</v>
      </c>
      <c r="F125" s="16">
        <f>IF(ISNUMBER(D125), $B145 * E125, "")</f>
        <v>-14285.714285714275</v>
      </c>
      <c r="G125" s="29">
        <v>7.47</v>
      </c>
      <c r="H125" s="14">
        <f>IF(ISNUMBER(G125), (G125 - $B125) / $B125, "")</f>
        <v>-8.7912087912087891E-2</v>
      </c>
      <c r="I125" s="100">
        <f>IF(ISNUMBER(G125), $B145 * H125, "")</f>
        <v>-13186.813186813184</v>
      </c>
      <c r="J125" s="13">
        <v>7.54</v>
      </c>
      <c r="K125" s="14">
        <f>IF(ISNUMBER(J125), (J125 - $B125) / $B125, "")</f>
        <v>-7.9365079365079305E-2</v>
      </c>
      <c r="L125" s="16">
        <f>IF(ISNUMBER(J125), $B145 * K125, "")</f>
        <v>-11904.761904761895</v>
      </c>
      <c r="M125" s="29">
        <v>7.4</v>
      </c>
      <c r="N125" s="14">
        <f>IF(ISNUMBER(M125), (M125 - $B125) / $B125, "")</f>
        <v>-9.6459096459096366E-2</v>
      </c>
      <c r="O125" s="16">
        <f>IF(ISNUMBER(M125), $B145 * N125, "")</f>
        <v>-14468.864468864454</v>
      </c>
      <c r="Q125" s="223"/>
      <c r="R125" s="223"/>
      <c r="S125" s="223"/>
    </row>
    <row r="126" spans="1:19" ht="17.25" thickBot="1">
      <c r="A126" s="125" t="s">
        <v>190</v>
      </c>
      <c r="B126" s="126">
        <v>99.9</v>
      </c>
      <c r="C126" s="77">
        <v>1.31845842E-2</v>
      </c>
      <c r="D126" s="15">
        <v>96.2</v>
      </c>
      <c r="E126" s="32">
        <f t="shared" ref="E126:E129" si="62">IF(ISNUMBER(D126), (D126 - $B126) / $B126, "")</f>
        <v>-3.7037037037037063E-2</v>
      </c>
      <c r="F126" s="18">
        <f>IF(ISNUMBER(D126), $B145 * E126, "")</f>
        <v>-5555.5555555555593</v>
      </c>
      <c r="G126" s="31">
        <v>96.1</v>
      </c>
      <c r="H126" s="32">
        <f t="shared" ref="H126:H129" si="63">IF(ISNUMBER(G126), (G126 - $B126) / $B126, "")</f>
        <v>-3.8038038038038152E-2</v>
      </c>
      <c r="I126" s="101">
        <f>IF(ISNUMBER(G126), $B145 * H126, "")</f>
        <v>-5705.7057057057227</v>
      </c>
      <c r="J126" s="15">
        <v>94.6</v>
      </c>
      <c r="K126" s="32">
        <f t="shared" ref="K126:K129" si="64">IF(ISNUMBER(J126), (J126 - $B126) / $B126, "")</f>
        <v>-5.3053053053053162E-2</v>
      </c>
      <c r="L126" s="18">
        <f>IF(ISNUMBER(J126), $B145 * K126, "")</f>
        <v>-7957.957957957974</v>
      </c>
      <c r="M126" s="31">
        <v>92.4</v>
      </c>
      <c r="N126" s="32">
        <f t="shared" ref="N126:N129" si="65">IF(ISNUMBER(M126), (M126 - $B126) / $B126, "")</f>
        <v>-7.5075075075075076E-2</v>
      </c>
      <c r="O126" s="18">
        <f>IF(ISNUMBER(M126), $B145 * N126, "")</f>
        <v>-11261.261261261261</v>
      </c>
      <c r="Q126" s="223"/>
      <c r="R126" s="223"/>
      <c r="S126" s="223"/>
    </row>
    <row r="127" spans="1:19" ht="17.25" thickBot="1">
      <c r="A127" s="125" t="s">
        <v>125</v>
      </c>
      <c r="B127" s="126">
        <v>77.900000000000006</v>
      </c>
      <c r="C127" s="77">
        <v>1.3003901199999999E-2</v>
      </c>
      <c r="D127" s="15">
        <v>68.099999999999994</v>
      </c>
      <c r="E127" s="32">
        <f t="shared" si="62"/>
        <v>-0.12580231065468564</v>
      </c>
      <c r="F127" s="18">
        <f>IF(ISNUMBER(D127), $B145 * E127, "")</f>
        <v>-18870.346598202847</v>
      </c>
      <c r="G127" s="31">
        <v>69.099999999999994</v>
      </c>
      <c r="H127" s="32">
        <f t="shared" si="63"/>
        <v>-0.11296534017971772</v>
      </c>
      <c r="I127" s="101">
        <f>IF(ISNUMBER(G127), $B145 * H127, "")</f>
        <v>-16944.801026957659</v>
      </c>
      <c r="J127" s="15">
        <v>69.5</v>
      </c>
      <c r="K127" s="32">
        <f t="shared" si="64"/>
        <v>-0.10783055198973049</v>
      </c>
      <c r="L127" s="18">
        <f>IF(ISNUMBER(J127), $B145 * K127, "")</f>
        <v>-16174.582798459573</v>
      </c>
      <c r="M127" s="31">
        <v>68.7</v>
      </c>
      <c r="N127" s="32">
        <f t="shared" si="65"/>
        <v>-0.11810012836970478</v>
      </c>
      <c r="O127" s="18">
        <f>IF(ISNUMBER(M127), $B145 * N127, "")</f>
        <v>-17715.019255455718</v>
      </c>
      <c r="Q127" s="228"/>
      <c r="R127" s="228"/>
      <c r="S127" s="228"/>
    </row>
    <row r="128" spans="1:19" ht="17.25" thickBot="1">
      <c r="A128" s="125" t="s">
        <v>198</v>
      </c>
      <c r="B128" s="126">
        <v>54.6</v>
      </c>
      <c r="C128" s="77">
        <v>1.2987013E-2</v>
      </c>
      <c r="D128" s="15">
        <v>50.5</v>
      </c>
      <c r="E128" s="32">
        <f t="shared" si="62"/>
        <v>-7.5091575091575116E-2</v>
      </c>
      <c r="F128" s="18">
        <f>IF(ISNUMBER(D128), $B145 * E128, "")</f>
        <v>-11263.736263736268</v>
      </c>
      <c r="G128" s="31">
        <v>51.7</v>
      </c>
      <c r="H128" s="32">
        <f t="shared" si="63"/>
        <v>-5.3113553113553084E-2</v>
      </c>
      <c r="I128" s="101">
        <f>IF(ISNUMBER(G128), $B145 * H128, "")</f>
        <v>-7967.0329670329629</v>
      </c>
      <c r="J128" s="15">
        <v>51.6</v>
      </c>
      <c r="K128" s="32">
        <f t="shared" si="64"/>
        <v>-5.4945054945054944E-2</v>
      </c>
      <c r="L128" s="18">
        <f>IF(ISNUMBER(J128), $B145 * K128, "")</f>
        <v>-8241.7582417582416</v>
      </c>
      <c r="M128" s="31">
        <v>50.4</v>
      </c>
      <c r="N128" s="32">
        <f t="shared" si="65"/>
        <v>-7.6923076923076969E-2</v>
      </c>
      <c r="O128" s="18">
        <f>IF(ISNUMBER(M128), $B145 * N128, "")</f>
        <v>-11538.461538461544</v>
      </c>
      <c r="Q128" s="228"/>
      <c r="R128" s="228"/>
      <c r="S128" s="228"/>
    </row>
    <row r="129" spans="1:19" ht="17.25" thickBot="1">
      <c r="A129" s="127" t="s">
        <v>342</v>
      </c>
      <c r="B129" s="128">
        <v>11</v>
      </c>
      <c r="C129" s="78">
        <v>9.1743119000000008E-3</v>
      </c>
      <c r="D129" s="20">
        <v>10.1</v>
      </c>
      <c r="E129" s="21">
        <f t="shared" si="62"/>
        <v>-8.1818181818181845E-2</v>
      </c>
      <c r="F129" s="22">
        <f>IF(ISNUMBER(D129), $B145 * E129, "")</f>
        <v>-12272.727272727278</v>
      </c>
      <c r="G129" s="30">
        <v>10.199999999999999</v>
      </c>
      <c r="H129" s="21">
        <f t="shared" si="63"/>
        <v>-7.2727272727272793E-2</v>
      </c>
      <c r="I129" s="105">
        <f>IF(ISNUMBER(G129), $B145 * H129, "")</f>
        <v>-10909.090909090919</v>
      </c>
      <c r="J129" s="20">
        <v>10.199999999999999</v>
      </c>
      <c r="K129" s="21">
        <f t="shared" si="64"/>
        <v>-7.2727272727272793E-2</v>
      </c>
      <c r="L129" s="22">
        <f>IF(ISNUMBER(J129), $B145 * K129, "")</f>
        <v>-10909.090909090919</v>
      </c>
      <c r="M129" s="30">
        <v>10</v>
      </c>
      <c r="N129" s="21">
        <f t="shared" si="65"/>
        <v>-9.0909090909090912E-2</v>
      </c>
      <c r="O129" s="22">
        <f>IF(ISNUMBER(M129), $B145 * N129, "")</f>
        <v>-13636.363636363636</v>
      </c>
      <c r="Q129" s="228"/>
      <c r="R129" s="228"/>
      <c r="S129" s="228"/>
    </row>
    <row r="130" spans="1:19" ht="17.25" thickBot="1">
      <c r="A130" s="125" t="s">
        <v>175</v>
      </c>
      <c r="B130" s="129">
        <v>12.2</v>
      </c>
      <c r="C130" s="80">
        <v>8.2644628000000005E-3</v>
      </c>
      <c r="D130" s="106">
        <v>11.3</v>
      </c>
      <c r="E130" s="107">
        <f>IF(ISNUMBER(D130), (D130 - $B130) / $B130, "")</f>
        <v>-7.3770491803278576E-2</v>
      </c>
      <c r="F130" s="108">
        <f>IF(ISNUMBER(D130), $B145 * E130, "")</f>
        <v>-11065.573770491786</v>
      </c>
      <c r="G130" s="109">
        <v>11.4</v>
      </c>
      <c r="H130" s="107">
        <f>IF(ISNUMBER(G130), (G130 - $B130) / $B130, "")</f>
        <v>-6.5573770491803199E-2</v>
      </c>
      <c r="I130" s="110">
        <f>IF(ISNUMBER(G130), $B145 * H130, "")</f>
        <v>-9836.0655737704801</v>
      </c>
      <c r="J130" s="106">
        <v>11.3</v>
      </c>
      <c r="K130" s="107">
        <f>IF(ISNUMBER(J130), (J130 - $B130) / $B130, "")</f>
        <v>-7.3770491803278576E-2</v>
      </c>
      <c r="L130" s="108">
        <f>IF(ISNUMBER(J130), $B145 * K130, "")</f>
        <v>-11065.573770491786</v>
      </c>
      <c r="M130" s="109">
        <v>11.1</v>
      </c>
      <c r="N130" s="107">
        <f>IF(ISNUMBER(M130), (M130 - $B130) / $B130, "")</f>
        <v>-9.0163934426229483E-2</v>
      </c>
      <c r="O130" s="108">
        <f>IF(ISNUMBER(M130), $B145 * N130, "")</f>
        <v>-13524.590163934423</v>
      </c>
      <c r="Q130" s="228"/>
      <c r="R130" s="228"/>
      <c r="S130" s="228"/>
    </row>
    <row r="131" spans="1:19" ht="17.25" thickBot="1">
      <c r="A131" s="125" t="s">
        <v>200</v>
      </c>
      <c r="B131" s="126">
        <v>12.8</v>
      </c>
      <c r="C131" s="77">
        <v>7.8740157000000005E-3</v>
      </c>
      <c r="D131" s="15">
        <v>12.2</v>
      </c>
      <c r="E131" s="32">
        <f t="shared" ref="E131:E134" si="66">IF(ISNUMBER(D131), (D131 - $B131) / $B131, "")</f>
        <v>-4.6875000000000111E-2</v>
      </c>
      <c r="F131" s="18">
        <f>IF(ISNUMBER(D131), $B145 * E131, "")</f>
        <v>-7031.2500000000164</v>
      </c>
      <c r="G131" s="31">
        <v>12.2</v>
      </c>
      <c r="H131" s="32">
        <f t="shared" ref="H131:H134" si="67">IF(ISNUMBER(G131), (G131 - $B131) / $B131, "")</f>
        <v>-4.6875000000000111E-2</v>
      </c>
      <c r="I131" s="101">
        <f>IF(ISNUMBER(G131), $B145 * H131, "")</f>
        <v>-7031.2500000000164</v>
      </c>
      <c r="J131" s="15">
        <v>12.3</v>
      </c>
      <c r="K131" s="32">
        <f t="shared" ref="K131:K134" si="68">IF(ISNUMBER(J131), (J131 - $B131) / $B131, "")</f>
        <v>-3.90625E-2</v>
      </c>
      <c r="L131" s="18">
        <f>IF(ISNUMBER(J131), $B145 * K131, "")</f>
        <v>-5859.375</v>
      </c>
      <c r="M131" s="31">
        <v>11.9</v>
      </c>
      <c r="N131" s="32">
        <f t="shared" ref="N131:N134" si="69">IF(ISNUMBER(M131), (M131 - $B131) / $B131, "")</f>
        <v>-7.0312500000000028E-2</v>
      </c>
      <c r="O131" s="18">
        <f>IF(ISNUMBER(M131), $B145 * N131, "")</f>
        <v>-10546.875000000004</v>
      </c>
      <c r="Q131" s="228"/>
      <c r="R131" s="228"/>
      <c r="S131" s="228"/>
    </row>
    <row r="132" spans="1:19" ht="17.25" thickBot="1">
      <c r="A132" s="125" t="s">
        <v>206</v>
      </c>
      <c r="B132" s="126">
        <v>12.8</v>
      </c>
      <c r="C132" s="77">
        <v>7.8740157000000005E-3</v>
      </c>
      <c r="D132" s="15">
        <v>12.2</v>
      </c>
      <c r="E132" s="32">
        <f t="shared" si="66"/>
        <v>-4.6875000000000111E-2</v>
      </c>
      <c r="F132" s="18">
        <f>IF(ISNUMBER(D132), $B145 * E132, "")</f>
        <v>-7031.2500000000164</v>
      </c>
      <c r="G132" s="31">
        <v>12</v>
      </c>
      <c r="H132" s="32">
        <f t="shared" si="67"/>
        <v>-6.2500000000000056E-2</v>
      </c>
      <c r="I132" s="101">
        <f>IF(ISNUMBER(G132), $B145 * H132, "")</f>
        <v>-9375.0000000000091</v>
      </c>
      <c r="J132" s="15">
        <v>12</v>
      </c>
      <c r="K132" s="32">
        <f t="shared" si="68"/>
        <v>-6.2500000000000056E-2</v>
      </c>
      <c r="L132" s="18">
        <f>IF(ISNUMBER(J132), $B145 * K132, "")</f>
        <v>-9375.0000000000091</v>
      </c>
      <c r="M132" s="31">
        <v>11.7</v>
      </c>
      <c r="N132" s="32">
        <f t="shared" si="69"/>
        <v>-8.5937500000000111E-2</v>
      </c>
      <c r="O132" s="18">
        <f>IF(ISNUMBER(M132), $B145 * N132, "")</f>
        <v>-12890.625000000016</v>
      </c>
      <c r="Q132" s="228"/>
      <c r="R132" s="228"/>
      <c r="S132" s="228"/>
    </row>
    <row r="133" spans="1:19" ht="17.25" thickBot="1">
      <c r="A133" s="125" t="s">
        <v>204</v>
      </c>
      <c r="B133" s="126">
        <v>8.89</v>
      </c>
      <c r="C133" s="77">
        <v>6.7950170000000004E-3</v>
      </c>
      <c r="D133" s="15">
        <v>8.18</v>
      </c>
      <c r="E133" s="32">
        <f t="shared" si="66"/>
        <v>-7.9865016872890979E-2</v>
      </c>
      <c r="F133" s="18">
        <f>IF(ISNUMBER(D133), $B145 * E133, "")</f>
        <v>-11979.752530933647</v>
      </c>
      <c r="G133" s="31">
        <v>8.27</v>
      </c>
      <c r="H133" s="32">
        <f t="shared" si="67"/>
        <v>-6.9741282339707639E-2</v>
      </c>
      <c r="I133" s="101">
        <f>IF(ISNUMBER(G133), $B145 * H133, "")</f>
        <v>-10461.192350956146</v>
      </c>
      <c r="J133" s="15">
        <v>8.32</v>
      </c>
      <c r="K133" s="32">
        <f t="shared" si="68"/>
        <v>-6.4116985376827931E-2</v>
      </c>
      <c r="L133" s="18">
        <f>IF(ISNUMBER(J133), $B145 * K133, "")</f>
        <v>-9617.5478065241896</v>
      </c>
      <c r="M133" s="31">
        <v>8.06</v>
      </c>
      <c r="N133" s="32">
        <f t="shared" si="69"/>
        <v>-9.3363329583802029E-2</v>
      </c>
      <c r="O133" s="18">
        <f>IF(ISNUMBER(M133), $B145 * N133, "")</f>
        <v>-14004.499437570305</v>
      </c>
      <c r="Q133" s="33"/>
      <c r="R133" s="33"/>
    </row>
    <row r="134" spans="1:19" ht="17.25" thickBot="1">
      <c r="A134" s="130" t="s">
        <v>230</v>
      </c>
      <c r="B134" s="131">
        <v>60.7</v>
      </c>
      <c r="C134" s="79">
        <v>4.9668873999999998E-3</v>
      </c>
      <c r="D134" s="24">
        <v>55.4</v>
      </c>
      <c r="E134" s="25">
        <f t="shared" si="66"/>
        <v>-8.7314662273476173E-2</v>
      </c>
      <c r="F134" s="104">
        <f>IF(ISNUMBER(D134), $B145 * E134, "")</f>
        <v>-13097.199341021425</v>
      </c>
      <c r="G134" s="102">
        <v>56.5</v>
      </c>
      <c r="H134" s="25">
        <f t="shared" si="67"/>
        <v>-6.9192751235584882E-2</v>
      </c>
      <c r="I134" s="103">
        <f>IF(ISNUMBER(G134), $B145 * H134, "")</f>
        <v>-10378.912685337733</v>
      </c>
      <c r="J134" s="24">
        <v>56.7</v>
      </c>
      <c r="K134" s="25">
        <f t="shared" si="68"/>
        <v>-6.589785831960461E-2</v>
      </c>
      <c r="L134" s="104">
        <f>IF(ISNUMBER(J134), $B145 * K134, "")</f>
        <v>-9884.6787479406921</v>
      </c>
      <c r="M134" s="102">
        <v>55.6</v>
      </c>
      <c r="N134" s="25">
        <f t="shared" si="69"/>
        <v>-8.4019769357495902E-2</v>
      </c>
      <c r="O134" s="104">
        <f>IF(ISNUMBER(M134), $B145 * N134, "")</f>
        <v>-12602.965403624385</v>
      </c>
      <c r="Q134" s="237"/>
      <c r="R134" s="238"/>
      <c r="S134" s="239"/>
    </row>
    <row r="135" spans="1:19">
      <c r="A135" s="123" t="s">
        <v>119</v>
      </c>
      <c r="B135" s="124">
        <v>20.5</v>
      </c>
      <c r="C135" s="76">
        <v>4.9019607999999998E-3</v>
      </c>
      <c r="D135" s="13">
        <v>18.399999999999999</v>
      </c>
      <c r="E135" s="14">
        <f>IF(ISNUMBER(D135), (D135 - $B135) / $B135, "")</f>
        <v>-0.10243902439024397</v>
      </c>
      <c r="F135" s="16">
        <f>IF(ISNUMBER(D135), $B145 * E135, "")</f>
        <v>-15365.853658536595</v>
      </c>
      <c r="G135" s="29">
        <v>18.600000000000001</v>
      </c>
      <c r="H135" s="14">
        <f>IF(ISNUMBER(G135), (G135 - $B135) / $B135, "")</f>
        <v>-9.2682926829268222E-2</v>
      </c>
      <c r="I135" s="100">
        <f>IF(ISNUMBER(G135), $B145 * H135, "")</f>
        <v>-13902.439024390233</v>
      </c>
      <c r="J135" s="13">
        <v>18.7</v>
      </c>
      <c r="K135" s="14">
        <f>IF(ISNUMBER(J135), (J135 - $B135) / $B135, "")</f>
        <v>-8.7804878048780524E-2</v>
      </c>
      <c r="L135" s="16">
        <f>IF(ISNUMBER(J135), $B145 * K135, "")</f>
        <v>-13170.731707317078</v>
      </c>
      <c r="M135" s="29">
        <v>18.3</v>
      </c>
      <c r="N135" s="14">
        <f>IF(ISNUMBER(M135), (M135 - $B135) / $B135, "")</f>
        <v>-0.10731707317073168</v>
      </c>
      <c r="O135" s="16">
        <f>IF(ISNUMBER(M135), $B145 * N135, "")</f>
        <v>-16097.560975609751</v>
      </c>
      <c r="Q135" s="240"/>
      <c r="R135" s="241"/>
      <c r="S135" s="242"/>
    </row>
    <row r="136" spans="1:19" ht="17.25" thickBot="1">
      <c r="A136" s="125" t="s">
        <v>71</v>
      </c>
      <c r="B136" s="126">
        <v>21.6</v>
      </c>
      <c r="C136" s="77">
        <v>4.6511627999999998E-3</v>
      </c>
      <c r="D136" s="15">
        <v>19.5</v>
      </c>
      <c r="E136" s="32">
        <f t="shared" ref="E136:E139" si="70">IF(ISNUMBER(D136), (D136 - $B136) / $B136, "")</f>
        <v>-9.7222222222222279E-2</v>
      </c>
      <c r="F136" s="18">
        <f>IF(ISNUMBER(D136), $B145 * E136, "")</f>
        <v>-14583.333333333341</v>
      </c>
      <c r="G136" s="31">
        <v>19.899999999999999</v>
      </c>
      <c r="H136" s="32">
        <f t="shared" ref="H136:H139" si="71">IF(ISNUMBER(G136), (G136 - $B136) / $B136, "")</f>
        <v>-7.8703703703703831E-2</v>
      </c>
      <c r="I136" s="101">
        <f>IF(ISNUMBER(G136), $B145 * H136, "")</f>
        <v>-11805.555555555575</v>
      </c>
      <c r="J136" s="15">
        <v>19.899999999999999</v>
      </c>
      <c r="K136" s="32">
        <f t="shared" ref="K136:K139" si="72">IF(ISNUMBER(J136), (J136 - $B136) / $B136, "")</f>
        <v>-7.8703703703703831E-2</v>
      </c>
      <c r="L136" s="18">
        <f>IF(ISNUMBER(J136), $B145 * K136, "")</f>
        <v>-11805.555555555575</v>
      </c>
      <c r="M136" s="31">
        <v>19.600000000000001</v>
      </c>
      <c r="N136" s="32">
        <f t="shared" ref="N136:N139" si="73">IF(ISNUMBER(M136), (M136 - $B136) / $B136, "")</f>
        <v>-9.2592592592592587E-2</v>
      </c>
      <c r="O136" s="18">
        <f>IF(ISNUMBER(M136), $B145 * N136, "")</f>
        <v>-13888.888888888889</v>
      </c>
      <c r="Q136" s="243"/>
      <c r="R136" s="244"/>
      <c r="S136" s="245"/>
    </row>
    <row r="137" spans="1:19" ht="17.25" thickBot="1">
      <c r="A137" s="125" t="s">
        <v>129</v>
      </c>
      <c r="B137" s="126">
        <v>65.400000000000006</v>
      </c>
      <c r="C137" s="77">
        <v>0</v>
      </c>
      <c r="D137" s="15">
        <v>57.2</v>
      </c>
      <c r="E137" s="32">
        <f t="shared" si="70"/>
        <v>-0.12538226299694194</v>
      </c>
      <c r="F137" s="18">
        <f>IF(ISNUMBER(D137), $B145 * E137, "")</f>
        <v>-18807.33944954129</v>
      </c>
      <c r="G137" s="31">
        <v>58.7</v>
      </c>
      <c r="H137" s="32">
        <f t="shared" si="71"/>
        <v>-0.10244648318042816</v>
      </c>
      <c r="I137" s="101">
        <f>IF(ISNUMBER(G137), $B145 * H137, "")</f>
        <v>-15366.972477064224</v>
      </c>
      <c r="J137" s="15">
        <v>59.2</v>
      </c>
      <c r="K137" s="32">
        <f t="shared" si="72"/>
        <v>-9.4801223241590252E-2</v>
      </c>
      <c r="L137" s="18">
        <f>IF(ISNUMBER(J137), $B145 * K137, "")</f>
        <v>-14220.183486238539</v>
      </c>
      <c r="M137" s="31">
        <v>58.1</v>
      </c>
      <c r="N137" s="32">
        <f t="shared" si="73"/>
        <v>-0.1116207951070337</v>
      </c>
      <c r="O137" s="18">
        <f>IF(ISNUMBER(M137), $B145 * N137, "")</f>
        <v>-16743.119266055055</v>
      </c>
      <c r="Q137" s="228"/>
      <c r="R137" s="228"/>
      <c r="S137" s="228"/>
    </row>
    <row r="138" spans="1:19" ht="17.25" thickBot="1">
      <c r="A138" s="125" t="s">
        <v>97</v>
      </c>
      <c r="B138" s="126">
        <v>2.7000000000000001E-3</v>
      </c>
      <c r="C138" s="77">
        <v>0</v>
      </c>
      <c r="D138" s="15">
        <v>2.5999999999999999E-3</v>
      </c>
      <c r="E138" s="32">
        <f t="shared" si="70"/>
        <v>-3.7037037037037132E-2</v>
      </c>
      <c r="F138" s="18">
        <f>IF(ISNUMBER(D138), $B145 * E138, "")</f>
        <v>-5555.5555555555702</v>
      </c>
      <c r="G138" s="31">
        <v>2.5999999999999999E-3</v>
      </c>
      <c r="H138" s="32">
        <f t="shared" si="71"/>
        <v>-3.7037037037037132E-2</v>
      </c>
      <c r="I138" s="101">
        <f>IF(ISNUMBER(G138), $B145 * H138, "")</f>
        <v>-5555.5555555555702</v>
      </c>
      <c r="J138" s="15">
        <v>2.5999999999999999E-3</v>
      </c>
      <c r="K138" s="32">
        <f t="shared" si="72"/>
        <v>-3.7037037037037132E-2</v>
      </c>
      <c r="L138" s="18">
        <f>IF(ISNUMBER(J138), $B145 * K138, "")</f>
        <v>-5555.5555555555702</v>
      </c>
      <c r="M138" s="31">
        <v>2.5000000000000001E-3</v>
      </c>
      <c r="N138" s="32">
        <f t="shared" si="73"/>
        <v>-7.4074074074074098E-2</v>
      </c>
      <c r="O138" s="18">
        <f>IF(ISNUMBER(M138), $B145 * N138, "")</f>
        <v>-11111.111111111115</v>
      </c>
      <c r="Q138" s="223"/>
      <c r="R138" s="223"/>
      <c r="S138" s="223"/>
    </row>
    <row r="139" spans="1:19" ht="17.25" thickBot="1">
      <c r="A139" s="127" t="s">
        <v>331</v>
      </c>
      <c r="B139" s="128">
        <v>0.112</v>
      </c>
      <c r="C139" s="78">
        <v>0</v>
      </c>
      <c r="D139" s="20">
        <v>9.9099999999999994E-2</v>
      </c>
      <c r="E139" s="21">
        <f t="shared" si="70"/>
        <v>-0.11517857142857151</v>
      </c>
      <c r="F139" s="22">
        <f>IF(ISNUMBER(D139), $B145 * E139, "")</f>
        <v>-17276.785714285725</v>
      </c>
      <c r="G139" s="30">
        <v>0.10100000000000001</v>
      </c>
      <c r="H139" s="21">
        <f t="shared" si="71"/>
        <v>-9.8214285714285671E-2</v>
      </c>
      <c r="I139" s="105">
        <f>IF(ISNUMBER(G139), $B145 * H139, "")</f>
        <v>-14732.142857142851</v>
      </c>
      <c r="J139" s="20">
        <v>0.10100000000000001</v>
      </c>
      <c r="K139" s="21">
        <f t="shared" si="72"/>
        <v>-9.8214285714285671E-2</v>
      </c>
      <c r="L139" s="22">
        <f>IF(ISNUMBER(J139), $B145 * K139, "")</f>
        <v>-14732.142857142851</v>
      </c>
      <c r="M139" s="30">
        <v>9.9199999999999997E-2</v>
      </c>
      <c r="N139" s="21">
        <f t="shared" si="73"/>
        <v>-0.11428571428571434</v>
      </c>
      <c r="O139" s="22">
        <f>IF(ISNUMBER(M139), $B145 * N139, "")</f>
        <v>-17142.857142857152</v>
      </c>
      <c r="Q139" s="223"/>
      <c r="R139" s="223"/>
      <c r="S139" s="223"/>
    </row>
    <row r="140" spans="1:19" ht="17.25" thickBot="1">
      <c r="A140" s="125" t="s">
        <v>145</v>
      </c>
      <c r="B140" s="129">
        <v>13.9</v>
      </c>
      <c r="C140" s="80">
        <v>-7.1428571000000003E-3</v>
      </c>
      <c r="D140" s="106">
        <v>12.4</v>
      </c>
      <c r="E140" s="107">
        <f>IF(ISNUMBER(D140), (D140 - $B140) / $B140, "")</f>
        <v>-0.1079136690647482</v>
      </c>
      <c r="F140" s="108">
        <f>IF(ISNUMBER(D140), $B145 * E140, "")</f>
        <v>-16187.05035971223</v>
      </c>
      <c r="G140" s="109">
        <v>12.8</v>
      </c>
      <c r="H140" s="107">
        <f>IF(ISNUMBER(G140), (G140 - $B140) / $B140, "")</f>
        <v>-7.913669064748198E-2</v>
      </c>
      <c r="I140" s="110">
        <f>IF(ISNUMBER(G140), $B145 * H140, "")</f>
        <v>-11870.503597122297</v>
      </c>
      <c r="J140" s="106">
        <v>12.8</v>
      </c>
      <c r="K140" s="107">
        <f>IF(ISNUMBER(J140), (J140 - $B140) / $B140, "")</f>
        <v>-7.913669064748198E-2</v>
      </c>
      <c r="L140" s="108">
        <f>IF(ISNUMBER(J140), $B145 * K140, "")</f>
        <v>-11870.503597122297</v>
      </c>
      <c r="M140" s="109">
        <v>12.5</v>
      </c>
      <c r="N140" s="107">
        <f>IF(ISNUMBER(M140), (M140 - $B140) / $B140, "")</f>
        <v>-0.10071942446043168</v>
      </c>
      <c r="O140" s="108">
        <f>IF(ISNUMBER(M140), $B145 * N140, "")</f>
        <v>-15107.913669064752</v>
      </c>
      <c r="Q140" s="228"/>
      <c r="R140" s="228"/>
      <c r="S140" s="228"/>
    </row>
    <row r="141" spans="1:19" ht="17.25" thickBot="1">
      <c r="A141" s="125" t="s">
        <v>127</v>
      </c>
      <c r="B141" s="126">
        <v>91.9</v>
      </c>
      <c r="C141" s="77">
        <v>-8.6299892000000003E-3</v>
      </c>
      <c r="D141" s="15">
        <v>85.5</v>
      </c>
      <c r="E141" s="32">
        <f t="shared" ref="E141:E144" si="74">IF(ISNUMBER(D141), (D141 - $B141) / $B141, "")</f>
        <v>-6.9640914036996793E-2</v>
      </c>
      <c r="F141" s="18">
        <f>IF(ISNUMBER(D141), $B145 * E141, "")</f>
        <v>-10446.137105549518</v>
      </c>
      <c r="G141" s="31">
        <v>86.1</v>
      </c>
      <c r="H141" s="32">
        <f t="shared" ref="H141:H144" si="75">IF(ISNUMBER(G141), (G141 - $B141) / $B141, "")</f>
        <v>-6.3112078346028416E-2</v>
      </c>
      <c r="I141" s="101">
        <f>IF(ISNUMBER(G141), $B145 * H141, "")</f>
        <v>-9466.8117519042626</v>
      </c>
      <c r="J141" s="15">
        <v>86.4</v>
      </c>
      <c r="K141" s="32">
        <f t="shared" ref="K141:K144" si="76">IF(ISNUMBER(J141), (J141 - $B141) / $B141, "")</f>
        <v>-5.9847660500544068E-2</v>
      </c>
      <c r="L141" s="18">
        <f>IF(ISNUMBER(J141), $B145 * K141, "")</f>
        <v>-8977.1490750816101</v>
      </c>
      <c r="M141" s="31">
        <v>85.2</v>
      </c>
      <c r="N141" s="32">
        <f t="shared" ref="N141:N144" si="77">IF(ISNUMBER(M141), (M141 - $B141) / $B141, "")</f>
        <v>-7.2905331882480981E-2</v>
      </c>
      <c r="O141" s="18">
        <f>IF(ISNUMBER(M141), $B145 * N141, "")</f>
        <v>-10935.799782372147</v>
      </c>
      <c r="Q141" s="228"/>
      <c r="R141" s="228"/>
      <c r="S141" s="228"/>
    </row>
    <row r="142" spans="1:19" ht="17.25" thickBot="1">
      <c r="A142" s="125" t="s">
        <v>159</v>
      </c>
      <c r="B142" s="126">
        <v>74.5</v>
      </c>
      <c r="C142" s="77">
        <v>-2.23097113E-2</v>
      </c>
      <c r="D142" s="15">
        <v>67.8</v>
      </c>
      <c r="E142" s="32">
        <f t="shared" si="74"/>
        <v>-8.9932885906040302E-2</v>
      </c>
      <c r="F142" s="18">
        <f>IF(ISNUMBER(D142), $B145 * E142, "")</f>
        <v>-13489.932885906046</v>
      </c>
      <c r="G142" s="31">
        <v>68.7</v>
      </c>
      <c r="H142" s="32">
        <f t="shared" si="75"/>
        <v>-7.785234899328855E-2</v>
      </c>
      <c r="I142" s="101">
        <f>IF(ISNUMBER(G142), $B145 * H142, "")</f>
        <v>-11677.852348993283</v>
      </c>
      <c r="J142" s="15">
        <v>69.3</v>
      </c>
      <c r="K142" s="32">
        <f t="shared" si="76"/>
        <v>-6.9798657718120841E-2</v>
      </c>
      <c r="L142" s="18">
        <f>IF(ISNUMBER(J142), $B145 * K142, "")</f>
        <v>-10469.798657718125</v>
      </c>
      <c r="M142" s="31">
        <v>68</v>
      </c>
      <c r="N142" s="32">
        <f t="shared" si="77"/>
        <v>-8.7248322147651006E-2</v>
      </c>
      <c r="O142" s="18">
        <f>IF(ISNUMBER(M142), $B145 * N142, "")</f>
        <v>-13087.24832214765</v>
      </c>
      <c r="Q142" s="228"/>
      <c r="R142" s="228"/>
      <c r="S142" s="228"/>
    </row>
    <row r="143" spans="1:19">
      <c r="A143" s="125" t="s">
        <v>246</v>
      </c>
      <c r="B143" s="126">
        <v>64.900000000000006</v>
      </c>
      <c r="C143" s="77">
        <v>-2.6986506699999999E-2</v>
      </c>
      <c r="D143" s="15">
        <v>59.2</v>
      </c>
      <c r="E143" s="32">
        <f t="shared" si="74"/>
        <v>-8.7827426810477699E-2</v>
      </c>
      <c r="F143" s="18">
        <f>IF(ISNUMBER(D143), $B145 * E143, "")</f>
        <v>-13174.114021571655</v>
      </c>
      <c r="G143" s="31">
        <v>60.3</v>
      </c>
      <c r="H143" s="32">
        <f t="shared" si="75"/>
        <v>-7.0878274268104904E-2</v>
      </c>
      <c r="I143" s="101">
        <f>IF(ISNUMBER(G143), $B145 * H143, "")</f>
        <v>-10631.741140215736</v>
      </c>
      <c r="J143" s="15">
        <v>61.6</v>
      </c>
      <c r="K143" s="32">
        <f t="shared" si="76"/>
        <v>-5.0847457627118703E-2</v>
      </c>
      <c r="L143" s="18">
        <f>IF(ISNUMBER(J143), $B145 * K143, "")</f>
        <v>-7627.1186440678057</v>
      </c>
      <c r="M143" s="31">
        <v>62.6</v>
      </c>
      <c r="N143" s="32">
        <f t="shared" si="77"/>
        <v>-3.5439137134052452E-2</v>
      </c>
      <c r="O143" s="18">
        <f>IF(ISNUMBER(M143), $B145 * N143, "")</f>
        <v>-5315.8705701078679</v>
      </c>
      <c r="Q143" s="250"/>
      <c r="R143" s="251"/>
      <c r="S143" s="252"/>
    </row>
    <row r="144" spans="1:19" ht="17.25" thickBot="1">
      <c r="A144" s="130" t="s">
        <v>149</v>
      </c>
      <c r="B144" s="131">
        <v>80.5</v>
      </c>
      <c r="C144" s="79">
        <v>-3.8231780200000003E-2</v>
      </c>
      <c r="D144" s="24">
        <v>76</v>
      </c>
      <c r="E144" s="25">
        <f t="shared" si="74"/>
        <v>-5.5900621118012424E-2</v>
      </c>
      <c r="F144" s="104">
        <f>IF(ISNUMBER(D144), $B145 * E144, "")</f>
        <v>-8385.0931677018634</v>
      </c>
      <c r="G144" s="102">
        <v>77.599999999999994</v>
      </c>
      <c r="H144" s="25">
        <f t="shared" si="75"/>
        <v>-3.6024844720496968E-2</v>
      </c>
      <c r="I144" s="103">
        <f>IF(ISNUMBER(G144), $B145 * H144, "")</f>
        <v>-5403.7267080745451</v>
      </c>
      <c r="J144" s="24">
        <v>78</v>
      </c>
      <c r="K144" s="25">
        <f t="shared" si="76"/>
        <v>-3.1055900621118012E-2</v>
      </c>
      <c r="L144" s="104">
        <f>IF(ISNUMBER(J144), $B145 * K144, "")</f>
        <v>-4658.3850931677016</v>
      </c>
      <c r="M144" s="102">
        <v>77.5</v>
      </c>
      <c r="N144" s="25">
        <f t="shared" si="77"/>
        <v>-3.7267080745341616E-2</v>
      </c>
      <c r="O144" s="104">
        <f>IF(ISNUMBER(M144), $B145 * N144, "")</f>
        <v>-5590.0621118012423</v>
      </c>
      <c r="Q144" s="253"/>
      <c r="R144" s="254"/>
      <c r="S144" s="255"/>
    </row>
    <row r="145" spans="1:19" ht="17.25" thickBot="1">
      <c r="A145" s="132" t="s">
        <v>266</v>
      </c>
      <c r="B145" s="261">
        <f>$B$37</f>
        <v>150000</v>
      </c>
      <c r="C145" s="262"/>
      <c r="D145" s="26" t="s">
        <v>267</v>
      </c>
      <c r="E145" s="27">
        <f>IF(COUNT(E125:E144), SUM(E125:E144) / COUNT(E125:E144), 0)</f>
        <v>-8.1908100290025654E-2</v>
      </c>
      <c r="F145" s="28">
        <f>SUM(F125:F144)</f>
        <v>-245724.3008700769</v>
      </c>
      <c r="G145" s="26" t="s">
        <v>267</v>
      </c>
      <c r="H145" s="27">
        <f>IF(COUNT(H125:H144), SUM(H125:H144) / COUNT(H125:H144), 0)</f>
        <v>-7.0736388473894463E-2</v>
      </c>
      <c r="I145" s="28">
        <f>SUM(I125:I144)</f>
        <v>-212209.1654216834</v>
      </c>
      <c r="J145" s="26" t="s">
        <v>267</v>
      </c>
      <c r="K145" s="27">
        <f>IF(COUNT(K125:K144), SUM(K125:K144) / COUNT(K125:K144), 0)</f>
        <v>-6.8025817121984147E-2</v>
      </c>
      <c r="L145" s="28">
        <f>SUM(L125:L144)</f>
        <v>-204077.45136595244</v>
      </c>
      <c r="M145" s="26" t="s">
        <v>267</v>
      </c>
      <c r="N145" s="27">
        <f>IF(COUNT(N125:N144), SUM(N125:N144) / COUNT(N125:N144), 0)</f>
        <v>-8.5736652335183808E-2</v>
      </c>
      <c r="O145" s="28">
        <f>SUM(O125:O144)</f>
        <v>-257209.95700555135</v>
      </c>
      <c r="Q145" s="256"/>
      <c r="R145" s="257"/>
      <c r="S145" s="258"/>
    </row>
    <row r="147" spans="1:19" ht="17.25" thickBot="1"/>
    <row r="148" spans="1:19" ht="17.25" thickBot="1">
      <c r="A148" s="202" t="s">
        <v>255</v>
      </c>
      <c r="B148" s="203"/>
      <c r="C148" s="203"/>
      <c r="D148" s="203"/>
      <c r="E148" s="203"/>
      <c r="F148" s="203"/>
      <c r="G148" s="203"/>
      <c r="H148" s="203"/>
      <c r="I148" s="203"/>
      <c r="J148" s="203"/>
      <c r="K148" s="203"/>
      <c r="L148" s="203"/>
      <c r="M148" s="203"/>
      <c r="N148" s="203"/>
      <c r="O148" s="204"/>
      <c r="Q148" s="223"/>
      <c r="R148" s="223"/>
      <c r="S148" s="223"/>
    </row>
    <row r="149" spans="1:19" ht="17.25" thickBot="1">
      <c r="A149" s="186" t="s">
        <v>263</v>
      </c>
      <c r="B149" s="202" t="s">
        <v>49</v>
      </c>
      <c r="C149" s="204"/>
      <c r="D149" s="202" t="s">
        <v>57</v>
      </c>
      <c r="E149" s="203"/>
      <c r="F149" s="204"/>
      <c r="G149" s="229">
        <f>_xlfn.IFNA(VLOOKUP(B149, 현재가테이블!$B$2:$D$200, 2, FALSE), "-")</f>
        <v>48446000</v>
      </c>
      <c r="H149" s="230"/>
      <c r="I149" s="231"/>
      <c r="J149" s="202" t="s">
        <v>58</v>
      </c>
      <c r="K149" s="203"/>
      <c r="L149" s="204"/>
      <c r="M149" s="232">
        <f>_xlfn.IFNA(VLOOKUP(B149, 현재가테이블!$B$2:$D$200, 3, FALSE), "-")</f>
        <v>4.5040769699999997E-2</v>
      </c>
      <c r="N149" s="233"/>
      <c r="O149" s="234"/>
      <c r="Q149" s="223"/>
      <c r="R149" s="223"/>
      <c r="S149" s="223"/>
    </row>
    <row r="150" spans="1:19" ht="17.25" thickBot="1">
      <c r="A150" s="263" t="s">
        <v>54</v>
      </c>
      <c r="B150" s="265" t="str">
        <f>TEXT($G$1, "[$-ko-KR]yyyy-mm-dd(ddd) ") &amp; "오전 00:00"</f>
        <v>2022-02-12(토) 오전 00:00</v>
      </c>
      <c r="C150" s="266"/>
      <c r="D150" s="225" t="str">
        <f>TEXT($G$1, "[$-ko-KR]yyyy-mm-dd(ddd) ") &amp; "오후 14:00"</f>
        <v>2022-02-12(토) 오후 14:00</v>
      </c>
      <c r="E150" s="226"/>
      <c r="F150" s="227"/>
      <c r="G150" s="225" t="str">
        <f>TEXT($G$1, "[$-ko-KR]yyyy-mm-dd(ddd) ") &amp; "오후 19:00"</f>
        <v>2022-02-12(토) 오후 19:00</v>
      </c>
      <c r="H150" s="226"/>
      <c r="I150" s="227"/>
      <c r="J150" s="225" t="str">
        <f>TEXT($G$1, "[$-ko-KR]yyyy-mm-dd(ddd) ") &amp; "오후 21:00"</f>
        <v>2022-02-12(토) 오후 21:00</v>
      </c>
      <c r="K150" s="226"/>
      <c r="L150" s="227"/>
      <c r="M150" s="225" t="str">
        <f>TEXT($G$1+1, "[$-ko-KR]yyyy-mm-dd(ddd) ") &amp; "오전 00:00"</f>
        <v>2022-02-13(일) 오전 00:00</v>
      </c>
      <c r="N150" s="226"/>
      <c r="O150" s="227"/>
      <c r="Q150" s="223"/>
      <c r="R150" s="223"/>
      <c r="S150" s="223"/>
    </row>
    <row r="151" spans="1:19" ht="17.25" thickBot="1">
      <c r="A151" s="264"/>
      <c r="B151" s="121" t="s">
        <v>57</v>
      </c>
      <c r="C151" s="122" t="s">
        <v>58</v>
      </c>
      <c r="D151" s="2" t="s">
        <v>57</v>
      </c>
      <c r="E151" s="10" t="s">
        <v>264</v>
      </c>
      <c r="F151" s="11" t="s">
        <v>265</v>
      </c>
      <c r="G151" s="187" t="s">
        <v>57</v>
      </c>
      <c r="H151" s="188" t="s">
        <v>264</v>
      </c>
      <c r="I151" s="189" t="s">
        <v>265</v>
      </c>
      <c r="J151" s="10" t="s">
        <v>57</v>
      </c>
      <c r="K151" s="10" t="s">
        <v>264</v>
      </c>
      <c r="L151" s="115" t="s">
        <v>265</v>
      </c>
      <c r="M151" s="2" t="s">
        <v>57</v>
      </c>
      <c r="N151" s="10" t="s">
        <v>264</v>
      </c>
      <c r="O151" s="66" t="s">
        <v>265</v>
      </c>
      <c r="Q151" s="228"/>
      <c r="R151" s="228"/>
      <c r="S151" s="228"/>
    </row>
    <row r="152" spans="1:19" ht="17.25" thickBot="1">
      <c r="A152" s="123" t="s">
        <v>121</v>
      </c>
      <c r="B152" s="124">
        <v>375</v>
      </c>
      <c r="C152" s="76">
        <v>5.3619302999999997E-3</v>
      </c>
      <c r="D152" s="13">
        <v>333</v>
      </c>
      <c r="E152" s="14">
        <f>IF(ISNUMBER(D152), (D152 - $B152) / $B152, "")</f>
        <v>-0.112</v>
      </c>
      <c r="F152" s="16">
        <f>IF(ISNUMBER(D152), $B172 * E152, "")</f>
        <v>-16800</v>
      </c>
      <c r="G152" s="29">
        <v>340</v>
      </c>
      <c r="H152" s="14">
        <f>IF(ISNUMBER(G152), (G152 - $B152) / $B152, "")</f>
        <v>-9.3333333333333338E-2</v>
      </c>
      <c r="I152" s="100">
        <f>IF(ISNUMBER(G152), $B172 * H152, "")</f>
        <v>-14000</v>
      </c>
      <c r="J152" s="13">
        <v>344</v>
      </c>
      <c r="K152" s="14">
        <f>IF(ISNUMBER(J152), (J152 - $B152) / $B152, "")</f>
        <v>-8.2666666666666666E-2</v>
      </c>
      <c r="L152" s="16">
        <f>IF(ISNUMBER(J152), $B172 * K152, "")</f>
        <v>-12400</v>
      </c>
      <c r="M152" s="29">
        <v>337</v>
      </c>
      <c r="N152" s="14">
        <f>IF(ISNUMBER(M152), (M152 - $B152) / $B152, "")</f>
        <v>-0.10133333333333333</v>
      </c>
      <c r="O152" s="16">
        <f>IF(ISNUMBER(M152), $B172 * N152, "")</f>
        <v>-15200</v>
      </c>
      <c r="Q152" s="223"/>
      <c r="R152" s="223"/>
      <c r="S152" s="223"/>
    </row>
    <row r="153" spans="1:19" ht="17.25" thickBot="1">
      <c r="A153" s="125" t="s">
        <v>141</v>
      </c>
      <c r="B153" s="126">
        <v>102</v>
      </c>
      <c r="C153" s="77">
        <v>0</v>
      </c>
      <c r="D153" s="15">
        <v>92.2</v>
      </c>
      <c r="E153" s="32">
        <f t="shared" ref="E153:E156" si="78">IF(ISNUMBER(D153), (D153 - $B153) / $B153, "")</f>
        <v>-9.6078431372548997E-2</v>
      </c>
      <c r="F153" s="18">
        <f>IF(ISNUMBER(D153), $B172 * E153, "")</f>
        <v>-14411.76470588235</v>
      </c>
      <c r="G153" s="31">
        <v>93.4</v>
      </c>
      <c r="H153" s="32">
        <f t="shared" ref="H153:H156" si="79">IF(ISNUMBER(G153), (G153 - $B153) / $B153, "")</f>
        <v>-8.4313725490196029E-2</v>
      </c>
      <c r="I153" s="101">
        <f>IF(ISNUMBER(G153), $B172 * H153, "")</f>
        <v>-12647.058823529404</v>
      </c>
      <c r="J153" s="15">
        <v>93.7</v>
      </c>
      <c r="K153" s="32">
        <f t="shared" ref="K153:K156" si="80">IF(ISNUMBER(J153), (J153 - $B153) / $B153, "")</f>
        <v>-8.1372549019607818E-2</v>
      </c>
      <c r="L153" s="18">
        <f>IF(ISNUMBER(J153), $B172 * K153, "")</f>
        <v>-12205.882352941173</v>
      </c>
      <c r="M153" s="31">
        <v>92.4</v>
      </c>
      <c r="N153" s="32">
        <f t="shared" ref="N153:N156" si="81">IF(ISNUMBER(M153), (M153 - $B153) / $B153, "")</f>
        <v>-9.4117647058823473E-2</v>
      </c>
      <c r="O153" s="18">
        <f>IF(ISNUMBER(M153), $B172 * N153, "")</f>
        <v>-14117.647058823521</v>
      </c>
      <c r="Q153" s="223"/>
      <c r="R153" s="223"/>
      <c r="S153" s="223"/>
    </row>
    <row r="154" spans="1:19" ht="17.25" thickBot="1">
      <c r="A154" s="125" t="s">
        <v>248</v>
      </c>
      <c r="B154" s="126">
        <v>785</v>
      </c>
      <c r="C154" s="77">
        <v>-1.2722645999999999E-3</v>
      </c>
      <c r="D154" s="15">
        <v>739</v>
      </c>
      <c r="E154" s="32">
        <f t="shared" si="78"/>
        <v>-5.8598726114649682E-2</v>
      </c>
      <c r="F154" s="18">
        <f>IF(ISNUMBER(D154), $B172 * E154, "")</f>
        <v>-8789.8089171974516</v>
      </c>
      <c r="G154" s="31">
        <v>745</v>
      </c>
      <c r="H154" s="32">
        <f t="shared" si="79"/>
        <v>-5.0955414012738856E-2</v>
      </c>
      <c r="I154" s="101">
        <f>IF(ISNUMBER(G154), $B172 * H154, "")</f>
        <v>-7643.3121019108285</v>
      </c>
      <c r="J154" s="15">
        <v>750</v>
      </c>
      <c r="K154" s="32">
        <f t="shared" si="80"/>
        <v>-4.4585987261146494E-2</v>
      </c>
      <c r="L154" s="18">
        <f>IF(ISNUMBER(J154), $B172 * K154, "")</f>
        <v>-6687.8980891719739</v>
      </c>
      <c r="M154" s="31">
        <v>740</v>
      </c>
      <c r="N154" s="32">
        <f t="shared" si="81"/>
        <v>-5.7324840764331211E-2</v>
      </c>
      <c r="O154" s="18">
        <f>IF(ISNUMBER(M154), $B172 * N154, "")</f>
        <v>-8598.7261146496821</v>
      </c>
      <c r="Q154" s="228"/>
      <c r="R154" s="228"/>
      <c r="S154" s="228"/>
    </row>
    <row r="155" spans="1:19" ht="17.25" thickBot="1">
      <c r="A155" s="125" t="s">
        <v>232</v>
      </c>
      <c r="B155" s="126">
        <v>431</v>
      </c>
      <c r="C155" s="77">
        <v>-2.3148147999999999E-3</v>
      </c>
      <c r="D155" s="15">
        <v>399</v>
      </c>
      <c r="E155" s="32">
        <f t="shared" si="78"/>
        <v>-7.4245939675174011E-2</v>
      </c>
      <c r="F155" s="18">
        <f>IF(ISNUMBER(D155), $B172 * E155, "")</f>
        <v>-11136.890951276102</v>
      </c>
      <c r="G155" s="31">
        <v>411</v>
      </c>
      <c r="H155" s="32">
        <f t="shared" si="79"/>
        <v>-4.6403712296983757E-2</v>
      </c>
      <c r="I155" s="101">
        <f>IF(ISNUMBER(G155), $B172 * H155, "")</f>
        <v>-6960.5568445475637</v>
      </c>
      <c r="J155" s="15">
        <v>411</v>
      </c>
      <c r="K155" s="32">
        <f t="shared" si="80"/>
        <v>-4.6403712296983757E-2</v>
      </c>
      <c r="L155" s="18">
        <f>IF(ISNUMBER(J155), $B172 * K155, "")</f>
        <v>-6960.5568445475637</v>
      </c>
      <c r="M155" s="31">
        <v>398</v>
      </c>
      <c r="N155" s="32">
        <f t="shared" si="81"/>
        <v>-7.6566125290023199E-2</v>
      </c>
      <c r="O155" s="18">
        <f>IF(ISNUMBER(M155), $B172 * N155, "")</f>
        <v>-11484.918793503481</v>
      </c>
      <c r="Q155" s="228"/>
      <c r="R155" s="228"/>
      <c r="S155" s="228"/>
    </row>
    <row r="156" spans="1:19" ht="17.25" thickBot="1">
      <c r="A156" s="127" t="s">
        <v>188</v>
      </c>
      <c r="B156" s="128">
        <v>264</v>
      </c>
      <c r="C156" s="78">
        <v>-3.7735848999999998E-3</v>
      </c>
      <c r="D156" s="20">
        <v>239</v>
      </c>
      <c r="E156" s="21">
        <f t="shared" si="78"/>
        <v>-9.4696969696969696E-2</v>
      </c>
      <c r="F156" s="22">
        <f>IF(ISNUMBER(D156), $B172 * E156, "")</f>
        <v>-14204.545454545454</v>
      </c>
      <c r="G156" s="30">
        <v>241</v>
      </c>
      <c r="H156" s="21">
        <f t="shared" si="79"/>
        <v>-8.7121212121212127E-2</v>
      </c>
      <c r="I156" s="105">
        <f>IF(ISNUMBER(G156), $B172 * H156, "")</f>
        <v>-13068.18181818182</v>
      </c>
      <c r="J156" s="20">
        <v>243</v>
      </c>
      <c r="K156" s="21">
        <f t="shared" si="80"/>
        <v>-7.9545454545454544E-2</v>
      </c>
      <c r="L156" s="22">
        <f>IF(ISNUMBER(J156), $B172 * K156, "")</f>
        <v>-11931.818181818182</v>
      </c>
      <c r="M156" s="30">
        <v>241</v>
      </c>
      <c r="N156" s="21">
        <f t="shared" si="81"/>
        <v>-8.7121212121212127E-2</v>
      </c>
      <c r="O156" s="22">
        <f>IF(ISNUMBER(M156), $B172 * N156, "")</f>
        <v>-13068.18181818182</v>
      </c>
      <c r="Q156" s="228"/>
      <c r="R156" s="228"/>
      <c r="S156" s="228"/>
    </row>
    <row r="157" spans="1:19" ht="17.25" thickBot="1">
      <c r="A157" s="125" t="s">
        <v>218</v>
      </c>
      <c r="B157" s="129">
        <v>229</v>
      </c>
      <c r="C157" s="80">
        <v>-4.3478261000000004E-3</v>
      </c>
      <c r="D157" s="106">
        <v>207</v>
      </c>
      <c r="E157" s="107">
        <f>IF(ISNUMBER(D157), (D157 - $B157) / $B157, "")</f>
        <v>-9.606986899563319E-2</v>
      </c>
      <c r="F157" s="108">
        <f>IF(ISNUMBER(D157), $B172 * E157, "")</f>
        <v>-14410.480349344978</v>
      </c>
      <c r="G157" s="109">
        <v>210</v>
      </c>
      <c r="H157" s="107">
        <f>IF(ISNUMBER(G157), (G157 - $B157) / $B157, "")</f>
        <v>-8.296943231441048E-2</v>
      </c>
      <c r="I157" s="110">
        <f>IF(ISNUMBER(G157), $B172 * H157, "")</f>
        <v>-12445.414847161572</v>
      </c>
      <c r="J157" s="106">
        <v>211</v>
      </c>
      <c r="K157" s="107">
        <f>IF(ISNUMBER(J157), (J157 - $B157) / $B157, "")</f>
        <v>-7.8602620087336247E-2</v>
      </c>
      <c r="L157" s="108">
        <f>IF(ISNUMBER(J157), $B172 * K157, "")</f>
        <v>-11790.393013100436</v>
      </c>
      <c r="M157" s="109">
        <v>206</v>
      </c>
      <c r="N157" s="107">
        <f>IF(ISNUMBER(M157), (M157 - $B157) / $B157, "")</f>
        <v>-0.10043668122270742</v>
      </c>
      <c r="O157" s="108">
        <f>IF(ISNUMBER(M157), $B172 * N157, "")</f>
        <v>-15065.502183406114</v>
      </c>
      <c r="Q157" s="228"/>
      <c r="R157" s="228"/>
      <c r="S157" s="228"/>
    </row>
    <row r="158" spans="1:19" ht="17.25" thickBot="1">
      <c r="A158" s="125" t="s">
        <v>216</v>
      </c>
      <c r="B158" s="126">
        <v>157</v>
      </c>
      <c r="C158" s="77">
        <v>-6.3291138999999998E-3</v>
      </c>
      <c r="D158" s="15">
        <v>143</v>
      </c>
      <c r="E158" s="32">
        <f t="shared" ref="E158:E161" si="82">IF(ISNUMBER(D158), (D158 - $B158) / $B158, "")</f>
        <v>-8.9171974522292988E-2</v>
      </c>
      <c r="F158" s="18">
        <f>IF(ISNUMBER(D158), $B172 * E158, "")</f>
        <v>-13375.796178343948</v>
      </c>
      <c r="G158" s="31">
        <v>144</v>
      </c>
      <c r="H158" s="32">
        <f t="shared" ref="H158:H161" si="83">IF(ISNUMBER(G158), (G158 - $B158) / $B158, "")</f>
        <v>-8.2802547770700632E-2</v>
      </c>
      <c r="I158" s="101">
        <f>IF(ISNUMBER(G158), $B172 * H158, "")</f>
        <v>-12420.382165605095</v>
      </c>
      <c r="J158" s="15">
        <v>144</v>
      </c>
      <c r="K158" s="32">
        <f t="shared" ref="K158:K161" si="84">IF(ISNUMBER(J158), (J158 - $B158) / $B158, "")</f>
        <v>-8.2802547770700632E-2</v>
      </c>
      <c r="L158" s="18">
        <f>IF(ISNUMBER(J158), $B172 * K158, "")</f>
        <v>-12420.382165605095</v>
      </c>
      <c r="M158" s="31">
        <v>141</v>
      </c>
      <c r="N158" s="32">
        <f t="shared" ref="N158:N161" si="85">IF(ISNUMBER(M158), (M158 - $B158) / $B158, "")</f>
        <v>-0.10191082802547771</v>
      </c>
      <c r="O158" s="18">
        <f>IF(ISNUMBER(M158), $B172 * N158, "")</f>
        <v>-15286.624203821657</v>
      </c>
      <c r="Q158" s="228"/>
      <c r="R158" s="228"/>
      <c r="S158" s="228"/>
    </row>
    <row r="159" spans="1:19" ht="17.25" thickBot="1">
      <c r="A159" s="125" t="s">
        <v>161</v>
      </c>
      <c r="B159" s="126">
        <v>458</v>
      </c>
      <c r="C159" s="77">
        <v>-6.5075921999999996E-3</v>
      </c>
      <c r="D159" s="15">
        <v>411</v>
      </c>
      <c r="E159" s="32">
        <f t="shared" si="82"/>
        <v>-0.10262008733624454</v>
      </c>
      <c r="F159" s="18">
        <f>IF(ISNUMBER(D159), $B172 * E159, "")</f>
        <v>-15393.013100436681</v>
      </c>
      <c r="G159" s="31">
        <v>421</v>
      </c>
      <c r="H159" s="32">
        <f t="shared" si="83"/>
        <v>-8.0786026200873357E-2</v>
      </c>
      <c r="I159" s="101">
        <f>IF(ISNUMBER(G159), $B172 * H159, "")</f>
        <v>-12117.903930131004</v>
      </c>
      <c r="J159" s="15">
        <v>424</v>
      </c>
      <c r="K159" s="32">
        <f t="shared" si="84"/>
        <v>-7.4235807860262015E-2</v>
      </c>
      <c r="L159" s="18">
        <f>IF(ISNUMBER(J159), $B172 * K159, "")</f>
        <v>-11135.371179039303</v>
      </c>
      <c r="M159" s="31">
        <v>415</v>
      </c>
      <c r="N159" s="32">
        <f t="shared" si="85"/>
        <v>-9.3886462882096067E-2</v>
      </c>
      <c r="O159" s="18">
        <f>IF(ISNUMBER(M159), $B172 * N159, "")</f>
        <v>-14082.96943231441</v>
      </c>
      <c r="Q159" s="228"/>
      <c r="R159" s="228"/>
      <c r="S159" s="228"/>
    </row>
    <row r="160" spans="1:19" ht="17.25" thickBot="1">
      <c r="A160" s="125" t="s">
        <v>202</v>
      </c>
      <c r="B160" s="126">
        <v>560</v>
      </c>
      <c r="C160" s="77">
        <v>-7.0921986000000003E-3</v>
      </c>
      <c r="D160" s="15">
        <v>516</v>
      </c>
      <c r="E160" s="32">
        <f t="shared" si="82"/>
        <v>-7.857142857142857E-2</v>
      </c>
      <c r="F160" s="18">
        <f>IF(ISNUMBER(D160), $B172 * E160, "")</f>
        <v>-11785.714285714286</v>
      </c>
      <c r="G160" s="31">
        <v>520</v>
      </c>
      <c r="H160" s="32">
        <f t="shared" si="83"/>
        <v>-7.1428571428571425E-2</v>
      </c>
      <c r="I160" s="101">
        <f>IF(ISNUMBER(G160), $B172 * H160, "")</f>
        <v>-10714.285714285714</v>
      </c>
      <c r="J160" s="15">
        <v>520</v>
      </c>
      <c r="K160" s="32">
        <f t="shared" si="84"/>
        <v>-7.1428571428571425E-2</v>
      </c>
      <c r="L160" s="18">
        <f>IF(ISNUMBER(J160), $B172 * K160, "")</f>
        <v>-10714.285714285714</v>
      </c>
      <c r="M160" s="31">
        <v>517</v>
      </c>
      <c r="N160" s="32">
        <f t="shared" si="85"/>
        <v>-7.678571428571429E-2</v>
      </c>
      <c r="O160" s="18">
        <f>IF(ISNUMBER(M160), $B172 * N160, "")</f>
        <v>-11517.857142857143</v>
      </c>
      <c r="Q160" s="33"/>
      <c r="R160" s="33"/>
    </row>
    <row r="161" spans="1:19" ht="17.25" thickBot="1">
      <c r="A161" s="130" t="s">
        <v>107</v>
      </c>
      <c r="B161" s="131">
        <v>123</v>
      </c>
      <c r="C161" s="79">
        <v>-8.0645161000000003E-3</v>
      </c>
      <c r="D161" s="24">
        <v>111</v>
      </c>
      <c r="E161" s="25">
        <f t="shared" si="82"/>
        <v>-9.7560975609756101E-2</v>
      </c>
      <c r="F161" s="104">
        <f>IF(ISNUMBER(D161), $B172 * E161, "")</f>
        <v>-14634.146341463415</v>
      </c>
      <c r="G161" s="102">
        <v>113</v>
      </c>
      <c r="H161" s="25">
        <f t="shared" si="83"/>
        <v>-8.1300813008130079E-2</v>
      </c>
      <c r="I161" s="103">
        <f>IF(ISNUMBER(G161), $B172 * H161, "")</f>
        <v>-12195.121951219511</v>
      </c>
      <c r="J161" s="24">
        <v>113</v>
      </c>
      <c r="K161" s="25">
        <f t="shared" si="84"/>
        <v>-8.1300813008130079E-2</v>
      </c>
      <c r="L161" s="104">
        <f>IF(ISNUMBER(J161), $B172 * K161, "")</f>
        <v>-12195.121951219511</v>
      </c>
      <c r="M161" s="102">
        <v>111</v>
      </c>
      <c r="N161" s="25">
        <f t="shared" si="85"/>
        <v>-9.7560975609756101E-2</v>
      </c>
      <c r="O161" s="104">
        <f>IF(ISNUMBER(M161), $B172 * N161, "")</f>
        <v>-14634.146341463415</v>
      </c>
      <c r="Q161" s="237"/>
      <c r="R161" s="238"/>
      <c r="S161" s="239"/>
    </row>
    <row r="162" spans="1:19">
      <c r="A162" s="123" t="s">
        <v>51</v>
      </c>
      <c r="B162" s="124">
        <v>279</v>
      </c>
      <c r="C162" s="76">
        <v>-1.06382979E-2</v>
      </c>
      <c r="D162" s="13">
        <v>257</v>
      </c>
      <c r="E162" s="14">
        <f>IF(ISNUMBER(D162), (D162 - $B162) / $B162, "")</f>
        <v>-7.8853046594982074E-2</v>
      </c>
      <c r="F162" s="16">
        <f>IF(ISNUMBER(D162), $B172 * E162, "")</f>
        <v>-11827.956989247312</v>
      </c>
      <c r="G162" s="29">
        <v>262</v>
      </c>
      <c r="H162" s="14">
        <f>IF(ISNUMBER(G162), (G162 - $B162) / $B162, "")</f>
        <v>-6.093189964157706E-2</v>
      </c>
      <c r="I162" s="100">
        <f>IF(ISNUMBER(G162), $B172 * H162, "")</f>
        <v>-9139.7849462365593</v>
      </c>
      <c r="J162" s="13">
        <v>264</v>
      </c>
      <c r="K162" s="14">
        <f>IF(ISNUMBER(J162), (J162 - $B162) / $B162, "")</f>
        <v>-5.3763440860215055E-2</v>
      </c>
      <c r="L162" s="16">
        <f>IF(ISNUMBER(J162), $B172 * K162, "")</f>
        <v>-8064.5161290322585</v>
      </c>
      <c r="M162" s="29">
        <v>260</v>
      </c>
      <c r="N162" s="14">
        <f>IF(ISNUMBER(M162), (M162 - $B162) / $B162, "")</f>
        <v>-6.8100358422939072E-2</v>
      </c>
      <c r="O162" s="16">
        <f>IF(ISNUMBER(M162), $B172 * N162, "")</f>
        <v>-10215.053763440861</v>
      </c>
      <c r="Q162" s="240"/>
      <c r="R162" s="241"/>
      <c r="S162" s="242"/>
    </row>
    <row r="163" spans="1:19" ht="17.25" thickBot="1">
      <c r="A163" s="125" t="s">
        <v>101</v>
      </c>
      <c r="B163" s="126">
        <v>711</v>
      </c>
      <c r="C163" s="77">
        <v>-1.1126564699999999E-2</v>
      </c>
      <c r="D163" s="15">
        <v>633</v>
      </c>
      <c r="E163" s="32">
        <f t="shared" ref="E163:E166" si="86">IF(ISNUMBER(D163), (D163 - $B163) / $B163, "")</f>
        <v>-0.10970464135021098</v>
      </c>
      <c r="F163" s="18">
        <f>IF(ISNUMBER(D163), $B172 * E163, "")</f>
        <v>-16455.696202531646</v>
      </c>
      <c r="G163" s="31">
        <v>652</v>
      </c>
      <c r="H163" s="32">
        <f t="shared" ref="H163:H166" si="87">IF(ISNUMBER(G163), (G163 - $B163) / $B163, "")</f>
        <v>-8.2981715893108293E-2</v>
      </c>
      <c r="I163" s="101">
        <f>IF(ISNUMBER(G163), $B172 * H163, "")</f>
        <v>-12447.257383966244</v>
      </c>
      <c r="J163" s="15">
        <v>659</v>
      </c>
      <c r="K163" s="32">
        <f t="shared" ref="K163:K166" si="88">IF(ISNUMBER(J163), (J163 - $B163) / $B163, "")</f>
        <v>-7.3136427566807313E-2</v>
      </c>
      <c r="L163" s="18">
        <f>IF(ISNUMBER(J163), $B172 * K163, "")</f>
        <v>-10970.464135021097</v>
      </c>
      <c r="M163" s="31">
        <v>644</v>
      </c>
      <c r="N163" s="32">
        <f t="shared" ref="N163:N166" si="89">IF(ISNUMBER(M163), (M163 - $B163) / $B163, "")</f>
        <v>-9.4233473980309429E-2</v>
      </c>
      <c r="O163" s="18">
        <f>IF(ISNUMBER(M163), $B172 * N163, "")</f>
        <v>-14135.021097046414</v>
      </c>
      <c r="Q163" s="243"/>
      <c r="R163" s="244"/>
      <c r="S163" s="245"/>
    </row>
    <row r="164" spans="1:19" ht="17.25" thickBot="1">
      <c r="A164" s="125" t="s">
        <v>181</v>
      </c>
      <c r="B164" s="126">
        <v>830</v>
      </c>
      <c r="C164" s="77">
        <v>-1.19047619E-2</v>
      </c>
      <c r="D164" s="15">
        <v>770</v>
      </c>
      <c r="E164" s="32">
        <f t="shared" si="86"/>
        <v>-7.2289156626506021E-2</v>
      </c>
      <c r="F164" s="18">
        <f>IF(ISNUMBER(D164), $B172 * E164, "")</f>
        <v>-10843.373493975903</v>
      </c>
      <c r="G164" s="31">
        <v>779</v>
      </c>
      <c r="H164" s="32">
        <f t="shared" si="87"/>
        <v>-6.1445783132530123E-2</v>
      </c>
      <c r="I164" s="101">
        <f>IF(ISNUMBER(G164), $B172 * H164, "")</f>
        <v>-9216.8674698795185</v>
      </c>
      <c r="J164" s="15">
        <v>781</v>
      </c>
      <c r="K164" s="32">
        <f t="shared" si="88"/>
        <v>-5.903614457831325E-2</v>
      </c>
      <c r="L164" s="18">
        <f>IF(ISNUMBER(J164), $B172 * K164, "")</f>
        <v>-8855.4216867469877</v>
      </c>
      <c r="M164" s="31">
        <v>779</v>
      </c>
      <c r="N164" s="32">
        <f t="shared" si="89"/>
        <v>-6.1445783132530123E-2</v>
      </c>
      <c r="O164" s="18">
        <f>IF(ISNUMBER(M164), $B172 * N164, "")</f>
        <v>-9216.8674698795185</v>
      </c>
      <c r="Q164" s="228"/>
      <c r="R164" s="228"/>
      <c r="S164" s="228"/>
    </row>
    <row r="165" spans="1:19" ht="17.25" thickBot="1">
      <c r="A165" s="125" t="s">
        <v>89</v>
      </c>
      <c r="B165" s="126">
        <v>997</v>
      </c>
      <c r="C165" s="77">
        <v>-1.28712871E-2</v>
      </c>
      <c r="D165" s="15">
        <v>915</v>
      </c>
      <c r="E165" s="32">
        <f t="shared" si="86"/>
        <v>-8.2246740220661987E-2</v>
      </c>
      <c r="F165" s="18">
        <f>IF(ISNUMBER(D165), $B172 * E165, "")</f>
        <v>-12337.011033099297</v>
      </c>
      <c r="G165" s="31">
        <v>940</v>
      </c>
      <c r="H165" s="32">
        <f t="shared" si="87"/>
        <v>-5.717151454363089E-2</v>
      </c>
      <c r="I165" s="101">
        <f>IF(ISNUMBER(G165), $B172 * H165, "")</f>
        <v>-8575.7271815446329</v>
      </c>
      <c r="J165" s="15">
        <v>941</v>
      </c>
      <c r="K165" s="32">
        <f t="shared" si="88"/>
        <v>-5.6168505516549651E-2</v>
      </c>
      <c r="L165" s="18">
        <f>IF(ISNUMBER(J165), $B172 * K165, "")</f>
        <v>-8425.2758274824482</v>
      </c>
      <c r="M165" s="31">
        <v>942</v>
      </c>
      <c r="N165" s="32">
        <f t="shared" si="89"/>
        <v>-5.5165496489468405E-2</v>
      </c>
      <c r="O165" s="18">
        <f>IF(ISNUMBER(M165), $B172 * N165, "")</f>
        <v>-8274.8244734202599</v>
      </c>
      <c r="Q165" s="223"/>
      <c r="R165" s="223"/>
      <c r="S165" s="223"/>
    </row>
    <row r="166" spans="1:19" ht="17.25" thickBot="1">
      <c r="A166" s="127" t="s">
        <v>224</v>
      </c>
      <c r="B166" s="128">
        <v>892</v>
      </c>
      <c r="C166" s="78">
        <v>-1.32743363E-2</v>
      </c>
      <c r="D166" s="20">
        <v>837</v>
      </c>
      <c r="E166" s="21">
        <f t="shared" si="86"/>
        <v>-6.1659192825112105E-2</v>
      </c>
      <c r="F166" s="22">
        <f>IF(ISNUMBER(D166), $B172 * E166, "")</f>
        <v>-9248.8789237668152</v>
      </c>
      <c r="G166" s="30">
        <v>853</v>
      </c>
      <c r="H166" s="21">
        <f t="shared" si="87"/>
        <v>-4.3721973094170405E-2</v>
      </c>
      <c r="I166" s="105">
        <f>IF(ISNUMBER(G166), $B172 * H166, "")</f>
        <v>-6558.2959641255611</v>
      </c>
      <c r="J166" s="20">
        <v>851</v>
      </c>
      <c r="K166" s="21">
        <f t="shared" si="88"/>
        <v>-4.5964125560538117E-2</v>
      </c>
      <c r="L166" s="22">
        <f>IF(ISNUMBER(J166), $B172 * K166, "")</f>
        <v>-6894.6188340807175</v>
      </c>
      <c r="M166" s="30">
        <v>843</v>
      </c>
      <c r="N166" s="21">
        <f t="shared" si="89"/>
        <v>-5.4932735426008968E-2</v>
      </c>
      <c r="O166" s="22">
        <f>IF(ISNUMBER(M166), $B172 * N166, "")</f>
        <v>-8239.9103139013459</v>
      </c>
      <c r="Q166" s="223"/>
      <c r="R166" s="223"/>
      <c r="S166" s="223"/>
    </row>
    <row r="167" spans="1:19" ht="17.25" thickBot="1">
      <c r="A167" s="125" t="s">
        <v>214</v>
      </c>
      <c r="B167" s="129">
        <v>315</v>
      </c>
      <c r="C167" s="80">
        <v>-1.5625E-2</v>
      </c>
      <c r="D167" s="106">
        <v>290</v>
      </c>
      <c r="E167" s="107">
        <f>IF(ISNUMBER(D167), (D167 - $B167) / $B167, "")</f>
        <v>-7.9365079365079361E-2</v>
      </c>
      <c r="F167" s="108">
        <f>IF(ISNUMBER(D167), $B172 * E167, "")</f>
        <v>-11904.761904761905</v>
      </c>
      <c r="G167" s="109">
        <v>293</v>
      </c>
      <c r="H167" s="107">
        <f>IF(ISNUMBER(G167), (G167 - $B167) / $B167, "")</f>
        <v>-6.9841269841269843E-2</v>
      </c>
      <c r="I167" s="110">
        <f>IF(ISNUMBER(G167), $B172 * H167, "")</f>
        <v>-10476.190476190477</v>
      </c>
      <c r="J167" s="106">
        <v>295</v>
      </c>
      <c r="K167" s="107">
        <f>IF(ISNUMBER(J167), (J167 - $B167) / $B167, "")</f>
        <v>-6.3492063492063489E-2</v>
      </c>
      <c r="L167" s="108">
        <f>IF(ISNUMBER(J167), $B172 * K167, "")</f>
        <v>-9523.8095238095229</v>
      </c>
      <c r="M167" s="109">
        <v>287</v>
      </c>
      <c r="N167" s="107">
        <f>IF(ISNUMBER(M167), (M167 - $B167) / $B167, "")</f>
        <v>-8.8888888888888892E-2</v>
      </c>
      <c r="O167" s="108">
        <f>IF(ISNUMBER(M167), $B172 * N167, "")</f>
        <v>-13333.333333333334</v>
      </c>
      <c r="Q167" s="228"/>
      <c r="R167" s="228"/>
      <c r="S167" s="228"/>
    </row>
    <row r="168" spans="1:19" ht="17.25" thickBot="1">
      <c r="A168" s="125" t="s">
        <v>238</v>
      </c>
      <c r="B168" s="126">
        <v>474</v>
      </c>
      <c r="C168" s="77">
        <v>-1.6597510400000001E-2</v>
      </c>
      <c r="D168" s="15">
        <v>445</v>
      </c>
      <c r="E168" s="32">
        <f t="shared" ref="E168:E171" si="90">IF(ISNUMBER(D168), (D168 - $B168) / $B168, "")</f>
        <v>-6.118143459915612E-2</v>
      </c>
      <c r="F168" s="18">
        <f>IF(ISNUMBER(D168), $B172 * E168, "")</f>
        <v>-9177.2151898734173</v>
      </c>
      <c r="G168" s="31">
        <v>448</v>
      </c>
      <c r="H168" s="32">
        <f t="shared" ref="H168:H171" si="91">IF(ISNUMBER(G168), (G168 - $B168) / $B168, "")</f>
        <v>-5.4852320675105488E-2</v>
      </c>
      <c r="I168" s="101">
        <f>IF(ISNUMBER(G168), $B172 * H168, "")</f>
        <v>-8227.8481012658231</v>
      </c>
      <c r="J168" s="15">
        <v>449</v>
      </c>
      <c r="K168" s="32">
        <f t="shared" ref="K168:K171" si="92">IF(ISNUMBER(J168), (J168 - $B168) / $B168, "")</f>
        <v>-5.2742616033755275E-2</v>
      </c>
      <c r="L168" s="18">
        <f>IF(ISNUMBER(J168), $B172 * K168, "")</f>
        <v>-7911.3924050632913</v>
      </c>
      <c r="M168" s="31">
        <v>442</v>
      </c>
      <c r="N168" s="32">
        <f t="shared" ref="N168:N171" si="93">IF(ISNUMBER(M168), (M168 - $B168) / $B168, "")</f>
        <v>-6.7510548523206745E-2</v>
      </c>
      <c r="O168" s="18">
        <f>IF(ISNUMBER(M168), $B172 * N168, "")</f>
        <v>-10126.582278481012</v>
      </c>
      <c r="Q168" s="228"/>
      <c r="R168" s="228"/>
      <c r="S168" s="228"/>
    </row>
    <row r="169" spans="1:19" ht="17.25" thickBot="1">
      <c r="A169" s="125" t="s">
        <v>103</v>
      </c>
      <c r="B169" s="126">
        <v>817</v>
      </c>
      <c r="C169" s="77">
        <v>-1.6847172099999998E-2</v>
      </c>
      <c r="D169" s="15">
        <v>732</v>
      </c>
      <c r="E169" s="32">
        <f t="shared" si="90"/>
        <v>-0.10403916768665851</v>
      </c>
      <c r="F169" s="18">
        <f>IF(ISNUMBER(D169), $B172 * E169, "")</f>
        <v>-15605.875152998777</v>
      </c>
      <c r="G169" s="31">
        <v>743</v>
      </c>
      <c r="H169" s="32">
        <f t="shared" si="91"/>
        <v>-9.057527539779682E-2</v>
      </c>
      <c r="I169" s="101">
        <f>IF(ISNUMBER(G169), $B172 * H169, "")</f>
        <v>-13586.291309669523</v>
      </c>
      <c r="J169" s="15">
        <v>746</v>
      </c>
      <c r="K169" s="32">
        <f t="shared" si="92"/>
        <v>-8.6903304773561812E-2</v>
      </c>
      <c r="L169" s="18">
        <f>IF(ISNUMBER(J169), $B172 * K169, "")</f>
        <v>-13035.495716034271</v>
      </c>
      <c r="M169" s="31">
        <v>736</v>
      </c>
      <c r="N169" s="32">
        <f t="shared" si="93"/>
        <v>-9.9143206854345162E-2</v>
      </c>
      <c r="O169" s="18">
        <f>IF(ISNUMBER(M169), $B172 * N169, "")</f>
        <v>-14871.481028151775</v>
      </c>
      <c r="Q169" s="228"/>
      <c r="R169" s="228"/>
      <c r="S169" s="228"/>
    </row>
    <row r="170" spans="1:19">
      <c r="A170" s="125" t="s">
        <v>135</v>
      </c>
      <c r="B170" s="126">
        <v>263</v>
      </c>
      <c r="C170" s="77">
        <v>-2.9520295200000001E-2</v>
      </c>
      <c r="D170" s="15">
        <v>237</v>
      </c>
      <c r="E170" s="32">
        <f t="shared" si="90"/>
        <v>-9.8859315589353611E-2</v>
      </c>
      <c r="F170" s="18">
        <f>IF(ISNUMBER(D170), $B172 * E170, "")</f>
        <v>-14828.897338403041</v>
      </c>
      <c r="G170" s="31">
        <v>240</v>
      </c>
      <c r="H170" s="32">
        <f t="shared" si="91"/>
        <v>-8.7452471482889732E-2</v>
      </c>
      <c r="I170" s="101">
        <f>IF(ISNUMBER(G170), $B172 * H170, "")</f>
        <v>-13117.870722433459</v>
      </c>
      <c r="J170" s="15">
        <v>242</v>
      </c>
      <c r="K170" s="32">
        <f t="shared" si="92"/>
        <v>-7.9847908745247151E-2</v>
      </c>
      <c r="L170" s="18">
        <f>IF(ISNUMBER(J170), $B172 * K170, "")</f>
        <v>-11977.186311787073</v>
      </c>
      <c r="M170" s="31">
        <v>245</v>
      </c>
      <c r="N170" s="32">
        <f t="shared" si="93"/>
        <v>-6.8441064638783272E-2</v>
      </c>
      <c r="O170" s="18">
        <f>IF(ISNUMBER(M170), $B172 * N170, "")</f>
        <v>-10266.159695817491</v>
      </c>
      <c r="Q170" s="250"/>
      <c r="R170" s="251"/>
      <c r="S170" s="252"/>
    </row>
    <row r="171" spans="1:19" ht="17.25" thickBot="1">
      <c r="A171" s="130" t="s">
        <v>327</v>
      </c>
      <c r="B171" s="131">
        <v>693</v>
      </c>
      <c r="C171" s="79">
        <v>-3.2122905E-2</v>
      </c>
      <c r="D171" s="24">
        <v>614</v>
      </c>
      <c r="E171" s="25">
        <f t="shared" si="90"/>
        <v>-0.113997113997114</v>
      </c>
      <c r="F171" s="104">
        <f>IF(ISNUMBER(D171), $B172 * E171, "")</f>
        <v>-17099.567099567099</v>
      </c>
      <c r="G171" s="102">
        <v>622</v>
      </c>
      <c r="H171" s="25">
        <f t="shared" si="91"/>
        <v>-0.10245310245310245</v>
      </c>
      <c r="I171" s="103">
        <f>IF(ISNUMBER(G171), $B172 * H171, "")</f>
        <v>-15367.965367965367</v>
      </c>
      <c r="J171" s="24">
        <v>627</v>
      </c>
      <c r="K171" s="25">
        <f t="shared" si="92"/>
        <v>-9.5238095238095233E-2</v>
      </c>
      <c r="L171" s="104">
        <f>IF(ISNUMBER(J171), $B172 * K171, "")</f>
        <v>-14285.714285714284</v>
      </c>
      <c r="M171" s="102">
        <v>619</v>
      </c>
      <c r="N171" s="25">
        <f t="shared" si="93"/>
        <v>-0.10678210678210678</v>
      </c>
      <c r="O171" s="104">
        <f>IF(ISNUMBER(M171), $B172 * N171, "")</f>
        <v>-16017.316017316018</v>
      </c>
      <c r="Q171" s="253"/>
      <c r="R171" s="254"/>
      <c r="S171" s="255"/>
    </row>
    <row r="172" spans="1:19" ht="17.25" thickBot="1">
      <c r="A172" s="132" t="s">
        <v>266</v>
      </c>
      <c r="B172" s="261">
        <f>$B$37</f>
        <v>150000</v>
      </c>
      <c r="C172" s="262"/>
      <c r="D172" s="26" t="s">
        <v>267</v>
      </c>
      <c r="E172" s="27">
        <f>IF(COUNT(E152:E171), SUM(E152:E171) / COUNT(E152:E171), 0)</f>
        <v>-8.8090464537476626E-2</v>
      </c>
      <c r="F172" s="28">
        <f>SUM(F152:F171)</f>
        <v>-264271.39361242985</v>
      </c>
      <c r="G172" s="26" t="s">
        <v>267</v>
      </c>
      <c r="H172" s="27">
        <f>IF(COUNT(H152:H171), SUM(H152:H171) / COUNT(H152:H171), 0)</f>
        <v>-7.3642105706616556E-2</v>
      </c>
      <c r="I172" s="28">
        <f>SUM(I152:I171)</f>
        <v>-220926.3171198497</v>
      </c>
      <c r="J172" s="26" t="s">
        <v>267</v>
      </c>
      <c r="K172" s="27">
        <f>IF(COUNT(K152:K171), SUM(K152:K171) / COUNT(K152:K171), 0)</f>
        <v>-6.94618681155003E-2</v>
      </c>
      <c r="L172" s="28">
        <f>SUM(L152:L171)</f>
        <v>-208385.60434650094</v>
      </c>
      <c r="M172" s="26" t="s">
        <v>267</v>
      </c>
      <c r="N172" s="27">
        <f>IF(COUNT(N152:N171), SUM(N152:N171) / COUNT(N152:N171), 0)</f>
        <v>-8.2584374186603082E-2</v>
      </c>
      <c r="O172" s="28">
        <f>SUM(O152:O171)</f>
        <v>-247753.12255980927</v>
      </c>
      <c r="Q172" s="256"/>
      <c r="R172" s="257"/>
      <c r="S172" s="258"/>
    </row>
    <row r="174" spans="1:19" ht="17.25" thickBot="1"/>
    <row r="175" spans="1:19" ht="17.25" thickBot="1">
      <c r="A175" s="202" t="s">
        <v>251</v>
      </c>
      <c r="B175" s="203"/>
      <c r="C175" s="203"/>
      <c r="D175" s="203"/>
      <c r="E175" s="203"/>
      <c r="F175" s="203"/>
      <c r="G175" s="203"/>
      <c r="H175" s="203"/>
      <c r="I175" s="203"/>
      <c r="J175" s="203"/>
      <c r="K175" s="203"/>
      <c r="L175" s="203"/>
      <c r="M175" s="203"/>
      <c r="N175" s="203"/>
      <c r="O175" s="204"/>
      <c r="Q175" s="223"/>
      <c r="R175" s="223"/>
      <c r="S175" s="223"/>
    </row>
    <row r="176" spans="1:19" ht="17.25" thickBot="1">
      <c r="A176" s="186" t="s">
        <v>263</v>
      </c>
      <c r="B176" s="202" t="s">
        <v>49</v>
      </c>
      <c r="C176" s="204"/>
      <c r="D176" s="202" t="s">
        <v>57</v>
      </c>
      <c r="E176" s="203"/>
      <c r="F176" s="204"/>
      <c r="G176" s="229">
        <f>_xlfn.IFNA(VLOOKUP(B176, 현재가테이블!$B$2:$D$200, 2, FALSE), "-")</f>
        <v>48446000</v>
      </c>
      <c r="H176" s="230"/>
      <c r="I176" s="231"/>
      <c r="J176" s="202" t="s">
        <v>58</v>
      </c>
      <c r="K176" s="203"/>
      <c r="L176" s="204"/>
      <c r="M176" s="232">
        <f>_xlfn.IFNA(VLOOKUP(B176, 현재가테이블!$B$2:$D$200, 3, FALSE), "-")</f>
        <v>4.5040769699999997E-2</v>
      </c>
      <c r="N176" s="233"/>
      <c r="O176" s="234"/>
      <c r="Q176" s="223"/>
      <c r="R176" s="223"/>
      <c r="S176" s="223"/>
    </row>
    <row r="177" spans="1:19" ht="17.25" thickBot="1">
      <c r="A177" s="263" t="s">
        <v>54</v>
      </c>
      <c r="B177" s="265" t="str">
        <f>TEXT($G$1, "[$-ko-KR]yyyy-mm-dd(ddd) ") &amp; "오전 00:00"</f>
        <v>2022-02-12(토) 오전 00:00</v>
      </c>
      <c r="C177" s="266"/>
      <c r="D177" s="225" t="str">
        <f>TEXT($G$1, "[$-ko-KR]yyyy-mm-dd(ddd) ") &amp; "오후 14:00"</f>
        <v>2022-02-12(토) 오후 14:00</v>
      </c>
      <c r="E177" s="226"/>
      <c r="F177" s="227"/>
      <c r="G177" s="225" t="str">
        <f>TEXT($G$1, "[$-ko-KR]yyyy-mm-dd(ddd) ") &amp; "오후 19:00"</f>
        <v>2022-02-12(토) 오후 19:00</v>
      </c>
      <c r="H177" s="226"/>
      <c r="I177" s="227"/>
      <c r="J177" s="225" t="str">
        <f>TEXT($G$1, "[$-ko-KR]yyyy-mm-dd(ddd) ") &amp; "오후 21:00"</f>
        <v>2022-02-12(토) 오후 21:00</v>
      </c>
      <c r="K177" s="226"/>
      <c r="L177" s="227"/>
      <c r="M177" s="225" t="str">
        <f>TEXT($G$1+1, "[$-ko-KR]yyyy-mm-dd(ddd) ") &amp; "오전 00:00"</f>
        <v>2022-02-13(일) 오전 00:00</v>
      </c>
      <c r="N177" s="226"/>
      <c r="O177" s="227"/>
      <c r="Q177" s="223"/>
      <c r="R177" s="223"/>
      <c r="S177" s="223"/>
    </row>
    <row r="178" spans="1:19" ht="17.25" thickBot="1">
      <c r="A178" s="264"/>
      <c r="B178" s="121" t="s">
        <v>57</v>
      </c>
      <c r="C178" s="122" t="s">
        <v>58</v>
      </c>
      <c r="D178" s="2" t="s">
        <v>57</v>
      </c>
      <c r="E178" s="10" t="s">
        <v>264</v>
      </c>
      <c r="F178" s="11" t="s">
        <v>265</v>
      </c>
      <c r="G178" s="187" t="s">
        <v>57</v>
      </c>
      <c r="H178" s="188" t="s">
        <v>264</v>
      </c>
      <c r="I178" s="189" t="s">
        <v>265</v>
      </c>
      <c r="J178" s="10" t="s">
        <v>57</v>
      </c>
      <c r="K178" s="10" t="s">
        <v>264</v>
      </c>
      <c r="L178" s="115" t="s">
        <v>265</v>
      </c>
      <c r="M178" s="2" t="s">
        <v>57</v>
      </c>
      <c r="N178" s="10" t="s">
        <v>264</v>
      </c>
      <c r="O178" s="66" t="s">
        <v>265</v>
      </c>
      <c r="Q178" s="228"/>
      <c r="R178" s="228"/>
      <c r="S178" s="228"/>
    </row>
    <row r="179" spans="1:19" ht="17.25" thickBot="1">
      <c r="A179" s="123" t="s">
        <v>181</v>
      </c>
      <c r="B179" s="124">
        <v>830</v>
      </c>
      <c r="C179" s="76">
        <v>-1.19047619E-2</v>
      </c>
      <c r="D179" s="13">
        <v>770</v>
      </c>
      <c r="E179" s="14">
        <f>IF(ISNUMBER(D179), (D179 - $B179) / $B179, "")</f>
        <v>-7.2289156626506021E-2</v>
      </c>
      <c r="F179" s="16">
        <f>IF(ISNUMBER(D179), $B199 * E179, "")</f>
        <v>-10843.373493975903</v>
      </c>
      <c r="G179" s="29">
        <v>779</v>
      </c>
      <c r="H179" s="14">
        <f>IF(ISNUMBER(G179), (G179 - $B179) / $B179, "")</f>
        <v>-6.1445783132530123E-2</v>
      </c>
      <c r="I179" s="100">
        <f>IF(ISNUMBER(G179), $B199 * H179, "")</f>
        <v>-9216.8674698795185</v>
      </c>
      <c r="J179" s="13">
        <v>781</v>
      </c>
      <c r="K179" s="14">
        <f>IF(ISNUMBER(J179), (J179 - $B179) / $B179, "")</f>
        <v>-5.903614457831325E-2</v>
      </c>
      <c r="L179" s="16">
        <f>IF(ISNUMBER(J179), $B199 * K179, "")</f>
        <v>-8855.4216867469877</v>
      </c>
      <c r="M179" s="29">
        <v>779</v>
      </c>
      <c r="N179" s="14">
        <f>IF(ISNUMBER(M179), (M179 - $B179) / $B179, "")</f>
        <v>-6.1445783132530123E-2</v>
      </c>
      <c r="O179" s="16">
        <f>IF(ISNUMBER(M179), $B199 * N179, "")</f>
        <v>-9216.8674698795185</v>
      </c>
      <c r="Q179" s="223"/>
      <c r="R179" s="223"/>
      <c r="S179" s="223"/>
    </row>
    <row r="180" spans="1:19" ht="17.25" thickBot="1">
      <c r="A180" s="125" t="s">
        <v>89</v>
      </c>
      <c r="B180" s="126">
        <v>997</v>
      </c>
      <c r="C180" s="77">
        <v>-1.28712871E-2</v>
      </c>
      <c r="D180" s="15">
        <v>915</v>
      </c>
      <c r="E180" s="32">
        <f t="shared" ref="E180:E183" si="94">IF(ISNUMBER(D180), (D180 - $B180) / $B180, "")</f>
        <v>-8.2246740220661987E-2</v>
      </c>
      <c r="F180" s="18">
        <f>IF(ISNUMBER(D180), $B199 * E180, "")</f>
        <v>-12337.011033099297</v>
      </c>
      <c r="G180" s="31">
        <v>940</v>
      </c>
      <c r="H180" s="32">
        <f t="shared" ref="H180:H183" si="95">IF(ISNUMBER(G180), (G180 - $B180) / $B180, "")</f>
        <v>-5.717151454363089E-2</v>
      </c>
      <c r="I180" s="101">
        <f>IF(ISNUMBER(G180), $B199 * H180, "")</f>
        <v>-8575.7271815446329</v>
      </c>
      <c r="J180" s="15">
        <v>941</v>
      </c>
      <c r="K180" s="32">
        <f t="shared" ref="K180:K183" si="96">IF(ISNUMBER(J180), (J180 - $B180) / $B180, "")</f>
        <v>-5.6168505516549651E-2</v>
      </c>
      <c r="L180" s="18">
        <f>IF(ISNUMBER(J180), $B199 * K180, "")</f>
        <v>-8425.2758274824482</v>
      </c>
      <c r="M180" s="31">
        <v>942</v>
      </c>
      <c r="N180" s="32">
        <f t="shared" ref="N180:N183" si="97">IF(ISNUMBER(M180), (M180 - $B180) / $B180, "")</f>
        <v>-5.5165496489468405E-2</v>
      </c>
      <c r="O180" s="18">
        <f>IF(ISNUMBER(M180), $B199 * N180, "")</f>
        <v>-8274.8244734202599</v>
      </c>
      <c r="Q180" s="223"/>
      <c r="R180" s="223"/>
      <c r="S180" s="223"/>
    </row>
    <row r="181" spans="1:19" ht="17.25" thickBot="1">
      <c r="A181" s="125" t="s">
        <v>208</v>
      </c>
      <c r="B181" s="126">
        <v>1150</v>
      </c>
      <c r="C181" s="77">
        <v>-1.28755365E-2</v>
      </c>
      <c r="D181" s="15">
        <v>1060</v>
      </c>
      <c r="E181" s="32">
        <f t="shared" si="94"/>
        <v>-7.8260869565217397E-2</v>
      </c>
      <c r="F181" s="18">
        <f>IF(ISNUMBER(D181), $B199 * E181, "")</f>
        <v>-11739.13043478261</v>
      </c>
      <c r="G181" s="31">
        <v>1055</v>
      </c>
      <c r="H181" s="32">
        <f t="shared" si="95"/>
        <v>-8.2608695652173908E-2</v>
      </c>
      <c r="I181" s="101">
        <f>IF(ISNUMBER(G181), $B199 * H181, "")</f>
        <v>-12391.304347826086</v>
      </c>
      <c r="J181" s="15">
        <v>1065</v>
      </c>
      <c r="K181" s="32">
        <f t="shared" si="96"/>
        <v>-7.3913043478260873E-2</v>
      </c>
      <c r="L181" s="18">
        <f>IF(ISNUMBER(J181), $B199 * K181, "")</f>
        <v>-11086.956521739132</v>
      </c>
      <c r="M181" s="31">
        <v>1040</v>
      </c>
      <c r="N181" s="32">
        <f t="shared" si="97"/>
        <v>-9.5652173913043481E-2</v>
      </c>
      <c r="O181" s="18">
        <f>IF(ISNUMBER(M181), $B199 * N181, "")</f>
        <v>-14347.826086956522</v>
      </c>
      <c r="Q181" s="228"/>
      <c r="R181" s="228"/>
      <c r="S181" s="228"/>
    </row>
    <row r="182" spans="1:19" ht="17.25" thickBot="1">
      <c r="A182" s="125" t="s">
        <v>224</v>
      </c>
      <c r="B182" s="126">
        <v>892</v>
      </c>
      <c r="C182" s="77">
        <v>-1.32743363E-2</v>
      </c>
      <c r="D182" s="15">
        <v>837</v>
      </c>
      <c r="E182" s="32">
        <f t="shared" si="94"/>
        <v>-6.1659192825112105E-2</v>
      </c>
      <c r="F182" s="18">
        <f>IF(ISNUMBER(D182), $B199 * E182, "")</f>
        <v>-9248.8789237668152</v>
      </c>
      <c r="G182" s="31">
        <v>853</v>
      </c>
      <c r="H182" s="32">
        <f t="shared" si="95"/>
        <v>-4.3721973094170405E-2</v>
      </c>
      <c r="I182" s="101">
        <f>IF(ISNUMBER(G182), $B199 * H182, "")</f>
        <v>-6558.2959641255611</v>
      </c>
      <c r="J182" s="15">
        <v>851</v>
      </c>
      <c r="K182" s="32">
        <f t="shared" si="96"/>
        <v>-4.5964125560538117E-2</v>
      </c>
      <c r="L182" s="18">
        <f>IF(ISNUMBER(J182), $B199 * K182, "")</f>
        <v>-6894.6188340807175</v>
      </c>
      <c r="M182" s="31">
        <v>843</v>
      </c>
      <c r="N182" s="32">
        <f t="shared" si="97"/>
        <v>-5.4932735426008968E-2</v>
      </c>
      <c r="O182" s="18">
        <f>IF(ISNUMBER(M182), $B199 * N182, "")</f>
        <v>-8239.9103139013459</v>
      </c>
      <c r="Q182" s="228"/>
      <c r="R182" s="228"/>
      <c r="S182" s="228"/>
    </row>
    <row r="183" spans="1:19" ht="17.25" thickBot="1">
      <c r="A183" s="127" t="s">
        <v>77</v>
      </c>
      <c r="B183" s="128">
        <v>410200</v>
      </c>
      <c r="C183" s="78">
        <v>-1.3823776899999999E-2</v>
      </c>
      <c r="D183" s="20">
        <v>382750</v>
      </c>
      <c r="E183" s="21">
        <f t="shared" si="94"/>
        <v>-6.6918576304241834E-2</v>
      </c>
      <c r="F183" s="22">
        <f>IF(ISNUMBER(D183), $B199 * E183, "")</f>
        <v>-10037.786445636275</v>
      </c>
      <c r="G183" s="30">
        <v>388450</v>
      </c>
      <c r="H183" s="21">
        <f t="shared" si="95"/>
        <v>-5.3022915650901996E-2</v>
      </c>
      <c r="I183" s="105">
        <f>IF(ISNUMBER(G183), $B199 * H183, "")</f>
        <v>-7953.4373476352994</v>
      </c>
      <c r="J183" s="20">
        <v>389000</v>
      </c>
      <c r="K183" s="21">
        <f t="shared" si="96"/>
        <v>-5.1682106289614824E-2</v>
      </c>
      <c r="L183" s="22">
        <f>IF(ISNUMBER(J183), $B199 * K183, "")</f>
        <v>-7752.3159434422232</v>
      </c>
      <c r="M183" s="30">
        <v>386550</v>
      </c>
      <c r="N183" s="21">
        <f t="shared" si="97"/>
        <v>-5.7654802535348611E-2</v>
      </c>
      <c r="O183" s="22">
        <f>IF(ISNUMBER(M183), $B199 * N183, "")</f>
        <v>-8648.2203803022912</v>
      </c>
      <c r="Q183" s="228"/>
      <c r="R183" s="228"/>
      <c r="S183" s="228"/>
    </row>
    <row r="184" spans="1:19" ht="17.25" thickBot="1">
      <c r="A184" s="125" t="s">
        <v>337</v>
      </c>
      <c r="B184" s="129">
        <v>2285</v>
      </c>
      <c r="C184" s="80">
        <v>-1.5086206899999999E-2</v>
      </c>
      <c r="D184" s="106">
        <v>2010</v>
      </c>
      <c r="E184" s="107">
        <f>IF(ISNUMBER(D184), (D184 - $B184) / $B184, "")</f>
        <v>-0.12035010940919037</v>
      </c>
      <c r="F184" s="108">
        <f>IF(ISNUMBER(D184), $B199 * E184, "")</f>
        <v>-18052.516411378558</v>
      </c>
      <c r="G184" s="109">
        <v>2065</v>
      </c>
      <c r="H184" s="107">
        <f>IF(ISNUMBER(G184), (G184 - $B184) / $B184, "")</f>
        <v>-9.6280087527352301E-2</v>
      </c>
      <c r="I184" s="110">
        <f>IF(ISNUMBER(G184), $B199 * H184, "")</f>
        <v>-14442.013129102845</v>
      </c>
      <c r="J184" s="106">
        <v>2075</v>
      </c>
      <c r="K184" s="107">
        <f>IF(ISNUMBER(J184), (J184 - $B184) / $B184, "")</f>
        <v>-9.1903719912472648E-2</v>
      </c>
      <c r="L184" s="108">
        <f>IF(ISNUMBER(J184), $B199 * K184, "")</f>
        <v>-13785.557986870897</v>
      </c>
      <c r="M184" s="109">
        <v>2035</v>
      </c>
      <c r="N184" s="107">
        <f>IF(ISNUMBER(M184), (M184 - $B184) / $B184, "")</f>
        <v>-0.10940919037199125</v>
      </c>
      <c r="O184" s="108">
        <f>IF(ISNUMBER(M184), $B199 * N184, "")</f>
        <v>-16411.378555798688</v>
      </c>
      <c r="Q184" s="228"/>
      <c r="R184" s="228"/>
      <c r="S184" s="228"/>
    </row>
    <row r="185" spans="1:19" ht="17.25" thickBot="1">
      <c r="A185" s="125" t="s">
        <v>123</v>
      </c>
      <c r="B185" s="126">
        <v>161800</v>
      </c>
      <c r="C185" s="77">
        <v>-1.5515667800000001E-2</v>
      </c>
      <c r="D185" s="15">
        <v>147850</v>
      </c>
      <c r="E185" s="32">
        <f t="shared" ref="E185:E188" si="98">IF(ISNUMBER(D185), (D185 - $B185) / $B185, "")</f>
        <v>-8.6217552533992589E-2</v>
      </c>
      <c r="F185" s="18">
        <f>IF(ISNUMBER(D185), $B199 * E185, "")</f>
        <v>-12932.632880098889</v>
      </c>
      <c r="G185" s="31">
        <v>151900</v>
      </c>
      <c r="H185" s="32">
        <f t="shared" ref="H185:H188" si="99">IF(ISNUMBER(G185), (G185 - $B185) / $B185, "")</f>
        <v>-6.1186650185414089E-2</v>
      </c>
      <c r="I185" s="101">
        <f>IF(ISNUMBER(G185), $B199 * H185, "")</f>
        <v>-9177.9975278121128</v>
      </c>
      <c r="J185" s="15">
        <v>152950</v>
      </c>
      <c r="K185" s="32">
        <f t="shared" ref="K185:K188" si="100">IF(ISNUMBER(J185), (J185 - $B185) / $B185, "")</f>
        <v>-5.4697156983930781E-2</v>
      </c>
      <c r="L185" s="18">
        <f>IF(ISNUMBER(J185), $B199 * K185, "")</f>
        <v>-8204.5735475896163</v>
      </c>
      <c r="M185" s="31">
        <v>150100</v>
      </c>
      <c r="N185" s="32">
        <f t="shared" ref="N185:N188" si="101">IF(ISNUMBER(M185), (M185 - $B185) / $B185, "")</f>
        <v>-7.2311495673671206E-2</v>
      </c>
      <c r="O185" s="18">
        <f>IF(ISNUMBER(M185), $B199 * N185, "")</f>
        <v>-10846.724351050681</v>
      </c>
      <c r="Q185" s="228"/>
      <c r="R185" s="228"/>
      <c r="S185" s="228"/>
    </row>
    <row r="186" spans="1:19" ht="17.25" thickBot="1">
      <c r="A186" s="125" t="s">
        <v>214</v>
      </c>
      <c r="B186" s="126">
        <v>315</v>
      </c>
      <c r="C186" s="77">
        <v>-1.5625E-2</v>
      </c>
      <c r="D186" s="15">
        <v>290</v>
      </c>
      <c r="E186" s="32">
        <f t="shared" si="98"/>
        <v>-7.9365079365079361E-2</v>
      </c>
      <c r="F186" s="18">
        <f>IF(ISNUMBER(D186), $B199 * E186, "")</f>
        <v>-11904.761904761905</v>
      </c>
      <c r="G186" s="31">
        <v>293</v>
      </c>
      <c r="H186" s="32">
        <f t="shared" si="99"/>
        <v>-6.9841269841269843E-2</v>
      </c>
      <c r="I186" s="101">
        <f>IF(ISNUMBER(G186), $B199 * H186, "")</f>
        <v>-10476.190476190477</v>
      </c>
      <c r="J186" s="15">
        <v>295</v>
      </c>
      <c r="K186" s="32">
        <f t="shared" si="100"/>
        <v>-6.3492063492063489E-2</v>
      </c>
      <c r="L186" s="18">
        <f>IF(ISNUMBER(J186), $B199 * K186, "")</f>
        <v>-9523.8095238095229</v>
      </c>
      <c r="M186" s="31">
        <v>287</v>
      </c>
      <c r="N186" s="32">
        <f t="shared" si="101"/>
        <v>-8.8888888888888892E-2</v>
      </c>
      <c r="O186" s="18">
        <f>IF(ISNUMBER(M186), $B199 * N186, "")</f>
        <v>-13333.333333333334</v>
      </c>
      <c r="Q186" s="228"/>
      <c r="R186" s="228"/>
      <c r="S186" s="228"/>
    </row>
    <row r="187" spans="1:19" ht="17.25" thickBot="1">
      <c r="A187" s="125" t="s">
        <v>109</v>
      </c>
      <c r="B187" s="126">
        <v>4900</v>
      </c>
      <c r="C187" s="77">
        <v>-1.6064256999999998E-2</v>
      </c>
      <c r="D187" s="15">
        <v>4765</v>
      </c>
      <c r="E187" s="32">
        <f t="shared" si="98"/>
        <v>-2.7551020408163266E-2</v>
      </c>
      <c r="F187" s="18">
        <f>IF(ISNUMBER(D187), $B199 * E187, "")</f>
        <v>-4132.6530612244896</v>
      </c>
      <c r="G187" s="31">
        <v>4745</v>
      </c>
      <c r="H187" s="32">
        <f t="shared" si="99"/>
        <v>-3.1632653061224487E-2</v>
      </c>
      <c r="I187" s="101">
        <f>IF(ISNUMBER(G187), $B199 * H187, "")</f>
        <v>-4744.8979591836733</v>
      </c>
      <c r="J187" s="15">
        <v>4665</v>
      </c>
      <c r="K187" s="32">
        <f t="shared" si="100"/>
        <v>-4.7959183673469387E-2</v>
      </c>
      <c r="L187" s="18">
        <f>IF(ISNUMBER(J187), $B199 * K187, "")</f>
        <v>-7193.8775510204077</v>
      </c>
      <c r="M187" s="31">
        <v>4565</v>
      </c>
      <c r="N187" s="32">
        <f t="shared" si="101"/>
        <v>-6.8367346938775511E-2</v>
      </c>
      <c r="O187" s="18">
        <f>IF(ISNUMBER(M187), $B199 * N187, "")</f>
        <v>-10255.102040816326</v>
      </c>
      <c r="Q187" s="33"/>
      <c r="R187" s="33"/>
    </row>
    <row r="188" spans="1:19" ht="17.25" thickBot="1">
      <c r="A188" s="130" t="s">
        <v>238</v>
      </c>
      <c r="B188" s="131">
        <v>474</v>
      </c>
      <c r="C188" s="79">
        <v>-1.6597510400000001E-2</v>
      </c>
      <c r="D188" s="24">
        <v>445</v>
      </c>
      <c r="E188" s="25">
        <f t="shared" si="98"/>
        <v>-6.118143459915612E-2</v>
      </c>
      <c r="F188" s="104">
        <f>IF(ISNUMBER(D188), $B199 * E188, "")</f>
        <v>-9177.2151898734173</v>
      </c>
      <c r="G188" s="102">
        <v>448</v>
      </c>
      <c r="H188" s="25">
        <f t="shared" si="99"/>
        <v>-5.4852320675105488E-2</v>
      </c>
      <c r="I188" s="103">
        <f>IF(ISNUMBER(G188), $B199 * H188, "")</f>
        <v>-8227.8481012658231</v>
      </c>
      <c r="J188" s="24">
        <v>449</v>
      </c>
      <c r="K188" s="25">
        <f t="shared" si="100"/>
        <v>-5.2742616033755275E-2</v>
      </c>
      <c r="L188" s="104">
        <f>IF(ISNUMBER(J188), $B199 * K188, "")</f>
        <v>-7911.3924050632913</v>
      </c>
      <c r="M188" s="102">
        <v>442</v>
      </c>
      <c r="N188" s="25">
        <f t="shared" si="101"/>
        <v>-6.7510548523206745E-2</v>
      </c>
      <c r="O188" s="104">
        <f>IF(ISNUMBER(M188), $B199 * N188, "")</f>
        <v>-10126.582278481012</v>
      </c>
      <c r="Q188" s="237"/>
      <c r="R188" s="238"/>
      <c r="S188" s="239"/>
    </row>
    <row r="189" spans="1:19">
      <c r="A189" s="123" t="s">
        <v>183</v>
      </c>
      <c r="B189" s="124">
        <v>5325</v>
      </c>
      <c r="C189" s="76">
        <v>-1.6620498599999999E-2</v>
      </c>
      <c r="D189" s="13">
        <v>4845</v>
      </c>
      <c r="E189" s="14">
        <f>IF(ISNUMBER(D189), (D189 - $B189) / $B189, "")</f>
        <v>-9.014084507042254E-2</v>
      </c>
      <c r="F189" s="16">
        <f>IF(ISNUMBER(D189), $B199 * E189, "")</f>
        <v>-13521.12676056338</v>
      </c>
      <c r="G189" s="29">
        <v>4920</v>
      </c>
      <c r="H189" s="14">
        <f>IF(ISNUMBER(G189), (G189 - $B189) / $B189, "")</f>
        <v>-7.605633802816901E-2</v>
      </c>
      <c r="I189" s="100">
        <f>IF(ISNUMBER(G189), $B199 * H189, "")</f>
        <v>-11408.450704225352</v>
      </c>
      <c r="J189" s="13">
        <v>4940</v>
      </c>
      <c r="K189" s="14">
        <f>IF(ISNUMBER(J189), (J189 - $B189) / $B189, "")</f>
        <v>-7.2300469483568081E-2</v>
      </c>
      <c r="L189" s="16">
        <f>IF(ISNUMBER(J189), $B199 * K189, "")</f>
        <v>-10845.070422535213</v>
      </c>
      <c r="M189" s="29">
        <v>4785</v>
      </c>
      <c r="N189" s="14">
        <f>IF(ISNUMBER(M189), (M189 - $B189) / $B189, "")</f>
        <v>-0.10140845070422536</v>
      </c>
      <c r="O189" s="16">
        <f>IF(ISNUMBER(M189), $B199 * N189, "")</f>
        <v>-15211.267605633804</v>
      </c>
      <c r="Q189" s="240"/>
      <c r="R189" s="241"/>
      <c r="S189" s="242"/>
    </row>
    <row r="190" spans="1:19" ht="17.25" thickBot="1">
      <c r="A190" s="125" t="s">
        <v>103</v>
      </c>
      <c r="B190" s="126">
        <v>817</v>
      </c>
      <c r="C190" s="77">
        <v>-1.6847172099999998E-2</v>
      </c>
      <c r="D190" s="15">
        <v>732</v>
      </c>
      <c r="E190" s="32">
        <f t="shared" ref="E190:E193" si="102">IF(ISNUMBER(D190), (D190 - $B190) / $B190, "")</f>
        <v>-0.10403916768665851</v>
      </c>
      <c r="F190" s="18">
        <f>IF(ISNUMBER(D190), $B199 * E190, "")</f>
        <v>-15605.875152998777</v>
      </c>
      <c r="G190" s="31">
        <v>743</v>
      </c>
      <c r="H190" s="32">
        <f t="shared" ref="H190:H193" si="103">IF(ISNUMBER(G190), (G190 - $B190) / $B190, "")</f>
        <v>-9.057527539779682E-2</v>
      </c>
      <c r="I190" s="101">
        <f>IF(ISNUMBER(G190), $B199 * H190, "")</f>
        <v>-13586.291309669523</v>
      </c>
      <c r="J190" s="15">
        <v>746</v>
      </c>
      <c r="K190" s="32">
        <f t="shared" ref="K190:K193" si="104">IF(ISNUMBER(J190), (J190 - $B190) / $B190, "")</f>
        <v>-8.6903304773561812E-2</v>
      </c>
      <c r="L190" s="18">
        <f>IF(ISNUMBER(J190), $B199 * K190, "")</f>
        <v>-13035.495716034271</v>
      </c>
      <c r="M190" s="31">
        <v>736</v>
      </c>
      <c r="N190" s="32">
        <f t="shared" ref="N190:N193" si="105">IF(ISNUMBER(M190), (M190 - $B190) / $B190, "")</f>
        <v>-9.9143206854345162E-2</v>
      </c>
      <c r="O190" s="18">
        <f>IF(ISNUMBER(M190), $B199 * N190, "")</f>
        <v>-14871.481028151775</v>
      </c>
      <c r="Q190" s="243"/>
      <c r="R190" s="244"/>
      <c r="S190" s="245"/>
    </row>
    <row r="191" spans="1:19" ht="17.25" thickBot="1">
      <c r="A191" s="125" t="s">
        <v>335</v>
      </c>
      <c r="B191" s="126">
        <v>7305</v>
      </c>
      <c r="C191" s="77">
        <v>-1.94630872E-2</v>
      </c>
      <c r="D191" s="15">
        <v>6305</v>
      </c>
      <c r="E191" s="32">
        <f t="shared" si="102"/>
        <v>-0.13689253935660506</v>
      </c>
      <c r="F191" s="18">
        <f>IF(ISNUMBER(D191), $B199 * E191, "")</f>
        <v>-20533.880903490757</v>
      </c>
      <c r="G191" s="31">
        <v>6505</v>
      </c>
      <c r="H191" s="32">
        <f t="shared" si="103"/>
        <v>-0.10951403148528405</v>
      </c>
      <c r="I191" s="101">
        <f>IF(ISNUMBER(G191), $B199 * H191, "")</f>
        <v>-16427.104722792606</v>
      </c>
      <c r="J191" s="15">
        <v>6535</v>
      </c>
      <c r="K191" s="32">
        <f t="shared" si="104"/>
        <v>-0.1054072553045859</v>
      </c>
      <c r="L191" s="18">
        <f>IF(ISNUMBER(J191), $B199 * K191, "")</f>
        <v>-15811.088295687885</v>
      </c>
      <c r="M191" s="31">
        <v>6450</v>
      </c>
      <c r="N191" s="32">
        <f t="shared" si="105"/>
        <v>-0.11704312114989733</v>
      </c>
      <c r="O191" s="18">
        <f>IF(ISNUMBER(M191), $B199 * N191, "")</f>
        <v>-17556.468172484601</v>
      </c>
      <c r="Q191" s="228"/>
      <c r="R191" s="228"/>
      <c r="S191" s="228"/>
    </row>
    <row r="192" spans="1:19" ht="17.25" thickBot="1">
      <c r="A192" s="125" t="s">
        <v>159</v>
      </c>
      <c r="B192" s="126">
        <v>74.5</v>
      </c>
      <c r="C192" s="77">
        <v>-2.23097113E-2</v>
      </c>
      <c r="D192" s="15">
        <v>67.8</v>
      </c>
      <c r="E192" s="32">
        <f t="shared" si="102"/>
        <v>-8.9932885906040302E-2</v>
      </c>
      <c r="F192" s="18">
        <f>IF(ISNUMBER(D192), $B199 * E192, "")</f>
        <v>-13489.932885906046</v>
      </c>
      <c r="G192" s="31">
        <v>68.7</v>
      </c>
      <c r="H192" s="32">
        <f t="shared" si="103"/>
        <v>-7.785234899328855E-2</v>
      </c>
      <c r="I192" s="101">
        <f>IF(ISNUMBER(G192), $B199 * H192, "")</f>
        <v>-11677.852348993283</v>
      </c>
      <c r="J192" s="15">
        <v>69.3</v>
      </c>
      <c r="K192" s="32">
        <f t="shared" si="104"/>
        <v>-6.9798657718120841E-2</v>
      </c>
      <c r="L192" s="18">
        <f>IF(ISNUMBER(J192), $B199 * K192, "")</f>
        <v>-10469.798657718125</v>
      </c>
      <c r="M192" s="31">
        <v>68</v>
      </c>
      <c r="N192" s="32">
        <f t="shared" si="105"/>
        <v>-8.7248322147651006E-2</v>
      </c>
      <c r="O192" s="18">
        <f>IF(ISNUMBER(M192), $B199 * N192, "")</f>
        <v>-13087.24832214765</v>
      </c>
      <c r="Q192" s="223"/>
      <c r="R192" s="223"/>
      <c r="S192" s="223"/>
    </row>
    <row r="193" spans="1:19" ht="17.25" thickBot="1">
      <c r="A193" s="127" t="s">
        <v>155</v>
      </c>
      <c r="B193" s="128">
        <v>13060</v>
      </c>
      <c r="C193" s="78">
        <v>-2.3916293000000002E-2</v>
      </c>
      <c r="D193" s="20">
        <v>11390</v>
      </c>
      <c r="E193" s="21">
        <f t="shared" si="102"/>
        <v>-0.12787136294027565</v>
      </c>
      <c r="F193" s="22">
        <f>IF(ISNUMBER(D193), $B199 * E193, "")</f>
        <v>-19180.704441041347</v>
      </c>
      <c r="G193" s="30">
        <v>11640</v>
      </c>
      <c r="H193" s="21">
        <f t="shared" si="103"/>
        <v>-0.10872894333843798</v>
      </c>
      <c r="I193" s="105">
        <f>IF(ISNUMBER(G193), $B199 * H193, "")</f>
        <v>-16309.341500765697</v>
      </c>
      <c r="J193" s="20">
        <v>11720</v>
      </c>
      <c r="K193" s="21">
        <f t="shared" si="104"/>
        <v>-0.10260336906584992</v>
      </c>
      <c r="L193" s="22">
        <f>IF(ISNUMBER(J193), $B199 * K193, "")</f>
        <v>-15390.505359877488</v>
      </c>
      <c r="M193" s="30">
        <v>11490</v>
      </c>
      <c r="N193" s="21">
        <f t="shared" si="105"/>
        <v>-0.12021439509954059</v>
      </c>
      <c r="O193" s="22">
        <f>IF(ISNUMBER(M193), $B199 * N193, "")</f>
        <v>-18032.159264931088</v>
      </c>
      <c r="Q193" s="223"/>
      <c r="R193" s="223"/>
      <c r="S193" s="223"/>
    </row>
    <row r="194" spans="1:19" ht="17.25" thickBot="1">
      <c r="A194" s="125" t="s">
        <v>246</v>
      </c>
      <c r="B194" s="129">
        <v>64.900000000000006</v>
      </c>
      <c r="C194" s="80">
        <v>-2.6986506699999999E-2</v>
      </c>
      <c r="D194" s="106">
        <v>59.2</v>
      </c>
      <c r="E194" s="107">
        <f>IF(ISNUMBER(D194), (D194 - $B194) / $B194, "")</f>
        <v>-8.7827426810477699E-2</v>
      </c>
      <c r="F194" s="108">
        <f>IF(ISNUMBER(D194), $B199 * E194, "")</f>
        <v>-13174.114021571655</v>
      </c>
      <c r="G194" s="109">
        <v>60.3</v>
      </c>
      <c r="H194" s="107">
        <f>IF(ISNUMBER(G194), (G194 - $B194) / $B194, "")</f>
        <v>-7.0878274268104904E-2</v>
      </c>
      <c r="I194" s="110">
        <f>IF(ISNUMBER(G194), $B199 * H194, "")</f>
        <v>-10631.741140215736</v>
      </c>
      <c r="J194" s="106">
        <v>61.6</v>
      </c>
      <c r="K194" s="107">
        <f>IF(ISNUMBER(J194), (J194 - $B194) / $B194, "")</f>
        <v>-5.0847457627118703E-2</v>
      </c>
      <c r="L194" s="108">
        <f>IF(ISNUMBER(J194), $B199 * K194, "")</f>
        <v>-7627.1186440678057</v>
      </c>
      <c r="M194" s="109">
        <v>62.6</v>
      </c>
      <c r="N194" s="107">
        <f>IF(ISNUMBER(M194), (M194 - $B194) / $B194, "")</f>
        <v>-3.5439137134052452E-2</v>
      </c>
      <c r="O194" s="108">
        <f>IF(ISNUMBER(M194), $B199 * N194, "")</f>
        <v>-5315.8705701078679</v>
      </c>
      <c r="Q194" s="228"/>
      <c r="R194" s="228"/>
      <c r="S194" s="228"/>
    </row>
    <row r="195" spans="1:19" ht="17.25" thickBot="1">
      <c r="A195" s="125" t="s">
        <v>135</v>
      </c>
      <c r="B195" s="126">
        <v>263</v>
      </c>
      <c r="C195" s="77">
        <v>-2.9520295200000001E-2</v>
      </c>
      <c r="D195" s="15">
        <v>237</v>
      </c>
      <c r="E195" s="32">
        <f t="shared" ref="E195:E198" si="106">IF(ISNUMBER(D195), (D195 - $B195) / $B195, "")</f>
        <v>-9.8859315589353611E-2</v>
      </c>
      <c r="F195" s="18">
        <f>IF(ISNUMBER(D195), $B199 * E195, "")</f>
        <v>-14828.897338403041</v>
      </c>
      <c r="G195" s="31">
        <v>240</v>
      </c>
      <c r="H195" s="32">
        <f t="shared" ref="H195:H198" si="107">IF(ISNUMBER(G195), (G195 - $B195) / $B195, "")</f>
        <v>-8.7452471482889732E-2</v>
      </c>
      <c r="I195" s="101">
        <f>IF(ISNUMBER(G195), $B199 * H195, "")</f>
        <v>-13117.870722433459</v>
      </c>
      <c r="J195" s="15">
        <v>242</v>
      </c>
      <c r="K195" s="32">
        <f t="shared" ref="K195:K198" si="108">IF(ISNUMBER(J195), (J195 - $B195) / $B195, "")</f>
        <v>-7.9847908745247151E-2</v>
      </c>
      <c r="L195" s="18">
        <f>IF(ISNUMBER(J195), $B199 * K195, "")</f>
        <v>-11977.186311787073</v>
      </c>
      <c r="M195" s="31">
        <v>245</v>
      </c>
      <c r="N195" s="32">
        <f t="shared" ref="N195:N198" si="109">IF(ISNUMBER(M195), (M195 - $B195) / $B195, "")</f>
        <v>-6.8441064638783272E-2</v>
      </c>
      <c r="O195" s="18">
        <f>IF(ISNUMBER(M195), $B199 * N195, "")</f>
        <v>-10266.159695817491</v>
      </c>
      <c r="Q195" s="228"/>
      <c r="R195" s="228"/>
      <c r="S195" s="228"/>
    </row>
    <row r="196" spans="1:19" ht="17.25" thickBot="1">
      <c r="A196" s="125" t="s">
        <v>327</v>
      </c>
      <c r="B196" s="126">
        <v>693</v>
      </c>
      <c r="C196" s="77">
        <v>-3.2122905E-2</v>
      </c>
      <c r="D196" s="15">
        <v>614</v>
      </c>
      <c r="E196" s="32">
        <f t="shared" si="106"/>
        <v>-0.113997113997114</v>
      </c>
      <c r="F196" s="18">
        <f>IF(ISNUMBER(D196), $B199 * E196, "")</f>
        <v>-17099.567099567099</v>
      </c>
      <c r="G196" s="31">
        <v>622</v>
      </c>
      <c r="H196" s="32">
        <f t="shared" si="107"/>
        <v>-0.10245310245310245</v>
      </c>
      <c r="I196" s="101">
        <f>IF(ISNUMBER(G196), $B199 * H196, "")</f>
        <v>-15367.965367965367</v>
      </c>
      <c r="J196" s="15">
        <v>627</v>
      </c>
      <c r="K196" s="32">
        <f t="shared" si="108"/>
        <v>-9.5238095238095233E-2</v>
      </c>
      <c r="L196" s="18">
        <f>IF(ISNUMBER(J196), $B199 * K196, "")</f>
        <v>-14285.714285714284</v>
      </c>
      <c r="M196" s="31">
        <v>619</v>
      </c>
      <c r="N196" s="32">
        <f t="shared" si="109"/>
        <v>-0.10678210678210678</v>
      </c>
      <c r="O196" s="18">
        <f>IF(ISNUMBER(M196), $B199 * N196, "")</f>
        <v>-16017.316017316018</v>
      </c>
      <c r="Q196" s="228"/>
      <c r="R196" s="228"/>
      <c r="S196" s="228"/>
    </row>
    <row r="197" spans="1:19">
      <c r="A197" s="125" t="s">
        <v>194</v>
      </c>
      <c r="B197" s="126">
        <v>9375</v>
      </c>
      <c r="C197" s="77">
        <v>-3.4997426700000001E-2</v>
      </c>
      <c r="D197" s="15">
        <v>8490</v>
      </c>
      <c r="E197" s="32">
        <f t="shared" si="106"/>
        <v>-9.4399999999999998E-2</v>
      </c>
      <c r="F197" s="18">
        <f>IF(ISNUMBER(D197), $B199 * E197, "")</f>
        <v>-14160</v>
      </c>
      <c r="G197" s="31">
        <v>8800</v>
      </c>
      <c r="H197" s="32">
        <f t="shared" si="107"/>
        <v>-6.133333333333333E-2</v>
      </c>
      <c r="I197" s="101">
        <f>IF(ISNUMBER(G197), $B199 * H197, "")</f>
        <v>-9200</v>
      </c>
      <c r="J197" s="15">
        <v>8860</v>
      </c>
      <c r="K197" s="32">
        <f t="shared" si="108"/>
        <v>-5.4933333333333334E-2</v>
      </c>
      <c r="L197" s="18">
        <f>IF(ISNUMBER(J197), $B199 * K197, "")</f>
        <v>-8240</v>
      </c>
      <c r="M197" s="31">
        <v>8700</v>
      </c>
      <c r="N197" s="32">
        <f t="shared" si="109"/>
        <v>-7.1999999999999995E-2</v>
      </c>
      <c r="O197" s="18">
        <f>IF(ISNUMBER(M197), $B199 * N197, "")</f>
        <v>-10800</v>
      </c>
      <c r="Q197" s="250"/>
      <c r="R197" s="251"/>
      <c r="S197" s="252"/>
    </row>
    <row r="198" spans="1:19" ht="17.25" thickBot="1">
      <c r="A198" s="130" t="s">
        <v>149</v>
      </c>
      <c r="B198" s="131">
        <v>80.5</v>
      </c>
      <c r="C198" s="79">
        <v>-3.8231780200000003E-2</v>
      </c>
      <c r="D198" s="24">
        <v>76</v>
      </c>
      <c r="E198" s="25">
        <f t="shared" si="106"/>
        <v>-5.5900621118012424E-2</v>
      </c>
      <c r="F198" s="104">
        <f>IF(ISNUMBER(D198), $B199 * E198, "")</f>
        <v>-8385.0931677018634</v>
      </c>
      <c r="G198" s="102">
        <v>77.599999999999994</v>
      </c>
      <c r="H198" s="25">
        <f t="shared" si="107"/>
        <v>-3.6024844720496968E-2</v>
      </c>
      <c r="I198" s="103">
        <f>IF(ISNUMBER(G198), $B199 * H198, "")</f>
        <v>-5403.7267080745451</v>
      </c>
      <c r="J198" s="24">
        <v>78</v>
      </c>
      <c r="K198" s="25">
        <f t="shared" si="108"/>
        <v>-3.1055900621118012E-2</v>
      </c>
      <c r="L198" s="104">
        <f>IF(ISNUMBER(J198), $B199 * K198, "")</f>
        <v>-4658.3850931677016</v>
      </c>
      <c r="M198" s="102">
        <v>77.5</v>
      </c>
      <c r="N198" s="25">
        <f t="shared" si="109"/>
        <v>-3.7267080745341616E-2</v>
      </c>
      <c r="O198" s="104">
        <f>IF(ISNUMBER(M198), $B199 * N198, "")</f>
        <v>-5590.0621118012423</v>
      </c>
      <c r="Q198" s="253"/>
      <c r="R198" s="254"/>
      <c r="S198" s="255"/>
    </row>
    <row r="199" spans="1:19" ht="17.25" thickBot="1">
      <c r="A199" s="132" t="s">
        <v>266</v>
      </c>
      <c r="B199" s="261">
        <f>$B$37</f>
        <v>150000</v>
      </c>
      <c r="C199" s="262"/>
      <c r="D199" s="26" t="s">
        <v>267</v>
      </c>
      <c r="E199" s="27">
        <f>IF(COUNT(E179:E198), SUM(E179:E198) / COUNT(E179:E198), 0)</f>
        <v>-8.6795050516614042E-2</v>
      </c>
      <c r="F199" s="28">
        <f>SUM(F179:F198)</f>
        <v>-260385.15154984209</v>
      </c>
      <c r="G199" s="26" t="s">
        <v>267</v>
      </c>
      <c r="H199" s="27">
        <f>IF(COUNT(H179:H198), SUM(H179:H198) / COUNT(H179:H198), 0)</f>
        <v>-7.1631641343233854E-2</v>
      </c>
      <c r="I199" s="28">
        <f>SUM(I179:I198)</f>
        <v>-214894.92402970159</v>
      </c>
      <c r="J199" s="26" t="s">
        <v>267</v>
      </c>
      <c r="K199" s="27">
        <f>IF(COUNT(K179:K198), SUM(K179:K198) / COUNT(K179:K198), 0)</f>
        <v>-6.7324720871478352E-2</v>
      </c>
      <c r="L199" s="28">
        <f>SUM(L179:L198)</f>
        <v>-201974.16261443513</v>
      </c>
      <c r="M199" s="26" t="s">
        <v>267</v>
      </c>
      <c r="N199" s="27">
        <f>IF(COUNT(N179:N198), SUM(N179:N198) / COUNT(N179:N198), 0)</f>
        <v>-7.8816267357443848E-2</v>
      </c>
      <c r="O199" s="28">
        <f>SUM(O179:O198)</f>
        <v>-236448.80207233148</v>
      </c>
      <c r="Q199" s="256"/>
      <c r="R199" s="257"/>
      <c r="S199" s="258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02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02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02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02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02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02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01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01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01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01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015" priority="157">
      <formula>AND($N17 &gt; 0, ISNUMBER($N17))</formula>
    </cfRule>
    <cfRule type="expression" dxfId="3014" priority="158">
      <formula>AND($N17 = 0 * ISNUMBER($N17))</formula>
    </cfRule>
    <cfRule type="expression" dxfId="3013" priority="159">
      <formula>AND($N17 &lt; 0, ISNUMBER($N17))</formula>
    </cfRule>
  </conditionalFormatting>
  <conditionalFormatting sqref="A17:F36">
    <cfRule type="expression" dxfId="3012" priority="166">
      <formula>AND($E17 &gt; 0, ISNUMBER($E17))</formula>
    </cfRule>
    <cfRule type="expression" dxfId="3011" priority="167">
      <formula>AND($E17 = 0 * ISNUMBER($E17))</formula>
    </cfRule>
    <cfRule type="expression" dxfId="3010" priority="168">
      <formula>AND($E17 &lt; 0, ISNUMBER($E17))</formula>
    </cfRule>
  </conditionalFormatting>
  <conditionalFormatting sqref="A17:C36 G17:I36">
    <cfRule type="expression" dxfId="3009" priority="163">
      <formula>AND($H17 &gt; 0, ISNUMBER($H17))</formula>
    </cfRule>
    <cfRule type="expression" dxfId="3008" priority="164">
      <formula>AND($H17 = 0 * ISNUMBER($H17))</formula>
    </cfRule>
    <cfRule type="expression" dxfId="3007" priority="165">
      <formula>AND($H17 &lt; 0, ISNUMBER($H17))</formula>
    </cfRule>
  </conditionalFormatting>
  <conditionalFormatting sqref="A17:C36 J17:L36">
    <cfRule type="expression" dxfId="3006" priority="160">
      <formula>AND($K17 &gt; 0, ISNUMBER($K17))</formula>
    </cfRule>
    <cfRule type="expression" dxfId="3005" priority="161">
      <formula>AND($K17 = 0 * ISNUMBER($K17))</formula>
    </cfRule>
    <cfRule type="expression" dxfId="3004" priority="162">
      <formula>AND($K17 &lt; 0, ISNUMBER($K17))</formula>
    </cfRule>
  </conditionalFormatting>
  <conditionalFormatting sqref="D15:F16 E37:F37">
    <cfRule type="expression" dxfId="3003" priority="154">
      <formula>$E$37 &gt; 0</formula>
    </cfRule>
    <cfRule type="expression" dxfId="3002" priority="155">
      <formula>$E$37 = 0</formula>
    </cfRule>
    <cfRule type="expression" dxfId="3001" priority="156">
      <formula>$E$37 &lt; 0</formula>
    </cfRule>
  </conditionalFormatting>
  <conditionalFormatting sqref="G15:I16 H37:I37">
    <cfRule type="expression" dxfId="3000" priority="151">
      <formula>$H$37 &gt; 0</formula>
    </cfRule>
    <cfRule type="expression" dxfId="2999" priority="152">
      <formula>$H$37 = 0</formula>
    </cfRule>
    <cfRule type="expression" dxfId="2998" priority="153">
      <formula>$H$37 &lt; 0</formula>
    </cfRule>
  </conditionalFormatting>
  <conditionalFormatting sqref="J15:L16 K37:L37">
    <cfRule type="expression" dxfId="2997" priority="148">
      <formula>$K$37 &gt; 0</formula>
    </cfRule>
    <cfRule type="expression" dxfId="2996" priority="149">
      <formula>$K$37 = 0</formula>
    </cfRule>
    <cfRule type="expression" dxfId="2995" priority="150">
      <formula>$K$37 &lt; 0</formula>
    </cfRule>
  </conditionalFormatting>
  <conditionalFormatting sqref="M15:O16 N37:O37">
    <cfRule type="expression" dxfId="2994" priority="145">
      <formula>$N$37 &gt; 0</formula>
    </cfRule>
    <cfRule type="expression" dxfId="2993" priority="146">
      <formula>$N$37 = 0</formula>
    </cfRule>
    <cfRule type="expression" dxfId="2992" priority="147">
      <formula>$N$37 &lt; 0</formula>
    </cfRule>
  </conditionalFormatting>
  <conditionalFormatting sqref="A44:C63 M44:O63">
    <cfRule type="expression" dxfId="2991" priority="133">
      <formula>AND($N44 &gt; 0, ISNUMBER($N44))</formula>
    </cfRule>
    <cfRule type="expression" dxfId="2990" priority="134">
      <formula>AND($N44 = 0 * ISNUMBER($N44))</formula>
    </cfRule>
    <cfRule type="expression" dxfId="2989" priority="135">
      <formula>AND($N44 &lt; 0, ISNUMBER($N44))</formula>
    </cfRule>
  </conditionalFormatting>
  <conditionalFormatting sqref="A44:F63">
    <cfRule type="expression" dxfId="2988" priority="142">
      <formula>AND($E44 &gt; 0, ISNUMBER($E44))</formula>
    </cfRule>
    <cfRule type="expression" dxfId="2987" priority="143">
      <formula>AND($E44 = 0 * ISNUMBER($E44))</formula>
    </cfRule>
    <cfRule type="expression" dxfId="2986" priority="144">
      <formula>AND($E44 &lt; 0, ISNUMBER($E44))</formula>
    </cfRule>
  </conditionalFormatting>
  <conditionalFormatting sqref="A44:C63 G44:I63">
    <cfRule type="expression" dxfId="2985" priority="139">
      <formula>AND($H44 &gt; 0, ISNUMBER($H44))</formula>
    </cfRule>
    <cfRule type="expression" dxfId="2984" priority="140">
      <formula>AND($H44 = 0 * ISNUMBER($H44))</formula>
    </cfRule>
    <cfRule type="expression" dxfId="2983" priority="141">
      <formula>AND($H44 &lt; 0, ISNUMBER($H44))</formula>
    </cfRule>
  </conditionalFormatting>
  <conditionalFormatting sqref="A44:C63 J44:L63">
    <cfRule type="expression" dxfId="2982" priority="136">
      <formula>AND($K44 &gt; 0, ISNUMBER($K44))</formula>
    </cfRule>
    <cfRule type="expression" dxfId="2981" priority="137">
      <formula>AND($K44 = 0 * ISNUMBER($K44))</formula>
    </cfRule>
    <cfRule type="expression" dxfId="2980" priority="138">
      <formula>AND($K44 &lt; 0, ISNUMBER($K44))</formula>
    </cfRule>
  </conditionalFormatting>
  <conditionalFormatting sqref="D42:F43 E64:F64">
    <cfRule type="expression" dxfId="2979" priority="130">
      <formula>$E$64 &gt; 0</formula>
    </cfRule>
    <cfRule type="expression" dxfId="2978" priority="131">
      <formula>$E$64 = 0</formula>
    </cfRule>
    <cfRule type="expression" dxfId="2977" priority="132">
      <formula>$E$64 &lt; 0</formula>
    </cfRule>
  </conditionalFormatting>
  <conditionalFormatting sqref="G42:I43 H64:I64">
    <cfRule type="expression" dxfId="2976" priority="127">
      <formula>$H$64 &gt; 0</formula>
    </cfRule>
    <cfRule type="expression" dxfId="2975" priority="128">
      <formula>$H$64 = 0</formula>
    </cfRule>
    <cfRule type="expression" dxfId="2974" priority="129">
      <formula>$H$64 &lt; 0</formula>
    </cfRule>
  </conditionalFormatting>
  <conditionalFormatting sqref="J42:L43 K64:L64">
    <cfRule type="expression" dxfId="2973" priority="124">
      <formula>$K$64 &gt; 0</formula>
    </cfRule>
    <cfRule type="expression" dxfId="2972" priority="125">
      <formula>$K$64 = 0</formula>
    </cfRule>
    <cfRule type="expression" dxfId="2971" priority="126">
      <formula>$K$64 &lt; 0</formula>
    </cfRule>
  </conditionalFormatting>
  <conditionalFormatting sqref="M42:O43 N64:O64">
    <cfRule type="expression" dxfId="2970" priority="121">
      <formula>$N$64 &gt; 0</formula>
    </cfRule>
    <cfRule type="expression" dxfId="2969" priority="122">
      <formula>$N$64 = 0</formula>
    </cfRule>
    <cfRule type="expression" dxfId="2968" priority="123">
      <formula>$N$64 &lt; 0</formula>
    </cfRule>
  </conditionalFormatting>
  <conditionalFormatting sqref="A71:C90 M71:O90">
    <cfRule type="expression" dxfId="2967" priority="109">
      <formula>AND($N71 &gt; 0, ISNUMBER($N71))</formula>
    </cfRule>
    <cfRule type="expression" dxfId="2966" priority="110">
      <formula>AND($N71 = 0 * ISNUMBER($N71))</formula>
    </cfRule>
    <cfRule type="expression" dxfId="2965" priority="111">
      <formula>AND($N71 &lt; 0, ISNUMBER($N71))</formula>
    </cfRule>
  </conditionalFormatting>
  <conditionalFormatting sqref="A71:F90">
    <cfRule type="expression" dxfId="2964" priority="118">
      <formula>AND($E71 &gt; 0, ISNUMBER($E71))</formula>
    </cfRule>
    <cfRule type="expression" dxfId="2963" priority="119">
      <formula>AND($E71 = 0 * ISNUMBER($E71))</formula>
    </cfRule>
    <cfRule type="expression" dxfId="2962" priority="120">
      <formula>AND($E71 &lt; 0, ISNUMBER($E71))</formula>
    </cfRule>
  </conditionalFormatting>
  <conditionalFormatting sqref="A71:C90 G71:I90">
    <cfRule type="expression" dxfId="2961" priority="115">
      <formula>AND($H71 &gt; 0, ISNUMBER($H71))</formula>
    </cfRule>
    <cfRule type="expression" dxfId="2960" priority="116">
      <formula>AND($H71 = 0 * ISNUMBER($H71))</formula>
    </cfRule>
    <cfRule type="expression" dxfId="2959" priority="117">
      <formula>AND($H71 &lt; 0, ISNUMBER($H71))</formula>
    </cfRule>
  </conditionalFormatting>
  <conditionalFormatting sqref="A71:C90 J71:L90">
    <cfRule type="expression" dxfId="2958" priority="112">
      <formula>AND($K71 &gt; 0, ISNUMBER($K71))</formula>
    </cfRule>
    <cfRule type="expression" dxfId="2957" priority="113">
      <formula>AND($K71 = 0 * ISNUMBER($K71))</formula>
    </cfRule>
    <cfRule type="expression" dxfId="2956" priority="114">
      <formula>AND($K71 &lt; 0, ISNUMBER($K71))</formula>
    </cfRule>
  </conditionalFormatting>
  <conditionalFormatting sqref="D69:F70 E91:F91">
    <cfRule type="expression" dxfId="2955" priority="106">
      <formula>$E$91 &gt; 0</formula>
    </cfRule>
    <cfRule type="expression" dxfId="2954" priority="107">
      <formula>$E$91 = 0</formula>
    </cfRule>
    <cfRule type="expression" dxfId="2953" priority="108">
      <formula>$E$91 &lt; 0</formula>
    </cfRule>
  </conditionalFormatting>
  <conditionalFormatting sqref="G69:I70 H91:I91">
    <cfRule type="expression" dxfId="2952" priority="103">
      <formula>$H$91 &gt; 0</formula>
    </cfRule>
    <cfRule type="expression" dxfId="2951" priority="104">
      <formula>$H$91 = 0</formula>
    </cfRule>
    <cfRule type="expression" dxfId="2950" priority="105">
      <formula>$H$91 &lt; 0</formula>
    </cfRule>
  </conditionalFormatting>
  <conditionalFormatting sqref="J69:L70 K91:L91">
    <cfRule type="expression" dxfId="2949" priority="100">
      <formula>$K$91 &gt; 0</formula>
    </cfRule>
    <cfRule type="expression" dxfId="2948" priority="101">
      <formula>$K$91 = 0</formula>
    </cfRule>
    <cfRule type="expression" dxfId="2947" priority="102">
      <formula>$K$91 &lt; 0</formula>
    </cfRule>
  </conditionalFormatting>
  <conditionalFormatting sqref="M69:O70 N91:O91">
    <cfRule type="expression" dxfId="2946" priority="97">
      <formula>$N$91 &gt; 0</formula>
    </cfRule>
    <cfRule type="expression" dxfId="2945" priority="98">
      <formula>$N$91 = 0</formula>
    </cfRule>
    <cfRule type="expression" dxfId="2944" priority="99">
      <formula>$N$91 &lt; 0</formula>
    </cfRule>
  </conditionalFormatting>
  <conditionalFormatting sqref="A98:C117 M98:O117">
    <cfRule type="expression" dxfId="2943" priority="85">
      <formula>AND($N98 &gt; 0, ISNUMBER($N98))</formula>
    </cfRule>
    <cfRule type="expression" dxfId="2942" priority="86">
      <formula>AND($N98 = 0 * ISNUMBER($N98))</formula>
    </cfRule>
    <cfRule type="expression" dxfId="2941" priority="87">
      <formula>AND($N98 &lt; 0, ISNUMBER($N98))</formula>
    </cfRule>
  </conditionalFormatting>
  <conditionalFormatting sqref="A98:F117">
    <cfRule type="expression" dxfId="2940" priority="94">
      <formula>AND($E98 &gt; 0, ISNUMBER($E98))</formula>
    </cfRule>
    <cfRule type="expression" dxfId="2939" priority="95">
      <formula>AND($E98 = 0 * ISNUMBER($E98))</formula>
    </cfRule>
    <cfRule type="expression" dxfId="2938" priority="96">
      <formula>AND($E98 &lt; 0, ISNUMBER($E98))</formula>
    </cfRule>
  </conditionalFormatting>
  <conditionalFormatting sqref="A98:C117 G98:I117">
    <cfRule type="expression" dxfId="2937" priority="91">
      <formula>AND($H98 &gt; 0, ISNUMBER($H98))</formula>
    </cfRule>
    <cfRule type="expression" dxfId="2936" priority="92">
      <formula>AND($H98 = 0 * ISNUMBER($H98))</formula>
    </cfRule>
    <cfRule type="expression" dxfId="2935" priority="93">
      <formula>AND($H98 &lt; 0, ISNUMBER($H98))</formula>
    </cfRule>
  </conditionalFormatting>
  <conditionalFormatting sqref="A98:C117 J98:L117">
    <cfRule type="expression" dxfId="2934" priority="88">
      <formula>AND($K98 &gt; 0, ISNUMBER($K98))</formula>
    </cfRule>
    <cfRule type="expression" dxfId="2933" priority="89">
      <formula>AND($K98 = 0 * ISNUMBER($K98))</formula>
    </cfRule>
    <cfRule type="expression" dxfId="2932" priority="90">
      <formula>AND($K98 &lt; 0, ISNUMBER($K98))</formula>
    </cfRule>
  </conditionalFormatting>
  <conditionalFormatting sqref="D96:F97 E118:F118">
    <cfRule type="expression" dxfId="2931" priority="82">
      <formula>$E$118 &gt; 0</formula>
    </cfRule>
    <cfRule type="expression" dxfId="2930" priority="83">
      <formula>$E$118 = 0</formula>
    </cfRule>
    <cfRule type="expression" dxfId="2929" priority="84">
      <formula>$E$118 &lt; 0</formula>
    </cfRule>
  </conditionalFormatting>
  <conditionalFormatting sqref="G96:I97 H118:I118">
    <cfRule type="expression" dxfId="2928" priority="79">
      <formula>$H$118 &gt; 0</formula>
    </cfRule>
    <cfRule type="expression" dxfId="2927" priority="80">
      <formula>$H$118 = 0</formula>
    </cfRule>
    <cfRule type="expression" dxfId="2926" priority="81">
      <formula>$H$118 &lt; 0</formula>
    </cfRule>
  </conditionalFormatting>
  <conditionalFormatting sqref="J96:L97 K118:L118">
    <cfRule type="expression" dxfId="2925" priority="76">
      <formula>$K$118 &gt; 0</formula>
    </cfRule>
    <cfRule type="expression" dxfId="2924" priority="77">
      <formula>$K$118 = 0</formula>
    </cfRule>
    <cfRule type="expression" dxfId="2923" priority="78">
      <formula>$K$118 &lt; 0</formula>
    </cfRule>
  </conditionalFormatting>
  <conditionalFormatting sqref="M96:O97 N118:O118">
    <cfRule type="expression" dxfId="2922" priority="73">
      <formula>$N$118 &gt; 0</formula>
    </cfRule>
    <cfRule type="expression" dxfId="2921" priority="74">
      <formula>$N$118 = 0</formula>
    </cfRule>
    <cfRule type="expression" dxfId="2920" priority="75">
      <formula>$N$118 &lt; 0</formula>
    </cfRule>
  </conditionalFormatting>
  <conditionalFormatting sqref="A125:C144 M125:O144">
    <cfRule type="expression" dxfId="2919" priority="61">
      <formula>AND($N125 &gt; 0, ISNUMBER($N125))</formula>
    </cfRule>
    <cfRule type="expression" dxfId="2918" priority="62">
      <formula>AND($N125 = 0 * ISNUMBER($N125))</formula>
    </cfRule>
    <cfRule type="expression" dxfId="2917" priority="63">
      <formula>AND($N125 &lt; 0, ISNUMBER($N125))</formula>
    </cfRule>
  </conditionalFormatting>
  <conditionalFormatting sqref="A125:F144">
    <cfRule type="expression" dxfId="2916" priority="70">
      <formula>AND($E125 &gt; 0, ISNUMBER($E125))</formula>
    </cfRule>
    <cfRule type="expression" dxfId="2915" priority="71">
      <formula>AND($E125 = 0 * ISNUMBER($E125))</formula>
    </cfRule>
    <cfRule type="expression" dxfId="2914" priority="72">
      <formula>AND($E125 &lt; 0, ISNUMBER($E125))</formula>
    </cfRule>
  </conditionalFormatting>
  <conditionalFormatting sqref="A125:C144 G125:I144">
    <cfRule type="expression" dxfId="2913" priority="67">
      <formula>AND($H125 &gt; 0, ISNUMBER($H125))</formula>
    </cfRule>
    <cfRule type="expression" dxfId="2912" priority="68">
      <formula>AND($H125 = 0 * ISNUMBER($H125))</formula>
    </cfRule>
    <cfRule type="expression" dxfId="2911" priority="69">
      <formula>AND($H125 &lt; 0, ISNUMBER($H125))</formula>
    </cfRule>
  </conditionalFormatting>
  <conditionalFormatting sqref="A125:C144 J125:L144">
    <cfRule type="expression" dxfId="2910" priority="64">
      <formula>AND($K125 &gt; 0, ISNUMBER($K125))</formula>
    </cfRule>
    <cfRule type="expression" dxfId="2909" priority="65">
      <formula>AND($K125 = 0 * ISNUMBER($K125))</formula>
    </cfRule>
    <cfRule type="expression" dxfId="2908" priority="66">
      <formula>AND($K125 &lt; 0, ISNUMBER($K125))</formula>
    </cfRule>
  </conditionalFormatting>
  <conditionalFormatting sqref="D123:F124 E145:F145">
    <cfRule type="expression" dxfId="2907" priority="58">
      <formula>$E$145 &gt; 0</formula>
    </cfRule>
    <cfRule type="expression" dxfId="2906" priority="59">
      <formula>$E$145 = 0</formula>
    </cfRule>
    <cfRule type="expression" dxfId="2905" priority="60">
      <formula>$E$145 &lt; 0</formula>
    </cfRule>
  </conditionalFormatting>
  <conditionalFormatting sqref="G123:I124 H145:I145">
    <cfRule type="expression" dxfId="2904" priority="55">
      <formula>$H$145 &gt; 0</formula>
    </cfRule>
    <cfRule type="expression" dxfId="2903" priority="56">
      <formula>$H$145 = 0</formula>
    </cfRule>
    <cfRule type="expression" dxfId="2902" priority="57">
      <formula>$H$145 &lt; 0</formula>
    </cfRule>
  </conditionalFormatting>
  <conditionalFormatting sqref="J123:L124 K145:L145">
    <cfRule type="expression" dxfId="2901" priority="52">
      <formula>$K$145 &gt; 0</formula>
    </cfRule>
    <cfRule type="expression" dxfId="2900" priority="53">
      <formula>$K$145 = 0</formula>
    </cfRule>
    <cfRule type="expression" dxfId="2899" priority="54">
      <formula>$K$145 &lt; 0</formula>
    </cfRule>
  </conditionalFormatting>
  <conditionalFormatting sqref="M123:O124 N145:O145">
    <cfRule type="expression" dxfId="2898" priority="49">
      <formula>$N$145 &gt; 0</formula>
    </cfRule>
    <cfRule type="expression" dxfId="2897" priority="50">
      <formula>$N$145 = 0</formula>
    </cfRule>
    <cfRule type="expression" dxfId="2896" priority="51">
      <formula>$N$145 &lt; 0</formula>
    </cfRule>
  </conditionalFormatting>
  <conditionalFormatting sqref="A152:C171 M152:O171">
    <cfRule type="expression" dxfId="2895" priority="37">
      <formula>AND($N152 &gt; 0, ISNUMBER($N152))</formula>
    </cfRule>
    <cfRule type="expression" dxfId="2894" priority="38">
      <formula>AND($N152 = 0 * ISNUMBER($N152))</formula>
    </cfRule>
    <cfRule type="expression" dxfId="2893" priority="39">
      <formula>AND($N152 &lt; 0, ISNUMBER($N152))</formula>
    </cfRule>
  </conditionalFormatting>
  <conditionalFormatting sqref="A152:F171">
    <cfRule type="expression" dxfId="2892" priority="46">
      <formula>AND($E152 &gt; 0, ISNUMBER($E152))</formula>
    </cfRule>
    <cfRule type="expression" dxfId="2891" priority="47">
      <formula>AND($E152 = 0 * ISNUMBER($E152))</formula>
    </cfRule>
    <cfRule type="expression" dxfId="2890" priority="48">
      <formula>AND($E152 &lt; 0, ISNUMBER($E152))</formula>
    </cfRule>
  </conditionalFormatting>
  <conditionalFormatting sqref="A152:C171 G152:I171">
    <cfRule type="expression" dxfId="2889" priority="43">
      <formula>AND($H152 &gt; 0, ISNUMBER($H152))</formula>
    </cfRule>
    <cfRule type="expression" dxfId="2888" priority="44">
      <formula>AND($H152 = 0 * ISNUMBER($H152))</formula>
    </cfRule>
    <cfRule type="expression" dxfId="2887" priority="45">
      <formula>AND($H152 &lt; 0, ISNUMBER($H152))</formula>
    </cfRule>
  </conditionalFormatting>
  <conditionalFormatting sqref="A152:C171 J152:L171">
    <cfRule type="expression" dxfId="2886" priority="40">
      <formula>AND($K152 &gt; 0, ISNUMBER($K152))</formula>
    </cfRule>
    <cfRule type="expression" dxfId="2885" priority="41">
      <formula>AND($K152 = 0 * ISNUMBER($K152))</formula>
    </cfRule>
    <cfRule type="expression" dxfId="2884" priority="42">
      <formula>AND($K152 &lt; 0, ISNUMBER($K152))</formula>
    </cfRule>
  </conditionalFormatting>
  <conditionalFormatting sqref="D150:F151 E172:F172">
    <cfRule type="expression" dxfId="2883" priority="34">
      <formula>$E$172 &gt; 0</formula>
    </cfRule>
    <cfRule type="expression" dxfId="2882" priority="35">
      <formula>$E$172 = 0</formula>
    </cfRule>
    <cfRule type="expression" dxfId="2881" priority="36">
      <formula>$E$172 &lt; 0</formula>
    </cfRule>
  </conditionalFormatting>
  <conditionalFormatting sqref="G150:I151 H172:I172">
    <cfRule type="expression" dxfId="2880" priority="31">
      <formula>$H$172 &gt; 0</formula>
    </cfRule>
    <cfRule type="expression" dxfId="2879" priority="32">
      <formula>$H$172 = 0</formula>
    </cfRule>
    <cfRule type="expression" dxfId="2878" priority="33">
      <formula>$H$172 &lt; 0</formula>
    </cfRule>
  </conditionalFormatting>
  <conditionalFormatting sqref="J150:L151 K172:L172">
    <cfRule type="expression" dxfId="2877" priority="28">
      <formula>$K$172 &gt; 0</formula>
    </cfRule>
    <cfRule type="expression" dxfId="2876" priority="29">
      <formula>$K$172 = 0</formula>
    </cfRule>
    <cfRule type="expression" dxfId="2875" priority="30">
      <formula>$K$172 &lt; 0</formula>
    </cfRule>
  </conditionalFormatting>
  <conditionalFormatting sqref="M150:O151 N172:O172">
    <cfRule type="expression" dxfId="2874" priority="25">
      <formula>$N$172 &gt; 0</formula>
    </cfRule>
    <cfRule type="expression" dxfId="2873" priority="26">
      <formula>$N$172 = 0</formula>
    </cfRule>
    <cfRule type="expression" dxfId="2872" priority="27">
      <formula>$N$172 &lt; 0</formula>
    </cfRule>
  </conditionalFormatting>
  <conditionalFormatting sqref="A179:C198 M179:O198">
    <cfRule type="expression" dxfId="2871" priority="13">
      <formula>AND($N179 &gt; 0, ISNUMBER($N179))</formula>
    </cfRule>
    <cfRule type="expression" dxfId="2870" priority="14">
      <formula>AND($N179 = 0 * ISNUMBER($N179))</formula>
    </cfRule>
    <cfRule type="expression" dxfId="2869" priority="15">
      <formula>AND($N179 &lt; 0, ISNUMBER($N179))</formula>
    </cfRule>
  </conditionalFormatting>
  <conditionalFormatting sqref="A179:F198">
    <cfRule type="expression" dxfId="2868" priority="22">
      <formula>AND($E179 &gt; 0, ISNUMBER($E179))</formula>
    </cfRule>
    <cfRule type="expression" dxfId="2867" priority="23">
      <formula>AND($E179 = 0 * ISNUMBER($E179))</formula>
    </cfRule>
    <cfRule type="expression" dxfId="2866" priority="24">
      <formula>AND($E179 &lt; 0, ISNUMBER($E179))</formula>
    </cfRule>
  </conditionalFormatting>
  <conditionalFormatting sqref="A179:C198 G179:I198">
    <cfRule type="expression" dxfId="2865" priority="19">
      <formula>AND($H179 &gt; 0, ISNUMBER($H179))</formula>
    </cfRule>
    <cfRule type="expression" dxfId="2864" priority="20">
      <formula>AND($H179 = 0 * ISNUMBER($H179))</formula>
    </cfRule>
    <cfRule type="expression" dxfId="2863" priority="21">
      <formula>AND($H179 &lt; 0, ISNUMBER($H179))</formula>
    </cfRule>
  </conditionalFormatting>
  <conditionalFormatting sqref="A179:C198 J179:L198">
    <cfRule type="expression" dxfId="2862" priority="16">
      <formula>AND($K179 &gt; 0, ISNUMBER($K179))</formula>
    </cfRule>
    <cfRule type="expression" dxfId="2861" priority="17">
      <formula>AND($K179 = 0 * ISNUMBER($K179))</formula>
    </cfRule>
    <cfRule type="expression" dxfId="2860" priority="18">
      <formula>AND($K179 &lt; 0, ISNUMBER($K179))</formula>
    </cfRule>
  </conditionalFormatting>
  <conditionalFormatting sqref="D177:F178 E199:F199">
    <cfRule type="expression" dxfId="2859" priority="10">
      <formula>$E$199 &gt; 0</formula>
    </cfRule>
    <cfRule type="expression" dxfId="2858" priority="11">
      <formula>$E$199 = 0</formula>
    </cfRule>
    <cfRule type="expression" dxfId="2857" priority="12">
      <formula>$E$199 &lt; 0</formula>
    </cfRule>
  </conditionalFormatting>
  <conditionalFormatting sqref="G177:I178 H199:I199">
    <cfRule type="expression" dxfId="2856" priority="7">
      <formula>$H$199 &gt; 0</formula>
    </cfRule>
    <cfRule type="expression" dxfId="2855" priority="8">
      <formula>$H$199 = 0</formula>
    </cfRule>
    <cfRule type="expression" dxfId="2854" priority="9">
      <formula>$H$199 &lt; 0</formula>
    </cfRule>
  </conditionalFormatting>
  <conditionalFormatting sqref="J177:L178 K199:L199">
    <cfRule type="expression" dxfId="2853" priority="4">
      <formula>$K$199 &gt; 0</formula>
    </cfRule>
    <cfRule type="expression" dxfId="2852" priority="5">
      <formula>$K$199 = 0</formula>
    </cfRule>
    <cfRule type="expression" dxfId="2851" priority="6">
      <formula>$K$199 &lt; 0</formula>
    </cfRule>
  </conditionalFormatting>
  <conditionalFormatting sqref="M177:O178 N199:O199">
    <cfRule type="expression" dxfId="2850" priority="1">
      <formula>$N$199 &gt; 0</formula>
    </cfRule>
    <cfRule type="expression" dxfId="2849" priority="2">
      <formula>$N$199 = 0</formula>
    </cfRule>
    <cfRule type="expression" dxfId="284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C187B8-0797-4F0F-91E7-150DCA411525}">
  <sheetPr codeName="Sheet15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2" t="s">
        <v>0</v>
      </c>
      <c r="B1" s="203"/>
      <c r="C1" s="203"/>
      <c r="D1" s="203"/>
      <c r="E1" s="203"/>
      <c r="F1" s="204"/>
      <c r="G1" s="205">
        <v>44605</v>
      </c>
      <c r="H1" s="206"/>
      <c r="I1" s="207"/>
      <c r="J1" s="202" t="s">
        <v>1</v>
      </c>
      <c r="K1" s="203"/>
      <c r="L1" s="203"/>
      <c r="M1" s="203"/>
      <c r="N1" s="203"/>
      <c r="O1" s="204"/>
      <c r="Q1" s="202" t="s">
        <v>2</v>
      </c>
      <c r="R1" s="204"/>
    </row>
    <row r="2" spans="1:19" ht="17.25" customHeight="1">
      <c r="A2" s="117" t="s">
        <v>3</v>
      </c>
      <c r="B2" s="208" t="s">
        <v>8</v>
      </c>
      <c r="C2" s="209"/>
      <c r="D2" s="209"/>
      <c r="E2" s="209"/>
      <c r="F2" s="210"/>
      <c r="G2" s="211" t="s">
        <v>46</v>
      </c>
      <c r="H2" s="212"/>
      <c r="I2" s="213"/>
      <c r="J2" s="1" t="s">
        <v>3</v>
      </c>
      <c r="K2" s="208" t="s">
        <v>316</v>
      </c>
      <c r="L2" s="209"/>
      <c r="M2" s="209"/>
      <c r="N2" s="209"/>
      <c r="O2" s="210"/>
      <c r="Q2" s="2" t="s">
        <v>6</v>
      </c>
      <c r="R2" s="3">
        <v>0.375</v>
      </c>
    </row>
    <row r="3" spans="1:19" ht="17.25" customHeight="1" thickBot="1">
      <c r="A3" s="118" t="s">
        <v>7</v>
      </c>
      <c r="B3" s="214" t="s">
        <v>324</v>
      </c>
      <c r="C3" s="215"/>
      <c r="D3" s="215"/>
      <c r="E3" s="215"/>
      <c r="F3" s="216"/>
      <c r="G3" s="21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41,322 KRW (1.38%)</v>
      </c>
      <c r="H3" s="218"/>
      <c r="I3" s="219"/>
      <c r="J3" s="4" t="s">
        <v>7</v>
      </c>
      <c r="K3" s="214" t="s">
        <v>317</v>
      </c>
      <c r="L3" s="215"/>
      <c r="M3" s="215"/>
      <c r="N3" s="215"/>
      <c r="O3" s="21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14" t="s">
        <v>16</v>
      </c>
      <c r="C4" s="215"/>
      <c r="D4" s="215"/>
      <c r="E4" s="215"/>
      <c r="F4" s="216"/>
      <c r="G4" s="211" t="s">
        <v>44</v>
      </c>
      <c r="H4" s="212"/>
      <c r="I4" s="213"/>
      <c r="J4" s="4" t="s">
        <v>11</v>
      </c>
      <c r="K4" s="214" t="s">
        <v>318</v>
      </c>
      <c r="L4" s="215"/>
      <c r="M4" s="215"/>
      <c r="N4" s="215"/>
      <c r="O4" s="21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14" t="s">
        <v>315</v>
      </c>
      <c r="C5" s="215"/>
      <c r="D5" s="215"/>
      <c r="E5" s="215"/>
      <c r="F5" s="216"/>
      <c r="G5" s="21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74,382 KRW (2.48%)</v>
      </c>
      <c r="H5" s="218"/>
      <c r="I5" s="219"/>
      <c r="J5" s="4" t="s">
        <v>15</v>
      </c>
      <c r="K5" s="214" t="s">
        <v>319</v>
      </c>
      <c r="L5" s="215"/>
      <c r="M5" s="215"/>
      <c r="N5" s="215"/>
      <c r="O5" s="216"/>
    </row>
    <row r="6" spans="1:19">
      <c r="A6" s="118" t="s">
        <v>18</v>
      </c>
      <c r="B6" s="214"/>
      <c r="C6" s="215"/>
      <c r="D6" s="215"/>
      <c r="E6" s="215"/>
      <c r="F6" s="216"/>
      <c r="G6" s="211" t="s">
        <v>45</v>
      </c>
      <c r="H6" s="212"/>
      <c r="I6" s="213"/>
      <c r="J6" s="4" t="s">
        <v>18</v>
      </c>
      <c r="K6" s="214" t="s">
        <v>320</v>
      </c>
      <c r="L6" s="215"/>
      <c r="M6" s="215"/>
      <c r="N6" s="215"/>
      <c r="O6" s="216"/>
    </row>
    <row r="7" spans="1:19" ht="17.25" thickBot="1">
      <c r="A7" s="118" t="s">
        <v>21</v>
      </c>
      <c r="B7" s="214"/>
      <c r="C7" s="215"/>
      <c r="D7" s="215"/>
      <c r="E7" s="215"/>
      <c r="F7" s="216"/>
      <c r="G7" s="21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120,452 KRW (4.02%)</v>
      </c>
      <c r="H7" s="218"/>
      <c r="I7" s="219"/>
      <c r="J7" s="4" t="s">
        <v>21</v>
      </c>
      <c r="K7" s="214" t="s">
        <v>321</v>
      </c>
      <c r="L7" s="215"/>
      <c r="M7" s="215"/>
      <c r="N7" s="215"/>
      <c r="O7" s="216"/>
    </row>
    <row r="8" spans="1:19" ht="17.25" thickBot="1">
      <c r="A8" s="118" t="s">
        <v>24</v>
      </c>
      <c r="B8" s="214"/>
      <c r="C8" s="215"/>
      <c r="D8" s="215"/>
      <c r="E8" s="215"/>
      <c r="F8" s="216"/>
      <c r="G8" s="211" t="s">
        <v>251</v>
      </c>
      <c r="H8" s="212"/>
      <c r="I8" s="213"/>
      <c r="J8" s="4" t="s">
        <v>24</v>
      </c>
      <c r="K8" s="214"/>
      <c r="L8" s="215"/>
      <c r="M8" s="215"/>
      <c r="N8" s="215"/>
      <c r="O8" s="216"/>
      <c r="Q8" s="202" t="s">
        <v>27</v>
      </c>
      <c r="R8" s="204"/>
    </row>
    <row r="9" spans="1:19" ht="17.25" thickBot="1">
      <c r="A9" s="118" t="s">
        <v>28</v>
      </c>
      <c r="B9" s="214"/>
      <c r="C9" s="215"/>
      <c r="D9" s="215"/>
      <c r="E9" s="215"/>
      <c r="F9" s="216"/>
      <c r="G9" s="21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61,076 KRW (2.04%)</v>
      </c>
      <c r="H9" s="218"/>
      <c r="I9" s="219"/>
      <c r="J9" s="4" t="s">
        <v>28</v>
      </c>
      <c r="K9" s="214"/>
      <c r="L9" s="215"/>
      <c r="M9" s="215"/>
      <c r="N9" s="215"/>
      <c r="O9" s="216"/>
      <c r="Q9" s="2" t="s">
        <v>29</v>
      </c>
      <c r="R9" s="6">
        <v>10</v>
      </c>
    </row>
    <row r="10" spans="1:19">
      <c r="A10" s="118" t="s">
        <v>30</v>
      </c>
      <c r="B10" s="214"/>
      <c r="C10" s="215"/>
      <c r="D10" s="215"/>
      <c r="E10" s="215"/>
      <c r="F10" s="216"/>
      <c r="G10" s="211" t="s">
        <v>47</v>
      </c>
      <c r="H10" s="212"/>
      <c r="I10" s="213"/>
      <c r="J10" s="4" t="s">
        <v>30</v>
      </c>
      <c r="K10" s="214" t="s">
        <v>322</v>
      </c>
      <c r="L10" s="215"/>
      <c r="M10" s="215"/>
      <c r="N10" s="215"/>
      <c r="O10" s="216"/>
      <c r="Q10" s="2" t="s">
        <v>31</v>
      </c>
      <c r="R10" s="6">
        <v>100</v>
      </c>
    </row>
    <row r="11" spans="1:19" ht="17.25" thickBot="1">
      <c r="A11" s="119" t="s">
        <v>32</v>
      </c>
      <c r="B11" s="220" t="s">
        <v>323</v>
      </c>
      <c r="C11" s="221"/>
      <c r="D11" s="221"/>
      <c r="E11" s="221"/>
      <c r="F11" s="222"/>
      <c r="G11" s="21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8"/>
      <c r="I11" s="219"/>
      <c r="J11" s="7" t="s">
        <v>32</v>
      </c>
      <c r="K11" s="220" t="s">
        <v>314</v>
      </c>
      <c r="L11" s="221"/>
      <c r="M11" s="221"/>
      <c r="N11" s="221"/>
      <c r="O11" s="222"/>
      <c r="Q11" s="65" t="s">
        <v>33</v>
      </c>
      <c r="R11" s="8">
        <v>1000</v>
      </c>
    </row>
    <row r="12" spans="1:19" ht="17.25" thickBot="1"/>
    <row r="13" spans="1:19" ht="17.25" customHeight="1" thickBot="1">
      <c r="A13" s="202" t="s">
        <v>34</v>
      </c>
      <c r="B13" s="203"/>
      <c r="C13" s="203"/>
      <c r="D13" s="203"/>
      <c r="E13" s="203"/>
      <c r="F13" s="203"/>
      <c r="G13" s="203"/>
      <c r="H13" s="203"/>
      <c r="I13" s="203"/>
      <c r="J13" s="203"/>
      <c r="K13" s="203"/>
      <c r="L13" s="203"/>
      <c r="M13" s="203"/>
      <c r="N13" s="203"/>
      <c r="O13" s="204"/>
      <c r="Q13" s="223"/>
      <c r="R13" s="223"/>
      <c r="S13" s="223"/>
    </row>
    <row r="14" spans="1:19" ht="17.25" customHeight="1" thickBot="1">
      <c r="A14" s="186" t="s">
        <v>35</v>
      </c>
      <c r="B14" s="202" t="s">
        <v>36</v>
      </c>
      <c r="C14" s="204"/>
      <c r="D14" s="202" t="s">
        <v>37</v>
      </c>
      <c r="E14" s="203"/>
      <c r="F14" s="204"/>
      <c r="G14" s="229">
        <f>_xlfn.IFNA(VLOOKUP(B14, 현재가테이블!$B$2:$D$200, 2, FALSE), "-")</f>
        <v>48446000</v>
      </c>
      <c r="H14" s="230"/>
      <c r="I14" s="231"/>
      <c r="J14" s="202" t="s">
        <v>38</v>
      </c>
      <c r="K14" s="203"/>
      <c r="L14" s="204"/>
      <c r="M14" s="232">
        <f>_xlfn.IFNA(VLOOKUP(B14, 현재가테이블!$B$2:$D$200, 3, FALSE), "-")</f>
        <v>4.5040769699999997E-2</v>
      </c>
      <c r="N14" s="233"/>
      <c r="O14" s="234"/>
      <c r="Q14" s="223"/>
      <c r="R14" s="223"/>
      <c r="S14" s="223"/>
    </row>
    <row r="15" spans="1:19" ht="17.25" customHeight="1" thickBot="1">
      <c r="A15" s="267" t="s">
        <v>39</v>
      </c>
      <c r="B15" s="268" t="str">
        <f>TEXT($G$1, "[$-ko-KR]yyyy-mm-dd(ddd) ") &amp; "오전 00:00"</f>
        <v>2022-02-13(일) 오전 00:00</v>
      </c>
      <c r="C15" s="269"/>
      <c r="D15" s="225" t="str">
        <f>TEXT($G$1, "[$-ko-KR]yyyy-mm-dd(ddd) ") &amp; "오후 14:00"</f>
        <v>2022-02-13(일) 오후 14:00</v>
      </c>
      <c r="E15" s="226"/>
      <c r="F15" s="227"/>
      <c r="G15" s="225" t="str">
        <f>TEXT($G$1, "[$-ko-KR]yyyy-mm-dd(ddd) ") &amp; "오후 19:00"</f>
        <v>2022-02-13(일) 오후 19:00</v>
      </c>
      <c r="H15" s="226"/>
      <c r="I15" s="227"/>
      <c r="J15" s="225" t="str">
        <f>TEXT($G$1, "[$-ko-KR]yyyy-mm-dd(ddd) ") &amp; "오후 21:00"</f>
        <v>2022-02-13(일) 오후 21:00</v>
      </c>
      <c r="K15" s="226"/>
      <c r="L15" s="227"/>
      <c r="M15" s="225" t="str">
        <f>TEXT($G$1+1, "[$-ko-KR]yyyy-mm-dd(ddd) ") &amp; "오전 00:00"</f>
        <v>2022-02-14(월) 오전 00:00</v>
      </c>
      <c r="N15" s="226"/>
      <c r="O15" s="227"/>
      <c r="Q15" s="223"/>
      <c r="R15" s="223"/>
      <c r="S15" s="223"/>
    </row>
    <row r="16" spans="1:19" ht="17.25" customHeight="1" thickBot="1">
      <c r="A16" s="26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7" t="s">
        <v>37</v>
      </c>
      <c r="H16" s="188" t="s">
        <v>40</v>
      </c>
      <c r="I16" s="189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8"/>
      <c r="R16" s="228"/>
      <c r="S16" s="22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3"/>
      <c r="R17" s="223"/>
      <c r="S17" s="223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3"/>
      <c r="R18" s="223"/>
      <c r="S18" s="223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8"/>
      <c r="R19" s="228"/>
      <c r="S19" s="22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8"/>
      <c r="R20" s="228"/>
      <c r="S20" s="22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8"/>
      <c r="R21" s="228"/>
      <c r="S21" s="22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8"/>
      <c r="R22" s="228"/>
      <c r="S22" s="22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8"/>
      <c r="R23" s="228"/>
      <c r="S23" s="22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8"/>
      <c r="R24" s="228"/>
      <c r="S24" s="22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7"/>
      <c r="R26" s="238"/>
      <c r="S26" s="23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0"/>
      <c r="R27" s="241"/>
      <c r="S27" s="24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3"/>
      <c r="R28" s="244"/>
      <c r="S28" s="24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8"/>
      <c r="R29" s="228"/>
      <c r="S29" s="22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3"/>
      <c r="R30" s="223"/>
      <c r="S30" s="223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3"/>
      <c r="R31" s="223"/>
      <c r="S31" s="223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8"/>
      <c r="R32" s="228"/>
      <c r="S32" s="22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8"/>
      <c r="R33" s="228"/>
      <c r="S33" s="22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8"/>
      <c r="R34" s="228"/>
      <c r="S34" s="22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0"/>
      <c r="R35" s="251"/>
      <c r="S35" s="25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3"/>
      <c r="R36" s="254"/>
      <c r="S36" s="255"/>
    </row>
    <row r="37" spans="1:19" ht="17.25" customHeight="1" thickBot="1">
      <c r="A37" s="132" t="s">
        <v>42</v>
      </c>
      <c r="B37" s="261">
        <v>150000</v>
      </c>
      <c r="C37" s="26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6"/>
      <c r="R37" s="257"/>
      <c r="S37" s="258"/>
    </row>
    <row r="38" spans="1:19" ht="17.25" customHeight="1"/>
    <row r="39" spans="1:19" ht="17.25" customHeight="1" thickBot="1"/>
    <row r="40" spans="1:19" ht="17.25" customHeight="1" thickBot="1">
      <c r="A40" s="202" t="s">
        <v>44</v>
      </c>
      <c r="B40" s="203"/>
      <c r="C40" s="203"/>
      <c r="D40" s="203"/>
      <c r="E40" s="203"/>
      <c r="F40" s="203"/>
      <c r="G40" s="203"/>
      <c r="H40" s="203"/>
      <c r="I40" s="203"/>
      <c r="J40" s="203"/>
      <c r="K40" s="203"/>
      <c r="L40" s="203"/>
      <c r="M40" s="203"/>
      <c r="N40" s="203"/>
      <c r="O40" s="204"/>
      <c r="Q40" s="223"/>
      <c r="R40" s="223"/>
      <c r="S40" s="223"/>
    </row>
    <row r="41" spans="1:19" ht="17.25" customHeight="1" thickBot="1">
      <c r="A41" s="186" t="s">
        <v>263</v>
      </c>
      <c r="B41" s="202" t="s">
        <v>49</v>
      </c>
      <c r="C41" s="204"/>
      <c r="D41" s="202" t="s">
        <v>57</v>
      </c>
      <c r="E41" s="203"/>
      <c r="F41" s="204"/>
      <c r="G41" s="229">
        <f>_xlfn.IFNA(VLOOKUP(B41, 현재가테이블!$B$2:$D$200, 2, FALSE), "-")</f>
        <v>48446000</v>
      </c>
      <c r="H41" s="230"/>
      <c r="I41" s="231"/>
      <c r="J41" s="202" t="s">
        <v>58</v>
      </c>
      <c r="K41" s="203"/>
      <c r="L41" s="204"/>
      <c r="M41" s="232">
        <f>_xlfn.IFNA(VLOOKUP(B41, 현재가테이블!$B$2:$D$200, 3, FALSE), "-")</f>
        <v>4.5040769699999997E-2</v>
      </c>
      <c r="N41" s="233"/>
      <c r="O41" s="234"/>
      <c r="Q41" s="223"/>
      <c r="R41" s="223"/>
      <c r="S41" s="223"/>
    </row>
    <row r="42" spans="1:19" ht="17.25" customHeight="1" thickBot="1">
      <c r="A42" s="263" t="s">
        <v>54</v>
      </c>
      <c r="B42" s="265" t="str">
        <f>TEXT($G$1, "[$-ko-KR]yyyy-mm-dd(ddd) ") &amp; "오전 00:00"</f>
        <v>2022-02-13(일) 오전 00:00</v>
      </c>
      <c r="C42" s="266"/>
      <c r="D42" s="225" t="str">
        <f>TEXT($G$1, "[$-ko-KR]yyyy-mm-dd(ddd) ") &amp; "오후 14:00"</f>
        <v>2022-02-13(일) 오후 14:00</v>
      </c>
      <c r="E42" s="226"/>
      <c r="F42" s="227"/>
      <c r="G42" s="225" t="str">
        <f>TEXT($G$1, "[$-ko-KR]yyyy-mm-dd(ddd) ") &amp; "오후 19:00"</f>
        <v>2022-02-13(일) 오후 19:00</v>
      </c>
      <c r="H42" s="226"/>
      <c r="I42" s="227"/>
      <c r="J42" s="225" t="str">
        <f>TEXT($G$1, "[$-ko-KR]yyyy-mm-dd(ddd) ") &amp; "오후 21:00"</f>
        <v>2022-02-13(일) 오후 21:00</v>
      </c>
      <c r="K42" s="226"/>
      <c r="L42" s="227"/>
      <c r="M42" s="225" t="str">
        <f>TEXT($G$1+1, "[$-ko-KR]yyyy-mm-dd(ddd) ") &amp; "오전 00:00"</f>
        <v>2022-02-14(월) 오전 00:00</v>
      </c>
      <c r="N42" s="226"/>
      <c r="O42" s="227"/>
      <c r="Q42" s="223"/>
      <c r="R42" s="223"/>
      <c r="S42" s="223"/>
    </row>
    <row r="43" spans="1:19" ht="17.25" customHeight="1" thickBot="1">
      <c r="A43" s="264"/>
      <c r="B43" s="121" t="s">
        <v>57</v>
      </c>
      <c r="C43" s="122" t="s">
        <v>58</v>
      </c>
      <c r="D43" s="2" t="s">
        <v>57</v>
      </c>
      <c r="E43" s="10" t="s">
        <v>264</v>
      </c>
      <c r="F43" s="11" t="s">
        <v>265</v>
      </c>
      <c r="G43" s="187" t="s">
        <v>57</v>
      </c>
      <c r="H43" s="188" t="s">
        <v>264</v>
      </c>
      <c r="I43" s="189" t="s">
        <v>265</v>
      </c>
      <c r="J43" s="10" t="s">
        <v>57</v>
      </c>
      <c r="K43" s="10" t="s">
        <v>264</v>
      </c>
      <c r="L43" s="115" t="s">
        <v>265</v>
      </c>
      <c r="M43" s="2" t="s">
        <v>57</v>
      </c>
      <c r="N43" s="10" t="s">
        <v>264</v>
      </c>
      <c r="O43" s="66" t="s">
        <v>265</v>
      </c>
      <c r="Q43" s="228"/>
      <c r="R43" s="228"/>
      <c r="S43" s="228"/>
    </row>
    <row r="44" spans="1:19" ht="17.25" customHeight="1" thickBot="1">
      <c r="A44" s="123" t="s">
        <v>246</v>
      </c>
      <c r="B44" s="124">
        <v>62.6</v>
      </c>
      <c r="C44" s="76">
        <v>2.1207177800000001E-2</v>
      </c>
      <c r="D44" s="13">
        <v>62.8</v>
      </c>
      <c r="E44" s="14">
        <f>IF(ISNUMBER(D44), (D44 - $B44) / $B44, "")</f>
        <v>3.1948881789136698E-3</v>
      </c>
      <c r="F44" s="16">
        <f>IF(ISNUMBER(D44), $B64 * E44, "")</f>
        <v>479.23322683705049</v>
      </c>
      <c r="G44" s="29">
        <v>63</v>
      </c>
      <c r="H44" s="14">
        <f>IF(ISNUMBER(G44), (G44 - $B44) / $B44, "")</f>
        <v>6.3897763578274532E-3</v>
      </c>
      <c r="I44" s="100">
        <f>IF(ISNUMBER(G44), $B64 * H44, "")</f>
        <v>958.46645367411793</v>
      </c>
      <c r="J44" s="13">
        <v>63</v>
      </c>
      <c r="K44" s="14">
        <f>IF(ISNUMBER(J44), (J44 - $B44) / $B44, "")</f>
        <v>6.3897763578274532E-3</v>
      </c>
      <c r="L44" s="16">
        <f>IF(ISNUMBER(J44), $B64 * K44, "")</f>
        <v>958.46645367411793</v>
      </c>
      <c r="M44" s="29">
        <v>62</v>
      </c>
      <c r="N44" s="14">
        <f>IF(ISNUMBER(M44), (M44 - $B44) / $B44, "")</f>
        <v>-9.5846645367412362E-3</v>
      </c>
      <c r="O44" s="16">
        <f>IF(ISNUMBER(M44), $B64 * N44, "")</f>
        <v>-1437.6996805111855</v>
      </c>
      <c r="Q44" s="223"/>
      <c r="R44" s="223"/>
      <c r="S44" s="223"/>
    </row>
    <row r="45" spans="1:19" ht="17.25" customHeight="1" thickBot="1">
      <c r="A45" s="125" t="s">
        <v>147</v>
      </c>
      <c r="B45" s="126">
        <v>8.9</v>
      </c>
      <c r="C45" s="77">
        <v>-4.4742729000000004E-3</v>
      </c>
      <c r="D45" s="15">
        <v>9.5</v>
      </c>
      <c r="E45" s="32">
        <f t="shared" ref="E45:E48" si="14">IF(ISNUMBER(D45), (D45 - $B45) / $B45, "")</f>
        <v>6.7415730337078608E-2</v>
      </c>
      <c r="F45" s="18">
        <f>IF(ISNUMBER(D45), $B64 * E45, "")</f>
        <v>10112.35955056179</v>
      </c>
      <c r="G45" s="31">
        <v>9.32</v>
      </c>
      <c r="H45" s="32">
        <f t="shared" ref="H45:H48" si="15">IF(ISNUMBER(G45), (G45 - $B45) / $B45, "")</f>
        <v>4.7191011235955045E-2</v>
      </c>
      <c r="I45" s="101">
        <f>IF(ISNUMBER(G45), $B64 * H45, "")</f>
        <v>7078.6516853932571</v>
      </c>
      <c r="J45" s="15">
        <v>9.32</v>
      </c>
      <c r="K45" s="32">
        <f t="shared" ref="K45:K48" si="16">IF(ISNUMBER(J45), (J45 - $B45) / $B45, "")</f>
        <v>4.7191011235955045E-2</v>
      </c>
      <c r="L45" s="18">
        <f>IF(ISNUMBER(J45), $B64 * K45, "")</f>
        <v>7078.6516853932571</v>
      </c>
      <c r="M45" s="31">
        <v>9.75</v>
      </c>
      <c r="N45" s="32">
        <f t="shared" ref="N45:N48" si="17">IF(ISNUMBER(M45), (M45 - $B45) / $B45, "")</f>
        <v>9.5505617977528046E-2</v>
      </c>
      <c r="O45" s="18">
        <f>IF(ISNUMBER(M45), $B64 * N45, "")</f>
        <v>14325.842696629206</v>
      </c>
      <c r="Q45" s="223"/>
      <c r="R45" s="223"/>
      <c r="S45" s="223"/>
    </row>
    <row r="46" spans="1:19" ht="17.25" customHeight="1" thickBot="1">
      <c r="A46" s="125" t="s">
        <v>149</v>
      </c>
      <c r="B46" s="126">
        <v>77.5</v>
      </c>
      <c r="C46" s="77">
        <v>-8.9514065999999996E-3</v>
      </c>
      <c r="D46" s="15">
        <v>78.400000000000006</v>
      </c>
      <c r="E46" s="32">
        <f t="shared" si="14"/>
        <v>1.1612903225806525E-2</v>
      </c>
      <c r="F46" s="18">
        <f>IF(ISNUMBER(D46), $B64 * E46, "")</f>
        <v>1741.9354838709787</v>
      </c>
      <c r="G46" s="31">
        <v>78.900000000000006</v>
      </c>
      <c r="H46" s="32">
        <f t="shared" si="15"/>
        <v>1.8064516129032333E-2</v>
      </c>
      <c r="I46" s="101">
        <f>IF(ISNUMBER(G46), $B64 * H46, "")</f>
        <v>2709.6774193548499</v>
      </c>
      <c r="J46" s="15">
        <v>78.900000000000006</v>
      </c>
      <c r="K46" s="32">
        <f t="shared" si="16"/>
        <v>1.8064516129032333E-2</v>
      </c>
      <c r="L46" s="18">
        <f>IF(ISNUMBER(J46), $B64 * K46, "")</f>
        <v>2709.6774193548499</v>
      </c>
      <c r="M46" s="31">
        <v>78.8</v>
      </c>
      <c r="N46" s="32">
        <f t="shared" si="17"/>
        <v>1.6774193548387061E-2</v>
      </c>
      <c r="O46" s="18">
        <f>IF(ISNUMBER(M46), $B64 * N46, "")</f>
        <v>2516.1290322580594</v>
      </c>
      <c r="Q46" s="228"/>
      <c r="R46" s="228"/>
      <c r="S46" s="228"/>
    </row>
    <row r="47" spans="1:19" ht="17.25" customHeight="1" thickBot="1">
      <c r="A47" s="125" t="s">
        <v>190</v>
      </c>
      <c r="B47" s="126">
        <v>92.4</v>
      </c>
      <c r="C47" s="77">
        <v>-1.2820512799999999E-2</v>
      </c>
      <c r="D47" s="15">
        <v>97.5</v>
      </c>
      <c r="E47" s="32">
        <f t="shared" si="14"/>
        <v>5.519480519480513E-2</v>
      </c>
      <c r="F47" s="18">
        <f>IF(ISNUMBER(D47), $B64 * E47, "")</f>
        <v>8279.2207792207701</v>
      </c>
      <c r="G47" s="31">
        <v>96.3</v>
      </c>
      <c r="H47" s="32">
        <f t="shared" si="15"/>
        <v>4.2207792207792111E-2</v>
      </c>
      <c r="I47" s="101">
        <f>IF(ISNUMBER(G47), $B64 * H47, "")</f>
        <v>6331.1688311688167</v>
      </c>
      <c r="J47" s="15">
        <v>96.3</v>
      </c>
      <c r="K47" s="32">
        <f t="shared" si="16"/>
        <v>4.2207792207792111E-2</v>
      </c>
      <c r="L47" s="18">
        <f>IF(ISNUMBER(J47), $B64 * K47, "")</f>
        <v>6331.1688311688167</v>
      </c>
      <c r="M47" s="31">
        <v>95.8</v>
      </c>
      <c r="N47" s="32">
        <f t="shared" si="17"/>
        <v>3.6796536796536702E-2</v>
      </c>
      <c r="O47" s="18">
        <f>IF(ISNUMBER(M47), $B64 * N47, "")</f>
        <v>5519.4805194805058</v>
      </c>
      <c r="Q47" s="228"/>
      <c r="R47" s="228"/>
      <c r="S47" s="228"/>
    </row>
    <row r="48" spans="1:19" ht="17.25" customHeight="1" thickBot="1">
      <c r="A48" s="127" t="s">
        <v>198</v>
      </c>
      <c r="B48" s="128">
        <v>50.4</v>
      </c>
      <c r="C48" s="78">
        <v>-1.5625E-2</v>
      </c>
      <c r="D48" s="20">
        <v>51.6</v>
      </c>
      <c r="E48" s="21">
        <f t="shared" si="14"/>
        <v>2.3809523809523867E-2</v>
      </c>
      <c r="F48" s="22">
        <f>IF(ISNUMBER(D48), $B64 * E48, "")</f>
        <v>3571.4285714285802</v>
      </c>
      <c r="G48" s="30">
        <v>51.8</v>
      </c>
      <c r="H48" s="21">
        <f t="shared" si="15"/>
        <v>2.7777777777777752E-2</v>
      </c>
      <c r="I48" s="105">
        <f>IF(ISNUMBER(G48), $B64 * H48, "")</f>
        <v>4166.6666666666624</v>
      </c>
      <c r="J48" s="20">
        <v>51.8</v>
      </c>
      <c r="K48" s="21">
        <f t="shared" si="16"/>
        <v>2.7777777777777752E-2</v>
      </c>
      <c r="L48" s="22">
        <f>IF(ISNUMBER(J48), $B64 * K48, "")</f>
        <v>4166.6666666666624</v>
      </c>
      <c r="M48" s="30">
        <v>52</v>
      </c>
      <c r="N48" s="21">
        <f t="shared" si="17"/>
        <v>3.1746031746031772E-2</v>
      </c>
      <c r="O48" s="22">
        <f>IF(ISNUMBER(M48), $B64 * N48, "")</f>
        <v>4761.904761904766</v>
      </c>
      <c r="Q48" s="228"/>
      <c r="R48" s="228"/>
      <c r="S48" s="228"/>
    </row>
    <row r="49" spans="1:19" ht="17.25" customHeight="1" thickBot="1">
      <c r="A49" s="125" t="s">
        <v>141</v>
      </c>
      <c r="B49" s="129">
        <v>92.4</v>
      </c>
      <c r="C49" s="80">
        <v>-2.6343519499999999E-2</v>
      </c>
      <c r="D49" s="106">
        <v>92.8</v>
      </c>
      <c r="E49" s="107">
        <f>IF(ISNUMBER(D49), (D49 - $B49) / $B49, "")</f>
        <v>4.3290043290042362E-3</v>
      </c>
      <c r="F49" s="108">
        <f>IF(ISNUMBER(D49), $B64 * E49, "")</f>
        <v>649.35064935063542</v>
      </c>
      <c r="G49" s="109">
        <v>93.8</v>
      </c>
      <c r="H49" s="107">
        <f>IF(ISNUMBER(G49), (G49 - $B49) / $B49, "")</f>
        <v>1.5151515151515058E-2</v>
      </c>
      <c r="I49" s="110">
        <f>IF(ISNUMBER(G49), $B64 * H49, "")</f>
        <v>2272.7272727272589</v>
      </c>
      <c r="J49" s="106">
        <v>93.8</v>
      </c>
      <c r="K49" s="107">
        <f>IF(ISNUMBER(J49), (J49 - $B49) / $B49, "")</f>
        <v>1.5151515151515058E-2</v>
      </c>
      <c r="L49" s="108">
        <f>IF(ISNUMBER(J49), $B64 * K49, "")</f>
        <v>2272.7272727272589</v>
      </c>
      <c r="M49" s="109">
        <v>93.2</v>
      </c>
      <c r="N49" s="107">
        <f>IF(ISNUMBER(M49), (M49 - $B49) / $B49, "")</f>
        <v>8.6580086580086268E-3</v>
      </c>
      <c r="O49" s="108">
        <f>IF(ISNUMBER(M49), $B64 * N49, "")</f>
        <v>1298.701298701294</v>
      </c>
      <c r="Q49" s="228"/>
      <c r="R49" s="228"/>
      <c r="S49" s="228"/>
    </row>
    <row r="50" spans="1:19" ht="17.25" customHeight="1" thickBot="1">
      <c r="A50" s="125" t="s">
        <v>331</v>
      </c>
      <c r="B50" s="126">
        <v>9.9199999999999997E-2</v>
      </c>
      <c r="C50" s="77">
        <v>-2.7450980400000002E-2</v>
      </c>
      <c r="D50" s="15">
        <v>0.10199999999999999</v>
      </c>
      <c r="E50" s="32">
        <f t="shared" ref="E50:E53" si="18">IF(ISNUMBER(D50), (D50 - $B50) / $B50, "")</f>
        <v>2.8225806451612875E-2</v>
      </c>
      <c r="F50" s="18">
        <f>IF(ISNUMBER(D50), $B64 * E50, "")</f>
        <v>4233.8709677419311</v>
      </c>
      <c r="G50" s="31">
        <v>0.10199999999999999</v>
      </c>
      <c r="H50" s="32">
        <f t="shared" ref="H50:H53" si="19">IF(ISNUMBER(G50), (G50 - $B50) / $B50, "")</f>
        <v>2.8225806451612875E-2</v>
      </c>
      <c r="I50" s="101">
        <f>IF(ISNUMBER(G50), $B64 * H50, "")</f>
        <v>4233.8709677419311</v>
      </c>
      <c r="J50" s="15">
        <v>0.10199999999999999</v>
      </c>
      <c r="K50" s="32">
        <f t="shared" ref="K50:K53" si="20">IF(ISNUMBER(J50), (J50 - $B50) / $B50, "")</f>
        <v>2.8225806451612875E-2</v>
      </c>
      <c r="L50" s="18">
        <f>IF(ISNUMBER(J50), $B64 * K50, "")</f>
        <v>4233.8709677419311</v>
      </c>
      <c r="M50" s="31">
        <v>0.10199999999999999</v>
      </c>
      <c r="N50" s="32">
        <f t="shared" ref="N50:N53" si="21">IF(ISNUMBER(M50), (M50 - $B50) / $B50, "")</f>
        <v>2.8225806451612875E-2</v>
      </c>
      <c r="O50" s="18">
        <f>IF(ISNUMBER(M50), $B64 * N50, "")</f>
        <v>4233.8709677419311</v>
      </c>
      <c r="Q50" s="228"/>
      <c r="R50" s="228"/>
      <c r="S50" s="228"/>
    </row>
    <row r="51" spans="1:19" ht="17.25" customHeight="1" thickBot="1">
      <c r="A51" s="125" t="s">
        <v>127</v>
      </c>
      <c r="B51" s="126">
        <v>85.2</v>
      </c>
      <c r="C51" s="77">
        <v>-2.9612756300000001E-2</v>
      </c>
      <c r="D51" s="15">
        <v>87.4</v>
      </c>
      <c r="E51" s="32">
        <f t="shared" si="18"/>
        <v>2.5821596244131488E-2</v>
      </c>
      <c r="F51" s="18">
        <f>IF(ISNUMBER(D51), $B64 * E51, "")</f>
        <v>3873.2394366197232</v>
      </c>
      <c r="G51" s="31">
        <v>87.6</v>
      </c>
      <c r="H51" s="32">
        <f t="shared" si="19"/>
        <v>2.8169014084506942E-2</v>
      </c>
      <c r="I51" s="101">
        <f>IF(ISNUMBER(G51), $B64 * H51, "")</f>
        <v>4225.3521126760415</v>
      </c>
      <c r="J51" s="15">
        <v>87.6</v>
      </c>
      <c r="K51" s="32">
        <f t="shared" si="20"/>
        <v>2.8169014084506942E-2</v>
      </c>
      <c r="L51" s="18">
        <f>IF(ISNUMBER(J51), $B64 * K51, "")</f>
        <v>4225.3521126760415</v>
      </c>
      <c r="M51" s="31">
        <v>86.3</v>
      </c>
      <c r="N51" s="32">
        <f t="shared" si="21"/>
        <v>1.2910798122065661E-2</v>
      </c>
      <c r="O51" s="18">
        <f>IF(ISNUMBER(M51), $B64 * N51, "")</f>
        <v>1936.6197183098491</v>
      </c>
      <c r="Q51" s="228"/>
      <c r="R51" s="228"/>
      <c r="S51" s="228"/>
    </row>
    <row r="52" spans="1:19" ht="17.25" customHeight="1" thickBot="1">
      <c r="A52" s="125" t="s">
        <v>204</v>
      </c>
      <c r="B52" s="126">
        <v>8.06</v>
      </c>
      <c r="C52" s="77">
        <v>-3.0084235899999999E-2</v>
      </c>
      <c r="D52" s="15">
        <v>8.33</v>
      </c>
      <c r="E52" s="32">
        <f t="shared" si="18"/>
        <v>3.3498759305210866E-2</v>
      </c>
      <c r="F52" s="18">
        <f>IF(ISNUMBER(D52), $B64 * E52, "")</f>
        <v>5024.81389578163</v>
      </c>
      <c r="G52" s="31">
        <v>8.33</v>
      </c>
      <c r="H52" s="32">
        <f t="shared" si="19"/>
        <v>3.3498759305210866E-2</v>
      </c>
      <c r="I52" s="101">
        <f>IF(ISNUMBER(G52), $B64 * H52, "")</f>
        <v>5024.81389578163</v>
      </c>
      <c r="J52" s="15">
        <v>8.33</v>
      </c>
      <c r="K52" s="32">
        <f t="shared" si="20"/>
        <v>3.3498759305210866E-2</v>
      </c>
      <c r="L52" s="18">
        <f>IF(ISNUMBER(J52), $B64 * K52, "")</f>
        <v>5024.81389578163</v>
      </c>
      <c r="M52" s="31">
        <v>8.27</v>
      </c>
      <c r="N52" s="32">
        <f t="shared" si="21"/>
        <v>2.6054590570719488E-2</v>
      </c>
      <c r="O52" s="18">
        <f>IF(ISNUMBER(M52), $B64 * N52, "")</f>
        <v>3908.1885856079234</v>
      </c>
      <c r="Q52" s="33"/>
      <c r="R52" s="33"/>
    </row>
    <row r="53" spans="1:19" ht="17.25" customHeight="1" thickBot="1">
      <c r="A53" s="130" t="s">
        <v>119</v>
      </c>
      <c r="B53" s="131">
        <v>18.3</v>
      </c>
      <c r="C53" s="79">
        <v>-3.1746031700000003E-2</v>
      </c>
      <c r="D53" s="24">
        <v>18.3</v>
      </c>
      <c r="E53" s="25">
        <f t="shared" si="18"/>
        <v>0</v>
      </c>
      <c r="F53" s="104">
        <f>IF(ISNUMBER(D53), $B64 * E53, "")</f>
        <v>0</v>
      </c>
      <c r="G53" s="102">
        <v>18.600000000000001</v>
      </c>
      <c r="H53" s="25">
        <f t="shared" si="19"/>
        <v>1.6393442622950859E-2</v>
      </c>
      <c r="I53" s="103">
        <f>IF(ISNUMBER(G53), $B64 * H53, "")</f>
        <v>2459.0163934426287</v>
      </c>
      <c r="J53" s="24">
        <v>18.600000000000001</v>
      </c>
      <c r="K53" s="25">
        <f t="shared" si="20"/>
        <v>1.6393442622950859E-2</v>
      </c>
      <c r="L53" s="104">
        <f>IF(ISNUMBER(J53), $B64 * K53, "")</f>
        <v>2459.0163934426287</v>
      </c>
      <c r="M53" s="102">
        <v>18.3</v>
      </c>
      <c r="N53" s="25">
        <f t="shared" si="21"/>
        <v>0</v>
      </c>
      <c r="O53" s="104">
        <f>IF(ISNUMBER(M53), $B64 * N53, "")</f>
        <v>0</v>
      </c>
      <c r="Q53" s="237"/>
      <c r="R53" s="238"/>
      <c r="S53" s="239"/>
    </row>
    <row r="54" spans="1:19" ht="17.25" customHeight="1">
      <c r="A54" s="123" t="s">
        <v>64</v>
      </c>
      <c r="B54" s="124">
        <v>31.8</v>
      </c>
      <c r="C54" s="76">
        <v>-3.3434650500000003E-2</v>
      </c>
      <c r="D54" s="13">
        <v>32.1</v>
      </c>
      <c r="E54" s="14">
        <f>IF(ISNUMBER(D54), (D54 - $B54) / $B54, "")</f>
        <v>9.4339622641509656E-3</v>
      </c>
      <c r="F54" s="16">
        <f>IF(ISNUMBER(D54), $B64 * E54, "")</f>
        <v>1415.0943396226448</v>
      </c>
      <c r="G54" s="29">
        <v>32.4</v>
      </c>
      <c r="H54" s="14">
        <f>IF(ISNUMBER(G54), (G54 - $B54) / $B54, "")</f>
        <v>1.886792452830182E-2</v>
      </c>
      <c r="I54" s="100">
        <f>IF(ISNUMBER(G54), $B64 * H54, "")</f>
        <v>2830.1886792452729</v>
      </c>
      <c r="J54" s="13">
        <v>32.4</v>
      </c>
      <c r="K54" s="14">
        <f>IF(ISNUMBER(J54), (J54 - $B54) / $B54, "")</f>
        <v>1.886792452830182E-2</v>
      </c>
      <c r="L54" s="16">
        <f>IF(ISNUMBER(J54), $B64 * K54, "")</f>
        <v>2830.1886792452729</v>
      </c>
      <c r="M54" s="29">
        <v>31.7</v>
      </c>
      <c r="N54" s="14">
        <f>IF(ISNUMBER(M54), (M54 - $B54) / $B54, "")</f>
        <v>-3.1446540880503589E-3</v>
      </c>
      <c r="O54" s="16">
        <f>IF(ISNUMBER(M54), $B64 * N54, "")</f>
        <v>-471.69811320755383</v>
      </c>
      <c r="Q54" s="240"/>
      <c r="R54" s="241"/>
      <c r="S54" s="242"/>
    </row>
    <row r="55" spans="1:19" ht="17.25" customHeight="1" thickBot="1">
      <c r="A55" s="125" t="s">
        <v>125</v>
      </c>
      <c r="B55" s="126">
        <v>68.7</v>
      </c>
      <c r="C55" s="77">
        <v>-3.3755274299999999E-2</v>
      </c>
      <c r="D55" s="15">
        <v>69.8</v>
      </c>
      <c r="E55" s="32">
        <f t="shared" ref="E55:E58" si="22">IF(ISNUMBER(D55), (D55 - $B55) / $B55, "")</f>
        <v>1.6011644832605448E-2</v>
      </c>
      <c r="F55" s="18">
        <f>IF(ISNUMBER(D55), $B64 * E55, "")</f>
        <v>2401.7467248908174</v>
      </c>
      <c r="G55" s="31">
        <v>70.900000000000006</v>
      </c>
      <c r="H55" s="32">
        <f t="shared" ref="H55:H58" si="23">IF(ISNUMBER(G55), (G55 - $B55) / $B55, "")</f>
        <v>3.2023289665211105E-2</v>
      </c>
      <c r="I55" s="101">
        <f>IF(ISNUMBER(G55), $B64 * H55, "")</f>
        <v>4803.4934497816657</v>
      </c>
      <c r="J55" s="15">
        <v>70.900000000000006</v>
      </c>
      <c r="K55" s="32">
        <f t="shared" ref="K55:K58" si="24">IF(ISNUMBER(J55), (J55 - $B55) / $B55, "")</f>
        <v>3.2023289665211105E-2</v>
      </c>
      <c r="L55" s="18">
        <f>IF(ISNUMBER(J55), $B64 * K55, "")</f>
        <v>4803.4934497816657</v>
      </c>
      <c r="M55" s="31">
        <v>69.2</v>
      </c>
      <c r="N55" s="32">
        <f t="shared" ref="N55:N58" si="25">IF(ISNUMBER(M55), (M55 - $B55) / $B55, "")</f>
        <v>7.2780203784570596E-3</v>
      </c>
      <c r="O55" s="18">
        <f>IF(ISNUMBER(M55), $B64 * N55, "")</f>
        <v>1091.703056768559</v>
      </c>
      <c r="Q55" s="243"/>
      <c r="R55" s="244"/>
      <c r="S55" s="245"/>
    </row>
    <row r="56" spans="1:19" ht="17.25" customHeight="1" thickBot="1">
      <c r="A56" s="125" t="s">
        <v>71</v>
      </c>
      <c r="B56" s="126">
        <v>19.600000000000001</v>
      </c>
      <c r="C56" s="77">
        <v>-3.4482758600000003E-2</v>
      </c>
      <c r="D56" s="15">
        <v>19.899999999999999</v>
      </c>
      <c r="E56" s="32">
        <f t="shared" si="22"/>
        <v>1.5306122448979446E-2</v>
      </c>
      <c r="F56" s="18">
        <f>IF(ISNUMBER(D56), $B64 * E56, "")</f>
        <v>2295.918367346917</v>
      </c>
      <c r="G56" s="31">
        <v>20.100000000000001</v>
      </c>
      <c r="H56" s="32">
        <f t="shared" si="23"/>
        <v>2.551020408163265E-2</v>
      </c>
      <c r="I56" s="101">
        <f>IF(ISNUMBER(G56), $B64 * H56, "")</f>
        <v>3826.5306122448974</v>
      </c>
      <c r="J56" s="15">
        <v>20.100000000000001</v>
      </c>
      <c r="K56" s="32">
        <f t="shared" si="24"/>
        <v>2.551020408163265E-2</v>
      </c>
      <c r="L56" s="18">
        <f>IF(ISNUMBER(J56), $B64 * K56, "")</f>
        <v>3826.5306122448974</v>
      </c>
      <c r="M56" s="31">
        <v>20</v>
      </c>
      <c r="N56" s="32">
        <f t="shared" si="25"/>
        <v>2.0408163265306048E-2</v>
      </c>
      <c r="O56" s="18">
        <f>IF(ISNUMBER(M56), $B64 * N56, "")</f>
        <v>3061.2244897959072</v>
      </c>
      <c r="Q56" s="228"/>
      <c r="R56" s="228"/>
      <c r="S56" s="228"/>
    </row>
    <row r="57" spans="1:19" ht="17.25" customHeight="1" thickBot="1">
      <c r="A57" s="125" t="s">
        <v>129</v>
      </c>
      <c r="B57" s="126">
        <v>58.1</v>
      </c>
      <c r="C57" s="77">
        <v>-3.4883720899999998E-2</v>
      </c>
      <c r="D57" s="15">
        <v>59.2</v>
      </c>
      <c r="E57" s="32">
        <f t="shared" si="22"/>
        <v>1.8932874354561126E-2</v>
      </c>
      <c r="F57" s="18">
        <f>IF(ISNUMBER(D57), $B64 * E57, "")</f>
        <v>2839.931153184169</v>
      </c>
      <c r="G57" s="31">
        <v>59.9</v>
      </c>
      <c r="H57" s="32">
        <f t="shared" si="23"/>
        <v>3.0981067125645391E-2</v>
      </c>
      <c r="I57" s="101">
        <f>IF(ISNUMBER(G57), $B64 * H57, "")</f>
        <v>4647.1600688468088</v>
      </c>
      <c r="J57" s="15">
        <v>59.9</v>
      </c>
      <c r="K57" s="32">
        <f t="shared" si="24"/>
        <v>3.0981067125645391E-2</v>
      </c>
      <c r="L57" s="18">
        <f>IF(ISNUMBER(J57), $B64 * K57, "")</f>
        <v>4647.1600688468088</v>
      </c>
      <c r="M57" s="31">
        <v>59.1</v>
      </c>
      <c r="N57" s="32">
        <f t="shared" si="25"/>
        <v>1.7211703958691909E-2</v>
      </c>
      <c r="O57" s="18">
        <f>IF(ISNUMBER(M57), $B64 * N57, "")</f>
        <v>2581.7555938037863</v>
      </c>
      <c r="Q57" s="223"/>
      <c r="R57" s="223"/>
      <c r="S57" s="223"/>
    </row>
    <row r="58" spans="1:19" ht="17.25" customHeight="1" thickBot="1">
      <c r="A58" s="127" t="s">
        <v>212</v>
      </c>
      <c r="B58" s="128">
        <v>7.4</v>
      </c>
      <c r="C58" s="78">
        <v>-3.64583333E-2</v>
      </c>
      <c r="D58" s="20">
        <v>7.64</v>
      </c>
      <c r="E58" s="21">
        <f t="shared" si="22"/>
        <v>3.2432432432432337E-2</v>
      </c>
      <c r="F58" s="22">
        <f>IF(ISNUMBER(D58), $B64 * E58, "")</f>
        <v>4864.8648648648505</v>
      </c>
      <c r="G58" s="30">
        <v>7.65</v>
      </c>
      <c r="H58" s="21">
        <f t="shared" si="23"/>
        <v>3.3783783783783779E-2</v>
      </c>
      <c r="I58" s="105">
        <f>IF(ISNUMBER(G58), $B64 * H58, "")</f>
        <v>5067.5675675675666</v>
      </c>
      <c r="J58" s="20">
        <v>7.65</v>
      </c>
      <c r="K58" s="21">
        <f t="shared" si="24"/>
        <v>3.3783783783783779E-2</v>
      </c>
      <c r="L58" s="22">
        <f>IF(ISNUMBER(J58), $B64 * K58, "")</f>
        <v>5067.5675675675666</v>
      </c>
      <c r="M58" s="30">
        <v>7.65</v>
      </c>
      <c r="N58" s="21">
        <f t="shared" si="25"/>
        <v>3.3783783783783779E-2</v>
      </c>
      <c r="O58" s="22">
        <f>IF(ISNUMBER(M58), $B64 * N58, "")</f>
        <v>5067.5675675675666</v>
      </c>
      <c r="Q58" s="223"/>
      <c r="R58" s="223"/>
      <c r="S58" s="223"/>
    </row>
    <row r="59" spans="1:19" ht="17.25" customHeight="1" thickBot="1">
      <c r="A59" s="125" t="s">
        <v>145</v>
      </c>
      <c r="B59" s="129">
        <v>12.5</v>
      </c>
      <c r="C59" s="80">
        <v>-3.8461538500000003E-2</v>
      </c>
      <c r="D59" s="106">
        <v>12.9</v>
      </c>
      <c r="E59" s="107">
        <f>IF(ISNUMBER(D59), (D59 - $B59) / $B59, "")</f>
        <v>3.2000000000000028E-2</v>
      </c>
      <c r="F59" s="108">
        <f>IF(ISNUMBER(D59), $B64 * E59, "")</f>
        <v>4800.0000000000045</v>
      </c>
      <c r="G59" s="109">
        <v>13</v>
      </c>
      <c r="H59" s="107">
        <f>IF(ISNUMBER(G59), (G59 - $B59) / $B59, "")</f>
        <v>0.04</v>
      </c>
      <c r="I59" s="110">
        <f>IF(ISNUMBER(G59), $B64 * H59, "")</f>
        <v>6000</v>
      </c>
      <c r="J59" s="106">
        <v>13</v>
      </c>
      <c r="K59" s="107">
        <f>IF(ISNUMBER(J59), (J59 - $B59) / $B59, "")</f>
        <v>0.04</v>
      </c>
      <c r="L59" s="108">
        <f>IF(ISNUMBER(J59), $B64 * K59, "")</f>
        <v>6000</v>
      </c>
      <c r="M59" s="109">
        <v>12.8</v>
      </c>
      <c r="N59" s="107">
        <f>IF(ISNUMBER(M59), (M59 - $B59) / $B59, "")</f>
        <v>2.4000000000000056E-2</v>
      </c>
      <c r="O59" s="108">
        <f>IF(ISNUMBER(M59), $B64 * N59, "")</f>
        <v>3600.0000000000082</v>
      </c>
      <c r="Q59" s="228"/>
      <c r="R59" s="228"/>
      <c r="S59" s="228"/>
    </row>
    <row r="60" spans="1:19" ht="17.25" customHeight="1" thickBot="1">
      <c r="A60" s="125" t="s">
        <v>97</v>
      </c>
      <c r="B60" s="126">
        <v>2.5000000000000001E-3</v>
      </c>
      <c r="C60" s="77">
        <v>-3.8461538500000003E-2</v>
      </c>
      <c r="D60" s="15">
        <v>2.7000000000000001E-3</v>
      </c>
      <c r="E60" s="32">
        <f t="shared" ref="E60:E63" si="26">IF(ISNUMBER(D60), (D60 - $B60) / $B60, "")</f>
        <v>8.0000000000000029E-2</v>
      </c>
      <c r="F60" s="18">
        <f>IF(ISNUMBER(D60), $B64 * E60, "")</f>
        <v>12000.000000000004</v>
      </c>
      <c r="G60" s="31">
        <v>2.7000000000000001E-3</v>
      </c>
      <c r="H60" s="32">
        <f t="shared" ref="H60:H63" si="27">IF(ISNUMBER(G60), (G60 - $B60) / $B60, "")</f>
        <v>8.0000000000000029E-2</v>
      </c>
      <c r="I60" s="101">
        <f>IF(ISNUMBER(G60), $B64 * H60, "")</f>
        <v>12000.000000000004</v>
      </c>
      <c r="J60" s="15">
        <v>2.7000000000000001E-3</v>
      </c>
      <c r="K60" s="32">
        <f t="shared" ref="K60:K63" si="28">IF(ISNUMBER(J60), (J60 - $B60) / $B60, "")</f>
        <v>8.0000000000000029E-2</v>
      </c>
      <c r="L60" s="18">
        <f>IF(ISNUMBER(J60), $B64 * K60, "")</f>
        <v>12000.000000000004</v>
      </c>
      <c r="M60" s="31">
        <v>2.7000000000000001E-3</v>
      </c>
      <c r="N60" s="32">
        <f t="shared" ref="N60:N63" si="29">IF(ISNUMBER(M60), (M60 - $B60) / $B60, "")</f>
        <v>8.0000000000000029E-2</v>
      </c>
      <c r="O60" s="18">
        <f>IF(ISNUMBER(M60), $B64 * N60, "")</f>
        <v>12000.000000000004</v>
      </c>
      <c r="Q60" s="228"/>
      <c r="R60" s="228"/>
      <c r="S60" s="228"/>
    </row>
    <row r="61" spans="1:19" ht="17.25" customHeight="1" thickBot="1">
      <c r="A61" s="125" t="s">
        <v>342</v>
      </c>
      <c r="B61" s="126">
        <v>10</v>
      </c>
      <c r="C61" s="77">
        <v>-3.8461538500000003E-2</v>
      </c>
      <c r="D61" s="15">
        <v>10.1</v>
      </c>
      <c r="E61" s="32">
        <f t="shared" si="26"/>
        <v>9.9999999999999638E-3</v>
      </c>
      <c r="F61" s="18">
        <f>IF(ISNUMBER(D61), $B64 * E61, "")</f>
        <v>1499.9999999999945</v>
      </c>
      <c r="G61" s="31">
        <v>10.199999999999999</v>
      </c>
      <c r="H61" s="32">
        <f t="shared" si="27"/>
        <v>1.9999999999999928E-2</v>
      </c>
      <c r="I61" s="101">
        <f>IF(ISNUMBER(G61), $B64 * H61, "")</f>
        <v>2999.9999999999891</v>
      </c>
      <c r="J61" s="15">
        <v>10.199999999999999</v>
      </c>
      <c r="K61" s="32">
        <f t="shared" si="28"/>
        <v>1.9999999999999928E-2</v>
      </c>
      <c r="L61" s="18">
        <f>IF(ISNUMBER(J61), $B64 * K61, "")</f>
        <v>2999.9999999999891</v>
      </c>
      <c r="M61" s="31">
        <v>10.1</v>
      </c>
      <c r="N61" s="32">
        <f t="shared" si="29"/>
        <v>9.9999999999999638E-3</v>
      </c>
      <c r="O61" s="18">
        <f>IF(ISNUMBER(M61), $B64 * N61, "")</f>
        <v>1499.9999999999945</v>
      </c>
      <c r="Q61" s="228"/>
      <c r="R61" s="228"/>
      <c r="S61" s="228"/>
    </row>
    <row r="62" spans="1:19" ht="17.25" customHeight="1">
      <c r="A62" s="125" t="s">
        <v>200</v>
      </c>
      <c r="B62" s="126">
        <v>11.9</v>
      </c>
      <c r="C62" s="77">
        <v>-4.0322580599999998E-2</v>
      </c>
      <c r="D62" s="15">
        <v>12.2</v>
      </c>
      <c r="E62" s="32">
        <f t="shared" si="26"/>
        <v>2.5210084033613356E-2</v>
      </c>
      <c r="F62" s="18">
        <f>IF(ISNUMBER(D62), $B64 * E62, "")</f>
        <v>3781.5126050420035</v>
      </c>
      <c r="G62" s="31">
        <v>12.3</v>
      </c>
      <c r="H62" s="32">
        <f t="shared" si="27"/>
        <v>3.3613445378151287E-2</v>
      </c>
      <c r="I62" s="101">
        <f>IF(ISNUMBER(G62), $B64 * H62, "")</f>
        <v>5042.0168067226932</v>
      </c>
      <c r="J62" s="15">
        <v>12.3</v>
      </c>
      <c r="K62" s="32">
        <f t="shared" si="28"/>
        <v>3.3613445378151287E-2</v>
      </c>
      <c r="L62" s="18">
        <f>IF(ISNUMBER(J62), $B64 * K62, "")</f>
        <v>5042.0168067226932</v>
      </c>
      <c r="M62" s="31">
        <v>12.3</v>
      </c>
      <c r="N62" s="32">
        <f t="shared" si="29"/>
        <v>3.3613445378151287E-2</v>
      </c>
      <c r="O62" s="18">
        <f>IF(ISNUMBER(M62), $B64 * N62, "")</f>
        <v>5042.0168067226932</v>
      </c>
      <c r="Q62" s="250"/>
      <c r="R62" s="251"/>
      <c r="S62" s="252"/>
    </row>
    <row r="63" spans="1:19" ht="17.25" customHeight="1" thickBot="1">
      <c r="A63" s="130" t="s">
        <v>206</v>
      </c>
      <c r="B63" s="131">
        <v>11.7</v>
      </c>
      <c r="C63" s="79">
        <v>-4.09836066E-2</v>
      </c>
      <c r="D63" s="24">
        <v>12</v>
      </c>
      <c r="E63" s="25">
        <f t="shared" si="26"/>
        <v>2.5641025641025703E-2</v>
      </c>
      <c r="F63" s="104">
        <f>IF(ISNUMBER(D63), $B64 * E63, "")</f>
        <v>3846.1538461538553</v>
      </c>
      <c r="G63" s="102">
        <v>12.1</v>
      </c>
      <c r="H63" s="25">
        <f t="shared" si="27"/>
        <v>3.4188034188034219E-2</v>
      </c>
      <c r="I63" s="103">
        <f>IF(ISNUMBER(G63), $B64 * H63, "")</f>
        <v>5128.2051282051325</v>
      </c>
      <c r="J63" s="24">
        <v>12.1</v>
      </c>
      <c r="K63" s="25">
        <f t="shared" si="28"/>
        <v>3.4188034188034219E-2</v>
      </c>
      <c r="L63" s="104">
        <f>IF(ISNUMBER(J63), $B64 * K63, "")</f>
        <v>5128.2051282051325</v>
      </c>
      <c r="M63" s="102">
        <v>12</v>
      </c>
      <c r="N63" s="25">
        <f t="shared" si="29"/>
        <v>2.5641025641025703E-2</v>
      </c>
      <c r="O63" s="104">
        <f>IF(ISNUMBER(M63), $B64 * N63, "")</f>
        <v>3846.1538461538553</v>
      </c>
      <c r="Q63" s="253"/>
      <c r="R63" s="254"/>
      <c r="S63" s="255"/>
    </row>
    <row r="64" spans="1:19" ht="17.25" customHeight="1" thickBot="1">
      <c r="A64" s="132" t="s">
        <v>266</v>
      </c>
      <c r="B64" s="261">
        <f>$B$37</f>
        <v>150000</v>
      </c>
      <c r="C64" s="262"/>
      <c r="D64" s="26" t="s">
        <v>267</v>
      </c>
      <c r="E64" s="27">
        <f>IF(COUNT(E44:E63), SUM(E44:E63) / COUNT(E44:E63), 0)</f>
        <v>2.5903558154172779E-2</v>
      </c>
      <c r="F64" s="28">
        <f>SUM(F44:F63)</f>
        <v>77710.674462518364</v>
      </c>
      <c r="G64" s="26" t="s">
        <v>267</v>
      </c>
      <c r="H64" s="27">
        <f>IF(COUNT(H44:H63), SUM(H44:H63) / COUNT(H44:H63), 0)</f>
        <v>3.0601858003747075E-2</v>
      </c>
      <c r="I64" s="28">
        <f>SUM(I44:I63)</f>
        <v>91805.574011241202</v>
      </c>
      <c r="J64" s="26" t="s">
        <v>267</v>
      </c>
      <c r="K64" s="27">
        <f>IF(COUNT(K44:K63), SUM(K44:K63) / COUNT(K44:K63), 0)</f>
        <v>3.0601858003747075E-2</v>
      </c>
      <c r="L64" s="28">
        <f>SUM(L44:L63)</f>
        <v>91805.574011241202</v>
      </c>
      <c r="M64" s="26" t="s">
        <v>267</v>
      </c>
      <c r="N64" s="27">
        <f>IF(COUNT(N44:N63), SUM(N44:N63) / COUNT(N44:N63), 0)</f>
        <v>2.4793920382575725E-2</v>
      </c>
      <c r="O64" s="28">
        <f>SUM(O44:O63)</f>
        <v>74381.761147727186</v>
      </c>
      <c r="Q64" s="256"/>
      <c r="R64" s="257"/>
      <c r="S64" s="258"/>
    </row>
    <row r="65" spans="1:19" ht="17.25" customHeight="1"/>
    <row r="66" spans="1:19" ht="17.25" customHeight="1" thickBot="1"/>
    <row r="67" spans="1:19" ht="17.25" thickBot="1">
      <c r="A67" s="202" t="s">
        <v>45</v>
      </c>
      <c r="B67" s="203"/>
      <c r="C67" s="203"/>
      <c r="D67" s="203"/>
      <c r="E67" s="203"/>
      <c r="F67" s="203"/>
      <c r="G67" s="203"/>
      <c r="H67" s="203"/>
      <c r="I67" s="203"/>
      <c r="J67" s="203"/>
      <c r="K67" s="203"/>
      <c r="L67" s="203"/>
      <c r="M67" s="203"/>
      <c r="N67" s="203"/>
      <c r="O67" s="204"/>
      <c r="Q67" s="223"/>
      <c r="R67" s="223"/>
      <c r="S67" s="223"/>
    </row>
    <row r="68" spans="1:19" ht="17.25" thickBot="1">
      <c r="A68" s="186" t="s">
        <v>263</v>
      </c>
      <c r="B68" s="202" t="s">
        <v>49</v>
      </c>
      <c r="C68" s="204"/>
      <c r="D68" s="202" t="s">
        <v>57</v>
      </c>
      <c r="E68" s="203"/>
      <c r="F68" s="204"/>
      <c r="G68" s="229">
        <f>_xlfn.IFNA(VLOOKUP(B68, 현재가테이블!$B$2:$D$200, 2, FALSE), "-")</f>
        <v>48446000</v>
      </c>
      <c r="H68" s="230"/>
      <c r="I68" s="231"/>
      <c r="J68" s="202" t="s">
        <v>58</v>
      </c>
      <c r="K68" s="203"/>
      <c r="L68" s="204"/>
      <c r="M68" s="232">
        <f>_xlfn.IFNA(VLOOKUP(B68, 현재가테이블!$B$2:$D$200, 3, FALSE), "-")</f>
        <v>4.5040769699999997E-2</v>
      </c>
      <c r="N68" s="233"/>
      <c r="O68" s="234"/>
      <c r="Q68" s="223"/>
      <c r="R68" s="223"/>
      <c r="S68" s="223"/>
    </row>
    <row r="69" spans="1:19" ht="17.25" thickBot="1">
      <c r="A69" s="263" t="s">
        <v>54</v>
      </c>
      <c r="B69" s="265" t="str">
        <f>TEXT($G$1, "[$-ko-KR]yyyy-mm-dd(ddd) ") &amp; "오전 00:00"</f>
        <v>2022-02-13(일) 오전 00:00</v>
      </c>
      <c r="C69" s="266"/>
      <c r="D69" s="225" t="str">
        <f>TEXT($G$1, "[$-ko-KR]yyyy-mm-dd(ddd) ") &amp; "오후 14:00"</f>
        <v>2022-02-13(일) 오후 14:00</v>
      </c>
      <c r="E69" s="226"/>
      <c r="F69" s="227"/>
      <c r="G69" s="225" t="str">
        <f>TEXT($G$1, "[$-ko-KR]yyyy-mm-dd(ddd) ") &amp; "오후 19:00"</f>
        <v>2022-02-13(일) 오후 19:00</v>
      </c>
      <c r="H69" s="226"/>
      <c r="I69" s="227"/>
      <c r="J69" s="225" t="str">
        <f>TEXT($G$1, "[$-ko-KR]yyyy-mm-dd(ddd) ") &amp; "오후 21:00"</f>
        <v>2022-02-13(일) 오후 21:00</v>
      </c>
      <c r="K69" s="226"/>
      <c r="L69" s="227"/>
      <c r="M69" s="225" t="str">
        <f>TEXT($G$1+1, "[$-ko-KR]yyyy-mm-dd(ddd) ") &amp; "오전 00:00"</f>
        <v>2022-02-14(월) 오전 00:00</v>
      </c>
      <c r="N69" s="226"/>
      <c r="O69" s="227"/>
      <c r="Q69" s="223"/>
      <c r="R69" s="223"/>
      <c r="S69" s="223"/>
    </row>
    <row r="70" spans="1:19" ht="17.25" thickBot="1">
      <c r="A70" s="264"/>
      <c r="B70" s="121" t="s">
        <v>57</v>
      </c>
      <c r="C70" s="122" t="s">
        <v>58</v>
      </c>
      <c r="D70" s="2" t="s">
        <v>57</v>
      </c>
      <c r="E70" s="10" t="s">
        <v>264</v>
      </c>
      <c r="F70" s="11" t="s">
        <v>265</v>
      </c>
      <c r="G70" s="187" t="s">
        <v>57</v>
      </c>
      <c r="H70" s="188" t="s">
        <v>264</v>
      </c>
      <c r="I70" s="189" t="s">
        <v>265</v>
      </c>
      <c r="J70" s="10" t="s">
        <v>57</v>
      </c>
      <c r="K70" s="10" t="s">
        <v>264</v>
      </c>
      <c r="L70" s="115" t="s">
        <v>265</v>
      </c>
      <c r="M70" s="2" t="s">
        <v>57</v>
      </c>
      <c r="N70" s="10" t="s">
        <v>264</v>
      </c>
      <c r="O70" s="66" t="s">
        <v>265</v>
      </c>
      <c r="Q70" s="228"/>
      <c r="R70" s="228"/>
      <c r="S70" s="228"/>
    </row>
    <row r="71" spans="1:19" ht="17.25" thickBot="1">
      <c r="A71" s="123" t="s">
        <v>234</v>
      </c>
      <c r="B71" s="124">
        <v>101</v>
      </c>
      <c r="C71" s="76">
        <v>3.3776868000000002E-2</v>
      </c>
      <c r="D71" s="13">
        <v>105</v>
      </c>
      <c r="E71" s="14">
        <f>IF(ISNUMBER(D71), (D71 - $B71) / $B71, "")</f>
        <v>3.9603960396039604E-2</v>
      </c>
      <c r="F71" s="16">
        <f>IF(ISNUMBER(D71), $B91 * E71, "")</f>
        <v>5940.5940594059402</v>
      </c>
      <c r="G71" s="29">
        <v>104</v>
      </c>
      <c r="H71" s="14">
        <f>IF(ISNUMBER(G71), (G71 - $B71) / $B71, "")</f>
        <v>2.9702970297029702E-2</v>
      </c>
      <c r="I71" s="100">
        <f>IF(ISNUMBER(G71), $B91 * H71, "")</f>
        <v>4455.4455445544554</v>
      </c>
      <c r="J71" s="13">
        <v>104</v>
      </c>
      <c r="K71" s="14">
        <f>IF(ISNUMBER(J71), (J71 - $B71) / $B71, "")</f>
        <v>2.9702970297029702E-2</v>
      </c>
      <c r="L71" s="16">
        <f>IF(ISNUMBER(J71), $B91 * K71, "")</f>
        <v>4455.4455445544554</v>
      </c>
      <c r="M71" s="29">
        <v>102</v>
      </c>
      <c r="N71" s="14">
        <f>IF(ISNUMBER(M71), (M71 - $B71) / $B71, "")</f>
        <v>9.9009900990099011E-3</v>
      </c>
      <c r="O71" s="16">
        <f>IF(ISNUMBER(M71), $B91 * N71, "")</f>
        <v>1485.1485148514851</v>
      </c>
      <c r="Q71" s="223"/>
      <c r="R71" s="223"/>
      <c r="S71" s="223"/>
    </row>
    <row r="72" spans="1:19" ht="17.25" thickBot="1">
      <c r="A72" s="125" t="s">
        <v>89</v>
      </c>
      <c r="B72" s="126">
        <v>942</v>
      </c>
      <c r="C72" s="77">
        <v>1.39935414E-2</v>
      </c>
      <c r="D72" s="15">
        <v>1010</v>
      </c>
      <c r="E72" s="32">
        <f t="shared" ref="E72:E75" si="30">IF(ISNUMBER(D72), (D72 - $B72) / $B72, "")</f>
        <v>7.2186836518046707E-2</v>
      </c>
      <c r="F72" s="18">
        <f>IF(ISNUMBER(D72), $B91 * E72, "")</f>
        <v>10828.025477707006</v>
      </c>
      <c r="G72" s="31">
        <v>1015</v>
      </c>
      <c r="H72" s="32">
        <f t="shared" ref="H72:H75" si="31">IF(ISNUMBER(G72), (G72 - $B72) / $B72, "")</f>
        <v>7.749469214437367E-2</v>
      </c>
      <c r="I72" s="101">
        <f>IF(ISNUMBER(G72), $B91 * H72, "")</f>
        <v>11624.20382165605</v>
      </c>
      <c r="J72" s="15">
        <v>1015</v>
      </c>
      <c r="K72" s="32">
        <f t="shared" ref="K72:K75" si="32">IF(ISNUMBER(J72), (J72 - $B72) / $B72, "")</f>
        <v>7.749469214437367E-2</v>
      </c>
      <c r="L72" s="18">
        <f>IF(ISNUMBER(J72), $B91 * K72, "")</f>
        <v>11624.20382165605</v>
      </c>
      <c r="M72" s="31">
        <v>993</v>
      </c>
      <c r="N72" s="32">
        <f t="shared" ref="N72:N75" si="33">IF(ISNUMBER(M72), (M72 - $B72) / $B72, "")</f>
        <v>5.4140127388535034E-2</v>
      </c>
      <c r="O72" s="18">
        <f>IF(ISNUMBER(M72), $B91 * N72, "")</f>
        <v>8121.0191082802548</v>
      </c>
      <c r="Q72" s="223"/>
      <c r="R72" s="223"/>
      <c r="S72" s="223"/>
    </row>
    <row r="73" spans="1:19" ht="17.25" thickBot="1">
      <c r="A73" s="125" t="s">
        <v>135</v>
      </c>
      <c r="B73" s="126">
        <v>245</v>
      </c>
      <c r="C73" s="77">
        <v>-4.0650406999999996E-3</v>
      </c>
      <c r="D73" s="15">
        <v>244</v>
      </c>
      <c r="E73" s="32">
        <f t="shared" si="30"/>
        <v>-4.0816326530612249E-3</v>
      </c>
      <c r="F73" s="18">
        <f>IF(ISNUMBER(D73), $B91 * E73, "")</f>
        <v>-612.24489795918373</v>
      </c>
      <c r="G73" s="31">
        <v>247</v>
      </c>
      <c r="H73" s="32">
        <f t="shared" si="31"/>
        <v>8.1632653061224497E-3</v>
      </c>
      <c r="I73" s="101">
        <f>IF(ISNUMBER(G73), $B91 * H73, "")</f>
        <v>1224.4897959183675</v>
      </c>
      <c r="J73" s="15">
        <v>247</v>
      </c>
      <c r="K73" s="32">
        <f t="shared" si="32"/>
        <v>8.1632653061224497E-3</v>
      </c>
      <c r="L73" s="18">
        <f>IF(ISNUMBER(J73), $B91 * K73, "")</f>
        <v>1224.4897959183675</v>
      </c>
      <c r="M73" s="31">
        <v>238</v>
      </c>
      <c r="N73" s="32">
        <f t="shared" si="33"/>
        <v>-2.8571428571428571E-2</v>
      </c>
      <c r="O73" s="18">
        <f>IF(ISNUMBER(M73), $B91 * N73, "")</f>
        <v>-4285.7142857142853</v>
      </c>
      <c r="Q73" s="228"/>
      <c r="R73" s="228"/>
      <c r="S73" s="228"/>
    </row>
    <row r="74" spans="1:19" ht="17.25" thickBot="1">
      <c r="A74" s="125" t="s">
        <v>115</v>
      </c>
      <c r="B74" s="126">
        <v>581</v>
      </c>
      <c r="C74" s="77">
        <v>-1.19047619E-2</v>
      </c>
      <c r="D74" s="15">
        <v>599</v>
      </c>
      <c r="E74" s="32">
        <f t="shared" si="30"/>
        <v>3.098106712564544E-2</v>
      </c>
      <c r="F74" s="18">
        <f>IF(ISNUMBER(D74), $B91 * E74, "")</f>
        <v>4647.1600688468161</v>
      </c>
      <c r="G74" s="31">
        <v>617</v>
      </c>
      <c r="H74" s="32">
        <f t="shared" si="31"/>
        <v>6.1962134251290879E-2</v>
      </c>
      <c r="I74" s="101">
        <f>IF(ISNUMBER(G74), $B91 * H74, "")</f>
        <v>9294.3201376936322</v>
      </c>
      <c r="J74" s="15">
        <v>617</v>
      </c>
      <c r="K74" s="32">
        <f t="shared" si="32"/>
        <v>6.1962134251290879E-2</v>
      </c>
      <c r="L74" s="18">
        <f>IF(ISNUMBER(J74), $B91 * K74, "")</f>
        <v>9294.3201376936322</v>
      </c>
      <c r="M74" s="31">
        <v>628</v>
      </c>
      <c r="N74" s="32">
        <f t="shared" si="33"/>
        <v>8.0895008605851984E-2</v>
      </c>
      <c r="O74" s="18">
        <f>IF(ISNUMBER(M74), $B91 * N74, "")</f>
        <v>12134.251290877797</v>
      </c>
      <c r="Q74" s="228"/>
      <c r="R74" s="228"/>
      <c r="S74" s="228"/>
    </row>
    <row r="75" spans="1:19" ht="17.25" thickBot="1">
      <c r="A75" s="127" t="s">
        <v>51</v>
      </c>
      <c r="B75" s="128">
        <v>260</v>
      </c>
      <c r="C75" s="78">
        <v>-1.51515152E-2</v>
      </c>
      <c r="D75" s="20">
        <v>264</v>
      </c>
      <c r="E75" s="21">
        <f t="shared" si="30"/>
        <v>1.5384615384615385E-2</v>
      </c>
      <c r="F75" s="22">
        <f>IF(ISNUMBER(D75), $B91 * E75, "")</f>
        <v>2307.6923076923076</v>
      </c>
      <c r="G75" s="30">
        <v>269</v>
      </c>
      <c r="H75" s="21">
        <f t="shared" si="31"/>
        <v>3.4615384615384617E-2</v>
      </c>
      <c r="I75" s="105">
        <f>IF(ISNUMBER(G75), $B91 * H75, "")</f>
        <v>5192.3076923076924</v>
      </c>
      <c r="J75" s="20">
        <v>269</v>
      </c>
      <c r="K75" s="21">
        <f t="shared" si="32"/>
        <v>3.4615384615384617E-2</v>
      </c>
      <c r="L75" s="22">
        <f>IF(ISNUMBER(J75), $B91 * K75, "")</f>
        <v>5192.3076923076924</v>
      </c>
      <c r="M75" s="30">
        <v>261</v>
      </c>
      <c r="N75" s="21">
        <f t="shared" si="33"/>
        <v>3.8461538461538464E-3</v>
      </c>
      <c r="O75" s="22">
        <f>IF(ISNUMBER(M75), $B91 * N75, "")</f>
        <v>576.92307692307691</v>
      </c>
      <c r="Q75" s="228"/>
      <c r="R75" s="228"/>
      <c r="S75" s="228"/>
    </row>
    <row r="76" spans="1:19" ht="17.25" thickBot="1">
      <c r="A76" s="125" t="s">
        <v>56</v>
      </c>
      <c r="B76" s="129">
        <v>130</v>
      </c>
      <c r="C76" s="80">
        <v>-2.2556390999999999E-2</v>
      </c>
      <c r="D76" s="106">
        <v>132</v>
      </c>
      <c r="E76" s="107">
        <f>IF(ISNUMBER(D76), (D76 - $B76) / $B76, "")</f>
        <v>1.5384615384615385E-2</v>
      </c>
      <c r="F76" s="108">
        <f>IF(ISNUMBER(D76), $B91 * E76, "")</f>
        <v>2307.6923076923076</v>
      </c>
      <c r="G76" s="109">
        <v>134</v>
      </c>
      <c r="H76" s="107">
        <f>IF(ISNUMBER(G76), (G76 - $B76) / $B76, "")</f>
        <v>3.0769230769230771E-2</v>
      </c>
      <c r="I76" s="110">
        <f>IF(ISNUMBER(G76), $B91 * H76, "")</f>
        <v>4615.3846153846152</v>
      </c>
      <c r="J76" s="106">
        <v>134</v>
      </c>
      <c r="K76" s="107">
        <f>IF(ISNUMBER(J76), (J76 - $B76) / $B76, "")</f>
        <v>3.0769230769230771E-2</v>
      </c>
      <c r="L76" s="108">
        <f>IF(ISNUMBER(J76), $B91 * K76, "")</f>
        <v>4615.3846153846152</v>
      </c>
      <c r="M76" s="109">
        <v>135</v>
      </c>
      <c r="N76" s="107">
        <f>IF(ISNUMBER(M76), (M76 - $B76) / $B76, "")</f>
        <v>3.8461538461538464E-2</v>
      </c>
      <c r="O76" s="108">
        <f>IF(ISNUMBER(M76), $B91 * N76, "")</f>
        <v>5769.2307692307695</v>
      </c>
      <c r="Q76" s="228"/>
      <c r="R76" s="228"/>
      <c r="S76" s="228"/>
    </row>
    <row r="77" spans="1:19" ht="17.25" thickBot="1">
      <c r="A77" s="125" t="s">
        <v>101</v>
      </c>
      <c r="B77" s="126">
        <v>644</v>
      </c>
      <c r="C77" s="77">
        <v>-2.7190332300000002E-2</v>
      </c>
      <c r="D77" s="15">
        <v>661</v>
      </c>
      <c r="E77" s="32">
        <f t="shared" ref="E77:E80" si="34">IF(ISNUMBER(D77), (D77 - $B77) / $B77, "")</f>
        <v>2.6397515527950312E-2</v>
      </c>
      <c r="F77" s="18">
        <f>IF(ISNUMBER(D77), $B91 * E77, "")</f>
        <v>3959.6273291925468</v>
      </c>
      <c r="G77" s="31">
        <v>667</v>
      </c>
      <c r="H77" s="32">
        <f t="shared" ref="H77:H80" si="35">IF(ISNUMBER(G77), (G77 - $B77) / $B77, "")</f>
        <v>3.5714285714285712E-2</v>
      </c>
      <c r="I77" s="101">
        <f>IF(ISNUMBER(G77), $B91 * H77, "")</f>
        <v>5357.1428571428569</v>
      </c>
      <c r="J77" s="15">
        <v>667</v>
      </c>
      <c r="K77" s="32">
        <f t="shared" ref="K77:K80" si="36">IF(ISNUMBER(J77), (J77 - $B77) / $B77, "")</f>
        <v>3.5714285714285712E-2</v>
      </c>
      <c r="L77" s="18">
        <f>IF(ISNUMBER(J77), $B91 * K77, "")</f>
        <v>5357.1428571428569</v>
      </c>
      <c r="M77" s="31">
        <v>672</v>
      </c>
      <c r="N77" s="32">
        <f t="shared" ref="N77:N80" si="37">IF(ISNUMBER(M77), (M77 - $B77) / $B77, "")</f>
        <v>4.3478260869565216E-2</v>
      </c>
      <c r="O77" s="18">
        <f>IF(ISNUMBER(M77), $B91 * N77, "")</f>
        <v>6521.7391304347821</v>
      </c>
      <c r="Q77" s="228"/>
      <c r="R77" s="228"/>
      <c r="S77" s="228"/>
    </row>
    <row r="78" spans="1:19" ht="17.25" thickBot="1">
      <c r="A78" s="125" t="s">
        <v>181</v>
      </c>
      <c r="B78" s="126">
        <v>779</v>
      </c>
      <c r="C78" s="77">
        <v>-2.7465667900000001E-2</v>
      </c>
      <c r="D78" s="15">
        <v>798</v>
      </c>
      <c r="E78" s="32">
        <f t="shared" si="34"/>
        <v>2.4390243902439025E-2</v>
      </c>
      <c r="F78" s="18">
        <f>IF(ISNUMBER(D78), $B91 * E78, "")</f>
        <v>3658.5365853658536</v>
      </c>
      <c r="G78" s="31">
        <v>798</v>
      </c>
      <c r="H78" s="32">
        <f t="shared" si="35"/>
        <v>2.4390243902439025E-2</v>
      </c>
      <c r="I78" s="101">
        <f>IF(ISNUMBER(G78), $B91 * H78, "")</f>
        <v>3658.5365853658536</v>
      </c>
      <c r="J78" s="15">
        <v>798</v>
      </c>
      <c r="K78" s="32">
        <f t="shared" si="36"/>
        <v>2.4390243902439025E-2</v>
      </c>
      <c r="L78" s="18">
        <f>IF(ISNUMBER(J78), $B91 * K78, "")</f>
        <v>3658.5365853658536</v>
      </c>
      <c r="M78" s="31">
        <v>1010</v>
      </c>
      <c r="N78" s="32">
        <f t="shared" si="37"/>
        <v>0.29653401797175866</v>
      </c>
      <c r="O78" s="18">
        <f>IF(ISNUMBER(M78), $B91 * N78, "")</f>
        <v>44480.102695763795</v>
      </c>
      <c r="Q78" s="228"/>
      <c r="R78" s="228"/>
      <c r="S78" s="228"/>
    </row>
    <row r="79" spans="1:19" ht="17.25" thickBot="1">
      <c r="A79" s="125" t="s">
        <v>103</v>
      </c>
      <c r="B79" s="126">
        <v>736</v>
      </c>
      <c r="C79" s="77">
        <v>-2.7741083199999999E-2</v>
      </c>
      <c r="D79" s="15">
        <v>749</v>
      </c>
      <c r="E79" s="32">
        <f t="shared" si="34"/>
        <v>1.7663043478260868E-2</v>
      </c>
      <c r="F79" s="18">
        <f>IF(ISNUMBER(D79), $B91 * E79, "")</f>
        <v>2649.45652173913</v>
      </c>
      <c r="G79" s="31">
        <v>761</v>
      </c>
      <c r="H79" s="32">
        <f t="shared" si="35"/>
        <v>3.3967391304347824E-2</v>
      </c>
      <c r="I79" s="101">
        <f>IF(ISNUMBER(G79), $B91 * H79, "")</f>
        <v>5095.108695652174</v>
      </c>
      <c r="J79" s="15">
        <v>761</v>
      </c>
      <c r="K79" s="32">
        <f t="shared" si="36"/>
        <v>3.3967391304347824E-2</v>
      </c>
      <c r="L79" s="18">
        <f>IF(ISNUMBER(J79), $B91 * K79, "")</f>
        <v>5095.108695652174</v>
      </c>
      <c r="M79" s="31">
        <v>749</v>
      </c>
      <c r="N79" s="32">
        <f t="shared" si="37"/>
        <v>1.7663043478260868E-2</v>
      </c>
      <c r="O79" s="18">
        <f>IF(ISNUMBER(M79), $B91 * N79, "")</f>
        <v>2649.45652173913</v>
      </c>
      <c r="Q79" s="33"/>
      <c r="R79" s="33"/>
    </row>
    <row r="80" spans="1:19" ht="17.25" thickBot="1">
      <c r="A80" s="130" t="s">
        <v>262</v>
      </c>
      <c r="B80" s="131">
        <v>173</v>
      </c>
      <c r="C80" s="79">
        <v>-2.8089887599999998E-2</v>
      </c>
      <c r="D80" s="24">
        <v>177</v>
      </c>
      <c r="E80" s="25">
        <f t="shared" si="34"/>
        <v>2.3121387283236993E-2</v>
      </c>
      <c r="F80" s="104">
        <f>IF(ISNUMBER(D80), $B91 * E80, "")</f>
        <v>3468.2080924855491</v>
      </c>
      <c r="G80" s="102">
        <v>183</v>
      </c>
      <c r="H80" s="25">
        <f t="shared" si="35"/>
        <v>5.7803468208092484E-2</v>
      </c>
      <c r="I80" s="103">
        <f>IF(ISNUMBER(G80), $B91 * H80, "")</f>
        <v>8670.5202312138736</v>
      </c>
      <c r="J80" s="24">
        <v>183</v>
      </c>
      <c r="K80" s="25">
        <f t="shared" si="36"/>
        <v>5.7803468208092484E-2</v>
      </c>
      <c r="L80" s="104">
        <f>IF(ISNUMBER(J80), $B91 * K80, "")</f>
        <v>8670.5202312138736</v>
      </c>
      <c r="M80" s="102">
        <v>188</v>
      </c>
      <c r="N80" s="25">
        <f t="shared" si="37"/>
        <v>8.6705202312138727E-2</v>
      </c>
      <c r="O80" s="104">
        <f>IF(ISNUMBER(M80), $B91 * N80, "")</f>
        <v>13005.780346820809</v>
      </c>
      <c r="Q80" s="237"/>
      <c r="R80" s="238"/>
      <c r="S80" s="239"/>
    </row>
    <row r="81" spans="1:19">
      <c r="A81" s="123" t="s">
        <v>188</v>
      </c>
      <c r="B81" s="124">
        <v>241</v>
      </c>
      <c r="C81" s="76">
        <v>-2.8225806499999999E-2</v>
      </c>
      <c r="D81" s="13">
        <v>246</v>
      </c>
      <c r="E81" s="14">
        <f>IF(ISNUMBER(D81), (D81 - $B81) / $B81, "")</f>
        <v>2.0746887966804978E-2</v>
      </c>
      <c r="F81" s="16">
        <f>IF(ISNUMBER(D81), $B91 * E81, "")</f>
        <v>3112.0331950207469</v>
      </c>
      <c r="G81" s="29">
        <v>247</v>
      </c>
      <c r="H81" s="14">
        <f>IF(ISNUMBER(G81), (G81 - $B81) / $B81, "")</f>
        <v>2.4896265560165973E-2</v>
      </c>
      <c r="I81" s="100">
        <f>IF(ISNUMBER(G81), $B91 * H81, "")</f>
        <v>3734.4398340248958</v>
      </c>
      <c r="J81" s="13">
        <v>247</v>
      </c>
      <c r="K81" s="14">
        <f>IF(ISNUMBER(J81), (J81 - $B81) / $B81, "")</f>
        <v>2.4896265560165973E-2</v>
      </c>
      <c r="L81" s="16">
        <f>IF(ISNUMBER(J81), $B91 * K81, "")</f>
        <v>3734.4398340248958</v>
      </c>
      <c r="M81" s="29">
        <v>246</v>
      </c>
      <c r="N81" s="14">
        <f>IF(ISNUMBER(M81), (M81 - $B81) / $B81, "")</f>
        <v>2.0746887966804978E-2</v>
      </c>
      <c r="O81" s="16">
        <f>IF(ISNUMBER(M81), $B91 * N81, "")</f>
        <v>3112.0331950207469</v>
      </c>
      <c r="Q81" s="240"/>
      <c r="R81" s="241"/>
      <c r="S81" s="242"/>
    </row>
    <row r="82" spans="1:19" ht="17.25" thickBot="1">
      <c r="A82" s="125" t="s">
        <v>224</v>
      </c>
      <c r="B82" s="126">
        <v>843</v>
      </c>
      <c r="C82" s="77">
        <v>-3.2146957499999997E-2</v>
      </c>
      <c r="D82" s="15">
        <v>871</v>
      </c>
      <c r="E82" s="32">
        <f t="shared" ref="E82:E85" si="38">IF(ISNUMBER(D82), (D82 - $B82) / $B82, "")</f>
        <v>3.3214709371292998E-2</v>
      </c>
      <c r="F82" s="18">
        <f>IF(ISNUMBER(D82), $B91 * E82, "")</f>
        <v>4982.2064056939498</v>
      </c>
      <c r="G82" s="31">
        <v>873</v>
      </c>
      <c r="H82" s="32">
        <f t="shared" ref="H82:H85" si="39">IF(ISNUMBER(G82), (G82 - $B82) / $B82, "")</f>
        <v>3.5587188612099648E-2</v>
      </c>
      <c r="I82" s="101">
        <f>IF(ISNUMBER(G82), $B91 * H82, "")</f>
        <v>5338.0782918149471</v>
      </c>
      <c r="J82" s="15">
        <v>873</v>
      </c>
      <c r="K82" s="32">
        <f t="shared" ref="K82:K85" si="40">IF(ISNUMBER(J82), (J82 - $B82) / $B82, "")</f>
        <v>3.5587188612099648E-2</v>
      </c>
      <c r="L82" s="18">
        <f>IF(ISNUMBER(J82), $B91 * K82, "")</f>
        <v>5338.0782918149471</v>
      </c>
      <c r="M82" s="31">
        <v>871</v>
      </c>
      <c r="N82" s="32">
        <f t="shared" ref="N82:N85" si="41">IF(ISNUMBER(M82), (M82 - $B82) / $B82, "")</f>
        <v>3.3214709371292998E-2</v>
      </c>
      <c r="O82" s="18">
        <f>IF(ISNUMBER(M82), $B91 * N82, "")</f>
        <v>4982.2064056939498</v>
      </c>
      <c r="Q82" s="243"/>
      <c r="R82" s="244"/>
      <c r="S82" s="245"/>
    </row>
    <row r="83" spans="1:19" ht="17.25" thickBot="1">
      <c r="A83" s="125" t="s">
        <v>105</v>
      </c>
      <c r="B83" s="126">
        <v>901</v>
      </c>
      <c r="C83" s="77">
        <v>-3.3261802600000001E-2</v>
      </c>
      <c r="D83" s="15">
        <v>921</v>
      </c>
      <c r="E83" s="32">
        <f t="shared" si="38"/>
        <v>2.2197558268590455E-2</v>
      </c>
      <c r="F83" s="18">
        <f>IF(ISNUMBER(D83), $B91 * E83, "")</f>
        <v>3329.6337402885683</v>
      </c>
      <c r="G83" s="31">
        <v>933</v>
      </c>
      <c r="H83" s="32">
        <f t="shared" si="39"/>
        <v>3.5516093229744729E-2</v>
      </c>
      <c r="I83" s="101">
        <f>IF(ISNUMBER(G83), $B91 * H83, "")</f>
        <v>5327.4139844617093</v>
      </c>
      <c r="J83" s="15">
        <v>933</v>
      </c>
      <c r="K83" s="32">
        <f t="shared" si="40"/>
        <v>3.5516093229744729E-2</v>
      </c>
      <c r="L83" s="18">
        <f>IF(ISNUMBER(J83), $B91 * K83, "")</f>
        <v>5327.4139844617093</v>
      </c>
      <c r="M83" s="31">
        <v>906</v>
      </c>
      <c r="N83" s="32">
        <f t="shared" si="41"/>
        <v>5.5493895671476137E-3</v>
      </c>
      <c r="O83" s="18">
        <f>IF(ISNUMBER(M83), $B91 * N83, "")</f>
        <v>832.40843507214208</v>
      </c>
      <c r="Q83" s="228"/>
      <c r="R83" s="228"/>
      <c r="S83" s="228"/>
    </row>
    <row r="84" spans="1:19" ht="17.25" thickBot="1">
      <c r="A84" s="125" t="s">
        <v>121</v>
      </c>
      <c r="B84" s="126">
        <v>337</v>
      </c>
      <c r="C84" s="77">
        <v>-3.4383954199999997E-2</v>
      </c>
      <c r="D84" s="15">
        <v>349</v>
      </c>
      <c r="E84" s="32">
        <f t="shared" si="38"/>
        <v>3.5608308605341248E-2</v>
      </c>
      <c r="F84" s="18">
        <f>IF(ISNUMBER(D84), $B91 * E84, "")</f>
        <v>5341.2462908011876</v>
      </c>
      <c r="G84" s="31">
        <v>355</v>
      </c>
      <c r="H84" s="32">
        <f t="shared" si="39"/>
        <v>5.3412462908011868E-2</v>
      </c>
      <c r="I84" s="101">
        <f>IF(ISNUMBER(G84), $B91 * H84, "")</f>
        <v>8011.8694362017804</v>
      </c>
      <c r="J84" s="15">
        <v>355</v>
      </c>
      <c r="K84" s="32">
        <f t="shared" si="40"/>
        <v>5.3412462908011868E-2</v>
      </c>
      <c r="L84" s="18">
        <f>IF(ISNUMBER(J84), $B91 * K84, "")</f>
        <v>8011.8694362017804</v>
      </c>
      <c r="M84" s="31">
        <v>344</v>
      </c>
      <c r="N84" s="32">
        <f t="shared" si="41"/>
        <v>2.0771513353115726E-2</v>
      </c>
      <c r="O84" s="18">
        <f>IF(ISNUMBER(M84), $B91 * N84, "")</f>
        <v>3115.7270029673591</v>
      </c>
      <c r="Q84" s="223"/>
      <c r="R84" s="223"/>
      <c r="S84" s="223"/>
    </row>
    <row r="85" spans="1:19" ht="17.25" thickBot="1">
      <c r="A85" s="127" t="s">
        <v>85</v>
      </c>
      <c r="B85" s="128">
        <v>243</v>
      </c>
      <c r="C85" s="78">
        <v>-3.5714285700000001E-2</v>
      </c>
      <c r="D85" s="20">
        <v>250</v>
      </c>
      <c r="E85" s="21">
        <f t="shared" si="38"/>
        <v>2.8806584362139918E-2</v>
      </c>
      <c r="F85" s="22">
        <f>IF(ISNUMBER(D85), $B91 * E85, "")</f>
        <v>4320.9876543209875</v>
      </c>
      <c r="G85" s="30">
        <v>253</v>
      </c>
      <c r="H85" s="21">
        <f t="shared" si="39"/>
        <v>4.1152263374485597E-2</v>
      </c>
      <c r="I85" s="105">
        <f>IF(ISNUMBER(G85), $B91 * H85, "")</f>
        <v>6172.8395061728397</v>
      </c>
      <c r="J85" s="20">
        <v>253</v>
      </c>
      <c r="K85" s="21">
        <f t="shared" si="40"/>
        <v>4.1152263374485597E-2</v>
      </c>
      <c r="L85" s="22">
        <f>IF(ISNUMBER(J85), $B91 * K85, "")</f>
        <v>6172.8395061728397</v>
      </c>
      <c r="M85" s="30">
        <v>248</v>
      </c>
      <c r="N85" s="21">
        <f t="shared" si="41"/>
        <v>2.0576131687242798E-2</v>
      </c>
      <c r="O85" s="22">
        <f>IF(ISNUMBER(M85), $B91 * N85, "")</f>
        <v>3086.4197530864199</v>
      </c>
      <c r="Q85" s="223"/>
      <c r="R85" s="223"/>
      <c r="S85" s="223"/>
    </row>
    <row r="86" spans="1:19" ht="17.25" thickBot="1">
      <c r="A86" s="125" t="s">
        <v>325</v>
      </c>
      <c r="B86" s="129">
        <v>276</v>
      </c>
      <c r="C86" s="80">
        <v>-3.8327526100000002E-2</v>
      </c>
      <c r="D86" s="106">
        <v>280</v>
      </c>
      <c r="E86" s="107">
        <f>IF(ISNUMBER(D86), (D86 - $B86) / $B86, "")</f>
        <v>1.4492753623188406E-2</v>
      </c>
      <c r="F86" s="108">
        <f>IF(ISNUMBER(D86), $B91 * E86, "")</f>
        <v>2173.913043478261</v>
      </c>
      <c r="G86" s="109">
        <v>284</v>
      </c>
      <c r="H86" s="107">
        <f>IF(ISNUMBER(G86), (G86 - $B86) / $B86, "")</f>
        <v>2.8985507246376812E-2</v>
      </c>
      <c r="I86" s="110">
        <f>IF(ISNUMBER(G86), $B91 * H86, "")</f>
        <v>4347.826086956522</v>
      </c>
      <c r="J86" s="106">
        <v>284</v>
      </c>
      <c r="K86" s="107">
        <f>IF(ISNUMBER(J86), (J86 - $B86) / $B86, "")</f>
        <v>2.8985507246376812E-2</v>
      </c>
      <c r="L86" s="108">
        <f>IF(ISNUMBER(J86), $B91 * K86, "")</f>
        <v>4347.826086956522</v>
      </c>
      <c r="M86" s="109">
        <v>280</v>
      </c>
      <c r="N86" s="107">
        <f>IF(ISNUMBER(M86), (M86 - $B86) / $B86, "")</f>
        <v>1.4492753623188406E-2</v>
      </c>
      <c r="O86" s="108">
        <f>IF(ISNUMBER(M86), $B91 * N86, "")</f>
        <v>2173.913043478261</v>
      </c>
      <c r="Q86" s="228"/>
      <c r="R86" s="228"/>
      <c r="S86" s="228"/>
    </row>
    <row r="87" spans="1:19" ht="17.25" thickBot="1">
      <c r="A87" s="125" t="s">
        <v>226</v>
      </c>
      <c r="B87" s="126">
        <v>394</v>
      </c>
      <c r="C87" s="77">
        <v>-4.13625304E-2</v>
      </c>
      <c r="D87" s="15">
        <v>402</v>
      </c>
      <c r="E87" s="32">
        <f t="shared" ref="E87:E90" si="42">IF(ISNUMBER(D87), (D87 - $B87) / $B87, "")</f>
        <v>2.030456852791878E-2</v>
      </c>
      <c r="F87" s="18">
        <f>IF(ISNUMBER(D87), $B91 * E87, "")</f>
        <v>3045.6852791878168</v>
      </c>
      <c r="G87" s="31">
        <v>408</v>
      </c>
      <c r="H87" s="32">
        <f t="shared" ref="H87:H90" si="43">IF(ISNUMBER(G87), (G87 - $B87) / $B87, "")</f>
        <v>3.553299492385787E-2</v>
      </c>
      <c r="I87" s="101">
        <f>IF(ISNUMBER(G87), $B91 * H87, "")</f>
        <v>5329.9492385786807</v>
      </c>
      <c r="J87" s="15">
        <v>408</v>
      </c>
      <c r="K87" s="32">
        <f t="shared" ref="K87:K90" si="44">IF(ISNUMBER(J87), (J87 - $B87) / $B87, "")</f>
        <v>3.553299492385787E-2</v>
      </c>
      <c r="L87" s="18">
        <f>IF(ISNUMBER(J87), $B91 * K87, "")</f>
        <v>5329.9492385786807</v>
      </c>
      <c r="M87" s="31">
        <v>401</v>
      </c>
      <c r="N87" s="32">
        <f t="shared" ref="N87:N90" si="45">IF(ISNUMBER(M87), (M87 - $B87) / $B87, "")</f>
        <v>1.7766497461928935E-2</v>
      </c>
      <c r="O87" s="18">
        <f>IF(ISNUMBER(M87), $B91 * N87, "")</f>
        <v>2664.9746192893404</v>
      </c>
      <c r="Q87" s="228"/>
      <c r="R87" s="228"/>
      <c r="S87" s="228"/>
    </row>
    <row r="88" spans="1:19" ht="17.25" thickBot="1">
      <c r="A88" s="125" t="s">
        <v>79</v>
      </c>
      <c r="B88" s="126">
        <v>963</v>
      </c>
      <c r="C88" s="77">
        <v>-4.1791044800000003E-2</v>
      </c>
      <c r="D88" s="15">
        <v>981</v>
      </c>
      <c r="E88" s="32">
        <f t="shared" si="42"/>
        <v>1.8691588785046728E-2</v>
      </c>
      <c r="F88" s="18">
        <f>IF(ISNUMBER(D88), $B91 * E88, "")</f>
        <v>2803.7383177570091</v>
      </c>
      <c r="G88" s="31">
        <v>1005</v>
      </c>
      <c r="H88" s="32">
        <f t="shared" si="43"/>
        <v>4.3613707165109032E-2</v>
      </c>
      <c r="I88" s="101">
        <f>IF(ISNUMBER(G88), $B91 * H88, "")</f>
        <v>6542.0560747663549</v>
      </c>
      <c r="J88" s="15">
        <v>1005</v>
      </c>
      <c r="K88" s="32">
        <f t="shared" si="44"/>
        <v>4.3613707165109032E-2</v>
      </c>
      <c r="L88" s="18">
        <f>IF(ISNUMBER(J88), $B91 * K88, "")</f>
        <v>6542.0560747663549</v>
      </c>
      <c r="M88" s="31">
        <v>979</v>
      </c>
      <c r="N88" s="32">
        <f t="shared" si="45"/>
        <v>1.6614745586708203E-2</v>
      </c>
      <c r="O88" s="18">
        <f>IF(ISNUMBER(M88), $B91 * N88, "")</f>
        <v>2492.2118380062307</v>
      </c>
      <c r="Q88" s="228"/>
      <c r="R88" s="228"/>
      <c r="S88" s="228"/>
    </row>
    <row r="89" spans="1:19">
      <c r="A89" s="125" t="s">
        <v>196</v>
      </c>
      <c r="B89" s="126">
        <v>130</v>
      </c>
      <c r="C89" s="77">
        <v>-4.4117647099999997E-2</v>
      </c>
      <c r="D89" s="15">
        <v>134</v>
      </c>
      <c r="E89" s="32">
        <f t="shared" si="42"/>
        <v>3.0769230769230771E-2</v>
      </c>
      <c r="F89" s="18">
        <f>IF(ISNUMBER(D89), $B91 * E89, "")</f>
        <v>4615.3846153846152</v>
      </c>
      <c r="G89" s="31">
        <v>136</v>
      </c>
      <c r="H89" s="32">
        <f t="shared" si="43"/>
        <v>4.6153846153846156E-2</v>
      </c>
      <c r="I89" s="101">
        <f>IF(ISNUMBER(G89), $B91 * H89, "")</f>
        <v>6923.0769230769238</v>
      </c>
      <c r="J89" s="15">
        <v>136</v>
      </c>
      <c r="K89" s="32">
        <f t="shared" si="44"/>
        <v>4.6153846153846156E-2</v>
      </c>
      <c r="L89" s="18">
        <f>IF(ISNUMBER(J89), $B91 * K89, "")</f>
        <v>6923.0769230769238</v>
      </c>
      <c r="M89" s="31">
        <v>133</v>
      </c>
      <c r="N89" s="32">
        <f t="shared" si="45"/>
        <v>2.3076923076923078E-2</v>
      </c>
      <c r="O89" s="18">
        <f>IF(ISNUMBER(M89), $B91 * N89, "")</f>
        <v>3461.5384615384619</v>
      </c>
      <c r="Q89" s="250"/>
      <c r="R89" s="251"/>
      <c r="S89" s="252"/>
    </row>
    <row r="90" spans="1:19" ht="17.25" thickBot="1">
      <c r="A90" s="130" t="s">
        <v>238</v>
      </c>
      <c r="B90" s="131">
        <v>442</v>
      </c>
      <c r="C90" s="79">
        <v>-4.5356371499999999E-2</v>
      </c>
      <c r="D90" s="24">
        <v>452</v>
      </c>
      <c r="E90" s="25">
        <f t="shared" si="42"/>
        <v>2.2624434389140271E-2</v>
      </c>
      <c r="F90" s="104">
        <f>IF(ISNUMBER(D90), $B91 * E90, "")</f>
        <v>3393.6651583710404</v>
      </c>
      <c r="G90" s="102">
        <v>454</v>
      </c>
      <c r="H90" s="25">
        <f t="shared" si="43"/>
        <v>2.7149321266968326E-2</v>
      </c>
      <c r="I90" s="103">
        <f>IF(ISNUMBER(G90), $B91 * H90, "")</f>
        <v>4072.3981900452491</v>
      </c>
      <c r="J90" s="24">
        <v>454</v>
      </c>
      <c r="K90" s="25">
        <f t="shared" si="44"/>
        <v>2.7149321266968326E-2</v>
      </c>
      <c r="L90" s="104">
        <f>IF(ISNUMBER(J90), $B91 * K90, "")</f>
        <v>4072.3981900452491</v>
      </c>
      <c r="M90" s="102">
        <v>454</v>
      </c>
      <c r="N90" s="25">
        <f t="shared" si="45"/>
        <v>2.7149321266968326E-2</v>
      </c>
      <c r="O90" s="104">
        <f>IF(ISNUMBER(M90), $B91 * N90, "")</f>
        <v>4072.3981900452491</v>
      </c>
      <c r="Q90" s="253"/>
      <c r="R90" s="254"/>
      <c r="S90" s="255"/>
    </row>
    <row r="91" spans="1:19" ht="17.25" thickBot="1">
      <c r="A91" s="132" t="s">
        <v>266</v>
      </c>
      <c r="B91" s="261">
        <f>$B$37</f>
        <v>150000</v>
      </c>
      <c r="C91" s="262"/>
      <c r="D91" s="26" t="s">
        <v>267</v>
      </c>
      <c r="E91" s="27">
        <f>IF(COUNT(E71:E90), SUM(E71:E90) / COUNT(E71:E90), 0)</f>
        <v>2.5424413850824151E-2</v>
      </c>
      <c r="F91" s="28">
        <f>SUM(F71:F90)</f>
        <v>76273.241552472449</v>
      </c>
      <c r="G91" s="26" t="s">
        <v>267</v>
      </c>
      <c r="H91" s="27">
        <f>IF(COUNT(H71:H90), SUM(H71:H90) / COUNT(H71:H90), 0)</f>
        <v>3.8329135847663162E-2</v>
      </c>
      <c r="I91" s="28">
        <f>SUM(I71:I90)</f>
        <v>114987.40754298947</v>
      </c>
      <c r="J91" s="26" t="s">
        <v>267</v>
      </c>
      <c r="K91" s="27">
        <f>IF(COUNT(K71:K90), SUM(K71:K90) / COUNT(K71:K90), 0)</f>
        <v>3.8329135847663162E-2</v>
      </c>
      <c r="L91" s="28">
        <f>SUM(L71:L90)</f>
        <v>114987.40754298947</v>
      </c>
      <c r="M91" s="26" t="s">
        <v>267</v>
      </c>
      <c r="N91" s="27">
        <f>IF(COUNT(N71:N90), SUM(N71:N90) / COUNT(N71:N90), 0)</f>
        <v>4.0150589371135262E-2</v>
      </c>
      <c r="O91" s="28">
        <f>SUM(O71:O90)</f>
        <v>120451.76811340578</v>
      </c>
      <c r="Q91" s="256"/>
      <c r="R91" s="257"/>
      <c r="S91" s="258"/>
    </row>
    <row r="93" spans="1:19" ht="17.25" thickBot="1"/>
    <row r="94" spans="1:19" ht="17.25" thickBot="1">
      <c r="A94" s="202" t="s">
        <v>46</v>
      </c>
      <c r="B94" s="203"/>
      <c r="C94" s="203"/>
      <c r="D94" s="203"/>
      <c r="E94" s="203"/>
      <c r="F94" s="203"/>
      <c r="G94" s="203"/>
      <c r="H94" s="203"/>
      <c r="I94" s="203"/>
      <c r="J94" s="203"/>
      <c r="K94" s="203"/>
      <c r="L94" s="203"/>
      <c r="M94" s="203"/>
      <c r="N94" s="203"/>
      <c r="O94" s="204"/>
      <c r="Q94" s="223"/>
      <c r="R94" s="223"/>
      <c r="S94" s="223"/>
    </row>
    <row r="95" spans="1:19" ht="17.25" thickBot="1">
      <c r="A95" s="186" t="s">
        <v>263</v>
      </c>
      <c r="B95" s="202" t="s">
        <v>49</v>
      </c>
      <c r="C95" s="204"/>
      <c r="D95" s="202" t="s">
        <v>57</v>
      </c>
      <c r="E95" s="203"/>
      <c r="F95" s="204"/>
      <c r="G95" s="229">
        <f>_xlfn.IFNA(VLOOKUP(B95, 현재가테이블!$B$2:$D$200, 2, FALSE), "-")</f>
        <v>48446000</v>
      </c>
      <c r="H95" s="230"/>
      <c r="I95" s="231"/>
      <c r="J95" s="202" t="s">
        <v>58</v>
      </c>
      <c r="K95" s="203"/>
      <c r="L95" s="204"/>
      <c r="M95" s="232">
        <f>_xlfn.IFNA(VLOOKUP(B95, 현재가테이블!$B$2:$D$200, 3, FALSE), "-")</f>
        <v>4.5040769699999997E-2</v>
      </c>
      <c r="N95" s="233"/>
      <c r="O95" s="234"/>
      <c r="Q95" s="223"/>
      <c r="R95" s="223"/>
      <c r="S95" s="223"/>
    </row>
    <row r="96" spans="1:19" ht="17.25" thickBot="1">
      <c r="A96" s="263" t="s">
        <v>54</v>
      </c>
      <c r="B96" s="265" t="str">
        <f>TEXT($G$1, "[$-ko-KR]yyyy-mm-dd(ddd) ") &amp; "오전 00:00"</f>
        <v>2022-02-13(일) 오전 00:00</v>
      </c>
      <c r="C96" s="266"/>
      <c r="D96" s="225" t="str">
        <f>TEXT($G$1, "[$-ko-KR]yyyy-mm-dd(ddd) ") &amp; "오후 14:00"</f>
        <v>2022-02-13(일) 오후 14:00</v>
      </c>
      <c r="E96" s="226"/>
      <c r="F96" s="227"/>
      <c r="G96" s="225" t="str">
        <f>TEXT($G$1, "[$-ko-KR]yyyy-mm-dd(ddd) ") &amp; "오후 19:00"</f>
        <v>2022-02-13(일) 오후 19:00</v>
      </c>
      <c r="H96" s="226"/>
      <c r="I96" s="227"/>
      <c r="J96" s="225" t="str">
        <f>TEXT($G$1, "[$-ko-KR]yyyy-mm-dd(ddd) ") &amp; "오후 21:00"</f>
        <v>2022-02-13(일) 오후 21:00</v>
      </c>
      <c r="K96" s="226"/>
      <c r="L96" s="227"/>
      <c r="M96" s="225" t="str">
        <f>TEXT($G$1+1, "[$-ko-KR]yyyy-mm-dd(ddd) ") &amp; "오전 00:00"</f>
        <v>2022-02-14(월) 오전 00:00</v>
      </c>
      <c r="N96" s="226"/>
      <c r="O96" s="227"/>
      <c r="Q96" s="223"/>
      <c r="R96" s="223"/>
      <c r="S96" s="223"/>
    </row>
    <row r="97" spans="1:19" ht="17.25" thickBot="1">
      <c r="A97" s="264"/>
      <c r="B97" s="121" t="s">
        <v>57</v>
      </c>
      <c r="C97" s="122" t="s">
        <v>58</v>
      </c>
      <c r="D97" s="2" t="s">
        <v>57</v>
      </c>
      <c r="E97" s="10" t="s">
        <v>264</v>
      </c>
      <c r="F97" s="11" t="s">
        <v>265</v>
      </c>
      <c r="G97" s="187" t="s">
        <v>57</v>
      </c>
      <c r="H97" s="188" t="s">
        <v>264</v>
      </c>
      <c r="I97" s="189" t="s">
        <v>265</v>
      </c>
      <c r="J97" s="10" t="s">
        <v>57</v>
      </c>
      <c r="K97" s="10" t="s">
        <v>264</v>
      </c>
      <c r="L97" s="115" t="s">
        <v>265</v>
      </c>
      <c r="M97" s="2" t="s">
        <v>57</v>
      </c>
      <c r="N97" s="10" t="s">
        <v>264</v>
      </c>
      <c r="O97" s="66" t="s">
        <v>265</v>
      </c>
      <c r="Q97" s="228"/>
      <c r="R97" s="228"/>
      <c r="S97" s="228"/>
    </row>
    <row r="98" spans="1:19" ht="17.25" thickBot="1">
      <c r="A98" s="123" t="s">
        <v>234</v>
      </c>
      <c r="B98" s="124">
        <v>101</v>
      </c>
      <c r="C98" s="76">
        <v>3.3776868000000002E-2</v>
      </c>
      <c r="D98" s="13">
        <v>105</v>
      </c>
      <c r="E98" s="14">
        <f>IF(ISNUMBER(D98), (D98 - $B98) / $B98, "")</f>
        <v>3.9603960396039604E-2</v>
      </c>
      <c r="F98" s="16">
        <f>IF(ISNUMBER(D98), $B118 * E98, "")</f>
        <v>5940.5940594059402</v>
      </c>
      <c r="G98" s="29">
        <v>104</v>
      </c>
      <c r="H98" s="14">
        <f>IF(ISNUMBER(G98), (G98 - $B98) / $B98, "")</f>
        <v>2.9702970297029702E-2</v>
      </c>
      <c r="I98" s="100">
        <f>IF(ISNUMBER(G98), $B118 * H98, "")</f>
        <v>4455.4455445544554</v>
      </c>
      <c r="J98" s="13">
        <v>104</v>
      </c>
      <c r="K98" s="14">
        <f>IF(ISNUMBER(J98), (J98 - $B98) / $B98, "")</f>
        <v>2.9702970297029702E-2</v>
      </c>
      <c r="L98" s="16">
        <f>IF(ISNUMBER(J98), $B118 * K98, "")</f>
        <v>4455.4455445544554</v>
      </c>
      <c r="M98" s="29">
        <v>102</v>
      </c>
      <c r="N98" s="14">
        <f>IF(ISNUMBER(M98), (M98 - $B98) / $B98, "")</f>
        <v>9.9009900990099011E-3</v>
      </c>
      <c r="O98" s="16">
        <f>IF(ISNUMBER(M98), $B118 * N98, "")</f>
        <v>1485.1485148514851</v>
      </c>
      <c r="Q98" s="223"/>
      <c r="R98" s="223"/>
      <c r="S98" s="223"/>
    </row>
    <row r="99" spans="1:19" ht="17.25" thickBot="1">
      <c r="A99" s="125" t="s">
        <v>73</v>
      </c>
      <c r="B99" s="126">
        <v>33450</v>
      </c>
      <c r="C99" s="77">
        <v>2.70187289E-2</v>
      </c>
      <c r="D99" s="15">
        <v>33100</v>
      </c>
      <c r="E99" s="32">
        <f t="shared" ref="E99:E102" si="46">IF(ISNUMBER(D99), (D99 - $B99) / $B99, "")</f>
        <v>-1.0463378176382661E-2</v>
      </c>
      <c r="F99" s="18">
        <f>IF(ISNUMBER(D99), $B118 * E99, "")</f>
        <v>-1569.5067264573991</v>
      </c>
      <c r="G99" s="31">
        <v>33300</v>
      </c>
      <c r="H99" s="32">
        <f t="shared" ref="H99:H102" si="47">IF(ISNUMBER(G99), (G99 - $B99) / $B99, "")</f>
        <v>-4.4843049327354259E-3</v>
      </c>
      <c r="I99" s="101">
        <f>IF(ISNUMBER(G99), $B118 * H99, "")</f>
        <v>-672.64573991031386</v>
      </c>
      <c r="J99" s="15">
        <v>33300</v>
      </c>
      <c r="K99" s="32">
        <f t="shared" ref="K99:K102" si="48">IF(ISNUMBER(J99), (J99 - $B99) / $B99, "")</f>
        <v>-4.4843049327354259E-3</v>
      </c>
      <c r="L99" s="18">
        <f>IF(ISNUMBER(J99), $B118 * K99, "")</f>
        <v>-672.64573991031386</v>
      </c>
      <c r="M99" s="31">
        <v>32380</v>
      </c>
      <c r="N99" s="32">
        <f t="shared" ref="N99:N102" si="49">IF(ISNUMBER(M99), (M99 - $B99) / $B99, "")</f>
        <v>-3.1988041853512707E-2</v>
      </c>
      <c r="O99" s="18">
        <f>IF(ISNUMBER(M99), $B118 * N99, "")</f>
        <v>-4798.2062780269061</v>
      </c>
      <c r="Q99" s="223"/>
      <c r="R99" s="223"/>
      <c r="S99" s="223"/>
    </row>
    <row r="100" spans="1:19" ht="17.25" thickBot="1">
      <c r="A100" s="125" t="s">
        <v>246</v>
      </c>
      <c r="B100" s="126">
        <v>62.6</v>
      </c>
      <c r="C100" s="77">
        <v>2.1207177800000001E-2</v>
      </c>
      <c r="D100" s="15">
        <v>62.8</v>
      </c>
      <c r="E100" s="32">
        <f t="shared" si="46"/>
        <v>3.1948881789136698E-3</v>
      </c>
      <c r="F100" s="18">
        <f>IF(ISNUMBER(D100), $B118 * E100, "")</f>
        <v>479.23322683705049</v>
      </c>
      <c r="G100" s="31">
        <v>63</v>
      </c>
      <c r="H100" s="32">
        <f t="shared" si="47"/>
        <v>6.3897763578274532E-3</v>
      </c>
      <c r="I100" s="101">
        <f>IF(ISNUMBER(G100), $B118 * H100, "")</f>
        <v>958.46645367411793</v>
      </c>
      <c r="J100" s="15">
        <v>63</v>
      </c>
      <c r="K100" s="32">
        <f t="shared" si="48"/>
        <v>6.3897763578274532E-3</v>
      </c>
      <c r="L100" s="18">
        <f>IF(ISNUMBER(J100), $B118 * K100, "")</f>
        <v>958.46645367411793</v>
      </c>
      <c r="M100" s="31">
        <v>62</v>
      </c>
      <c r="N100" s="32">
        <f t="shared" si="49"/>
        <v>-9.5846645367412362E-3</v>
      </c>
      <c r="O100" s="18">
        <f>IF(ISNUMBER(M100), $B118 * N100, "")</f>
        <v>-1437.6996805111855</v>
      </c>
      <c r="Q100" s="228"/>
      <c r="R100" s="228"/>
      <c r="S100" s="228"/>
    </row>
    <row r="101" spans="1:19" ht="17.25" thickBot="1">
      <c r="A101" s="125" t="s">
        <v>89</v>
      </c>
      <c r="B101" s="126">
        <v>942</v>
      </c>
      <c r="C101" s="77">
        <v>1.39935414E-2</v>
      </c>
      <c r="D101" s="15">
        <v>1010</v>
      </c>
      <c r="E101" s="32">
        <f t="shared" si="46"/>
        <v>7.2186836518046707E-2</v>
      </c>
      <c r="F101" s="18">
        <f>IF(ISNUMBER(D101), $B118 * E101, "")</f>
        <v>10828.025477707006</v>
      </c>
      <c r="G101" s="31">
        <v>1015</v>
      </c>
      <c r="H101" s="32">
        <f t="shared" si="47"/>
        <v>7.749469214437367E-2</v>
      </c>
      <c r="I101" s="101">
        <f>IF(ISNUMBER(G101), $B118 * H101, "")</f>
        <v>11624.20382165605</v>
      </c>
      <c r="J101" s="15">
        <v>1015</v>
      </c>
      <c r="K101" s="32">
        <f t="shared" si="48"/>
        <v>7.749469214437367E-2</v>
      </c>
      <c r="L101" s="18">
        <f>IF(ISNUMBER(J101), $B118 * K101, "")</f>
        <v>11624.20382165605</v>
      </c>
      <c r="M101" s="31">
        <v>993</v>
      </c>
      <c r="N101" s="32">
        <f t="shared" si="49"/>
        <v>5.4140127388535034E-2</v>
      </c>
      <c r="O101" s="18">
        <f>IF(ISNUMBER(M101), $B118 * N101, "")</f>
        <v>8121.0191082802548</v>
      </c>
      <c r="Q101" s="228"/>
      <c r="R101" s="228"/>
      <c r="S101" s="228"/>
    </row>
    <row r="102" spans="1:19" ht="17.25" thickBot="1">
      <c r="A102" s="127" t="s">
        <v>179</v>
      </c>
      <c r="B102" s="128">
        <v>42700</v>
      </c>
      <c r="C102" s="78">
        <v>8.5025980000000001E-3</v>
      </c>
      <c r="D102" s="20">
        <v>44500</v>
      </c>
      <c r="E102" s="21">
        <f t="shared" si="46"/>
        <v>4.2154566744730677E-2</v>
      </c>
      <c r="F102" s="22">
        <f>IF(ISNUMBER(D102), $B118 * E102, "")</f>
        <v>6323.1850117096019</v>
      </c>
      <c r="G102" s="30">
        <v>44760</v>
      </c>
      <c r="H102" s="21">
        <f t="shared" si="47"/>
        <v>4.8243559718969556E-2</v>
      </c>
      <c r="I102" s="105">
        <f>IF(ISNUMBER(G102), $B118 * H102, "")</f>
        <v>7236.5339578454332</v>
      </c>
      <c r="J102" s="20">
        <v>44760</v>
      </c>
      <c r="K102" s="21">
        <f t="shared" si="48"/>
        <v>4.8243559718969556E-2</v>
      </c>
      <c r="L102" s="22">
        <f>IF(ISNUMBER(J102), $B118 * K102, "")</f>
        <v>7236.5339578454332</v>
      </c>
      <c r="M102" s="30">
        <v>42470</v>
      </c>
      <c r="N102" s="21">
        <f t="shared" si="49"/>
        <v>-5.3864168618266983E-3</v>
      </c>
      <c r="O102" s="22">
        <f>IF(ISNUMBER(M102), $B118 * N102, "")</f>
        <v>-807.96252927400474</v>
      </c>
      <c r="Q102" s="228"/>
      <c r="R102" s="228"/>
      <c r="S102" s="228"/>
    </row>
    <row r="103" spans="1:19" ht="17.25" thickBot="1">
      <c r="A103" s="125" t="s">
        <v>135</v>
      </c>
      <c r="B103" s="129">
        <v>245</v>
      </c>
      <c r="C103" s="80">
        <v>-4.0650406999999996E-3</v>
      </c>
      <c r="D103" s="106">
        <v>244</v>
      </c>
      <c r="E103" s="107">
        <f>IF(ISNUMBER(D103), (D103 - $B103) / $B103, "")</f>
        <v>-4.0816326530612249E-3</v>
      </c>
      <c r="F103" s="108">
        <f>IF(ISNUMBER(D103), $B118 * E103, "")</f>
        <v>-612.24489795918373</v>
      </c>
      <c r="G103" s="109">
        <v>247</v>
      </c>
      <c r="H103" s="107">
        <f>IF(ISNUMBER(G103), (G103 - $B103) / $B103, "")</f>
        <v>8.1632653061224497E-3</v>
      </c>
      <c r="I103" s="110">
        <f>IF(ISNUMBER(G103), $B118 * H103, "")</f>
        <v>1224.4897959183675</v>
      </c>
      <c r="J103" s="106">
        <v>247</v>
      </c>
      <c r="K103" s="107">
        <f>IF(ISNUMBER(J103), (J103 - $B103) / $B103, "")</f>
        <v>8.1632653061224497E-3</v>
      </c>
      <c r="L103" s="108">
        <f>IF(ISNUMBER(J103), $B118 * K103, "")</f>
        <v>1224.4897959183675</v>
      </c>
      <c r="M103" s="109">
        <v>238</v>
      </c>
      <c r="N103" s="107">
        <f>IF(ISNUMBER(M103), (M103 - $B103) / $B103, "")</f>
        <v>-2.8571428571428571E-2</v>
      </c>
      <c r="O103" s="108">
        <f>IF(ISNUMBER(M103), $B118 * N103, "")</f>
        <v>-4285.7142857142853</v>
      </c>
      <c r="Q103" s="228"/>
      <c r="R103" s="228"/>
      <c r="S103" s="228"/>
    </row>
    <row r="104" spans="1:19" ht="17.25" thickBot="1">
      <c r="A104" s="125" t="s">
        <v>147</v>
      </c>
      <c r="B104" s="126">
        <v>8.9</v>
      </c>
      <c r="C104" s="77">
        <v>-4.4742729000000004E-3</v>
      </c>
      <c r="D104" s="15">
        <v>9.5</v>
      </c>
      <c r="E104" s="32">
        <f t="shared" ref="E104:E107" si="50">IF(ISNUMBER(D104), (D104 - $B104) / $B104, "")</f>
        <v>6.7415730337078608E-2</v>
      </c>
      <c r="F104" s="18">
        <f>IF(ISNUMBER(D104), $B118 * E104, "")</f>
        <v>10112.35955056179</v>
      </c>
      <c r="G104" s="31">
        <v>9.32</v>
      </c>
      <c r="H104" s="32">
        <f t="shared" ref="H104:H107" si="51">IF(ISNUMBER(G104), (G104 - $B104) / $B104, "")</f>
        <v>4.7191011235955045E-2</v>
      </c>
      <c r="I104" s="101">
        <f>IF(ISNUMBER(G104), $B118 * H104, "")</f>
        <v>7078.6516853932571</v>
      </c>
      <c r="J104" s="15">
        <v>9.32</v>
      </c>
      <c r="K104" s="32">
        <f t="shared" ref="K104:K107" si="52">IF(ISNUMBER(J104), (J104 - $B104) / $B104, "")</f>
        <v>4.7191011235955045E-2</v>
      </c>
      <c r="L104" s="18">
        <f>IF(ISNUMBER(J104), $B118 * K104, "")</f>
        <v>7078.6516853932571</v>
      </c>
      <c r="M104" s="31">
        <v>9.75</v>
      </c>
      <c r="N104" s="32">
        <f t="shared" ref="N104:N107" si="53">IF(ISNUMBER(M104), (M104 - $B104) / $B104, "")</f>
        <v>9.5505617977528046E-2</v>
      </c>
      <c r="O104" s="18">
        <f>IF(ISNUMBER(M104), $B118 * N104, "")</f>
        <v>14325.842696629206</v>
      </c>
      <c r="Q104" s="228"/>
      <c r="R104" s="228"/>
      <c r="S104" s="228"/>
    </row>
    <row r="105" spans="1:19" ht="17.25" thickBot="1">
      <c r="A105" s="125" t="s">
        <v>194</v>
      </c>
      <c r="B105" s="126">
        <v>8700</v>
      </c>
      <c r="C105" s="77">
        <v>-7.4158584999999997E-3</v>
      </c>
      <c r="D105" s="15">
        <v>9040</v>
      </c>
      <c r="E105" s="32">
        <f t="shared" si="50"/>
        <v>3.9080459770114942E-2</v>
      </c>
      <c r="F105" s="18">
        <f>IF(ISNUMBER(D105), $B118 * E105, "")</f>
        <v>5862.0689655172409</v>
      </c>
      <c r="G105" s="31">
        <v>9040</v>
      </c>
      <c r="H105" s="32">
        <f t="shared" si="51"/>
        <v>3.9080459770114942E-2</v>
      </c>
      <c r="I105" s="101">
        <f>IF(ISNUMBER(G105), $B118 * H105, "")</f>
        <v>5862.0689655172409</v>
      </c>
      <c r="J105" s="15">
        <v>9040</v>
      </c>
      <c r="K105" s="32">
        <f t="shared" si="52"/>
        <v>3.9080459770114942E-2</v>
      </c>
      <c r="L105" s="18">
        <f>IF(ISNUMBER(J105), $B118 * K105, "")</f>
        <v>5862.0689655172409</v>
      </c>
      <c r="M105" s="31">
        <v>8670</v>
      </c>
      <c r="N105" s="32">
        <f t="shared" si="53"/>
        <v>-3.4482758620689655E-3</v>
      </c>
      <c r="O105" s="18">
        <f>IF(ISNUMBER(M105), $B118 * N105, "")</f>
        <v>-517.24137931034477</v>
      </c>
      <c r="Q105" s="228"/>
      <c r="R105" s="228"/>
      <c r="S105" s="228"/>
    </row>
    <row r="106" spans="1:19" ht="17.25" thickBot="1">
      <c r="A106" s="125" t="s">
        <v>333</v>
      </c>
      <c r="B106" s="126">
        <v>198700</v>
      </c>
      <c r="C106" s="77">
        <v>-8.2355876999999997E-3</v>
      </c>
      <c r="D106" s="15">
        <v>198000</v>
      </c>
      <c r="E106" s="32">
        <f t="shared" si="50"/>
        <v>-3.5228988424760945E-3</v>
      </c>
      <c r="F106" s="18">
        <f>IF(ISNUMBER(D106), $B118 * E106, "")</f>
        <v>-528.43482637141415</v>
      </c>
      <c r="G106" s="31">
        <v>199700</v>
      </c>
      <c r="H106" s="32">
        <f t="shared" si="51"/>
        <v>5.0327126321087065E-3</v>
      </c>
      <c r="I106" s="101">
        <f>IF(ISNUMBER(G106), $B118 * H106, "")</f>
        <v>754.90689481630602</v>
      </c>
      <c r="J106" s="15">
        <v>199700</v>
      </c>
      <c r="K106" s="32">
        <f t="shared" si="52"/>
        <v>5.0327126321087065E-3</v>
      </c>
      <c r="L106" s="18">
        <f>IF(ISNUMBER(J106), $B118 * K106, "")</f>
        <v>754.90689481630602</v>
      </c>
      <c r="M106" s="31">
        <v>195850</v>
      </c>
      <c r="N106" s="32">
        <f t="shared" si="53"/>
        <v>-1.4343231001509815E-2</v>
      </c>
      <c r="O106" s="18">
        <f>IF(ISNUMBER(M106), $B118 * N106, "")</f>
        <v>-2151.4846502264722</v>
      </c>
      <c r="Q106" s="33"/>
      <c r="R106" s="33"/>
    </row>
    <row r="107" spans="1:19" ht="17.25" thickBot="1">
      <c r="A107" s="130" t="s">
        <v>149</v>
      </c>
      <c r="B107" s="131">
        <v>77.5</v>
      </c>
      <c r="C107" s="79">
        <v>-8.9514065999999996E-3</v>
      </c>
      <c r="D107" s="24">
        <v>78.400000000000006</v>
      </c>
      <c r="E107" s="25">
        <f t="shared" si="50"/>
        <v>1.1612903225806525E-2</v>
      </c>
      <c r="F107" s="104">
        <f>IF(ISNUMBER(D107), $B118 * E107, "")</f>
        <v>1741.9354838709787</v>
      </c>
      <c r="G107" s="102">
        <v>78.900000000000006</v>
      </c>
      <c r="H107" s="25">
        <f t="shared" si="51"/>
        <v>1.8064516129032333E-2</v>
      </c>
      <c r="I107" s="103">
        <f>IF(ISNUMBER(G107), $B118 * H107, "")</f>
        <v>2709.6774193548499</v>
      </c>
      <c r="J107" s="24">
        <v>78.900000000000006</v>
      </c>
      <c r="K107" s="25">
        <f t="shared" si="52"/>
        <v>1.8064516129032333E-2</v>
      </c>
      <c r="L107" s="104">
        <f>IF(ISNUMBER(J107), $B118 * K107, "")</f>
        <v>2709.6774193548499</v>
      </c>
      <c r="M107" s="102">
        <v>78.8</v>
      </c>
      <c r="N107" s="25">
        <f t="shared" si="53"/>
        <v>1.6774193548387061E-2</v>
      </c>
      <c r="O107" s="104">
        <f>IF(ISNUMBER(M107), $B118 * N107, "")</f>
        <v>2516.1290322580594</v>
      </c>
      <c r="Q107" s="237"/>
      <c r="R107" s="238"/>
      <c r="S107" s="239"/>
    </row>
    <row r="108" spans="1:19">
      <c r="A108" s="123" t="s">
        <v>49</v>
      </c>
      <c r="B108" s="124">
        <v>51269000</v>
      </c>
      <c r="C108" s="76">
        <v>-1.1815273100000001E-2</v>
      </c>
      <c r="D108" s="13">
        <v>51657000</v>
      </c>
      <c r="E108" s="14">
        <f>IF(ISNUMBER(D108), (D108 - $B108) / $B108, "")</f>
        <v>7.5679260371764616E-3</v>
      </c>
      <c r="F108" s="16">
        <f>IF(ISNUMBER(D108), $B118 * E108, "")</f>
        <v>1135.1889055764693</v>
      </c>
      <c r="G108" s="29">
        <v>52008000</v>
      </c>
      <c r="H108" s="14">
        <f>IF(ISNUMBER(G108), (G108 - $B108) / $B108, "")</f>
        <v>1.441416840585929E-2</v>
      </c>
      <c r="I108" s="100">
        <f>IF(ISNUMBER(G108), $B118 * H108, "")</f>
        <v>2162.1252608788936</v>
      </c>
      <c r="J108" s="13">
        <v>52008000</v>
      </c>
      <c r="K108" s="14">
        <f>IF(ISNUMBER(J108), (J108 - $B108) / $B108, "")</f>
        <v>1.441416840585929E-2</v>
      </c>
      <c r="L108" s="16">
        <f>IF(ISNUMBER(J108), $B118 * K108, "")</f>
        <v>2162.1252608788936</v>
      </c>
      <c r="M108" s="29">
        <v>51804000</v>
      </c>
      <c r="N108" s="14">
        <f>IF(ISNUMBER(M108), (M108 - $B108) / $B108, "")</f>
        <v>1.0435155747137647E-2</v>
      </c>
      <c r="O108" s="16">
        <f>IF(ISNUMBER(M108), $B118 * N108, "")</f>
        <v>1565.273362070647</v>
      </c>
      <c r="Q108" s="240"/>
      <c r="R108" s="241"/>
      <c r="S108" s="242"/>
    </row>
    <row r="109" spans="1:19" ht="17.25" thickBot="1">
      <c r="A109" s="125" t="s">
        <v>115</v>
      </c>
      <c r="B109" s="126">
        <v>581</v>
      </c>
      <c r="C109" s="77">
        <v>-1.19047619E-2</v>
      </c>
      <c r="D109" s="15">
        <v>599</v>
      </c>
      <c r="E109" s="32">
        <f t="shared" ref="E109:E112" si="54">IF(ISNUMBER(D109), (D109 - $B109) / $B109, "")</f>
        <v>3.098106712564544E-2</v>
      </c>
      <c r="F109" s="18">
        <f>IF(ISNUMBER(D109), $B118 * E109, "")</f>
        <v>4647.1600688468161</v>
      </c>
      <c r="G109" s="31">
        <v>617</v>
      </c>
      <c r="H109" s="32">
        <f t="shared" ref="H109:H112" si="55">IF(ISNUMBER(G109), (G109 - $B109) / $B109, "")</f>
        <v>6.1962134251290879E-2</v>
      </c>
      <c r="I109" s="101">
        <f>IF(ISNUMBER(G109), $B118 * H109, "")</f>
        <v>9294.3201376936322</v>
      </c>
      <c r="J109" s="15">
        <v>617</v>
      </c>
      <c r="K109" s="32">
        <f t="shared" ref="K109:K112" si="56">IF(ISNUMBER(J109), (J109 - $B109) / $B109, "")</f>
        <v>6.1962134251290879E-2</v>
      </c>
      <c r="L109" s="18">
        <f>IF(ISNUMBER(J109), $B118 * K109, "")</f>
        <v>9294.3201376936322</v>
      </c>
      <c r="M109" s="31">
        <v>628</v>
      </c>
      <c r="N109" s="32">
        <f t="shared" ref="N109:N112" si="57">IF(ISNUMBER(M109), (M109 - $B109) / $B109, "")</f>
        <v>8.0895008605851984E-2</v>
      </c>
      <c r="O109" s="18">
        <f>IF(ISNUMBER(M109), $B118 * N109, "")</f>
        <v>12134.251290877797</v>
      </c>
      <c r="Q109" s="243"/>
      <c r="R109" s="244"/>
      <c r="S109" s="245"/>
    </row>
    <row r="110" spans="1:19" ht="17.25" thickBot="1">
      <c r="A110" s="125" t="s">
        <v>190</v>
      </c>
      <c r="B110" s="126">
        <v>92.4</v>
      </c>
      <c r="C110" s="77">
        <v>-1.2820512799999999E-2</v>
      </c>
      <c r="D110" s="15">
        <v>97.5</v>
      </c>
      <c r="E110" s="32">
        <f t="shared" si="54"/>
        <v>5.519480519480513E-2</v>
      </c>
      <c r="F110" s="18">
        <f>IF(ISNUMBER(D110), $B118 * E110, "")</f>
        <v>8279.2207792207701</v>
      </c>
      <c r="G110" s="31">
        <v>96.3</v>
      </c>
      <c r="H110" s="32">
        <f t="shared" si="55"/>
        <v>4.2207792207792111E-2</v>
      </c>
      <c r="I110" s="101">
        <f>IF(ISNUMBER(G110), $B118 * H110, "")</f>
        <v>6331.1688311688167</v>
      </c>
      <c r="J110" s="15">
        <v>96.3</v>
      </c>
      <c r="K110" s="32">
        <f t="shared" si="56"/>
        <v>4.2207792207792111E-2</v>
      </c>
      <c r="L110" s="18">
        <f>IF(ISNUMBER(J110), $B118 * K110, "")</f>
        <v>6331.1688311688167</v>
      </c>
      <c r="M110" s="31">
        <v>95.8</v>
      </c>
      <c r="N110" s="32">
        <f t="shared" si="57"/>
        <v>3.6796536796536702E-2</v>
      </c>
      <c r="O110" s="18">
        <f>IF(ISNUMBER(M110), $B118 * N110, "")</f>
        <v>5519.4805194805058</v>
      </c>
      <c r="Q110" s="228"/>
      <c r="R110" s="228"/>
      <c r="S110" s="228"/>
    </row>
    <row r="111" spans="1:19" ht="17.25" thickBot="1">
      <c r="A111" s="125" t="s">
        <v>341</v>
      </c>
      <c r="B111" s="126">
        <v>1110</v>
      </c>
      <c r="C111" s="77">
        <v>-1.33333333E-2</v>
      </c>
      <c r="D111" s="15">
        <v>1120</v>
      </c>
      <c r="E111" s="32">
        <f t="shared" si="54"/>
        <v>9.0090090090090089E-3</v>
      </c>
      <c r="F111" s="18">
        <f>IF(ISNUMBER(D111), $B118 * E111, "")</f>
        <v>1351.3513513513512</v>
      </c>
      <c r="G111" s="31">
        <v>1140</v>
      </c>
      <c r="H111" s="32">
        <f t="shared" si="55"/>
        <v>2.7027027027027029E-2</v>
      </c>
      <c r="I111" s="101">
        <f>IF(ISNUMBER(G111), $B118 * H111, "")</f>
        <v>4054.0540540540542</v>
      </c>
      <c r="J111" s="15">
        <v>1140</v>
      </c>
      <c r="K111" s="32">
        <f t="shared" si="56"/>
        <v>2.7027027027027029E-2</v>
      </c>
      <c r="L111" s="18">
        <f>IF(ISNUMBER(J111), $B118 * K111, "")</f>
        <v>4054.0540540540542</v>
      </c>
      <c r="M111" s="31">
        <v>1110</v>
      </c>
      <c r="N111" s="32">
        <f t="shared" si="57"/>
        <v>0</v>
      </c>
      <c r="O111" s="18">
        <f>IF(ISNUMBER(M111), $B118 * N111, "")</f>
        <v>0</v>
      </c>
      <c r="Q111" s="223"/>
      <c r="R111" s="223"/>
      <c r="S111" s="223"/>
    </row>
    <row r="112" spans="1:19" ht="17.25" thickBot="1">
      <c r="A112" s="127" t="s">
        <v>151</v>
      </c>
      <c r="B112" s="128">
        <v>71310</v>
      </c>
      <c r="C112" s="78">
        <v>-1.35565085E-2</v>
      </c>
      <c r="D112" s="20">
        <v>72460</v>
      </c>
      <c r="E112" s="21">
        <f t="shared" si="54"/>
        <v>1.6126770438928621E-2</v>
      </c>
      <c r="F112" s="22">
        <f>IF(ISNUMBER(D112), $B118 * E112, "")</f>
        <v>2419.0155658392932</v>
      </c>
      <c r="G112" s="30">
        <v>72670</v>
      </c>
      <c r="H112" s="21">
        <f t="shared" si="55"/>
        <v>1.9071658953863414E-2</v>
      </c>
      <c r="I112" s="105">
        <f>IF(ISNUMBER(G112), $B118 * H112, "")</f>
        <v>2860.748843079512</v>
      </c>
      <c r="J112" s="20">
        <v>72670</v>
      </c>
      <c r="K112" s="21">
        <f t="shared" si="56"/>
        <v>1.9071658953863414E-2</v>
      </c>
      <c r="L112" s="22">
        <f>IF(ISNUMBER(J112), $B118 * K112, "")</f>
        <v>2860.748843079512</v>
      </c>
      <c r="M112" s="30">
        <v>71040</v>
      </c>
      <c r="N112" s="21">
        <f t="shared" si="57"/>
        <v>-3.7862852334875894E-3</v>
      </c>
      <c r="O112" s="22">
        <f>IF(ISNUMBER(M112), $B118 * N112, "")</f>
        <v>-567.94278502313841</v>
      </c>
      <c r="Q112" s="223"/>
      <c r="R112" s="223"/>
      <c r="S112" s="223"/>
    </row>
    <row r="113" spans="1:19" ht="17.25" thickBot="1">
      <c r="A113" s="125" t="s">
        <v>51</v>
      </c>
      <c r="B113" s="129">
        <v>260</v>
      </c>
      <c r="C113" s="80">
        <v>-1.51515152E-2</v>
      </c>
      <c r="D113" s="106">
        <v>264</v>
      </c>
      <c r="E113" s="107">
        <f>IF(ISNUMBER(D113), (D113 - $B113) / $B113, "")</f>
        <v>1.5384615384615385E-2</v>
      </c>
      <c r="F113" s="108">
        <f>IF(ISNUMBER(D113), $B118 * E113, "")</f>
        <v>2307.6923076923076</v>
      </c>
      <c r="G113" s="109">
        <v>269</v>
      </c>
      <c r="H113" s="107">
        <f>IF(ISNUMBER(G113), (G113 - $B113) / $B113, "")</f>
        <v>3.4615384615384617E-2</v>
      </c>
      <c r="I113" s="110">
        <f>IF(ISNUMBER(G113), $B118 * H113, "")</f>
        <v>5192.3076923076924</v>
      </c>
      <c r="J113" s="106">
        <v>269</v>
      </c>
      <c r="K113" s="107">
        <f>IF(ISNUMBER(J113), (J113 - $B113) / $B113, "")</f>
        <v>3.4615384615384617E-2</v>
      </c>
      <c r="L113" s="108">
        <f>IF(ISNUMBER(J113), $B118 * K113, "")</f>
        <v>5192.3076923076924</v>
      </c>
      <c r="M113" s="109">
        <v>261</v>
      </c>
      <c r="N113" s="107">
        <f>IF(ISNUMBER(M113), (M113 - $B113) / $B113, "")</f>
        <v>3.8461538461538464E-3</v>
      </c>
      <c r="O113" s="108">
        <f>IF(ISNUMBER(M113), $B118 * N113, "")</f>
        <v>576.92307692307691</v>
      </c>
      <c r="Q113" s="228"/>
      <c r="R113" s="228"/>
      <c r="S113" s="228"/>
    </row>
    <row r="114" spans="1:19" ht="17.25" thickBot="1">
      <c r="A114" s="125" t="s">
        <v>137</v>
      </c>
      <c r="B114" s="126">
        <v>5675</v>
      </c>
      <c r="C114" s="77">
        <v>-1.56114484E-2</v>
      </c>
      <c r="D114" s="15">
        <v>5755</v>
      </c>
      <c r="E114" s="32">
        <f t="shared" ref="E114:E117" si="58">IF(ISNUMBER(D114), (D114 - $B114) / $B114, "")</f>
        <v>1.4096916299559472E-2</v>
      </c>
      <c r="F114" s="18">
        <f>IF(ISNUMBER(D114), $B118 * E114, "")</f>
        <v>2114.5374449339206</v>
      </c>
      <c r="G114" s="31">
        <v>5820</v>
      </c>
      <c r="H114" s="32">
        <f t="shared" ref="H114:H117" si="59">IF(ISNUMBER(G114), (G114 - $B114) / $B114, "")</f>
        <v>2.5550660792951541E-2</v>
      </c>
      <c r="I114" s="101">
        <f>IF(ISNUMBER(G114), $B118 * H114, "")</f>
        <v>3832.5991189427309</v>
      </c>
      <c r="J114" s="15">
        <v>5820</v>
      </c>
      <c r="K114" s="32">
        <f t="shared" ref="K114:K117" si="60">IF(ISNUMBER(J114), (J114 - $B114) / $B114, "")</f>
        <v>2.5550660792951541E-2</v>
      </c>
      <c r="L114" s="18">
        <f>IF(ISNUMBER(J114), $B118 * K114, "")</f>
        <v>3832.5991189427309</v>
      </c>
      <c r="M114" s="31">
        <v>5655</v>
      </c>
      <c r="N114" s="32">
        <f t="shared" ref="N114:N117" si="61">IF(ISNUMBER(M114), (M114 - $B114) / $B114, "")</f>
        <v>-3.524229074889868E-3</v>
      </c>
      <c r="O114" s="18">
        <f>IF(ISNUMBER(M114), $B118 * N114, "")</f>
        <v>-528.63436123348015</v>
      </c>
      <c r="Q114" s="228"/>
      <c r="R114" s="228"/>
      <c r="S114" s="228"/>
    </row>
    <row r="115" spans="1:19" ht="17.25" thickBot="1">
      <c r="A115" s="125" t="s">
        <v>198</v>
      </c>
      <c r="B115" s="126">
        <v>50.4</v>
      </c>
      <c r="C115" s="77">
        <v>-1.5625E-2</v>
      </c>
      <c r="D115" s="15">
        <v>51.6</v>
      </c>
      <c r="E115" s="32">
        <f t="shared" si="58"/>
        <v>2.3809523809523867E-2</v>
      </c>
      <c r="F115" s="18">
        <f>IF(ISNUMBER(D115), $B118 * E115, "")</f>
        <v>3571.4285714285802</v>
      </c>
      <c r="G115" s="31">
        <v>51.8</v>
      </c>
      <c r="H115" s="32">
        <f t="shared" si="59"/>
        <v>2.7777777777777752E-2</v>
      </c>
      <c r="I115" s="101">
        <f>IF(ISNUMBER(G115), $B118 * H115, "")</f>
        <v>4166.6666666666624</v>
      </c>
      <c r="J115" s="15">
        <v>51.8</v>
      </c>
      <c r="K115" s="32">
        <f t="shared" si="60"/>
        <v>2.7777777777777752E-2</v>
      </c>
      <c r="L115" s="18">
        <f>IF(ISNUMBER(J115), $B118 * K115, "")</f>
        <v>4166.6666666666624</v>
      </c>
      <c r="M115" s="31">
        <v>52</v>
      </c>
      <c r="N115" s="32">
        <f t="shared" si="61"/>
        <v>3.1746031746031772E-2</v>
      </c>
      <c r="O115" s="18">
        <f>IF(ISNUMBER(M115), $B118 * N115, "")</f>
        <v>4761.904761904766</v>
      </c>
      <c r="Q115" s="228"/>
      <c r="R115" s="228"/>
      <c r="S115" s="228"/>
    </row>
    <row r="116" spans="1:19">
      <c r="A116" s="125" t="s">
        <v>77</v>
      </c>
      <c r="B116" s="126">
        <v>386550</v>
      </c>
      <c r="C116" s="77">
        <v>-1.6287059400000001E-2</v>
      </c>
      <c r="D116" s="15">
        <v>401800</v>
      </c>
      <c r="E116" s="32">
        <f t="shared" si="58"/>
        <v>3.9451558659940503E-2</v>
      </c>
      <c r="F116" s="18">
        <f>IF(ISNUMBER(D116), $B118 * E116, "")</f>
        <v>5917.7337989910757</v>
      </c>
      <c r="G116" s="31">
        <v>400900</v>
      </c>
      <c r="H116" s="32">
        <f t="shared" si="59"/>
        <v>3.7123269952140735E-2</v>
      </c>
      <c r="I116" s="101">
        <f>IF(ISNUMBER(G116), $B118 * H116, "")</f>
        <v>5568.4904928211099</v>
      </c>
      <c r="J116" s="15">
        <v>400900</v>
      </c>
      <c r="K116" s="32">
        <f t="shared" si="60"/>
        <v>3.7123269952140735E-2</v>
      </c>
      <c r="L116" s="18">
        <f>IF(ISNUMBER(J116), $B118 * K116, "")</f>
        <v>5568.4904928211099</v>
      </c>
      <c r="M116" s="31">
        <v>407000</v>
      </c>
      <c r="N116" s="32">
        <f t="shared" si="61"/>
        <v>5.2903893416116933E-2</v>
      </c>
      <c r="O116" s="18">
        <f>IF(ISNUMBER(M116), $B118 * N116, "")</f>
        <v>7935.5840124175402</v>
      </c>
      <c r="Q116" s="250"/>
      <c r="R116" s="251"/>
      <c r="S116" s="252"/>
    </row>
    <row r="117" spans="1:19" ht="17.25" thickBot="1">
      <c r="A117" s="130" t="s">
        <v>111</v>
      </c>
      <c r="B117" s="131">
        <v>5050</v>
      </c>
      <c r="C117" s="79">
        <v>-1.84645287E-2</v>
      </c>
      <c r="D117" s="24">
        <v>5150</v>
      </c>
      <c r="E117" s="25">
        <f t="shared" si="58"/>
        <v>1.9801980198019802E-2</v>
      </c>
      <c r="F117" s="104">
        <f>IF(ISNUMBER(D117), $B118 * E117, "")</f>
        <v>2970.2970297029701</v>
      </c>
      <c r="G117" s="102">
        <v>5170</v>
      </c>
      <c r="H117" s="25">
        <f t="shared" si="59"/>
        <v>2.3762376237623763E-2</v>
      </c>
      <c r="I117" s="103">
        <f>IF(ISNUMBER(G117), $B118 * H117, "")</f>
        <v>3564.3564356435645</v>
      </c>
      <c r="J117" s="24">
        <v>5170</v>
      </c>
      <c r="K117" s="25">
        <f t="shared" si="60"/>
        <v>2.3762376237623763E-2</v>
      </c>
      <c r="L117" s="104">
        <f>IF(ISNUMBER(J117), $B118 * K117, "")</f>
        <v>3564.3564356435645</v>
      </c>
      <c r="M117" s="102">
        <v>4965</v>
      </c>
      <c r="N117" s="25">
        <f t="shared" si="61"/>
        <v>-1.6831683168316833E-2</v>
      </c>
      <c r="O117" s="104">
        <f>IF(ISNUMBER(M117), $B118 * N117, "")</f>
        <v>-2524.7524752475251</v>
      </c>
      <c r="Q117" s="253"/>
      <c r="R117" s="254"/>
      <c r="S117" s="255"/>
    </row>
    <row r="118" spans="1:19" ht="17.25" thickBot="1">
      <c r="A118" s="132" t="s">
        <v>266</v>
      </c>
      <c r="B118" s="261">
        <f>$B$37</f>
        <v>150000</v>
      </c>
      <c r="C118" s="262"/>
      <c r="D118" s="26" t="s">
        <v>267</v>
      </c>
      <c r="E118" s="27">
        <f>IF(COUNT(E98:E117), SUM(E98:E117) / COUNT(E98:E117), 0)</f>
        <v>2.4430280382801726E-2</v>
      </c>
      <c r="F118" s="28">
        <f>SUM(F98:F117)</f>
        <v>73290.841148405161</v>
      </c>
      <c r="G118" s="26" t="s">
        <v>267</v>
      </c>
      <c r="H118" s="27">
        <f>IF(COUNT(H98:H117), SUM(H98:H117) / COUNT(H98:H117), 0)</f>
        <v>2.9419545444025474E-2</v>
      </c>
      <c r="I118" s="28">
        <f>SUM(I98:I117)</f>
        <v>88258.636332076421</v>
      </c>
      <c r="J118" s="26" t="s">
        <v>267</v>
      </c>
      <c r="K118" s="27">
        <f>IF(COUNT(K98:K117), SUM(K98:K117) / COUNT(K98:K117), 0)</f>
        <v>2.9419545444025474E-2</v>
      </c>
      <c r="L118" s="28">
        <f>SUM(L98:L117)</f>
        <v>88258.636332076421</v>
      </c>
      <c r="M118" s="26" t="s">
        <v>267</v>
      </c>
      <c r="N118" s="27">
        <f>IF(COUNT(N98:N117), SUM(N98:N117) / COUNT(N98:N117), 0)</f>
        <v>1.3773972650375332E-2</v>
      </c>
      <c r="O118" s="28">
        <f>SUM(O98:O117)</f>
        <v>41321.917951126001</v>
      </c>
      <c r="Q118" s="256"/>
      <c r="R118" s="257"/>
      <c r="S118" s="258"/>
    </row>
    <row r="120" spans="1:19" ht="17.25" thickBot="1"/>
    <row r="121" spans="1:19" ht="17.25" thickBot="1">
      <c r="A121" s="202" t="s">
        <v>254</v>
      </c>
      <c r="B121" s="203"/>
      <c r="C121" s="203"/>
      <c r="D121" s="203"/>
      <c r="E121" s="203"/>
      <c r="F121" s="203"/>
      <c r="G121" s="203"/>
      <c r="H121" s="203"/>
      <c r="I121" s="203"/>
      <c r="J121" s="203"/>
      <c r="K121" s="203"/>
      <c r="L121" s="203"/>
      <c r="M121" s="203"/>
      <c r="N121" s="203"/>
      <c r="O121" s="204"/>
      <c r="Q121" s="223"/>
      <c r="R121" s="223"/>
      <c r="S121" s="223"/>
    </row>
    <row r="122" spans="1:19" ht="17.25" thickBot="1">
      <c r="A122" s="186" t="s">
        <v>263</v>
      </c>
      <c r="B122" s="202" t="s">
        <v>49</v>
      </c>
      <c r="C122" s="204"/>
      <c r="D122" s="202" t="s">
        <v>57</v>
      </c>
      <c r="E122" s="203"/>
      <c r="F122" s="204"/>
      <c r="G122" s="229">
        <f>_xlfn.IFNA(VLOOKUP(B122, 현재가테이블!$B$2:$D$200, 2, FALSE), "-")</f>
        <v>48446000</v>
      </c>
      <c r="H122" s="230"/>
      <c r="I122" s="231"/>
      <c r="J122" s="202" t="s">
        <v>58</v>
      </c>
      <c r="K122" s="203"/>
      <c r="L122" s="204"/>
      <c r="M122" s="232">
        <f>_xlfn.IFNA(VLOOKUP(B122, 현재가테이블!$B$2:$D$200, 3, FALSE), "-")</f>
        <v>4.5040769699999997E-2</v>
      </c>
      <c r="N122" s="233"/>
      <c r="O122" s="234"/>
      <c r="Q122" s="223"/>
      <c r="R122" s="223"/>
      <c r="S122" s="223"/>
    </row>
    <row r="123" spans="1:19" ht="17.25" thickBot="1">
      <c r="A123" s="263" t="s">
        <v>54</v>
      </c>
      <c r="B123" s="265" t="str">
        <f>TEXT($G$1, "[$-ko-KR]yyyy-mm-dd(ddd) ") &amp; "오전 00:00"</f>
        <v>2022-02-13(일) 오전 00:00</v>
      </c>
      <c r="C123" s="266"/>
      <c r="D123" s="225" t="str">
        <f>TEXT($G$1, "[$-ko-KR]yyyy-mm-dd(ddd) ") &amp; "오후 14:00"</f>
        <v>2022-02-13(일) 오후 14:00</v>
      </c>
      <c r="E123" s="226"/>
      <c r="F123" s="227"/>
      <c r="G123" s="225" t="str">
        <f>TEXT($G$1, "[$-ko-KR]yyyy-mm-dd(ddd) ") &amp; "오후 19:00"</f>
        <v>2022-02-13(일) 오후 19:00</v>
      </c>
      <c r="H123" s="226"/>
      <c r="I123" s="227"/>
      <c r="J123" s="225" t="str">
        <f>TEXT($G$1, "[$-ko-KR]yyyy-mm-dd(ddd) ") &amp; "오후 21:00"</f>
        <v>2022-02-13(일) 오후 21:00</v>
      </c>
      <c r="K123" s="226"/>
      <c r="L123" s="227"/>
      <c r="M123" s="225" t="str">
        <f>TEXT($G$1+1, "[$-ko-KR]yyyy-mm-dd(ddd) ") &amp; "오전 00:00"</f>
        <v>2022-02-14(월) 오전 00:00</v>
      </c>
      <c r="N123" s="226"/>
      <c r="O123" s="227"/>
      <c r="Q123" s="223"/>
      <c r="R123" s="223"/>
      <c r="S123" s="223"/>
    </row>
    <row r="124" spans="1:19" ht="17.25" thickBot="1">
      <c r="A124" s="264"/>
      <c r="B124" s="121" t="s">
        <v>57</v>
      </c>
      <c r="C124" s="122" t="s">
        <v>58</v>
      </c>
      <c r="D124" s="2" t="s">
        <v>57</v>
      </c>
      <c r="E124" s="10" t="s">
        <v>264</v>
      </c>
      <c r="F124" s="11" t="s">
        <v>265</v>
      </c>
      <c r="G124" s="187" t="s">
        <v>57</v>
      </c>
      <c r="H124" s="188" t="s">
        <v>264</v>
      </c>
      <c r="I124" s="189" t="s">
        <v>265</v>
      </c>
      <c r="J124" s="10" t="s">
        <v>57</v>
      </c>
      <c r="K124" s="10" t="s">
        <v>264</v>
      </c>
      <c r="L124" s="115" t="s">
        <v>265</v>
      </c>
      <c r="M124" s="2" t="s">
        <v>57</v>
      </c>
      <c r="N124" s="10" t="s">
        <v>264</v>
      </c>
      <c r="O124" s="66" t="s">
        <v>265</v>
      </c>
      <c r="Q124" s="228"/>
      <c r="R124" s="228"/>
      <c r="S124" s="228"/>
    </row>
    <row r="125" spans="1:19" ht="17.25" thickBot="1">
      <c r="A125" s="123" t="s">
        <v>198</v>
      </c>
      <c r="B125" s="124">
        <v>50.4</v>
      </c>
      <c r="C125" s="76">
        <v>-1.5625E-2</v>
      </c>
      <c r="D125" s="13">
        <v>51.6</v>
      </c>
      <c r="E125" s="14">
        <f>IF(ISNUMBER(D125), (D125 - $B125) / $B125, "")</f>
        <v>2.3809523809523867E-2</v>
      </c>
      <c r="F125" s="16">
        <f>IF(ISNUMBER(D125), $B145 * E125, "")</f>
        <v>3571.4285714285802</v>
      </c>
      <c r="G125" s="29">
        <v>51.8</v>
      </c>
      <c r="H125" s="14">
        <f>IF(ISNUMBER(G125), (G125 - $B125) / $B125, "")</f>
        <v>2.7777777777777752E-2</v>
      </c>
      <c r="I125" s="100">
        <f>IF(ISNUMBER(G125), $B145 * H125, "")</f>
        <v>4166.6666666666624</v>
      </c>
      <c r="J125" s="13">
        <v>51.8</v>
      </c>
      <c r="K125" s="14">
        <f>IF(ISNUMBER(J125), (J125 - $B125) / $B125, "")</f>
        <v>2.7777777777777752E-2</v>
      </c>
      <c r="L125" s="16">
        <f>IF(ISNUMBER(J125), $B145 * K125, "")</f>
        <v>4166.6666666666624</v>
      </c>
      <c r="M125" s="29">
        <v>52</v>
      </c>
      <c r="N125" s="14">
        <f>IF(ISNUMBER(M125), (M125 - $B125) / $B125, "")</f>
        <v>3.1746031746031772E-2</v>
      </c>
      <c r="O125" s="16">
        <f>IF(ISNUMBER(M125), $B145 * N125, "")</f>
        <v>4761.904761904766</v>
      </c>
      <c r="Q125" s="223"/>
      <c r="R125" s="223"/>
      <c r="S125" s="223"/>
    </row>
    <row r="126" spans="1:19" ht="17.25" thickBot="1">
      <c r="A126" s="125" t="s">
        <v>141</v>
      </c>
      <c r="B126" s="126">
        <v>92.4</v>
      </c>
      <c r="C126" s="77">
        <v>-2.6343519499999999E-2</v>
      </c>
      <c r="D126" s="15">
        <v>92.8</v>
      </c>
      <c r="E126" s="32">
        <f t="shared" ref="E126:E129" si="62">IF(ISNUMBER(D126), (D126 - $B126) / $B126, "")</f>
        <v>4.3290043290042362E-3</v>
      </c>
      <c r="F126" s="18">
        <f>IF(ISNUMBER(D126), $B145 * E126, "")</f>
        <v>649.35064935063542</v>
      </c>
      <c r="G126" s="31">
        <v>93.8</v>
      </c>
      <c r="H126" s="32">
        <f t="shared" ref="H126:H129" si="63">IF(ISNUMBER(G126), (G126 - $B126) / $B126, "")</f>
        <v>1.5151515151515058E-2</v>
      </c>
      <c r="I126" s="101">
        <f>IF(ISNUMBER(G126), $B145 * H126, "")</f>
        <v>2272.7272727272589</v>
      </c>
      <c r="J126" s="15">
        <v>93.8</v>
      </c>
      <c r="K126" s="32">
        <f t="shared" ref="K126:K129" si="64">IF(ISNUMBER(J126), (J126 - $B126) / $B126, "")</f>
        <v>1.5151515151515058E-2</v>
      </c>
      <c r="L126" s="18">
        <f>IF(ISNUMBER(J126), $B145 * K126, "")</f>
        <v>2272.7272727272589</v>
      </c>
      <c r="M126" s="31">
        <v>93.2</v>
      </c>
      <c r="N126" s="32">
        <f t="shared" ref="N126:N129" si="65">IF(ISNUMBER(M126), (M126 - $B126) / $B126, "")</f>
        <v>8.6580086580086268E-3</v>
      </c>
      <c r="O126" s="18">
        <f>IF(ISNUMBER(M126), $B145 * N126, "")</f>
        <v>1298.701298701294</v>
      </c>
      <c r="Q126" s="223"/>
      <c r="R126" s="223"/>
      <c r="S126" s="223"/>
    </row>
    <row r="127" spans="1:19" ht="17.25" thickBot="1">
      <c r="A127" s="125" t="s">
        <v>331</v>
      </c>
      <c r="B127" s="126">
        <v>9.9199999999999997E-2</v>
      </c>
      <c r="C127" s="77">
        <v>-2.7450980400000002E-2</v>
      </c>
      <c r="D127" s="15">
        <v>0.10199999999999999</v>
      </c>
      <c r="E127" s="32">
        <f t="shared" si="62"/>
        <v>2.8225806451612875E-2</v>
      </c>
      <c r="F127" s="18">
        <f>IF(ISNUMBER(D127), $B145 * E127, "")</f>
        <v>4233.8709677419311</v>
      </c>
      <c r="G127" s="31">
        <v>0.10199999999999999</v>
      </c>
      <c r="H127" s="32">
        <f t="shared" si="63"/>
        <v>2.8225806451612875E-2</v>
      </c>
      <c r="I127" s="101">
        <f>IF(ISNUMBER(G127), $B145 * H127, "")</f>
        <v>4233.8709677419311</v>
      </c>
      <c r="J127" s="15">
        <v>0.10199999999999999</v>
      </c>
      <c r="K127" s="32">
        <f t="shared" si="64"/>
        <v>2.8225806451612875E-2</v>
      </c>
      <c r="L127" s="18">
        <f>IF(ISNUMBER(J127), $B145 * K127, "")</f>
        <v>4233.8709677419311</v>
      </c>
      <c r="M127" s="31">
        <v>0.10199999999999999</v>
      </c>
      <c r="N127" s="32">
        <f t="shared" si="65"/>
        <v>2.8225806451612875E-2</v>
      </c>
      <c r="O127" s="18">
        <f>IF(ISNUMBER(M127), $B145 * N127, "")</f>
        <v>4233.8709677419311</v>
      </c>
      <c r="Q127" s="228"/>
      <c r="R127" s="228"/>
      <c r="S127" s="228"/>
    </row>
    <row r="128" spans="1:19" ht="17.25" thickBot="1">
      <c r="A128" s="125" t="s">
        <v>127</v>
      </c>
      <c r="B128" s="126">
        <v>85.2</v>
      </c>
      <c r="C128" s="77">
        <v>-2.9612756300000001E-2</v>
      </c>
      <c r="D128" s="15">
        <v>87.4</v>
      </c>
      <c r="E128" s="32">
        <f t="shared" si="62"/>
        <v>2.5821596244131488E-2</v>
      </c>
      <c r="F128" s="18">
        <f>IF(ISNUMBER(D128), $B145 * E128, "")</f>
        <v>3873.2394366197232</v>
      </c>
      <c r="G128" s="31">
        <v>87.6</v>
      </c>
      <c r="H128" s="32">
        <f t="shared" si="63"/>
        <v>2.8169014084506942E-2</v>
      </c>
      <c r="I128" s="101">
        <f>IF(ISNUMBER(G128), $B145 * H128, "")</f>
        <v>4225.3521126760415</v>
      </c>
      <c r="J128" s="15">
        <v>87.6</v>
      </c>
      <c r="K128" s="32">
        <f t="shared" si="64"/>
        <v>2.8169014084506942E-2</v>
      </c>
      <c r="L128" s="18">
        <f>IF(ISNUMBER(J128), $B145 * K128, "")</f>
        <v>4225.3521126760415</v>
      </c>
      <c r="M128" s="31">
        <v>86.3</v>
      </c>
      <c r="N128" s="32">
        <f t="shared" si="65"/>
        <v>1.2910798122065661E-2</v>
      </c>
      <c r="O128" s="18">
        <f>IF(ISNUMBER(M128), $B145 * N128, "")</f>
        <v>1936.6197183098491</v>
      </c>
      <c r="Q128" s="228"/>
      <c r="R128" s="228"/>
      <c r="S128" s="228"/>
    </row>
    <row r="129" spans="1:19" ht="17.25" thickBot="1">
      <c r="A129" s="127" t="s">
        <v>204</v>
      </c>
      <c r="B129" s="128">
        <v>8.06</v>
      </c>
      <c r="C129" s="78">
        <v>-3.0084235899999999E-2</v>
      </c>
      <c r="D129" s="20">
        <v>8.33</v>
      </c>
      <c r="E129" s="21">
        <f t="shared" si="62"/>
        <v>3.3498759305210866E-2</v>
      </c>
      <c r="F129" s="22">
        <f>IF(ISNUMBER(D129), $B145 * E129, "")</f>
        <v>5024.81389578163</v>
      </c>
      <c r="G129" s="30">
        <v>8.33</v>
      </c>
      <c r="H129" s="21">
        <f t="shared" si="63"/>
        <v>3.3498759305210866E-2</v>
      </c>
      <c r="I129" s="105">
        <f>IF(ISNUMBER(G129), $B145 * H129, "")</f>
        <v>5024.81389578163</v>
      </c>
      <c r="J129" s="20">
        <v>8.33</v>
      </c>
      <c r="K129" s="21">
        <f t="shared" si="64"/>
        <v>3.3498759305210866E-2</v>
      </c>
      <c r="L129" s="22">
        <f>IF(ISNUMBER(J129), $B145 * K129, "")</f>
        <v>5024.81389578163</v>
      </c>
      <c r="M129" s="30">
        <v>8.27</v>
      </c>
      <c r="N129" s="21">
        <f t="shared" si="65"/>
        <v>2.6054590570719488E-2</v>
      </c>
      <c r="O129" s="22">
        <f>IF(ISNUMBER(M129), $B145 * N129, "")</f>
        <v>3908.1885856079234</v>
      </c>
      <c r="Q129" s="228"/>
      <c r="R129" s="228"/>
      <c r="S129" s="228"/>
    </row>
    <row r="130" spans="1:19" ht="17.25" thickBot="1">
      <c r="A130" s="125" t="s">
        <v>119</v>
      </c>
      <c r="B130" s="129">
        <v>18.3</v>
      </c>
      <c r="C130" s="80">
        <v>-3.1746031700000003E-2</v>
      </c>
      <c r="D130" s="106">
        <v>18.3</v>
      </c>
      <c r="E130" s="107">
        <f>IF(ISNUMBER(D130), (D130 - $B130) / $B130, "")</f>
        <v>0</v>
      </c>
      <c r="F130" s="108">
        <f>IF(ISNUMBER(D130), $B145 * E130, "")</f>
        <v>0</v>
      </c>
      <c r="G130" s="109">
        <v>18.600000000000001</v>
      </c>
      <c r="H130" s="107">
        <f>IF(ISNUMBER(G130), (G130 - $B130) / $B130, "")</f>
        <v>1.6393442622950859E-2</v>
      </c>
      <c r="I130" s="110">
        <f>IF(ISNUMBER(G130), $B145 * H130, "")</f>
        <v>2459.0163934426287</v>
      </c>
      <c r="J130" s="106">
        <v>18.600000000000001</v>
      </c>
      <c r="K130" s="107">
        <f>IF(ISNUMBER(J130), (J130 - $B130) / $B130, "")</f>
        <v>1.6393442622950859E-2</v>
      </c>
      <c r="L130" s="108">
        <f>IF(ISNUMBER(J130), $B145 * K130, "")</f>
        <v>2459.0163934426287</v>
      </c>
      <c r="M130" s="109">
        <v>18.3</v>
      </c>
      <c r="N130" s="107">
        <f>IF(ISNUMBER(M130), (M130 - $B130) / $B130, "")</f>
        <v>0</v>
      </c>
      <c r="O130" s="108">
        <f>IF(ISNUMBER(M130), $B145 * N130, "")</f>
        <v>0</v>
      </c>
      <c r="Q130" s="228"/>
      <c r="R130" s="228"/>
      <c r="S130" s="228"/>
    </row>
    <row r="131" spans="1:19" ht="17.25" thickBot="1">
      <c r="A131" s="125" t="s">
        <v>64</v>
      </c>
      <c r="B131" s="126">
        <v>31.8</v>
      </c>
      <c r="C131" s="77">
        <v>-3.3434650500000003E-2</v>
      </c>
      <c r="D131" s="15">
        <v>32.1</v>
      </c>
      <c r="E131" s="32">
        <f t="shared" ref="E131:E134" si="66">IF(ISNUMBER(D131), (D131 - $B131) / $B131, "")</f>
        <v>9.4339622641509656E-3</v>
      </c>
      <c r="F131" s="18">
        <f>IF(ISNUMBER(D131), $B145 * E131, "")</f>
        <v>1415.0943396226448</v>
      </c>
      <c r="G131" s="31">
        <v>32.4</v>
      </c>
      <c r="H131" s="32">
        <f t="shared" ref="H131:H134" si="67">IF(ISNUMBER(G131), (G131 - $B131) / $B131, "")</f>
        <v>1.886792452830182E-2</v>
      </c>
      <c r="I131" s="101">
        <f>IF(ISNUMBER(G131), $B145 * H131, "")</f>
        <v>2830.1886792452729</v>
      </c>
      <c r="J131" s="15">
        <v>32.4</v>
      </c>
      <c r="K131" s="32">
        <f t="shared" ref="K131:K134" si="68">IF(ISNUMBER(J131), (J131 - $B131) / $B131, "")</f>
        <v>1.886792452830182E-2</v>
      </c>
      <c r="L131" s="18">
        <f>IF(ISNUMBER(J131), $B145 * K131, "")</f>
        <v>2830.1886792452729</v>
      </c>
      <c r="M131" s="31">
        <v>31.7</v>
      </c>
      <c r="N131" s="32">
        <f t="shared" ref="N131:N134" si="69">IF(ISNUMBER(M131), (M131 - $B131) / $B131, "")</f>
        <v>-3.1446540880503589E-3</v>
      </c>
      <c r="O131" s="18">
        <f>IF(ISNUMBER(M131), $B145 * N131, "")</f>
        <v>-471.69811320755383</v>
      </c>
      <c r="Q131" s="228"/>
      <c r="R131" s="228"/>
      <c r="S131" s="228"/>
    </row>
    <row r="132" spans="1:19" ht="17.25" thickBot="1">
      <c r="A132" s="125" t="s">
        <v>125</v>
      </c>
      <c r="B132" s="126">
        <v>68.7</v>
      </c>
      <c r="C132" s="77">
        <v>-3.3755274299999999E-2</v>
      </c>
      <c r="D132" s="15">
        <v>69.8</v>
      </c>
      <c r="E132" s="32">
        <f t="shared" si="66"/>
        <v>1.6011644832605448E-2</v>
      </c>
      <c r="F132" s="18">
        <f>IF(ISNUMBER(D132), $B145 * E132, "")</f>
        <v>2401.7467248908174</v>
      </c>
      <c r="G132" s="31">
        <v>70.900000000000006</v>
      </c>
      <c r="H132" s="32">
        <f t="shared" si="67"/>
        <v>3.2023289665211105E-2</v>
      </c>
      <c r="I132" s="101">
        <f>IF(ISNUMBER(G132), $B145 * H132, "")</f>
        <v>4803.4934497816657</v>
      </c>
      <c r="J132" s="15">
        <v>70.900000000000006</v>
      </c>
      <c r="K132" s="32">
        <f t="shared" si="68"/>
        <v>3.2023289665211105E-2</v>
      </c>
      <c r="L132" s="18">
        <f>IF(ISNUMBER(J132), $B145 * K132, "")</f>
        <v>4803.4934497816657</v>
      </c>
      <c r="M132" s="31">
        <v>69.2</v>
      </c>
      <c r="N132" s="32">
        <f t="shared" si="69"/>
        <v>7.2780203784570596E-3</v>
      </c>
      <c r="O132" s="18">
        <f>IF(ISNUMBER(M132), $B145 * N132, "")</f>
        <v>1091.703056768559</v>
      </c>
      <c r="Q132" s="228"/>
      <c r="R132" s="228"/>
      <c r="S132" s="228"/>
    </row>
    <row r="133" spans="1:19" ht="17.25" thickBot="1">
      <c r="A133" s="125" t="s">
        <v>71</v>
      </c>
      <c r="B133" s="126">
        <v>19.600000000000001</v>
      </c>
      <c r="C133" s="77">
        <v>-3.4482758600000003E-2</v>
      </c>
      <c r="D133" s="15">
        <v>19.899999999999999</v>
      </c>
      <c r="E133" s="32">
        <f t="shared" si="66"/>
        <v>1.5306122448979446E-2</v>
      </c>
      <c r="F133" s="18">
        <f>IF(ISNUMBER(D133), $B145 * E133, "")</f>
        <v>2295.918367346917</v>
      </c>
      <c r="G133" s="31">
        <v>20.100000000000001</v>
      </c>
      <c r="H133" s="32">
        <f t="shared" si="67"/>
        <v>2.551020408163265E-2</v>
      </c>
      <c r="I133" s="101">
        <f>IF(ISNUMBER(G133), $B145 * H133, "")</f>
        <v>3826.5306122448974</v>
      </c>
      <c r="J133" s="15">
        <v>20.100000000000001</v>
      </c>
      <c r="K133" s="32">
        <f t="shared" si="68"/>
        <v>2.551020408163265E-2</v>
      </c>
      <c r="L133" s="18">
        <f>IF(ISNUMBER(J133), $B145 * K133, "")</f>
        <v>3826.5306122448974</v>
      </c>
      <c r="M133" s="31">
        <v>20</v>
      </c>
      <c r="N133" s="32">
        <f t="shared" si="69"/>
        <v>2.0408163265306048E-2</v>
      </c>
      <c r="O133" s="18">
        <f>IF(ISNUMBER(M133), $B145 * N133, "")</f>
        <v>3061.2244897959072</v>
      </c>
      <c r="Q133" s="33"/>
      <c r="R133" s="33"/>
    </row>
    <row r="134" spans="1:19" ht="17.25" thickBot="1">
      <c r="A134" s="130" t="s">
        <v>129</v>
      </c>
      <c r="B134" s="131">
        <v>58.1</v>
      </c>
      <c r="C134" s="79">
        <v>-3.4883720899999998E-2</v>
      </c>
      <c r="D134" s="24">
        <v>59.2</v>
      </c>
      <c r="E134" s="25">
        <f t="shared" si="66"/>
        <v>1.8932874354561126E-2</v>
      </c>
      <c r="F134" s="104">
        <f>IF(ISNUMBER(D134), $B145 * E134, "")</f>
        <v>2839.931153184169</v>
      </c>
      <c r="G134" s="102">
        <v>59.9</v>
      </c>
      <c r="H134" s="25">
        <f t="shared" si="67"/>
        <v>3.0981067125645391E-2</v>
      </c>
      <c r="I134" s="103">
        <f>IF(ISNUMBER(G134), $B145 * H134, "")</f>
        <v>4647.1600688468088</v>
      </c>
      <c r="J134" s="24">
        <v>59.9</v>
      </c>
      <c r="K134" s="25">
        <f t="shared" si="68"/>
        <v>3.0981067125645391E-2</v>
      </c>
      <c r="L134" s="104">
        <f>IF(ISNUMBER(J134), $B145 * K134, "")</f>
        <v>4647.1600688468088</v>
      </c>
      <c r="M134" s="102">
        <v>59.1</v>
      </c>
      <c r="N134" s="25">
        <f t="shared" si="69"/>
        <v>1.7211703958691909E-2</v>
      </c>
      <c r="O134" s="104">
        <f>IF(ISNUMBER(M134), $B145 * N134, "")</f>
        <v>2581.7555938037863</v>
      </c>
      <c r="Q134" s="237"/>
      <c r="R134" s="238"/>
      <c r="S134" s="239"/>
    </row>
    <row r="135" spans="1:19">
      <c r="A135" s="123" t="s">
        <v>212</v>
      </c>
      <c r="B135" s="124">
        <v>7.4</v>
      </c>
      <c r="C135" s="76">
        <v>-3.64583333E-2</v>
      </c>
      <c r="D135" s="13">
        <v>7.64</v>
      </c>
      <c r="E135" s="14">
        <f>IF(ISNUMBER(D135), (D135 - $B135) / $B135, "")</f>
        <v>3.2432432432432337E-2</v>
      </c>
      <c r="F135" s="16">
        <f>IF(ISNUMBER(D135), $B145 * E135, "")</f>
        <v>4864.8648648648505</v>
      </c>
      <c r="G135" s="29">
        <v>7.65</v>
      </c>
      <c r="H135" s="14">
        <f>IF(ISNUMBER(G135), (G135 - $B135) / $B135, "")</f>
        <v>3.3783783783783779E-2</v>
      </c>
      <c r="I135" s="100">
        <f>IF(ISNUMBER(G135), $B145 * H135, "")</f>
        <v>5067.5675675675666</v>
      </c>
      <c r="J135" s="13">
        <v>7.65</v>
      </c>
      <c r="K135" s="14">
        <f>IF(ISNUMBER(J135), (J135 - $B135) / $B135, "")</f>
        <v>3.3783783783783779E-2</v>
      </c>
      <c r="L135" s="16">
        <f>IF(ISNUMBER(J135), $B145 * K135, "")</f>
        <v>5067.5675675675666</v>
      </c>
      <c r="M135" s="29">
        <v>7.65</v>
      </c>
      <c r="N135" s="14">
        <f>IF(ISNUMBER(M135), (M135 - $B135) / $B135, "")</f>
        <v>3.3783783783783779E-2</v>
      </c>
      <c r="O135" s="16">
        <f>IF(ISNUMBER(M135), $B145 * N135, "")</f>
        <v>5067.5675675675666</v>
      </c>
      <c r="Q135" s="240"/>
      <c r="R135" s="241"/>
      <c r="S135" s="242"/>
    </row>
    <row r="136" spans="1:19" ht="17.25" thickBot="1">
      <c r="A136" s="125" t="s">
        <v>145</v>
      </c>
      <c r="B136" s="126">
        <v>12.5</v>
      </c>
      <c r="C136" s="77">
        <v>-3.8461538500000003E-2</v>
      </c>
      <c r="D136" s="15">
        <v>12.9</v>
      </c>
      <c r="E136" s="32">
        <f t="shared" ref="E136:E139" si="70">IF(ISNUMBER(D136), (D136 - $B136) / $B136, "")</f>
        <v>3.2000000000000028E-2</v>
      </c>
      <c r="F136" s="18">
        <f>IF(ISNUMBER(D136), $B145 * E136, "")</f>
        <v>4800.0000000000045</v>
      </c>
      <c r="G136" s="31">
        <v>13</v>
      </c>
      <c r="H136" s="32">
        <f t="shared" ref="H136:H139" si="71">IF(ISNUMBER(G136), (G136 - $B136) / $B136, "")</f>
        <v>0.04</v>
      </c>
      <c r="I136" s="101">
        <f>IF(ISNUMBER(G136), $B145 * H136, "")</f>
        <v>6000</v>
      </c>
      <c r="J136" s="15">
        <v>13</v>
      </c>
      <c r="K136" s="32">
        <f t="shared" ref="K136:K139" si="72">IF(ISNUMBER(J136), (J136 - $B136) / $B136, "")</f>
        <v>0.04</v>
      </c>
      <c r="L136" s="18">
        <f>IF(ISNUMBER(J136), $B145 * K136, "")</f>
        <v>6000</v>
      </c>
      <c r="M136" s="31">
        <v>12.8</v>
      </c>
      <c r="N136" s="32">
        <f t="shared" ref="N136:N139" si="73">IF(ISNUMBER(M136), (M136 - $B136) / $B136, "")</f>
        <v>2.4000000000000056E-2</v>
      </c>
      <c r="O136" s="18">
        <f>IF(ISNUMBER(M136), $B145 * N136, "")</f>
        <v>3600.0000000000082</v>
      </c>
      <c r="Q136" s="243"/>
      <c r="R136" s="244"/>
      <c r="S136" s="245"/>
    </row>
    <row r="137" spans="1:19" ht="17.25" thickBot="1">
      <c r="A137" s="125" t="s">
        <v>97</v>
      </c>
      <c r="B137" s="126">
        <v>2.5000000000000001E-3</v>
      </c>
      <c r="C137" s="77">
        <v>-3.8461538500000003E-2</v>
      </c>
      <c r="D137" s="15">
        <v>2.7000000000000001E-3</v>
      </c>
      <c r="E137" s="32">
        <f t="shared" si="70"/>
        <v>8.0000000000000029E-2</v>
      </c>
      <c r="F137" s="18">
        <f>IF(ISNUMBER(D137), $B145 * E137, "")</f>
        <v>12000.000000000004</v>
      </c>
      <c r="G137" s="31">
        <v>2.7000000000000001E-3</v>
      </c>
      <c r="H137" s="32">
        <f t="shared" si="71"/>
        <v>8.0000000000000029E-2</v>
      </c>
      <c r="I137" s="101">
        <f>IF(ISNUMBER(G137), $B145 * H137, "")</f>
        <v>12000.000000000004</v>
      </c>
      <c r="J137" s="15">
        <v>2.7000000000000001E-3</v>
      </c>
      <c r="K137" s="32">
        <f t="shared" si="72"/>
        <v>8.0000000000000029E-2</v>
      </c>
      <c r="L137" s="18">
        <f>IF(ISNUMBER(J137), $B145 * K137, "")</f>
        <v>12000.000000000004</v>
      </c>
      <c r="M137" s="31">
        <v>2.7000000000000001E-3</v>
      </c>
      <c r="N137" s="32">
        <f t="shared" si="73"/>
        <v>8.0000000000000029E-2</v>
      </c>
      <c r="O137" s="18">
        <f>IF(ISNUMBER(M137), $B145 * N137, "")</f>
        <v>12000.000000000004</v>
      </c>
      <c r="Q137" s="228"/>
      <c r="R137" s="228"/>
      <c r="S137" s="228"/>
    </row>
    <row r="138" spans="1:19" ht="17.25" thickBot="1">
      <c r="A138" s="125" t="s">
        <v>342</v>
      </c>
      <c r="B138" s="126">
        <v>10</v>
      </c>
      <c r="C138" s="77">
        <v>-3.8461538500000003E-2</v>
      </c>
      <c r="D138" s="15">
        <v>10.1</v>
      </c>
      <c r="E138" s="32">
        <f t="shared" si="70"/>
        <v>9.9999999999999638E-3</v>
      </c>
      <c r="F138" s="18">
        <f>IF(ISNUMBER(D138), $B145 * E138, "")</f>
        <v>1499.9999999999945</v>
      </c>
      <c r="G138" s="31">
        <v>10.199999999999999</v>
      </c>
      <c r="H138" s="32">
        <f t="shared" si="71"/>
        <v>1.9999999999999928E-2</v>
      </c>
      <c r="I138" s="101">
        <f>IF(ISNUMBER(G138), $B145 * H138, "")</f>
        <v>2999.9999999999891</v>
      </c>
      <c r="J138" s="15">
        <v>10.199999999999999</v>
      </c>
      <c r="K138" s="32">
        <f t="shared" si="72"/>
        <v>1.9999999999999928E-2</v>
      </c>
      <c r="L138" s="18">
        <f>IF(ISNUMBER(J138), $B145 * K138, "")</f>
        <v>2999.9999999999891</v>
      </c>
      <c r="M138" s="31">
        <v>10.1</v>
      </c>
      <c r="N138" s="32">
        <f t="shared" si="73"/>
        <v>9.9999999999999638E-3</v>
      </c>
      <c r="O138" s="18">
        <f>IF(ISNUMBER(M138), $B145 * N138, "")</f>
        <v>1499.9999999999945</v>
      </c>
      <c r="Q138" s="223"/>
      <c r="R138" s="223"/>
      <c r="S138" s="223"/>
    </row>
    <row r="139" spans="1:19" ht="17.25" thickBot="1">
      <c r="A139" s="127" t="s">
        <v>200</v>
      </c>
      <c r="B139" s="128">
        <v>11.9</v>
      </c>
      <c r="C139" s="78">
        <v>-4.0322580599999998E-2</v>
      </c>
      <c r="D139" s="20">
        <v>12.2</v>
      </c>
      <c r="E139" s="21">
        <f t="shared" si="70"/>
        <v>2.5210084033613356E-2</v>
      </c>
      <c r="F139" s="22">
        <f>IF(ISNUMBER(D139), $B145 * E139, "")</f>
        <v>3781.5126050420035</v>
      </c>
      <c r="G139" s="30">
        <v>12.3</v>
      </c>
      <c r="H139" s="21">
        <f t="shared" si="71"/>
        <v>3.3613445378151287E-2</v>
      </c>
      <c r="I139" s="105">
        <f>IF(ISNUMBER(G139), $B145 * H139, "")</f>
        <v>5042.0168067226932</v>
      </c>
      <c r="J139" s="20">
        <v>12.3</v>
      </c>
      <c r="K139" s="21">
        <f t="shared" si="72"/>
        <v>3.3613445378151287E-2</v>
      </c>
      <c r="L139" s="22">
        <f>IF(ISNUMBER(J139), $B145 * K139, "")</f>
        <v>5042.0168067226932</v>
      </c>
      <c r="M139" s="30">
        <v>12.3</v>
      </c>
      <c r="N139" s="21">
        <f t="shared" si="73"/>
        <v>3.3613445378151287E-2</v>
      </c>
      <c r="O139" s="22">
        <f>IF(ISNUMBER(M139), $B145 * N139, "")</f>
        <v>5042.0168067226932</v>
      </c>
      <c r="Q139" s="223"/>
      <c r="R139" s="223"/>
      <c r="S139" s="223"/>
    </row>
    <row r="140" spans="1:19" ht="17.25" thickBot="1">
      <c r="A140" s="125" t="s">
        <v>206</v>
      </c>
      <c r="B140" s="129">
        <v>11.7</v>
      </c>
      <c r="C140" s="80">
        <v>-4.09836066E-2</v>
      </c>
      <c r="D140" s="106">
        <v>12</v>
      </c>
      <c r="E140" s="107">
        <f>IF(ISNUMBER(D140), (D140 - $B140) / $B140, "")</f>
        <v>2.5641025641025703E-2</v>
      </c>
      <c r="F140" s="108">
        <f>IF(ISNUMBER(D140), $B145 * E140, "")</f>
        <v>3846.1538461538553</v>
      </c>
      <c r="G140" s="109">
        <v>12.1</v>
      </c>
      <c r="H140" s="107">
        <f>IF(ISNUMBER(G140), (G140 - $B140) / $B140, "")</f>
        <v>3.4188034188034219E-2</v>
      </c>
      <c r="I140" s="110">
        <f>IF(ISNUMBER(G140), $B145 * H140, "")</f>
        <v>5128.2051282051325</v>
      </c>
      <c r="J140" s="106">
        <v>12.1</v>
      </c>
      <c r="K140" s="107">
        <f>IF(ISNUMBER(J140), (J140 - $B140) / $B140, "")</f>
        <v>3.4188034188034219E-2</v>
      </c>
      <c r="L140" s="108">
        <f>IF(ISNUMBER(J140), $B145 * K140, "")</f>
        <v>5128.2051282051325</v>
      </c>
      <c r="M140" s="109">
        <v>12</v>
      </c>
      <c r="N140" s="107">
        <f>IF(ISNUMBER(M140), (M140 - $B140) / $B140, "")</f>
        <v>2.5641025641025703E-2</v>
      </c>
      <c r="O140" s="108">
        <f>IF(ISNUMBER(M140), $B145 * N140, "")</f>
        <v>3846.1538461538553</v>
      </c>
      <c r="Q140" s="228"/>
      <c r="R140" s="228"/>
      <c r="S140" s="228"/>
    </row>
    <row r="141" spans="1:19" ht="17.25" thickBot="1">
      <c r="A141" s="125" t="s">
        <v>175</v>
      </c>
      <c r="B141" s="126">
        <v>11.1</v>
      </c>
      <c r="C141" s="77">
        <v>-4.31034483E-2</v>
      </c>
      <c r="D141" s="15">
        <v>11.5</v>
      </c>
      <c r="E141" s="32">
        <f t="shared" ref="E141:E144" si="74">IF(ISNUMBER(D141), (D141 - $B141) / $B141, "")</f>
        <v>3.603603603603607E-2</v>
      </c>
      <c r="F141" s="18">
        <f>IF(ISNUMBER(D141), $B145 * E141, "")</f>
        <v>5405.4054054054104</v>
      </c>
      <c r="G141" s="31">
        <v>11.5</v>
      </c>
      <c r="H141" s="32">
        <f t="shared" ref="H141:H144" si="75">IF(ISNUMBER(G141), (G141 - $B141) / $B141, "")</f>
        <v>3.603603603603607E-2</v>
      </c>
      <c r="I141" s="101">
        <f>IF(ISNUMBER(G141), $B145 * H141, "")</f>
        <v>5405.4054054054104</v>
      </c>
      <c r="J141" s="15">
        <v>11.5</v>
      </c>
      <c r="K141" s="32">
        <f t="shared" ref="K141:K144" si="76">IF(ISNUMBER(J141), (J141 - $B141) / $B141, "")</f>
        <v>3.603603603603607E-2</v>
      </c>
      <c r="L141" s="18">
        <f>IF(ISNUMBER(J141), $B145 * K141, "")</f>
        <v>5405.4054054054104</v>
      </c>
      <c r="M141" s="31">
        <v>11.4</v>
      </c>
      <c r="N141" s="32">
        <f t="shared" ref="N141:N144" si="77">IF(ISNUMBER(M141), (M141 - $B141) / $B141, "")</f>
        <v>2.7027027027027091E-2</v>
      </c>
      <c r="O141" s="18">
        <f>IF(ISNUMBER(M141), $B145 * N141, "")</f>
        <v>4054.0540540540637</v>
      </c>
      <c r="Q141" s="228"/>
      <c r="R141" s="228"/>
      <c r="S141" s="228"/>
    </row>
    <row r="142" spans="1:19" ht="17.25" thickBot="1">
      <c r="A142" s="125" t="s">
        <v>186</v>
      </c>
      <c r="B142" s="126">
        <v>10.8</v>
      </c>
      <c r="C142" s="77">
        <v>-4.4247787599999998E-2</v>
      </c>
      <c r="D142" s="15">
        <v>11.2</v>
      </c>
      <c r="E142" s="32">
        <f t="shared" si="74"/>
        <v>3.7037037037036903E-2</v>
      </c>
      <c r="F142" s="18">
        <f>IF(ISNUMBER(D142), $B145 * E142, "")</f>
        <v>5555.5555555555356</v>
      </c>
      <c r="G142" s="31">
        <v>11.3</v>
      </c>
      <c r="H142" s="32">
        <f t="shared" si="75"/>
        <v>4.6296296296296294E-2</v>
      </c>
      <c r="I142" s="101">
        <f>IF(ISNUMBER(G142), $B145 * H142, "")</f>
        <v>6944.4444444444443</v>
      </c>
      <c r="J142" s="15">
        <v>11.3</v>
      </c>
      <c r="K142" s="32">
        <f t="shared" si="76"/>
        <v>4.6296296296296294E-2</v>
      </c>
      <c r="L142" s="18">
        <f>IF(ISNUMBER(J142), $B145 * K142, "")</f>
        <v>6944.4444444444443</v>
      </c>
      <c r="M142" s="31">
        <v>11.2</v>
      </c>
      <c r="N142" s="32">
        <f t="shared" si="77"/>
        <v>3.7037037037036903E-2</v>
      </c>
      <c r="O142" s="18">
        <f>IF(ISNUMBER(M142), $B145 * N142, "")</f>
        <v>5555.5555555555356</v>
      </c>
      <c r="Q142" s="228"/>
      <c r="R142" s="228"/>
      <c r="S142" s="228"/>
    </row>
    <row r="143" spans="1:19">
      <c r="A143" s="125" t="s">
        <v>159</v>
      </c>
      <c r="B143" s="126">
        <v>68</v>
      </c>
      <c r="C143" s="77">
        <v>-4.7619047599999999E-2</v>
      </c>
      <c r="D143" s="15">
        <v>75.400000000000006</v>
      </c>
      <c r="E143" s="32">
        <f t="shared" si="74"/>
        <v>0.10882352941176479</v>
      </c>
      <c r="F143" s="18">
        <f>IF(ISNUMBER(D143), $B145 * E143, "")</f>
        <v>16323.529411764719</v>
      </c>
      <c r="G143" s="31">
        <v>75.400000000000006</v>
      </c>
      <c r="H143" s="32">
        <f t="shared" si="75"/>
        <v>0.10882352941176479</v>
      </c>
      <c r="I143" s="101">
        <f>IF(ISNUMBER(G143), $B145 * H143, "")</f>
        <v>16323.529411764719</v>
      </c>
      <c r="J143" s="15">
        <v>75.400000000000006</v>
      </c>
      <c r="K143" s="32">
        <f t="shared" si="76"/>
        <v>0.10882352941176479</v>
      </c>
      <c r="L143" s="18">
        <f>IF(ISNUMBER(J143), $B145 * K143, "")</f>
        <v>16323.529411764719</v>
      </c>
      <c r="M143" s="31">
        <v>70.900000000000006</v>
      </c>
      <c r="N143" s="32">
        <f t="shared" si="77"/>
        <v>4.2647058823529496E-2</v>
      </c>
      <c r="O143" s="18">
        <f>IF(ISNUMBER(M143), $B145 * N143, "")</f>
        <v>6397.0588235294244</v>
      </c>
      <c r="Q143" s="250"/>
      <c r="R143" s="251"/>
      <c r="S143" s="252"/>
    </row>
    <row r="144" spans="1:19" ht="17.25" thickBot="1">
      <c r="A144" s="130" t="s">
        <v>230</v>
      </c>
      <c r="B144" s="131">
        <v>55.6</v>
      </c>
      <c r="C144" s="79">
        <v>-4.9572649599999997E-2</v>
      </c>
      <c r="D144" s="24">
        <v>57</v>
      </c>
      <c r="E144" s="25">
        <f t="shared" si="74"/>
        <v>2.5179856115107889E-2</v>
      </c>
      <c r="F144" s="104">
        <f>IF(ISNUMBER(D144), $B145 * E144, "")</f>
        <v>3776.9784172661834</v>
      </c>
      <c r="G144" s="102">
        <v>57.3</v>
      </c>
      <c r="H144" s="25">
        <f t="shared" si="75"/>
        <v>3.0575539568345245E-2</v>
      </c>
      <c r="I144" s="103">
        <f>IF(ISNUMBER(G144), $B145 * H144, "")</f>
        <v>4586.3309352517863</v>
      </c>
      <c r="J144" s="24">
        <v>57.3</v>
      </c>
      <c r="K144" s="25">
        <f t="shared" si="76"/>
        <v>3.0575539568345245E-2</v>
      </c>
      <c r="L144" s="104">
        <f>IF(ISNUMBER(J144), $B145 * K144, "")</f>
        <v>4586.3309352517863</v>
      </c>
      <c r="M144" s="102">
        <v>57</v>
      </c>
      <c r="N144" s="25">
        <f t="shared" si="77"/>
        <v>2.5179856115107889E-2</v>
      </c>
      <c r="O144" s="104">
        <f>IF(ISNUMBER(M144), $B145 * N144, "")</f>
        <v>3776.9784172661834</v>
      </c>
      <c r="Q144" s="253"/>
      <c r="R144" s="254"/>
      <c r="S144" s="255"/>
    </row>
    <row r="145" spans="1:19" ht="17.25" thickBot="1">
      <c r="A145" s="132" t="s">
        <v>266</v>
      </c>
      <c r="B145" s="261">
        <f>$B$37</f>
        <v>150000</v>
      </c>
      <c r="C145" s="262"/>
      <c r="D145" s="26" t="s">
        <v>267</v>
      </c>
      <c r="E145" s="27">
        <f>IF(COUNT(E125:E144), SUM(E125:E144) / COUNT(E125:E144), 0)</f>
        <v>2.9386464737339867E-2</v>
      </c>
      <c r="F145" s="28">
        <f>SUM(F125:F144)</f>
        <v>88159.394212019615</v>
      </c>
      <c r="G145" s="26" t="s">
        <v>267</v>
      </c>
      <c r="H145" s="27">
        <f>IF(COUNT(H125:H144), SUM(H125:H144) / COUNT(H125:H144), 0)</f>
        <v>3.5995773272838844E-2</v>
      </c>
      <c r="I145" s="28">
        <f>SUM(I125:I144)</f>
        <v>107987.31981851654</v>
      </c>
      <c r="J145" s="26" t="s">
        <v>267</v>
      </c>
      <c r="K145" s="27">
        <f>IF(COUNT(K125:K144), SUM(K125:K144) / COUNT(K125:K144), 0)</f>
        <v>3.5995773272838844E-2</v>
      </c>
      <c r="L145" s="28">
        <f>SUM(L125:L144)</f>
        <v>107987.31981851654</v>
      </c>
      <c r="M145" s="26" t="s">
        <v>267</v>
      </c>
      <c r="N145" s="27">
        <f>IF(COUNT(N125:N144), SUM(N125:N144) / COUNT(N125:N144), 0)</f>
        <v>2.4413885143425261E-2</v>
      </c>
      <c r="O145" s="28">
        <f>SUM(O125:O144)</f>
        <v>73241.655430275787</v>
      </c>
      <c r="Q145" s="256"/>
      <c r="R145" s="257"/>
      <c r="S145" s="258"/>
    </row>
    <row r="147" spans="1:19" ht="17.25" thickBot="1"/>
    <row r="148" spans="1:19" ht="17.25" thickBot="1">
      <c r="A148" s="202" t="s">
        <v>255</v>
      </c>
      <c r="B148" s="203"/>
      <c r="C148" s="203"/>
      <c r="D148" s="203"/>
      <c r="E148" s="203"/>
      <c r="F148" s="203"/>
      <c r="G148" s="203"/>
      <c r="H148" s="203"/>
      <c r="I148" s="203"/>
      <c r="J148" s="203"/>
      <c r="K148" s="203"/>
      <c r="L148" s="203"/>
      <c r="M148" s="203"/>
      <c r="N148" s="203"/>
      <c r="O148" s="204"/>
      <c r="Q148" s="223"/>
      <c r="R148" s="223"/>
      <c r="S148" s="223"/>
    </row>
    <row r="149" spans="1:19" ht="17.25" thickBot="1">
      <c r="A149" s="186" t="s">
        <v>263</v>
      </c>
      <c r="B149" s="202" t="s">
        <v>49</v>
      </c>
      <c r="C149" s="204"/>
      <c r="D149" s="202" t="s">
        <v>57</v>
      </c>
      <c r="E149" s="203"/>
      <c r="F149" s="204"/>
      <c r="G149" s="229">
        <f>_xlfn.IFNA(VLOOKUP(B149, 현재가테이블!$B$2:$D$200, 2, FALSE), "-")</f>
        <v>48446000</v>
      </c>
      <c r="H149" s="230"/>
      <c r="I149" s="231"/>
      <c r="J149" s="202" t="s">
        <v>58</v>
      </c>
      <c r="K149" s="203"/>
      <c r="L149" s="204"/>
      <c r="M149" s="232">
        <f>_xlfn.IFNA(VLOOKUP(B149, 현재가테이블!$B$2:$D$200, 3, FALSE), "-")</f>
        <v>4.5040769699999997E-2</v>
      </c>
      <c r="N149" s="233"/>
      <c r="O149" s="234"/>
      <c r="Q149" s="223"/>
      <c r="R149" s="223"/>
      <c r="S149" s="223"/>
    </row>
    <row r="150" spans="1:19" ht="17.25" thickBot="1">
      <c r="A150" s="263" t="s">
        <v>54</v>
      </c>
      <c r="B150" s="265" t="str">
        <f>TEXT($G$1, "[$-ko-KR]yyyy-mm-dd(ddd) ") &amp; "오전 00:00"</f>
        <v>2022-02-13(일) 오전 00:00</v>
      </c>
      <c r="C150" s="266"/>
      <c r="D150" s="225" t="str">
        <f>TEXT($G$1, "[$-ko-KR]yyyy-mm-dd(ddd) ") &amp; "오후 14:00"</f>
        <v>2022-02-13(일) 오후 14:00</v>
      </c>
      <c r="E150" s="226"/>
      <c r="F150" s="227"/>
      <c r="G150" s="225" t="str">
        <f>TEXT($G$1, "[$-ko-KR]yyyy-mm-dd(ddd) ") &amp; "오후 19:00"</f>
        <v>2022-02-13(일) 오후 19:00</v>
      </c>
      <c r="H150" s="226"/>
      <c r="I150" s="227"/>
      <c r="J150" s="225" t="str">
        <f>TEXT($G$1, "[$-ko-KR]yyyy-mm-dd(ddd) ") &amp; "오후 21:00"</f>
        <v>2022-02-13(일) 오후 21:00</v>
      </c>
      <c r="K150" s="226"/>
      <c r="L150" s="227"/>
      <c r="M150" s="225" t="str">
        <f>TEXT($G$1+1, "[$-ko-KR]yyyy-mm-dd(ddd) ") &amp; "오전 00:00"</f>
        <v>2022-02-14(월) 오전 00:00</v>
      </c>
      <c r="N150" s="226"/>
      <c r="O150" s="227"/>
      <c r="Q150" s="223"/>
      <c r="R150" s="223"/>
      <c r="S150" s="223"/>
    </row>
    <row r="151" spans="1:19" ht="17.25" thickBot="1">
      <c r="A151" s="264"/>
      <c r="B151" s="121" t="s">
        <v>57</v>
      </c>
      <c r="C151" s="122" t="s">
        <v>58</v>
      </c>
      <c r="D151" s="2" t="s">
        <v>57</v>
      </c>
      <c r="E151" s="10" t="s">
        <v>264</v>
      </c>
      <c r="F151" s="11" t="s">
        <v>265</v>
      </c>
      <c r="G151" s="187" t="s">
        <v>57</v>
      </c>
      <c r="H151" s="188" t="s">
        <v>264</v>
      </c>
      <c r="I151" s="189" t="s">
        <v>265</v>
      </c>
      <c r="J151" s="10" t="s">
        <v>57</v>
      </c>
      <c r="K151" s="10" t="s">
        <v>264</v>
      </c>
      <c r="L151" s="115" t="s">
        <v>265</v>
      </c>
      <c r="M151" s="2" t="s">
        <v>57</v>
      </c>
      <c r="N151" s="10" t="s">
        <v>264</v>
      </c>
      <c r="O151" s="66" t="s">
        <v>265</v>
      </c>
      <c r="Q151" s="228"/>
      <c r="R151" s="228"/>
      <c r="S151" s="228"/>
    </row>
    <row r="152" spans="1:19" ht="17.25" thickBot="1">
      <c r="A152" s="123" t="s">
        <v>105</v>
      </c>
      <c r="B152" s="124">
        <v>901</v>
      </c>
      <c r="C152" s="76">
        <v>-3.3261802600000001E-2</v>
      </c>
      <c r="D152" s="13">
        <v>921</v>
      </c>
      <c r="E152" s="14">
        <f>IF(ISNUMBER(D152), (D152 - $B152) / $B152, "")</f>
        <v>2.2197558268590455E-2</v>
      </c>
      <c r="F152" s="16">
        <f>IF(ISNUMBER(D152), $B172 * E152, "")</f>
        <v>3329.6337402885683</v>
      </c>
      <c r="G152" s="29">
        <v>933</v>
      </c>
      <c r="H152" s="14">
        <f>IF(ISNUMBER(G152), (G152 - $B152) / $B152, "")</f>
        <v>3.5516093229744729E-2</v>
      </c>
      <c r="I152" s="100">
        <f>IF(ISNUMBER(G152), $B172 * H152, "")</f>
        <v>5327.4139844617093</v>
      </c>
      <c r="J152" s="13">
        <v>933</v>
      </c>
      <c r="K152" s="14">
        <f>IF(ISNUMBER(J152), (J152 - $B152) / $B152, "")</f>
        <v>3.5516093229744729E-2</v>
      </c>
      <c r="L152" s="16">
        <f>IF(ISNUMBER(J152), $B172 * K152, "")</f>
        <v>5327.4139844617093</v>
      </c>
      <c r="M152" s="29">
        <v>906</v>
      </c>
      <c r="N152" s="14">
        <f>IF(ISNUMBER(M152), (M152 - $B152) / $B152, "")</f>
        <v>5.5493895671476137E-3</v>
      </c>
      <c r="O152" s="16">
        <f>IF(ISNUMBER(M152), $B172 * N152, "")</f>
        <v>832.40843507214208</v>
      </c>
      <c r="Q152" s="223"/>
      <c r="R152" s="223"/>
      <c r="S152" s="223"/>
    </row>
    <row r="153" spans="1:19" ht="17.25" thickBot="1">
      <c r="A153" s="125" t="s">
        <v>121</v>
      </c>
      <c r="B153" s="126">
        <v>337</v>
      </c>
      <c r="C153" s="77">
        <v>-3.4383954199999997E-2</v>
      </c>
      <c r="D153" s="15">
        <v>349</v>
      </c>
      <c r="E153" s="32">
        <f t="shared" ref="E153:E156" si="78">IF(ISNUMBER(D153), (D153 - $B153) / $B153, "")</f>
        <v>3.5608308605341248E-2</v>
      </c>
      <c r="F153" s="18">
        <f>IF(ISNUMBER(D153), $B172 * E153, "")</f>
        <v>5341.2462908011876</v>
      </c>
      <c r="G153" s="31">
        <v>355</v>
      </c>
      <c r="H153" s="32">
        <f t="shared" ref="H153:H156" si="79">IF(ISNUMBER(G153), (G153 - $B153) / $B153, "")</f>
        <v>5.3412462908011868E-2</v>
      </c>
      <c r="I153" s="101">
        <f>IF(ISNUMBER(G153), $B172 * H153, "")</f>
        <v>8011.8694362017804</v>
      </c>
      <c r="J153" s="15">
        <v>355</v>
      </c>
      <c r="K153" s="32">
        <f t="shared" ref="K153:K156" si="80">IF(ISNUMBER(J153), (J153 - $B153) / $B153, "")</f>
        <v>5.3412462908011868E-2</v>
      </c>
      <c r="L153" s="18">
        <f>IF(ISNUMBER(J153), $B172 * K153, "")</f>
        <v>8011.8694362017804</v>
      </c>
      <c r="M153" s="31">
        <v>344</v>
      </c>
      <c r="N153" s="32">
        <f t="shared" ref="N153:N156" si="81">IF(ISNUMBER(M153), (M153 - $B153) / $B153, "")</f>
        <v>2.0771513353115726E-2</v>
      </c>
      <c r="O153" s="18">
        <f>IF(ISNUMBER(M153), $B172 * N153, "")</f>
        <v>3115.7270029673591</v>
      </c>
      <c r="Q153" s="223"/>
      <c r="R153" s="223"/>
      <c r="S153" s="223"/>
    </row>
    <row r="154" spans="1:19" ht="17.25" thickBot="1">
      <c r="A154" s="125" t="s">
        <v>85</v>
      </c>
      <c r="B154" s="126">
        <v>243</v>
      </c>
      <c r="C154" s="77">
        <v>-3.5714285700000001E-2</v>
      </c>
      <c r="D154" s="15">
        <v>250</v>
      </c>
      <c r="E154" s="32">
        <f t="shared" si="78"/>
        <v>2.8806584362139918E-2</v>
      </c>
      <c r="F154" s="18">
        <f>IF(ISNUMBER(D154), $B172 * E154, "")</f>
        <v>4320.9876543209875</v>
      </c>
      <c r="G154" s="31">
        <v>253</v>
      </c>
      <c r="H154" s="32">
        <f t="shared" si="79"/>
        <v>4.1152263374485597E-2</v>
      </c>
      <c r="I154" s="101">
        <f>IF(ISNUMBER(G154), $B172 * H154, "")</f>
        <v>6172.8395061728397</v>
      </c>
      <c r="J154" s="15">
        <v>253</v>
      </c>
      <c r="K154" s="32">
        <f t="shared" si="80"/>
        <v>4.1152263374485597E-2</v>
      </c>
      <c r="L154" s="18">
        <f>IF(ISNUMBER(J154), $B172 * K154, "")</f>
        <v>6172.8395061728397</v>
      </c>
      <c r="M154" s="31">
        <v>248</v>
      </c>
      <c r="N154" s="32">
        <f t="shared" si="81"/>
        <v>2.0576131687242798E-2</v>
      </c>
      <c r="O154" s="18">
        <f>IF(ISNUMBER(M154), $B172 * N154, "")</f>
        <v>3086.4197530864199</v>
      </c>
      <c r="Q154" s="228"/>
      <c r="R154" s="228"/>
      <c r="S154" s="228"/>
    </row>
    <row r="155" spans="1:19" ht="17.25" thickBot="1">
      <c r="A155" s="125" t="s">
        <v>325</v>
      </c>
      <c r="B155" s="126">
        <v>276</v>
      </c>
      <c r="C155" s="77">
        <v>-3.8327526100000002E-2</v>
      </c>
      <c r="D155" s="15">
        <v>280</v>
      </c>
      <c r="E155" s="32">
        <f t="shared" si="78"/>
        <v>1.4492753623188406E-2</v>
      </c>
      <c r="F155" s="18">
        <f>IF(ISNUMBER(D155), $B172 * E155, "")</f>
        <v>2173.913043478261</v>
      </c>
      <c r="G155" s="31">
        <v>284</v>
      </c>
      <c r="H155" s="32">
        <f t="shared" si="79"/>
        <v>2.8985507246376812E-2</v>
      </c>
      <c r="I155" s="101">
        <f>IF(ISNUMBER(G155), $B172 * H155, "")</f>
        <v>4347.826086956522</v>
      </c>
      <c r="J155" s="15">
        <v>284</v>
      </c>
      <c r="K155" s="32">
        <f t="shared" si="80"/>
        <v>2.8985507246376812E-2</v>
      </c>
      <c r="L155" s="18">
        <f>IF(ISNUMBER(J155), $B172 * K155, "")</f>
        <v>4347.826086956522</v>
      </c>
      <c r="M155" s="31">
        <v>280</v>
      </c>
      <c r="N155" s="32">
        <f t="shared" si="81"/>
        <v>1.4492753623188406E-2</v>
      </c>
      <c r="O155" s="18">
        <f>IF(ISNUMBER(M155), $B172 * N155, "")</f>
        <v>2173.913043478261</v>
      </c>
      <c r="Q155" s="228"/>
      <c r="R155" s="228"/>
      <c r="S155" s="228"/>
    </row>
    <row r="156" spans="1:19" ht="17.25" thickBot="1">
      <c r="A156" s="127" t="s">
        <v>226</v>
      </c>
      <c r="B156" s="128">
        <v>394</v>
      </c>
      <c r="C156" s="78">
        <v>-4.13625304E-2</v>
      </c>
      <c r="D156" s="20">
        <v>402</v>
      </c>
      <c r="E156" s="21">
        <f t="shared" si="78"/>
        <v>2.030456852791878E-2</v>
      </c>
      <c r="F156" s="22">
        <f>IF(ISNUMBER(D156), $B172 * E156, "")</f>
        <v>3045.6852791878168</v>
      </c>
      <c r="G156" s="30">
        <v>408</v>
      </c>
      <c r="H156" s="21">
        <f t="shared" si="79"/>
        <v>3.553299492385787E-2</v>
      </c>
      <c r="I156" s="105">
        <f>IF(ISNUMBER(G156), $B172 * H156, "")</f>
        <v>5329.9492385786807</v>
      </c>
      <c r="J156" s="20">
        <v>408</v>
      </c>
      <c r="K156" s="21">
        <f t="shared" si="80"/>
        <v>3.553299492385787E-2</v>
      </c>
      <c r="L156" s="22">
        <f>IF(ISNUMBER(J156), $B172 * K156, "")</f>
        <v>5329.9492385786807</v>
      </c>
      <c r="M156" s="30">
        <v>401</v>
      </c>
      <c r="N156" s="21">
        <f t="shared" si="81"/>
        <v>1.7766497461928935E-2</v>
      </c>
      <c r="O156" s="22">
        <f>IF(ISNUMBER(M156), $B172 * N156, "")</f>
        <v>2664.9746192893404</v>
      </c>
      <c r="Q156" s="228"/>
      <c r="R156" s="228"/>
      <c r="S156" s="228"/>
    </row>
    <row r="157" spans="1:19" ht="17.25" thickBot="1">
      <c r="A157" s="125" t="s">
        <v>79</v>
      </c>
      <c r="B157" s="129">
        <v>963</v>
      </c>
      <c r="C157" s="80">
        <v>-4.1791044800000003E-2</v>
      </c>
      <c r="D157" s="106">
        <v>981</v>
      </c>
      <c r="E157" s="107">
        <f>IF(ISNUMBER(D157), (D157 - $B157) / $B157, "")</f>
        <v>1.8691588785046728E-2</v>
      </c>
      <c r="F157" s="108">
        <f>IF(ISNUMBER(D157), $B172 * E157, "")</f>
        <v>2803.7383177570091</v>
      </c>
      <c r="G157" s="109">
        <v>1005</v>
      </c>
      <c r="H157" s="107">
        <f>IF(ISNUMBER(G157), (G157 - $B157) / $B157, "")</f>
        <v>4.3613707165109032E-2</v>
      </c>
      <c r="I157" s="110">
        <f>IF(ISNUMBER(G157), $B172 * H157, "")</f>
        <v>6542.0560747663549</v>
      </c>
      <c r="J157" s="106">
        <v>1005</v>
      </c>
      <c r="K157" s="107">
        <f>IF(ISNUMBER(J157), (J157 - $B157) / $B157, "")</f>
        <v>4.3613707165109032E-2</v>
      </c>
      <c r="L157" s="108">
        <f>IF(ISNUMBER(J157), $B172 * K157, "")</f>
        <v>6542.0560747663549</v>
      </c>
      <c r="M157" s="109">
        <v>979</v>
      </c>
      <c r="N157" s="107">
        <f>IF(ISNUMBER(M157), (M157 - $B157) / $B157, "")</f>
        <v>1.6614745586708203E-2</v>
      </c>
      <c r="O157" s="108">
        <f>IF(ISNUMBER(M157), $B172 * N157, "")</f>
        <v>2492.2118380062307</v>
      </c>
      <c r="Q157" s="228"/>
      <c r="R157" s="228"/>
      <c r="S157" s="228"/>
    </row>
    <row r="158" spans="1:19" ht="17.25" thickBot="1">
      <c r="A158" s="125" t="s">
        <v>196</v>
      </c>
      <c r="B158" s="126">
        <v>130</v>
      </c>
      <c r="C158" s="77">
        <v>-4.4117647099999997E-2</v>
      </c>
      <c r="D158" s="15">
        <v>134</v>
      </c>
      <c r="E158" s="32">
        <f t="shared" ref="E158:E161" si="82">IF(ISNUMBER(D158), (D158 - $B158) / $B158, "")</f>
        <v>3.0769230769230771E-2</v>
      </c>
      <c r="F158" s="18">
        <f>IF(ISNUMBER(D158), $B172 * E158, "")</f>
        <v>4615.3846153846152</v>
      </c>
      <c r="G158" s="31">
        <v>136</v>
      </c>
      <c r="H158" s="32">
        <f t="shared" ref="H158:H161" si="83">IF(ISNUMBER(G158), (G158 - $B158) / $B158, "")</f>
        <v>4.6153846153846156E-2</v>
      </c>
      <c r="I158" s="101">
        <f>IF(ISNUMBER(G158), $B172 * H158, "")</f>
        <v>6923.0769230769238</v>
      </c>
      <c r="J158" s="15">
        <v>136</v>
      </c>
      <c r="K158" s="32">
        <f t="shared" ref="K158:K161" si="84">IF(ISNUMBER(J158), (J158 - $B158) / $B158, "")</f>
        <v>4.6153846153846156E-2</v>
      </c>
      <c r="L158" s="18">
        <f>IF(ISNUMBER(J158), $B172 * K158, "")</f>
        <v>6923.0769230769238</v>
      </c>
      <c r="M158" s="31">
        <v>133</v>
      </c>
      <c r="N158" s="32">
        <f t="shared" ref="N158:N161" si="85">IF(ISNUMBER(M158), (M158 - $B158) / $B158, "")</f>
        <v>2.3076923076923078E-2</v>
      </c>
      <c r="O158" s="18">
        <f>IF(ISNUMBER(M158), $B172 * N158, "")</f>
        <v>3461.5384615384619</v>
      </c>
      <c r="Q158" s="228"/>
      <c r="R158" s="228"/>
      <c r="S158" s="228"/>
    </row>
    <row r="159" spans="1:19" ht="17.25" thickBot="1">
      <c r="A159" s="125" t="s">
        <v>238</v>
      </c>
      <c r="B159" s="126">
        <v>442</v>
      </c>
      <c r="C159" s="77">
        <v>-4.5356371499999999E-2</v>
      </c>
      <c r="D159" s="15">
        <v>452</v>
      </c>
      <c r="E159" s="32">
        <f t="shared" si="82"/>
        <v>2.2624434389140271E-2</v>
      </c>
      <c r="F159" s="18">
        <f>IF(ISNUMBER(D159), $B172 * E159, "")</f>
        <v>3393.6651583710404</v>
      </c>
      <c r="G159" s="31">
        <v>454</v>
      </c>
      <c r="H159" s="32">
        <f t="shared" si="83"/>
        <v>2.7149321266968326E-2</v>
      </c>
      <c r="I159" s="101">
        <f>IF(ISNUMBER(G159), $B172 * H159, "")</f>
        <v>4072.3981900452491</v>
      </c>
      <c r="J159" s="15">
        <v>454</v>
      </c>
      <c r="K159" s="32">
        <f t="shared" si="84"/>
        <v>2.7149321266968326E-2</v>
      </c>
      <c r="L159" s="18">
        <f>IF(ISNUMBER(J159), $B172 * K159, "")</f>
        <v>4072.3981900452491</v>
      </c>
      <c r="M159" s="31">
        <v>454</v>
      </c>
      <c r="N159" s="32">
        <f t="shared" si="85"/>
        <v>2.7149321266968326E-2</v>
      </c>
      <c r="O159" s="18">
        <f>IF(ISNUMBER(M159), $B172 * N159, "")</f>
        <v>4072.3981900452491</v>
      </c>
      <c r="Q159" s="228"/>
      <c r="R159" s="228"/>
      <c r="S159" s="228"/>
    </row>
    <row r="160" spans="1:19" ht="17.25" thickBot="1">
      <c r="A160" s="125" t="s">
        <v>232</v>
      </c>
      <c r="B160" s="126">
        <v>398</v>
      </c>
      <c r="C160" s="77">
        <v>-4.5563549199999998E-2</v>
      </c>
      <c r="D160" s="15">
        <v>420</v>
      </c>
      <c r="E160" s="32">
        <f t="shared" si="82"/>
        <v>5.5276381909547742E-2</v>
      </c>
      <c r="F160" s="18">
        <f>IF(ISNUMBER(D160), $B172 * E160, "")</f>
        <v>8291.4572864321617</v>
      </c>
      <c r="G160" s="31">
        <v>413</v>
      </c>
      <c r="H160" s="32">
        <f t="shared" si="83"/>
        <v>3.7688442211055273E-2</v>
      </c>
      <c r="I160" s="101">
        <f>IF(ISNUMBER(G160), $B172 * H160, "")</f>
        <v>5653.2663316582912</v>
      </c>
      <c r="J160" s="15">
        <v>413</v>
      </c>
      <c r="K160" s="32">
        <f t="shared" si="84"/>
        <v>3.7688442211055273E-2</v>
      </c>
      <c r="L160" s="18">
        <f>IF(ISNUMBER(J160), $B172 * K160, "")</f>
        <v>5653.2663316582912</v>
      </c>
      <c r="M160" s="31">
        <v>412</v>
      </c>
      <c r="N160" s="32">
        <f t="shared" si="85"/>
        <v>3.5175879396984924E-2</v>
      </c>
      <c r="O160" s="18">
        <f>IF(ISNUMBER(M160), $B172 * N160, "")</f>
        <v>5276.3819095477384</v>
      </c>
      <c r="Q160" s="33"/>
      <c r="R160" s="33"/>
    </row>
    <row r="161" spans="1:19" ht="17.25" thickBot="1">
      <c r="A161" s="130" t="s">
        <v>202</v>
      </c>
      <c r="B161" s="131">
        <v>517</v>
      </c>
      <c r="C161" s="79">
        <v>-4.6125461299999997E-2</v>
      </c>
      <c r="D161" s="24">
        <v>525</v>
      </c>
      <c r="E161" s="25">
        <f t="shared" si="82"/>
        <v>1.5473887814313346E-2</v>
      </c>
      <c r="F161" s="104">
        <f>IF(ISNUMBER(D161), $B172 * E161, "")</f>
        <v>2321.0831721470017</v>
      </c>
      <c r="G161" s="102">
        <v>529</v>
      </c>
      <c r="H161" s="25">
        <f t="shared" si="83"/>
        <v>2.321083172147002E-2</v>
      </c>
      <c r="I161" s="103">
        <f>IF(ISNUMBER(G161), $B172 * H161, "")</f>
        <v>3481.6247582205028</v>
      </c>
      <c r="J161" s="24">
        <v>529</v>
      </c>
      <c r="K161" s="25">
        <f t="shared" si="84"/>
        <v>2.321083172147002E-2</v>
      </c>
      <c r="L161" s="104">
        <f>IF(ISNUMBER(J161), $B172 * K161, "")</f>
        <v>3481.6247582205028</v>
      </c>
      <c r="M161" s="102">
        <v>525</v>
      </c>
      <c r="N161" s="25">
        <f t="shared" si="85"/>
        <v>1.5473887814313346E-2</v>
      </c>
      <c r="O161" s="104">
        <f>IF(ISNUMBER(M161), $B172 * N161, "")</f>
        <v>2321.0831721470017</v>
      </c>
      <c r="Q161" s="237"/>
      <c r="R161" s="238"/>
      <c r="S161" s="239"/>
    </row>
    <row r="162" spans="1:19">
      <c r="A162" s="123" t="s">
        <v>218</v>
      </c>
      <c r="B162" s="124">
        <v>206</v>
      </c>
      <c r="C162" s="76">
        <v>-4.6296296299999998E-2</v>
      </c>
      <c r="D162" s="13">
        <v>214</v>
      </c>
      <c r="E162" s="14">
        <f>IF(ISNUMBER(D162), (D162 - $B162) / $B162, "")</f>
        <v>3.8834951456310676E-2</v>
      </c>
      <c r="F162" s="16">
        <f>IF(ISNUMBER(D162), $B172 * E162, "")</f>
        <v>5825.2427184466014</v>
      </c>
      <c r="G162" s="29">
        <v>215</v>
      </c>
      <c r="H162" s="14">
        <f>IF(ISNUMBER(G162), (G162 - $B162) / $B162, "")</f>
        <v>4.3689320388349516E-2</v>
      </c>
      <c r="I162" s="100">
        <f>IF(ISNUMBER(G162), $B172 * H162, "")</f>
        <v>6553.3980582524273</v>
      </c>
      <c r="J162" s="13">
        <v>215</v>
      </c>
      <c r="K162" s="14">
        <f>IF(ISNUMBER(J162), (J162 - $B162) / $B162, "")</f>
        <v>4.3689320388349516E-2</v>
      </c>
      <c r="L162" s="16">
        <f>IF(ISNUMBER(J162), $B172 * K162, "")</f>
        <v>6553.3980582524273</v>
      </c>
      <c r="M162" s="29">
        <v>214</v>
      </c>
      <c r="N162" s="14">
        <f>IF(ISNUMBER(M162), (M162 - $B162) / $B162, "")</f>
        <v>3.8834951456310676E-2</v>
      </c>
      <c r="O162" s="16">
        <f>IF(ISNUMBER(M162), $B172 * N162, "")</f>
        <v>5825.2427184466014</v>
      </c>
      <c r="Q162" s="240"/>
      <c r="R162" s="241"/>
      <c r="S162" s="242"/>
    </row>
    <row r="163" spans="1:19" ht="17.25" thickBot="1">
      <c r="A163" s="125" t="s">
        <v>327</v>
      </c>
      <c r="B163" s="126">
        <v>619</v>
      </c>
      <c r="C163" s="77">
        <v>-4.9155145900000002E-2</v>
      </c>
      <c r="D163" s="15">
        <v>636</v>
      </c>
      <c r="E163" s="32">
        <f t="shared" ref="E163:E166" si="86">IF(ISNUMBER(D163), (D163 - $B163) / $B163, "")</f>
        <v>2.7463651050080775E-2</v>
      </c>
      <c r="F163" s="18">
        <f>IF(ISNUMBER(D163), $B172 * E163, "")</f>
        <v>4119.5476575121165</v>
      </c>
      <c r="G163" s="31">
        <v>642</v>
      </c>
      <c r="H163" s="32">
        <f t="shared" ref="H163:H166" si="87">IF(ISNUMBER(G163), (G163 - $B163) / $B163, "")</f>
        <v>3.7156704361873988E-2</v>
      </c>
      <c r="I163" s="101">
        <f>IF(ISNUMBER(G163), $B172 * H163, "")</f>
        <v>5573.505654281098</v>
      </c>
      <c r="J163" s="15">
        <v>642</v>
      </c>
      <c r="K163" s="32">
        <f t="shared" ref="K163:K166" si="88">IF(ISNUMBER(J163), (J163 - $B163) / $B163, "")</f>
        <v>3.7156704361873988E-2</v>
      </c>
      <c r="L163" s="18">
        <f>IF(ISNUMBER(J163), $B172 * K163, "")</f>
        <v>5573.505654281098</v>
      </c>
      <c r="M163" s="31">
        <v>637</v>
      </c>
      <c r="N163" s="32">
        <f t="shared" ref="N163:N166" si="89">IF(ISNUMBER(M163), (M163 - $B163) / $B163, "")</f>
        <v>2.9079159935379646E-2</v>
      </c>
      <c r="O163" s="18">
        <f>IF(ISNUMBER(M163), $B172 * N163, "")</f>
        <v>4361.8739903069472</v>
      </c>
      <c r="Q163" s="243"/>
      <c r="R163" s="244"/>
      <c r="S163" s="245"/>
    </row>
    <row r="164" spans="1:19" ht="17.25" thickBot="1">
      <c r="A164" s="125" t="s">
        <v>214</v>
      </c>
      <c r="B164" s="126">
        <v>287</v>
      </c>
      <c r="C164" s="77">
        <v>-4.9668874199999997E-2</v>
      </c>
      <c r="D164" s="15">
        <v>297</v>
      </c>
      <c r="E164" s="32">
        <f t="shared" si="86"/>
        <v>3.484320557491289E-2</v>
      </c>
      <c r="F164" s="18">
        <f>IF(ISNUMBER(D164), $B172 * E164, "")</f>
        <v>5226.4808362369331</v>
      </c>
      <c r="G164" s="31">
        <v>299</v>
      </c>
      <c r="H164" s="32">
        <f t="shared" si="87"/>
        <v>4.1811846689895474E-2</v>
      </c>
      <c r="I164" s="101">
        <f>IF(ISNUMBER(G164), $B172 * H164, "")</f>
        <v>6271.7770034843206</v>
      </c>
      <c r="J164" s="15">
        <v>299</v>
      </c>
      <c r="K164" s="32">
        <f t="shared" si="88"/>
        <v>4.1811846689895474E-2</v>
      </c>
      <c r="L164" s="18">
        <f>IF(ISNUMBER(J164), $B172 * K164, "")</f>
        <v>6271.7770034843206</v>
      </c>
      <c r="M164" s="31">
        <v>297</v>
      </c>
      <c r="N164" s="32">
        <f t="shared" si="89"/>
        <v>3.484320557491289E-2</v>
      </c>
      <c r="O164" s="18">
        <f>IF(ISNUMBER(M164), $B172 * N164, "")</f>
        <v>5226.4808362369331</v>
      </c>
      <c r="Q164" s="228"/>
      <c r="R164" s="228"/>
      <c r="S164" s="228"/>
    </row>
    <row r="165" spans="1:19" ht="17.25" thickBot="1">
      <c r="A165" s="125" t="s">
        <v>216</v>
      </c>
      <c r="B165" s="126">
        <v>141</v>
      </c>
      <c r="C165" s="77">
        <v>-5.3691275199999999E-2</v>
      </c>
      <c r="D165" s="15">
        <v>144</v>
      </c>
      <c r="E165" s="32">
        <f t="shared" si="86"/>
        <v>2.1276595744680851E-2</v>
      </c>
      <c r="F165" s="18">
        <f>IF(ISNUMBER(D165), $B172 * E165, "")</f>
        <v>3191.4893617021276</v>
      </c>
      <c r="G165" s="31">
        <v>144</v>
      </c>
      <c r="H165" s="32">
        <f t="shared" si="87"/>
        <v>2.1276595744680851E-2</v>
      </c>
      <c r="I165" s="101">
        <f>IF(ISNUMBER(G165), $B172 * H165, "")</f>
        <v>3191.4893617021276</v>
      </c>
      <c r="J165" s="15">
        <v>144</v>
      </c>
      <c r="K165" s="32">
        <f t="shared" si="88"/>
        <v>2.1276595744680851E-2</v>
      </c>
      <c r="L165" s="18">
        <f>IF(ISNUMBER(J165), $B172 * K165, "")</f>
        <v>3191.4893617021276</v>
      </c>
      <c r="M165" s="31">
        <v>144</v>
      </c>
      <c r="N165" s="32">
        <f t="shared" si="89"/>
        <v>2.1276595744680851E-2</v>
      </c>
      <c r="O165" s="18">
        <f>IF(ISNUMBER(M165), $B172 * N165, "")</f>
        <v>3191.4893617021276</v>
      </c>
      <c r="Q165" s="223"/>
      <c r="R165" s="223"/>
      <c r="S165" s="223"/>
    </row>
    <row r="166" spans="1:19" ht="17.25" thickBot="1">
      <c r="A166" s="127" t="s">
        <v>161</v>
      </c>
      <c r="B166" s="128">
        <v>415</v>
      </c>
      <c r="C166" s="78">
        <v>-5.4669703899999998E-2</v>
      </c>
      <c r="D166" s="20">
        <v>422</v>
      </c>
      <c r="E166" s="21">
        <f t="shared" si="86"/>
        <v>1.6867469879518072E-2</v>
      </c>
      <c r="F166" s="22">
        <f>IF(ISNUMBER(D166), $B172 * E166, "")</f>
        <v>2530.1204819277109</v>
      </c>
      <c r="G166" s="30">
        <v>424</v>
      </c>
      <c r="H166" s="21">
        <f t="shared" si="87"/>
        <v>2.1686746987951807E-2</v>
      </c>
      <c r="I166" s="105">
        <f>IF(ISNUMBER(G166), $B172 * H166, "")</f>
        <v>3253.0120481927711</v>
      </c>
      <c r="J166" s="20">
        <v>424</v>
      </c>
      <c r="K166" s="21">
        <f t="shared" si="88"/>
        <v>2.1686746987951807E-2</v>
      </c>
      <c r="L166" s="22">
        <f>IF(ISNUMBER(J166), $B172 * K166, "")</f>
        <v>3253.0120481927711</v>
      </c>
      <c r="M166" s="30">
        <v>422</v>
      </c>
      <c r="N166" s="21">
        <f t="shared" si="89"/>
        <v>1.6867469879518072E-2</v>
      </c>
      <c r="O166" s="22">
        <f>IF(ISNUMBER(M166), $B172 * N166, "")</f>
        <v>2530.1204819277109</v>
      </c>
      <c r="Q166" s="223"/>
      <c r="R166" s="223"/>
      <c r="S166" s="223"/>
    </row>
    <row r="167" spans="1:19" ht="17.25" thickBot="1">
      <c r="A167" s="125" t="s">
        <v>248</v>
      </c>
      <c r="B167" s="129">
        <v>740</v>
      </c>
      <c r="C167" s="80">
        <v>-5.4916986000000001E-2</v>
      </c>
      <c r="D167" s="106">
        <v>751</v>
      </c>
      <c r="E167" s="107">
        <f>IF(ISNUMBER(D167), (D167 - $B167) / $B167, "")</f>
        <v>1.4864864864864866E-2</v>
      </c>
      <c r="F167" s="108">
        <f>IF(ISNUMBER(D167), $B172 * E167, "")</f>
        <v>2229.72972972973</v>
      </c>
      <c r="G167" s="109">
        <v>755</v>
      </c>
      <c r="H167" s="107">
        <f>IF(ISNUMBER(G167), (G167 - $B167) / $B167, "")</f>
        <v>2.0270270270270271E-2</v>
      </c>
      <c r="I167" s="110">
        <f>IF(ISNUMBER(G167), $B172 * H167, "")</f>
        <v>3040.5405405405409</v>
      </c>
      <c r="J167" s="106">
        <v>755</v>
      </c>
      <c r="K167" s="107">
        <f>IF(ISNUMBER(J167), (J167 - $B167) / $B167, "")</f>
        <v>2.0270270270270271E-2</v>
      </c>
      <c r="L167" s="108">
        <f>IF(ISNUMBER(J167), $B172 * K167, "")</f>
        <v>3040.5405405405409</v>
      </c>
      <c r="M167" s="109">
        <v>757</v>
      </c>
      <c r="N167" s="107">
        <f>IF(ISNUMBER(M167), (M167 - $B167) / $B167, "")</f>
        <v>2.2972972972972974E-2</v>
      </c>
      <c r="O167" s="108">
        <f>IF(ISNUMBER(M167), $B172 * N167, "")</f>
        <v>3445.9459459459463</v>
      </c>
      <c r="Q167" s="228"/>
      <c r="R167" s="228"/>
      <c r="S167" s="228"/>
    </row>
    <row r="168" spans="1:19" ht="17.25" thickBot="1">
      <c r="A168" s="125" t="s">
        <v>171</v>
      </c>
      <c r="B168" s="126">
        <v>692</v>
      </c>
      <c r="C168" s="77">
        <v>-5.8503401400000002E-2</v>
      </c>
      <c r="D168" s="15">
        <v>699</v>
      </c>
      <c r="E168" s="32">
        <f t="shared" ref="E168:E171" si="90">IF(ISNUMBER(D168), (D168 - $B168) / $B168, "")</f>
        <v>1.0115606936416185E-2</v>
      </c>
      <c r="F168" s="18">
        <f>IF(ISNUMBER(D168), $B172 * E168, "")</f>
        <v>1517.3410404624278</v>
      </c>
      <c r="G168" s="31">
        <v>703</v>
      </c>
      <c r="H168" s="32">
        <f t="shared" ref="H168:H171" si="91">IF(ISNUMBER(G168), (G168 - $B168) / $B168, "")</f>
        <v>1.5895953757225433E-2</v>
      </c>
      <c r="I168" s="101">
        <f>IF(ISNUMBER(G168), $B172 * H168, "")</f>
        <v>2384.3930635838151</v>
      </c>
      <c r="J168" s="15">
        <v>703</v>
      </c>
      <c r="K168" s="32">
        <f t="shared" ref="K168:K171" si="92">IF(ISNUMBER(J168), (J168 - $B168) / $B168, "")</f>
        <v>1.5895953757225433E-2</v>
      </c>
      <c r="L168" s="18">
        <f>IF(ISNUMBER(J168), $B172 * K168, "")</f>
        <v>2384.3930635838151</v>
      </c>
      <c r="M168" s="31">
        <v>699</v>
      </c>
      <c r="N168" s="32">
        <f t="shared" ref="N168:N171" si="93">IF(ISNUMBER(M168), (M168 - $B168) / $B168, "")</f>
        <v>1.0115606936416185E-2</v>
      </c>
      <c r="O168" s="18">
        <f>IF(ISNUMBER(M168), $B172 * N168, "")</f>
        <v>1517.3410404624278</v>
      </c>
      <c r="Q168" s="228"/>
      <c r="R168" s="228"/>
      <c r="S168" s="228"/>
    </row>
    <row r="169" spans="1:19" ht="17.25" thickBot="1">
      <c r="A169" s="125" t="s">
        <v>236</v>
      </c>
      <c r="B169" s="126">
        <v>111</v>
      </c>
      <c r="C169" s="77">
        <v>-5.9322033900000001E-2</v>
      </c>
      <c r="D169" s="15">
        <v>117</v>
      </c>
      <c r="E169" s="32">
        <f t="shared" si="90"/>
        <v>5.4054054054054057E-2</v>
      </c>
      <c r="F169" s="18">
        <f>IF(ISNUMBER(D169), $B172 * E169, "")</f>
        <v>8108.1081081081084</v>
      </c>
      <c r="G169" s="31">
        <v>117</v>
      </c>
      <c r="H169" s="32">
        <f t="shared" si="91"/>
        <v>5.4054054054054057E-2</v>
      </c>
      <c r="I169" s="101">
        <f>IF(ISNUMBER(G169), $B172 * H169, "")</f>
        <v>8108.1081081081084</v>
      </c>
      <c r="J169" s="15">
        <v>117</v>
      </c>
      <c r="K169" s="32">
        <f t="shared" si="92"/>
        <v>5.4054054054054057E-2</v>
      </c>
      <c r="L169" s="18">
        <f>IF(ISNUMBER(J169), $B172 * K169, "")</f>
        <v>8108.1081081081084</v>
      </c>
      <c r="M169" s="31">
        <v>115</v>
      </c>
      <c r="N169" s="32">
        <f t="shared" si="93"/>
        <v>3.6036036036036036E-2</v>
      </c>
      <c r="O169" s="18">
        <f>IF(ISNUMBER(M169), $B172 * N169, "")</f>
        <v>5405.405405405405</v>
      </c>
      <c r="Q169" s="228"/>
      <c r="R169" s="228"/>
      <c r="S169" s="228"/>
    </row>
    <row r="170" spans="1:19">
      <c r="A170" s="125" t="s">
        <v>250</v>
      </c>
      <c r="B170" s="126">
        <v>247</v>
      </c>
      <c r="C170" s="77">
        <v>-6.0836501899999999E-2</v>
      </c>
      <c r="D170" s="15">
        <v>253</v>
      </c>
      <c r="E170" s="32">
        <f t="shared" si="90"/>
        <v>2.4291497975708502E-2</v>
      </c>
      <c r="F170" s="18">
        <f>IF(ISNUMBER(D170), $B172 * E170, "")</f>
        <v>3643.7246963562752</v>
      </c>
      <c r="G170" s="31">
        <v>255</v>
      </c>
      <c r="H170" s="32">
        <f t="shared" si="91"/>
        <v>3.2388663967611336E-2</v>
      </c>
      <c r="I170" s="101">
        <f>IF(ISNUMBER(G170), $B172 * H170, "")</f>
        <v>4858.2995951417006</v>
      </c>
      <c r="J170" s="15">
        <v>255</v>
      </c>
      <c r="K170" s="32">
        <f t="shared" si="92"/>
        <v>3.2388663967611336E-2</v>
      </c>
      <c r="L170" s="18">
        <f>IF(ISNUMBER(J170), $B172 * K170, "")</f>
        <v>4858.2995951417006</v>
      </c>
      <c r="M170" s="31">
        <v>253</v>
      </c>
      <c r="N170" s="32">
        <f t="shared" si="93"/>
        <v>2.4291497975708502E-2</v>
      </c>
      <c r="O170" s="18">
        <f>IF(ISNUMBER(M170), $B172 * N170, "")</f>
        <v>3643.7246963562752</v>
      </c>
      <c r="Q170" s="250"/>
      <c r="R170" s="251"/>
      <c r="S170" s="252"/>
    </row>
    <row r="171" spans="1:19" ht="17.25" thickBot="1">
      <c r="A171" s="130" t="s">
        <v>107</v>
      </c>
      <c r="B171" s="131">
        <v>111</v>
      </c>
      <c r="C171" s="79">
        <v>-6.7226890799999994E-2</v>
      </c>
      <c r="D171" s="24">
        <v>115</v>
      </c>
      <c r="E171" s="25">
        <f t="shared" si="90"/>
        <v>3.6036036036036036E-2</v>
      </c>
      <c r="F171" s="104">
        <f>IF(ISNUMBER(D171), $B172 * E171, "")</f>
        <v>5405.405405405405</v>
      </c>
      <c r="G171" s="102">
        <v>115</v>
      </c>
      <c r="H171" s="25">
        <f t="shared" si="91"/>
        <v>3.6036036036036036E-2</v>
      </c>
      <c r="I171" s="103">
        <f>IF(ISNUMBER(G171), $B172 * H171, "")</f>
        <v>5405.405405405405</v>
      </c>
      <c r="J171" s="24">
        <v>115</v>
      </c>
      <c r="K171" s="25">
        <f t="shared" si="92"/>
        <v>3.6036036036036036E-2</v>
      </c>
      <c r="L171" s="104">
        <f>IF(ISNUMBER(J171), $B172 * K171, "")</f>
        <v>5405.405405405405</v>
      </c>
      <c r="M171" s="102">
        <v>115</v>
      </c>
      <c r="N171" s="25">
        <f t="shared" si="93"/>
        <v>3.6036036036036036E-2</v>
      </c>
      <c r="O171" s="104">
        <f>IF(ISNUMBER(M171), $B172 * N171, "")</f>
        <v>5405.405405405405</v>
      </c>
      <c r="Q171" s="253"/>
      <c r="R171" s="254"/>
      <c r="S171" s="255"/>
    </row>
    <row r="172" spans="1:19" ht="17.25" thickBot="1">
      <c r="A172" s="132" t="s">
        <v>266</v>
      </c>
      <c r="B172" s="261">
        <f>$B$37</f>
        <v>150000</v>
      </c>
      <c r="C172" s="262"/>
      <c r="D172" s="26" t="s">
        <v>267</v>
      </c>
      <c r="E172" s="27">
        <f>IF(COUNT(E152:E171), SUM(E152:E171) / COUNT(E152:E171), 0)</f>
        <v>2.7144661531352022E-2</v>
      </c>
      <c r="F172" s="28">
        <f>SUM(F152:F171)</f>
        <v>81433.984594056077</v>
      </c>
      <c r="G172" s="26" t="s">
        <v>267</v>
      </c>
      <c r="H172" s="27">
        <f>IF(COUNT(H152:H171), SUM(H152:H171) / COUNT(H152:H171), 0)</f>
        <v>3.483408312294372E-2</v>
      </c>
      <c r="I172" s="28">
        <f>SUM(I152:I171)</f>
        <v>104502.24936883117</v>
      </c>
      <c r="J172" s="26" t="s">
        <v>267</v>
      </c>
      <c r="K172" s="27">
        <f>IF(COUNT(K152:K171), SUM(K152:K171) / COUNT(K152:K171), 0)</f>
        <v>3.483408312294372E-2</v>
      </c>
      <c r="L172" s="28">
        <f>SUM(L152:L171)</f>
        <v>104502.24936883117</v>
      </c>
      <c r="M172" s="26" t="s">
        <v>267</v>
      </c>
      <c r="N172" s="27">
        <f>IF(COUNT(N152:N171), SUM(N152:N171) / COUNT(N152:N171), 0)</f>
        <v>2.3350028769124658E-2</v>
      </c>
      <c r="O172" s="28">
        <f>SUM(O152:O171)</f>
        <v>70050.086307373989</v>
      </c>
      <c r="Q172" s="256"/>
      <c r="R172" s="257"/>
      <c r="S172" s="258"/>
    </row>
    <row r="174" spans="1:19" ht="17.25" thickBot="1"/>
    <row r="175" spans="1:19" ht="17.25" thickBot="1">
      <c r="A175" s="202" t="s">
        <v>251</v>
      </c>
      <c r="B175" s="203"/>
      <c r="C175" s="203"/>
      <c r="D175" s="203"/>
      <c r="E175" s="203"/>
      <c r="F175" s="203"/>
      <c r="G175" s="203"/>
      <c r="H175" s="203"/>
      <c r="I175" s="203"/>
      <c r="J175" s="203"/>
      <c r="K175" s="203"/>
      <c r="L175" s="203"/>
      <c r="M175" s="203"/>
      <c r="N175" s="203"/>
      <c r="O175" s="204"/>
      <c r="Q175" s="223"/>
      <c r="R175" s="223"/>
      <c r="S175" s="223"/>
    </row>
    <row r="176" spans="1:19" ht="17.25" thickBot="1">
      <c r="A176" s="186" t="s">
        <v>263</v>
      </c>
      <c r="B176" s="202" t="s">
        <v>49</v>
      </c>
      <c r="C176" s="204"/>
      <c r="D176" s="202" t="s">
        <v>57</v>
      </c>
      <c r="E176" s="203"/>
      <c r="F176" s="204"/>
      <c r="G176" s="229">
        <f>_xlfn.IFNA(VLOOKUP(B176, 현재가테이블!$B$2:$D$200, 2, FALSE), "-")</f>
        <v>48446000</v>
      </c>
      <c r="H176" s="230"/>
      <c r="I176" s="231"/>
      <c r="J176" s="202" t="s">
        <v>58</v>
      </c>
      <c r="K176" s="203"/>
      <c r="L176" s="204"/>
      <c r="M176" s="232">
        <f>_xlfn.IFNA(VLOOKUP(B176, 현재가테이블!$B$2:$D$200, 3, FALSE), "-")</f>
        <v>4.5040769699999997E-2</v>
      </c>
      <c r="N176" s="233"/>
      <c r="O176" s="234"/>
      <c r="Q176" s="223"/>
      <c r="R176" s="223"/>
      <c r="S176" s="223"/>
    </row>
    <row r="177" spans="1:19" ht="17.25" thickBot="1">
      <c r="A177" s="263" t="s">
        <v>54</v>
      </c>
      <c r="B177" s="265" t="str">
        <f>TEXT($G$1, "[$-ko-KR]yyyy-mm-dd(ddd) ") &amp; "오전 00:00"</f>
        <v>2022-02-13(일) 오전 00:00</v>
      </c>
      <c r="C177" s="266"/>
      <c r="D177" s="225" t="str">
        <f>TEXT($G$1, "[$-ko-KR]yyyy-mm-dd(ddd) ") &amp; "오후 14:00"</f>
        <v>2022-02-13(일) 오후 14:00</v>
      </c>
      <c r="E177" s="226"/>
      <c r="F177" s="227"/>
      <c r="G177" s="225" t="str">
        <f>TEXT($G$1, "[$-ko-KR]yyyy-mm-dd(ddd) ") &amp; "오후 19:00"</f>
        <v>2022-02-13(일) 오후 19:00</v>
      </c>
      <c r="H177" s="226"/>
      <c r="I177" s="227"/>
      <c r="J177" s="225" t="str">
        <f>TEXT($G$1, "[$-ko-KR]yyyy-mm-dd(ddd) ") &amp; "오후 21:00"</f>
        <v>2022-02-13(일) 오후 21:00</v>
      </c>
      <c r="K177" s="226"/>
      <c r="L177" s="227"/>
      <c r="M177" s="225" t="str">
        <f>TEXT($G$1+1, "[$-ko-KR]yyyy-mm-dd(ddd) ") &amp; "오전 00:00"</f>
        <v>2022-02-14(월) 오전 00:00</v>
      </c>
      <c r="N177" s="226"/>
      <c r="O177" s="227"/>
      <c r="Q177" s="223"/>
      <c r="R177" s="223"/>
      <c r="S177" s="223"/>
    </row>
    <row r="178" spans="1:19" ht="17.25" thickBot="1">
      <c r="A178" s="264"/>
      <c r="B178" s="121" t="s">
        <v>57</v>
      </c>
      <c r="C178" s="122" t="s">
        <v>58</v>
      </c>
      <c r="D178" s="2" t="s">
        <v>57</v>
      </c>
      <c r="E178" s="10" t="s">
        <v>264</v>
      </c>
      <c r="F178" s="11" t="s">
        <v>265</v>
      </c>
      <c r="G178" s="187" t="s">
        <v>57</v>
      </c>
      <c r="H178" s="188" t="s">
        <v>264</v>
      </c>
      <c r="I178" s="189" t="s">
        <v>265</v>
      </c>
      <c r="J178" s="10" t="s">
        <v>57</v>
      </c>
      <c r="K178" s="10" t="s">
        <v>264</v>
      </c>
      <c r="L178" s="115" t="s">
        <v>265</v>
      </c>
      <c r="M178" s="2" t="s">
        <v>57</v>
      </c>
      <c r="N178" s="10" t="s">
        <v>264</v>
      </c>
      <c r="O178" s="66" t="s">
        <v>265</v>
      </c>
      <c r="Q178" s="228"/>
      <c r="R178" s="228"/>
      <c r="S178" s="228"/>
    </row>
    <row r="179" spans="1:19" ht="17.25" thickBot="1">
      <c r="A179" s="123" t="s">
        <v>228</v>
      </c>
      <c r="B179" s="124">
        <v>1250</v>
      </c>
      <c r="C179" s="76">
        <v>-4.9429657799999999E-2</v>
      </c>
      <c r="D179" s="13">
        <v>1285</v>
      </c>
      <c r="E179" s="14">
        <f>IF(ISNUMBER(D179), (D179 - $B179) / $B179, "")</f>
        <v>2.8000000000000001E-2</v>
      </c>
      <c r="F179" s="16">
        <f>IF(ISNUMBER(D179), $B199 * E179, "")</f>
        <v>4200</v>
      </c>
      <c r="G179" s="29">
        <v>1295</v>
      </c>
      <c r="H179" s="14">
        <f>IF(ISNUMBER(G179), (G179 - $B179) / $B179, "")</f>
        <v>3.5999999999999997E-2</v>
      </c>
      <c r="I179" s="100">
        <f>IF(ISNUMBER(G179), $B199 * H179, "")</f>
        <v>5400</v>
      </c>
      <c r="J179" s="13">
        <v>1295</v>
      </c>
      <c r="K179" s="14">
        <f>IF(ISNUMBER(J179), (J179 - $B179) / $B179, "")</f>
        <v>3.5999999999999997E-2</v>
      </c>
      <c r="L179" s="16">
        <f>IF(ISNUMBER(J179), $B199 * K179, "")</f>
        <v>5400</v>
      </c>
      <c r="M179" s="29">
        <v>1275</v>
      </c>
      <c r="N179" s="14">
        <f>IF(ISNUMBER(M179), (M179 - $B179) / $B179, "")</f>
        <v>0.02</v>
      </c>
      <c r="O179" s="16">
        <f>IF(ISNUMBER(M179), $B199 * N179, "")</f>
        <v>3000</v>
      </c>
      <c r="Q179" s="223"/>
      <c r="R179" s="223"/>
      <c r="S179" s="223"/>
    </row>
    <row r="180" spans="1:19" ht="17.25" thickBot="1">
      <c r="A180" s="125" t="s">
        <v>210</v>
      </c>
      <c r="B180" s="126">
        <v>1250</v>
      </c>
      <c r="C180" s="77">
        <v>-4.9429657799999999E-2</v>
      </c>
      <c r="D180" s="15">
        <v>1290</v>
      </c>
      <c r="E180" s="32">
        <f t="shared" ref="E180:E183" si="94">IF(ISNUMBER(D180), (D180 - $B180) / $B180, "")</f>
        <v>3.2000000000000001E-2</v>
      </c>
      <c r="F180" s="18">
        <f>IF(ISNUMBER(D180), $B199 * E180, "")</f>
        <v>4800</v>
      </c>
      <c r="G180" s="31">
        <v>1295</v>
      </c>
      <c r="H180" s="32">
        <f t="shared" ref="H180:H183" si="95">IF(ISNUMBER(G180), (G180 - $B180) / $B180, "")</f>
        <v>3.5999999999999997E-2</v>
      </c>
      <c r="I180" s="101">
        <f>IF(ISNUMBER(G180), $B199 * H180, "")</f>
        <v>5400</v>
      </c>
      <c r="J180" s="15">
        <v>1295</v>
      </c>
      <c r="K180" s="32">
        <f t="shared" ref="K180:K183" si="96">IF(ISNUMBER(J180), (J180 - $B180) / $B180, "")</f>
        <v>3.5999999999999997E-2</v>
      </c>
      <c r="L180" s="18">
        <f>IF(ISNUMBER(J180), $B199 * K180, "")</f>
        <v>5400</v>
      </c>
      <c r="M180" s="31">
        <v>1275</v>
      </c>
      <c r="N180" s="32">
        <f t="shared" ref="N180:N183" si="97">IF(ISNUMBER(M180), (M180 - $B180) / $B180, "")</f>
        <v>0.02</v>
      </c>
      <c r="O180" s="18">
        <f>IF(ISNUMBER(M180), $B199 * N180, "")</f>
        <v>3000</v>
      </c>
      <c r="Q180" s="223"/>
      <c r="R180" s="223"/>
      <c r="S180" s="223"/>
    </row>
    <row r="181" spans="1:19" ht="17.25" thickBot="1">
      <c r="A181" s="125" t="s">
        <v>230</v>
      </c>
      <c r="B181" s="126">
        <v>55.6</v>
      </c>
      <c r="C181" s="77">
        <v>-4.9572649599999997E-2</v>
      </c>
      <c r="D181" s="15">
        <v>57</v>
      </c>
      <c r="E181" s="32">
        <f t="shared" si="94"/>
        <v>2.5179856115107889E-2</v>
      </c>
      <c r="F181" s="18">
        <f>IF(ISNUMBER(D181), $B199 * E181, "")</f>
        <v>3776.9784172661834</v>
      </c>
      <c r="G181" s="31">
        <v>57.3</v>
      </c>
      <c r="H181" s="32">
        <f t="shared" si="95"/>
        <v>3.0575539568345245E-2</v>
      </c>
      <c r="I181" s="101">
        <f>IF(ISNUMBER(G181), $B199 * H181, "")</f>
        <v>4586.3309352517863</v>
      </c>
      <c r="J181" s="15">
        <v>57.3</v>
      </c>
      <c r="K181" s="32">
        <f t="shared" si="96"/>
        <v>3.0575539568345245E-2</v>
      </c>
      <c r="L181" s="18">
        <f>IF(ISNUMBER(J181), $B199 * K181, "")</f>
        <v>4586.3309352517863</v>
      </c>
      <c r="M181" s="31">
        <v>57</v>
      </c>
      <c r="N181" s="32">
        <f t="shared" si="97"/>
        <v>2.5179856115107889E-2</v>
      </c>
      <c r="O181" s="18">
        <f>IF(ISNUMBER(M181), $B199 * N181, "")</f>
        <v>3776.9784172661834</v>
      </c>
      <c r="Q181" s="228"/>
      <c r="R181" s="228"/>
      <c r="S181" s="228"/>
    </row>
    <row r="182" spans="1:19" ht="17.25" thickBot="1">
      <c r="A182" s="125" t="s">
        <v>214</v>
      </c>
      <c r="B182" s="126">
        <v>287</v>
      </c>
      <c r="C182" s="77">
        <v>-4.9668874199999997E-2</v>
      </c>
      <c r="D182" s="15">
        <v>297</v>
      </c>
      <c r="E182" s="32">
        <f t="shared" si="94"/>
        <v>3.484320557491289E-2</v>
      </c>
      <c r="F182" s="18">
        <f>IF(ISNUMBER(D182), $B199 * E182, "")</f>
        <v>5226.4808362369331</v>
      </c>
      <c r="G182" s="31">
        <v>299</v>
      </c>
      <c r="H182" s="32">
        <f t="shared" si="95"/>
        <v>4.1811846689895474E-2</v>
      </c>
      <c r="I182" s="101">
        <f>IF(ISNUMBER(G182), $B199 * H182, "")</f>
        <v>6271.7770034843206</v>
      </c>
      <c r="J182" s="15">
        <v>299</v>
      </c>
      <c r="K182" s="32">
        <f t="shared" si="96"/>
        <v>4.1811846689895474E-2</v>
      </c>
      <c r="L182" s="18">
        <f>IF(ISNUMBER(J182), $B199 * K182, "")</f>
        <v>6271.7770034843206</v>
      </c>
      <c r="M182" s="31">
        <v>297</v>
      </c>
      <c r="N182" s="32">
        <f t="shared" si="97"/>
        <v>3.484320557491289E-2</v>
      </c>
      <c r="O182" s="18">
        <f>IF(ISNUMBER(M182), $B199 * N182, "")</f>
        <v>5226.4808362369331</v>
      </c>
      <c r="Q182" s="228"/>
      <c r="R182" s="228"/>
      <c r="S182" s="228"/>
    </row>
    <row r="183" spans="1:19" ht="17.25" thickBot="1">
      <c r="A183" s="127" t="s">
        <v>183</v>
      </c>
      <c r="B183" s="128">
        <v>4785</v>
      </c>
      <c r="C183" s="78">
        <v>-5.0595238100000002E-2</v>
      </c>
      <c r="D183" s="20">
        <v>4950</v>
      </c>
      <c r="E183" s="21">
        <f t="shared" si="94"/>
        <v>3.4482758620689655E-2</v>
      </c>
      <c r="F183" s="22">
        <f>IF(ISNUMBER(D183), $B199 * E183, "")</f>
        <v>5172.4137931034484</v>
      </c>
      <c r="G183" s="30">
        <v>4990</v>
      </c>
      <c r="H183" s="21">
        <f t="shared" si="95"/>
        <v>4.2842215256008356E-2</v>
      </c>
      <c r="I183" s="105">
        <f>IF(ISNUMBER(G183), $B199 * H183, "")</f>
        <v>6426.3322884012532</v>
      </c>
      <c r="J183" s="20">
        <v>4990</v>
      </c>
      <c r="K183" s="21">
        <f t="shared" si="96"/>
        <v>4.2842215256008356E-2</v>
      </c>
      <c r="L183" s="22">
        <f>IF(ISNUMBER(J183), $B199 * K183, "")</f>
        <v>6426.3322884012532</v>
      </c>
      <c r="M183" s="30">
        <v>4920</v>
      </c>
      <c r="N183" s="21">
        <f t="shared" si="97"/>
        <v>2.8213166144200628E-2</v>
      </c>
      <c r="O183" s="22">
        <f>IF(ISNUMBER(M183), $B199 * N183, "")</f>
        <v>4231.9749216300943</v>
      </c>
      <c r="Q183" s="228"/>
      <c r="R183" s="228"/>
      <c r="S183" s="228"/>
    </row>
    <row r="184" spans="1:19" ht="17.25" thickBot="1">
      <c r="A184" s="125" t="s">
        <v>216</v>
      </c>
      <c r="B184" s="129">
        <v>141</v>
      </c>
      <c r="C184" s="80">
        <v>-5.3691275199999999E-2</v>
      </c>
      <c r="D184" s="106">
        <v>144</v>
      </c>
      <c r="E184" s="107">
        <f>IF(ISNUMBER(D184), (D184 - $B184) / $B184, "")</f>
        <v>2.1276595744680851E-2</v>
      </c>
      <c r="F184" s="108">
        <f>IF(ISNUMBER(D184), $B199 * E184, "")</f>
        <v>3191.4893617021276</v>
      </c>
      <c r="G184" s="109">
        <v>144</v>
      </c>
      <c r="H184" s="107">
        <f>IF(ISNUMBER(G184), (G184 - $B184) / $B184, "")</f>
        <v>2.1276595744680851E-2</v>
      </c>
      <c r="I184" s="110">
        <f>IF(ISNUMBER(G184), $B199 * H184, "")</f>
        <v>3191.4893617021276</v>
      </c>
      <c r="J184" s="106">
        <v>144</v>
      </c>
      <c r="K184" s="107">
        <f>IF(ISNUMBER(J184), (J184 - $B184) / $B184, "")</f>
        <v>2.1276595744680851E-2</v>
      </c>
      <c r="L184" s="108">
        <f>IF(ISNUMBER(J184), $B199 * K184, "")</f>
        <v>3191.4893617021276</v>
      </c>
      <c r="M184" s="109">
        <v>144</v>
      </c>
      <c r="N184" s="107">
        <f>IF(ISNUMBER(M184), (M184 - $B184) / $B184, "")</f>
        <v>2.1276595744680851E-2</v>
      </c>
      <c r="O184" s="108">
        <f>IF(ISNUMBER(M184), $B199 * N184, "")</f>
        <v>3191.4893617021276</v>
      </c>
      <c r="Q184" s="228"/>
      <c r="R184" s="228"/>
      <c r="S184" s="228"/>
    </row>
    <row r="185" spans="1:19" ht="17.25" thickBot="1">
      <c r="A185" s="125" t="s">
        <v>165</v>
      </c>
      <c r="B185" s="126">
        <v>1755</v>
      </c>
      <c r="C185" s="77">
        <v>-5.3908355800000002E-2</v>
      </c>
      <c r="D185" s="15">
        <v>1860</v>
      </c>
      <c r="E185" s="32">
        <f t="shared" ref="E185:E188" si="98">IF(ISNUMBER(D185), (D185 - $B185) / $B185, "")</f>
        <v>5.9829059829059832E-2</v>
      </c>
      <c r="F185" s="18">
        <f>IF(ISNUMBER(D185), $B199 * E185, "")</f>
        <v>8974.3589743589746</v>
      </c>
      <c r="G185" s="31">
        <v>1870</v>
      </c>
      <c r="H185" s="32">
        <f t="shared" ref="H185:H188" si="99">IF(ISNUMBER(G185), (G185 - $B185) / $B185, "")</f>
        <v>6.5527065527065526E-2</v>
      </c>
      <c r="I185" s="101">
        <f>IF(ISNUMBER(G185), $B199 * H185, "")</f>
        <v>9829.0598290598282</v>
      </c>
      <c r="J185" s="15">
        <v>1870</v>
      </c>
      <c r="K185" s="32">
        <f t="shared" ref="K185:K188" si="100">IF(ISNUMBER(J185), (J185 - $B185) / $B185, "")</f>
        <v>6.5527065527065526E-2</v>
      </c>
      <c r="L185" s="18">
        <f>IF(ISNUMBER(J185), $B199 * K185, "")</f>
        <v>9829.0598290598282</v>
      </c>
      <c r="M185" s="31">
        <v>1830</v>
      </c>
      <c r="N185" s="32">
        <f t="shared" ref="N185:N188" si="101">IF(ISNUMBER(M185), (M185 - $B185) / $B185, "")</f>
        <v>4.2735042735042736E-2</v>
      </c>
      <c r="O185" s="18">
        <f>IF(ISNUMBER(M185), $B199 * N185, "")</f>
        <v>6410.2564102564102</v>
      </c>
      <c r="Q185" s="228"/>
      <c r="R185" s="228"/>
      <c r="S185" s="228"/>
    </row>
    <row r="186" spans="1:19" ht="17.25" thickBot="1">
      <c r="A186" s="125" t="s">
        <v>95</v>
      </c>
      <c r="B186" s="126">
        <v>4990</v>
      </c>
      <c r="C186" s="77">
        <v>-5.4028435999999999E-2</v>
      </c>
      <c r="D186" s="15">
        <v>4910</v>
      </c>
      <c r="E186" s="32">
        <f t="shared" si="98"/>
        <v>-1.6032064128256512E-2</v>
      </c>
      <c r="F186" s="18">
        <f>IF(ISNUMBER(D186), $B199 * E186, "")</f>
        <v>-2404.8096192384769</v>
      </c>
      <c r="G186" s="31">
        <v>4940</v>
      </c>
      <c r="H186" s="32">
        <f t="shared" si="99"/>
        <v>-1.002004008016032E-2</v>
      </c>
      <c r="I186" s="101">
        <f>IF(ISNUMBER(G186), $B199 * H186, "")</f>
        <v>-1503.006012024048</v>
      </c>
      <c r="J186" s="15">
        <v>4940</v>
      </c>
      <c r="K186" s="32">
        <f t="shared" si="100"/>
        <v>-1.002004008016032E-2</v>
      </c>
      <c r="L186" s="18">
        <f>IF(ISNUMBER(J186), $B199 * K186, "")</f>
        <v>-1503.006012024048</v>
      </c>
      <c r="M186" s="31">
        <v>4750</v>
      </c>
      <c r="N186" s="32">
        <f t="shared" si="101"/>
        <v>-4.8096192384769539E-2</v>
      </c>
      <c r="O186" s="18">
        <f>IF(ISNUMBER(M186), $B199 * N186, "")</f>
        <v>-7214.4288577154311</v>
      </c>
      <c r="Q186" s="228"/>
      <c r="R186" s="228"/>
      <c r="S186" s="228"/>
    </row>
    <row r="187" spans="1:19" ht="17.25" thickBot="1">
      <c r="A187" s="125" t="s">
        <v>161</v>
      </c>
      <c r="B187" s="126">
        <v>415</v>
      </c>
      <c r="C187" s="77">
        <v>-5.4669703899999998E-2</v>
      </c>
      <c r="D187" s="15">
        <v>422</v>
      </c>
      <c r="E187" s="32">
        <f t="shared" si="98"/>
        <v>1.6867469879518072E-2</v>
      </c>
      <c r="F187" s="18">
        <f>IF(ISNUMBER(D187), $B199 * E187, "")</f>
        <v>2530.1204819277109</v>
      </c>
      <c r="G187" s="31">
        <v>424</v>
      </c>
      <c r="H187" s="32">
        <f t="shared" si="99"/>
        <v>2.1686746987951807E-2</v>
      </c>
      <c r="I187" s="101">
        <f>IF(ISNUMBER(G187), $B199 * H187, "")</f>
        <v>3253.0120481927711</v>
      </c>
      <c r="J187" s="15">
        <v>424</v>
      </c>
      <c r="K187" s="32">
        <f t="shared" si="100"/>
        <v>2.1686746987951807E-2</v>
      </c>
      <c r="L187" s="18">
        <f>IF(ISNUMBER(J187), $B199 * K187, "")</f>
        <v>3253.0120481927711</v>
      </c>
      <c r="M187" s="31">
        <v>422</v>
      </c>
      <c r="N187" s="32">
        <f t="shared" si="101"/>
        <v>1.6867469879518072E-2</v>
      </c>
      <c r="O187" s="18">
        <f>IF(ISNUMBER(M187), $B199 * N187, "")</f>
        <v>2530.1204819277109</v>
      </c>
      <c r="Q187" s="33"/>
      <c r="R187" s="33"/>
    </row>
    <row r="188" spans="1:19" ht="17.25" thickBot="1">
      <c r="A188" s="130" t="s">
        <v>248</v>
      </c>
      <c r="B188" s="131">
        <v>740</v>
      </c>
      <c r="C188" s="79">
        <v>-5.4916986000000001E-2</v>
      </c>
      <c r="D188" s="24">
        <v>751</v>
      </c>
      <c r="E188" s="25">
        <f t="shared" si="98"/>
        <v>1.4864864864864866E-2</v>
      </c>
      <c r="F188" s="104">
        <f>IF(ISNUMBER(D188), $B199 * E188, "")</f>
        <v>2229.72972972973</v>
      </c>
      <c r="G188" s="102">
        <v>755</v>
      </c>
      <c r="H188" s="25">
        <f t="shared" si="99"/>
        <v>2.0270270270270271E-2</v>
      </c>
      <c r="I188" s="103">
        <f>IF(ISNUMBER(G188), $B199 * H188, "")</f>
        <v>3040.5405405405409</v>
      </c>
      <c r="J188" s="24">
        <v>755</v>
      </c>
      <c r="K188" s="25">
        <f t="shared" si="100"/>
        <v>2.0270270270270271E-2</v>
      </c>
      <c r="L188" s="104">
        <f>IF(ISNUMBER(J188), $B199 * K188, "")</f>
        <v>3040.5405405405409</v>
      </c>
      <c r="M188" s="102">
        <v>757</v>
      </c>
      <c r="N188" s="25">
        <f t="shared" si="101"/>
        <v>2.2972972972972974E-2</v>
      </c>
      <c r="O188" s="104">
        <f>IF(ISNUMBER(M188), $B199 * N188, "")</f>
        <v>3445.9459459459463</v>
      </c>
      <c r="Q188" s="237"/>
      <c r="R188" s="238"/>
      <c r="S188" s="239"/>
    </row>
    <row r="189" spans="1:19">
      <c r="A189" s="123" t="s">
        <v>240</v>
      </c>
      <c r="B189" s="124">
        <v>1100</v>
      </c>
      <c r="C189" s="76">
        <v>-5.57939914E-2</v>
      </c>
      <c r="D189" s="13">
        <v>1125</v>
      </c>
      <c r="E189" s="14">
        <f>IF(ISNUMBER(D189), (D189 - $B189) / $B189, "")</f>
        <v>2.2727272727272728E-2</v>
      </c>
      <c r="F189" s="16">
        <f>IF(ISNUMBER(D189), $B199 * E189, "")</f>
        <v>3409.090909090909</v>
      </c>
      <c r="G189" s="29">
        <v>1135</v>
      </c>
      <c r="H189" s="14">
        <f>IF(ISNUMBER(G189), (G189 - $B189) / $B189, "")</f>
        <v>3.1818181818181815E-2</v>
      </c>
      <c r="I189" s="100">
        <f>IF(ISNUMBER(G189), $B199 * H189, "")</f>
        <v>4772.7272727272721</v>
      </c>
      <c r="J189" s="13">
        <v>1135</v>
      </c>
      <c r="K189" s="14">
        <f>IF(ISNUMBER(J189), (J189 - $B189) / $B189, "")</f>
        <v>3.1818181818181815E-2</v>
      </c>
      <c r="L189" s="16">
        <f>IF(ISNUMBER(J189), $B199 * K189, "")</f>
        <v>4772.7272727272721</v>
      </c>
      <c r="M189" s="29">
        <v>1140</v>
      </c>
      <c r="N189" s="14">
        <f>IF(ISNUMBER(M189), (M189 - $B189) / $B189, "")</f>
        <v>3.6363636363636362E-2</v>
      </c>
      <c r="O189" s="16">
        <f>IF(ISNUMBER(M189), $B199 * N189, "")</f>
        <v>5454.545454545454</v>
      </c>
      <c r="Q189" s="240"/>
      <c r="R189" s="241"/>
      <c r="S189" s="242"/>
    </row>
    <row r="190" spans="1:19" ht="17.25" thickBot="1">
      <c r="A190" s="125" t="s">
        <v>163</v>
      </c>
      <c r="B190" s="126">
        <v>1165</v>
      </c>
      <c r="C190" s="77">
        <v>-5.6680161899999998E-2</v>
      </c>
      <c r="D190" s="15">
        <v>1220</v>
      </c>
      <c r="E190" s="32">
        <f t="shared" ref="E190:E193" si="102">IF(ISNUMBER(D190), (D190 - $B190) / $B190, "")</f>
        <v>4.7210300429184553E-2</v>
      </c>
      <c r="F190" s="18">
        <f>IF(ISNUMBER(D190), $B199 * E190, "")</f>
        <v>7081.545064377683</v>
      </c>
      <c r="G190" s="31">
        <v>1230</v>
      </c>
      <c r="H190" s="32">
        <f t="shared" ref="H190:H193" si="103">IF(ISNUMBER(G190), (G190 - $B190) / $B190, "")</f>
        <v>5.5793991416309016E-2</v>
      </c>
      <c r="I190" s="101">
        <f>IF(ISNUMBER(G190), $B199 * H190, "")</f>
        <v>8369.0987124463518</v>
      </c>
      <c r="J190" s="15">
        <v>1230</v>
      </c>
      <c r="K190" s="32">
        <f t="shared" ref="K190:K193" si="104">IF(ISNUMBER(J190), (J190 - $B190) / $B190, "")</f>
        <v>5.5793991416309016E-2</v>
      </c>
      <c r="L190" s="18">
        <f>IF(ISNUMBER(J190), $B199 * K190, "")</f>
        <v>8369.0987124463518</v>
      </c>
      <c r="M190" s="31">
        <v>1195</v>
      </c>
      <c r="N190" s="32">
        <f t="shared" ref="N190:N193" si="105">IF(ISNUMBER(M190), (M190 - $B190) / $B190, "")</f>
        <v>2.575107296137339E-2</v>
      </c>
      <c r="O190" s="18">
        <f>IF(ISNUMBER(M190), $B199 * N190, "")</f>
        <v>3862.6609442060085</v>
      </c>
      <c r="Q190" s="243"/>
      <c r="R190" s="244"/>
      <c r="S190" s="245"/>
    </row>
    <row r="191" spans="1:19" ht="17.25" thickBot="1">
      <c r="A191" s="125" t="s">
        <v>109</v>
      </c>
      <c r="B191" s="126">
        <v>4565</v>
      </c>
      <c r="C191" s="77">
        <v>-5.7791537699999999E-2</v>
      </c>
      <c r="D191" s="15">
        <v>4670</v>
      </c>
      <c r="E191" s="32">
        <f t="shared" si="102"/>
        <v>2.3001095290251915E-2</v>
      </c>
      <c r="F191" s="18">
        <f>IF(ISNUMBER(D191), $B199 * E191, "")</f>
        <v>3450.1642935377872</v>
      </c>
      <c r="G191" s="31">
        <v>4665</v>
      </c>
      <c r="H191" s="32">
        <f t="shared" si="103"/>
        <v>2.1905805038335158E-2</v>
      </c>
      <c r="I191" s="101">
        <f>IF(ISNUMBER(G191), $B199 * H191, "")</f>
        <v>3285.8707557502739</v>
      </c>
      <c r="J191" s="15">
        <v>4665</v>
      </c>
      <c r="K191" s="32">
        <f t="shared" si="104"/>
        <v>2.1905805038335158E-2</v>
      </c>
      <c r="L191" s="18">
        <f>IF(ISNUMBER(J191), $B199 * K191, "")</f>
        <v>3285.8707557502739</v>
      </c>
      <c r="M191" s="31">
        <v>4495</v>
      </c>
      <c r="N191" s="32">
        <f t="shared" si="105"/>
        <v>-1.5334063526834611E-2</v>
      </c>
      <c r="O191" s="18">
        <f>IF(ISNUMBER(M191), $B199 * N191, "")</f>
        <v>-2300.1095290251915</v>
      </c>
      <c r="Q191" s="228"/>
      <c r="R191" s="228"/>
      <c r="S191" s="228"/>
    </row>
    <row r="192" spans="1:19" ht="17.25" thickBot="1">
      <c r="A192" s="125" t="s">
        <v>171</v>
      </c>
      <c r="B192" s="126">
        <v>692</v>
      </c>
      <c r="C192" s="77">
        <v>-5.8503401400000002E-2</v>
      </c>
      <c r="D192" s="15">
        <v>699</v>
      </c>
      <c r="E192" s="32">
        <f t="shared" si="102"/>
        <v>1.0115606936416185E-2</v>
      </c>
      <c r="F192" s="18">
        <f>IF(ISNUMBER(D192), $B199 * E192, "")</f>
        <v>1517.3410404624278</v>
      </c>
      <c r="G192" s="31">
        <v>703</v>
      </c>
      <c r="H192" s="32">
        <f t="shared" si="103"/>
        <v>1.5895953757225433E-2</v>
      </c>
      <c r="I192" s="101">
        <f>IF(ISNUMBER(G192), $B199 * H192, "")</f>
        <v>2384.3930635838151</v>
      </c>
      <c r="J192" s="15">
        <v>703</v>
      </c>
      <c r="K192" s="32">
        <f t="shared" si="104"/>
        <v>1.5895953757225433E-2</v>
      </c>
      <c r="L192" s="18">
        <f>IF(ISNUMBER(J192), $B199 * K192, "")</f>
        <v>2384.3930635838151</v>
      </c>
      <c r="M192" s="31">
        <v>699</v>
      </c>
      <c r="N192" s="32">
        <f t="shared" si="105"/>
        <v>1.0115606936416185E-2</v>
      </c>
      <c r="O192" s="18">
        <f>IF(ISNUMBER(M192), $B199 * N192, "")</f>
        <v>1517.3410404624278</v>
      </c>
      <c r="Q192" s="223"/>
      <c r="R192" s="223"/>
      <c r="S192" s="223"/>
    </row>
    <row r="193" spans="1:19" ht="17.25" thickBot="1">
      <c r="A193" s="127" t="s">
        <v>236</v>
      </c>
      <c r="B193" s="128">
        <v>111</v>
      </c>
      <c r="C193" s="78">
        <v>-5.9322033900000001E-2</v>
      </c>
      <c r="D193" s="20">
        <v>117</v>
      </c>
      <c r="E193" s="21">
        <f t="shared" si="102"/>
        <v>5.4054054054054057E-2</v>
      </c>
      <c r="F193" s="22">
        <f>IF(ISNUMBER(D193), $B199 * E193, "")</f>
        <v>8108.1081081081084</v>
      </c>
      <c r="G193" s="30">
        <v>117</v>
      </c>
      <c r="H193" s="21">
        <f t="shared" si="103"/>
        <v>5.4054054054054057E-2</v>
      </c>
      <c r="I193" s="105">
        <f>IF(ISNUMBER(G193), $B199 * H193, "")</f>
        <v>8108.1081081081084</v>
      </c>
      <c r="J193" s="20">
        <v>117</v>
      </c>
      <c r="K193" s="21">
        <f t="shared" si="104"/>
        <v>5.4054054054054057E-2</v>
      </c>
      <c r="L193" s="22">
        <f>IF(ISNUMBER(J193), $B199 * K193, "")</f>
        <v>8108.1081081081084</v>
      </c>
      <c r="M193" s="30">
        <v>115</v>
      </c>
      <c r="N193" s="21">
        <f t="shared" si="105"/>
        <v>3.6036036036036036E-2</v>
      </c>
      <c r="O193" s="22">
        <f>IF(ISNUMBER(M193), $B199 * N193, "")</f>
        <v>5405.405405405405</v>
      </c>
      <c r="Q193" s="223"/>
      <c r="R193" s="223"/>
      <c r="S193" s="223"/>
    </row>
    <row r="194" spans="1:19" ht="17.25" thickBot="1">
      <c r="A194" s="125" t="s">
        <v>250</v>
      </c>
      <c r="B194" s="129">
        <v>247</v>
      </c>
      <c r="C194" s="80">
        <v>-6.0836501899999999E-2</v>
      </c>
      <c r="D194" s="106">
        <v>253</v>
      </c>
      <c r="E194" s="107">
        <f>IF(ISNUMBER(D194), (D194 - $B194) / $B194, "")</f>
        <v>2.4291497975708502E-2</v>
      </c>
      <c r="F194" s="108">
        <f>IF(ISNUMBER(D194), $B199 * E194, "")</f>
        <v>3643.7246963562752</v>
      </c>
      <c r="G194" s="109">
        <v>255</v>
      </c>
      <c r="H194" s="107">
        <f>IF(ISNUMBER(G194), (G194 - $B194) / $B194, "")</f>
        <v>3.2388663967611336E-2</v>
      </c>
      <c r="I194" s="110">
        <f>IF(ISNUMBER(G194), $B199 * H194, "")</f>
        <v>4858.2995951417006</v>
      </c>
      <c r="J194" s="106">
        <v>255</v>
      </c>
      <c r="K194" s="107">
        <f>IF(ISNUMBER(J194), (J194 - $B194) / $B194, "")</f>
        <v>3.2388663967611336E-2</v>
      </c>
      <c r="L194" s="108">
        <f>IF(ISNUMBER(J194), $B199 * K194, "")</f>
        <v>4858.2995951417006</v>
      </c>
      <c r="M194" s="109">
        <v>253</v>
      </c>
      <c r="N194" s="107">
        <f>IF(ISNUMBER(M194), (M194 - $B194) / $B194, "")</f>
        <v>2.4291497975708502E-2</v>
      </c>
      <c r="O194" s="108">
        <f>IF(ISNUMBER(M194), $B199 * N194, "")</f>
        <v>3643.7246963562752</v>
      </c>
      <c r="Q194" s="228"/>
      <c r="R194" s="228"/>
      <c r="S194" s="228"/>
    </row>
    <row r="195" spans="1:19" ht="17.25" thickBot="1">
      <c r="A195" s="125" t="s">
        <v>139</v>
      </c>
      <c r="B195" s="126">
        <v>6090</v>
      </c>
      <c r="C195" s="77">
        <v>-6.0909791800000002E-2</v>
      </c>
      <c r="D195" s="15">
        <v>6250</v>
      </c>
      <c r="E195" s="32">
        <f t="shared" ref="E195:E198" si="106">IF(ISNUMBER(D195), (D195 - $B195) / $B195, "")</f>
        <v>2.6272577996715927E-2</v>
      </c>
      <c r="F195" s="18">
        <f>IF(ISNUMBER(D195), $B199 * E195, "")</f>
        <v>3940.886699507389</v>
      </c>
      <c r="G195" s="31">
        <v>6300</v>
      </c>
      <c r="H195" s="32">
        <f t="shared" ref="H195:H198" si="107">IF(ISNUMBER(G195), (G195 - $B195) / $B195, "")</f>
        <v>3.4482758620689655E-2</v>
      </c>
      <c r="I195" s="101">
        <f>IF(ISNUMBER(G195), $B199 * H195, "")</f>
        <v>5172.4137931034484</v>
      </c>
      <c r="J195" s="15">
        <v>6300</v>
      </c>
      <c r="K195" s="32">
        <f t="shared" ref="K195:K198" si="108">IF(ISNUMBER(J195), (J195 - $B195) / $B195, "")</f>
        <v>3.4482758620689655E-2</v>
      </c>
      <c r="L195" s="18">
        <f>IF(ISNUMBER(J195), $B199 * K195, "")</f>
        <v>5172.4137931034484</v>
      </c>
      <c r="M195" s="31">
        <v>6510</v>
      </c>
      <c r="N195" s="32">
        <f t="shared" ref="N195:N198" si="109">IF(ISNUMBER(M195), (M195 - $B195) / $B195, "")</f>
        <v>6.8965517241379309E-2</v>
      </c>
      <c r="O195" s="18">
        <f>IF(ISNUMBER(M195), $B199 * N195, "")</f>
        <v>10344.827586206897</v>
      </c>
      <c r="Q195" s="228"/>
      <c r="R195" s="228"/>
      <c r="S195" s="228"/>
    </row>
    <row r="196" spans="1:19" ht="17.25" thickBot="1">
      <c r="A196" s="125" t="s">
        <v>107</v>
      </c>
      <c r="B196" s="126">
        <v>111</v>
      </c>
      <c r="C196" s="77">
        <v>-6.7226890799999994E-2</v>
      </c>
      <c r="D196" s="15">
        <v>115</v>
      </c>
      <c r="E196" s="32">
        <f t="shared" si="106"/>
        <v>3.6036036036036036E-2</v>
      </c>
      <c r="F196" s="18">
        <f>IF(ISNUMBER(D196), $B199 * E196, "")</f>
        <v>5405.405405405405</v>
      </c>
      <c r="G196" s="31">
        <v>115</v>
      </c>
      <c r="H196" s="32">
        <f t="shared" si="107"/>
        <v>3.6036036036036036E-2</v>
      </c>
      <c r="I196" s="101">
        <f>IF(ISNUMBER(G196), $B199 * H196, "")</f>
        <v>5405.405405405405</v>
      </c>
      <c r="J196" s="15">
        <v>115</v>
      </c>
      <c r="K196" s="32">
        <f t="shared" si="108"/>
        <v>3.6036036036036036E-2</v>
      </c>
      <c r="L196" s="18">
        <f>IF(ISNUMBER(J196), $B199 * K196, "")</f>
        <v>5405.405405405405</v>
      </c>
      <c r="M196" s="31">
        <v>115</v>
      </c>
      <c r="N196" s="32">
        <f t="shared" si="109"/>
        <v>3.6036036036036036E-2</v>
      </c>
      <c r="O196" s="18">
        <f>IF(ISNUMBER(M196), $B199 * N196, "")</f>
        <v>5405.405405405405</v>
      </c>
      <c r="Q196" s="228"/>
      <c r="R196" s="228"/>
      <c r="S196" s="228"/>
    </row>
    <row r="197" spans="1:19">
      <c r="A197" s="125" t="s">
        <v>222</v>
      </c>
      <c r="B197" s="126">
        <v>1025</v>
      </c>
      <c r="C197" s="77">
        <v>-7.2398190000000001E-2</v>
      </c>
      <c r="D197" s="15">
        <v>1025</v>
      </c>
      <c r="E197" s="32">
        <f t="shared" si="106"/>
        <v>0</v>
      </c>
      <c r="F197" s="18">
        <f>IF(ISNUMBER(D197), $B199 * E197, "")</f>
        <v>0</v>
      </c>
      <c r="G197" s="31">
        <v>1025</v>
      </c>
      <c r="H197" s="32">
        <f t="shared" si="107"/>
        <v>0</v>
      </c>
      <c r="I197" s="101">
        <f>IF(ISNUMBER(G197), $B199 * H197, "")</f>
        <v>0</v>
      </c>
      <c r="J197" s="15">
        <v>1025</v>
      </c>
      <c r="K197" s="32">
        <f t="shared" si="108"/>
        <v>0</v>
      </c>
      <c r="L197" s="18">
        <f>IF(ISNUMBER(J197), $B199 * K197, "")</f>
        <v>0</v>
      </c>
      <c r="M197" s="31">
        <v>1000</v>
      </c>
      <c r="N197" s="32">
        <f t="shared" si="109"/>
        <v>-2.4390243902439025E-2</v>
      </c>
      <c r="O197" s="18">
        <f>IF(ISNUMBER(M197), $B199 * N197, "")</f>
        <v>-3658.5365853658536</v>
      </c>
      <c r="Q197" s="250"/>
      <c r="R197" s="251"/>
      <c r="S197" s="252"/>
    </row>
    <row r="198" spans="1:19" ht="17.25" thickBot="1">
      <c r="A198" s="130" t="s">
        <v>133</v>
      </c>
      <c r="B198" s="131">
        <v>2170</v>
      </c>
      <c r="C198" s="79">
        <v>-7.4626865700000003E-2</v>
      </c>
      <c r="D198" s="24">
        <v>2235</v>
      </c>
      <c r="E198" s="25">
        <f t="shared" si="106"/>
        <v>2.9953917050691243E-2</v>
      </c>
      <c r="F198" s="104">
        <f>IF(ISNUMBER(D198), $B199 * E198, "")</f>
        <v>4493.087557603686</v>
      </c>
      <c r="G198" s="102">
        <v>2265</v>
      </c>
      <c r="H198" s="25">
        <f t="shared" si="107"/>
        <v>4.377880184331797E-2</v>
      </c>
      <c r="I198" s="103">
        <f>IF(ISNUMBER(G198), $B199 * H198, "")</f>
        <v>6566.8202764976959</v>
      </c>
      <c r="J198" s="24">
        <v>2265</v>
      </c>
      <c r="K198" s="25">
        <f t="shared" si="108"/>
        <v>4.377880184331797E-2</v>
      </c>
      <c r="L198" s="104">
        <f>IF(ISNUMBER(J198), $B199 * K198, "")</f>
        <v>6566.8202764976959</v>
      </c>
      <c r="M198" s="102">
        <v>2225</v>
      </c>
      <c r="N198" s="25">
        <f t="shared" si="109"/>
        <v>2.5345622119815669E-2</v>
      </c>
      <c r="O198" s="104">
        <f>IF(ISNUMBER(M198), $B199 * N198, "")</f>
        <v>3801.8433179723506</v>
      </c>
      <c r="Q198" s="253"/>
      <c r="R198" s="254"/>
      <c r="S198" s="255"/>
    </row>
    <row r="199" spans="1:19" ht="17.25" thickBot="1">
      <c r="A199" s="132" t="s">
        <v>266</v>
      </c>
      <c r="B199" s="261">
        <f>$B$37</f>
        <v>150000</v>
      </c>
      <c r="C199" s="262"/>
      <c r="D199" s="26" t="s">
        <v>267</v>
      </c>
      <c r="E199" s="27">
        <f>IF(COUNT(E179:E198), SUM(E179:E198) / COUNT(E179:E198), 0)</f>
        <v>2.6248705249845433E-2</v>
      </c>
      <c r="F199" s="28">
        <f>SUM(F179:F198)</f>
        <v>78746.1157495363</v>
      </c>
      <c r="G199" s="26" t="s">
        <v>267</v>
      </c>
      <c r="H199" s="27">
        <f>IF(COUNT(H179:H198), SUM(H179:H198) / COUNT(H179:H198), 0)</f>
        <v>3.1606224325790876E-2</v>
      </c>
      <c r="I199" s="28">
        <f>SUM(I179:I198)</f>
        <v>94818.672977372626</v>
      </c>
      <c r="J199" s="26" t="s">
        <v>267</v>
      </c>
      <c r="K199" s="27">
        <f>IF(COUNT(K179:K198), SUM(K179:K198) / COUNT(K179:K198), 0)</f>
        <v>3.1606224325790876E-2</v>
      </c>
      <c r="L199" s="28">
        <f>SUM(L179:L198)</f>
        <v>94818.672977372626</v>
      </c>
      <c r="M199" s="26" t="s">
        <v>267</v>
      </c>
      <c r="N199" s="27">
        <f>IF(COUNT(N179:N198), SUM(N179:N198) / COUNT(N179:N198), 0)</f>
        <v>2.0358641751139724E-2</v>
      </c>
      <c r="O199" s="28">
        <f>SUM(O179:O198)</f>
        <v>61075.925253419162</v>
      </c>
      <c r="Q199" s="256"/>
      <c r="R199" s="257"/>
      <c r="S199" s="258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84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84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84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84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84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84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84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84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83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83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837" priority="157">
      <formula>AND($N17 &gt; 0, ISNUMBER($N17))</formula>
    </cfRule>
    <cfRule type="expression" dxfId="2836" priority="158">
      <formula>AND($N17 = 0 * ISNUMBER($N17))</formula>
    </cfRule>
    <cfRule type="expression" dxfId="2835" priority="159">
      <formula>AND($N17 &lt; 0, ISNUMBER($N17))</formula>
    </cfRule>
  </conditionalFormatting>
  <conditionalFormatting sqref="A17:F36">
    <cfRule type="expression" dxfId="2834" priority="166">
      <formula>AND($E17 &gt; 0, ISNUMBER($E17))</formula>
    </cfRule>
    <cfRule type="expression" dxfId="2833" priority="167">
      <formula>AND($E17 = 0 * ISNUMBER($E17))</formula>
    </cfRule>
    <cfRule type="expression" dxfId="2832" priority="168">
      <formula>AND($E17 &lt; 0, ISNUMBER($E17))</formula>
    </cfRule>
  </conditionalFormatting>
  <conditionalFormatting sqref="A17:C36 G17:I36">
    <cfRule type="expression" dxfId="2831" priority="163">
      <formula>AND($H17 &gt; 0, ISNUMBER($H17))</formula>
    </cfRule>
    <cfRule type="expression" dxfId="2830" priority="164">
      <formula>AND($H17 = 0 * ISNUMBER($H17))</formula>
    </cfRule>
    <cfRule type="expression" dxfId="2829" priority="165">
      <formula>AND($H17 &lt; 0, ISNUMBER($H17))</formula>
    </cfRule>
  </conditionalFormatting>
  <conditionalFormatting sqref="A17:C36 J17:L36">
    <cfRule type="expression" dxfId="2828" priority="160">
      <formula>AND($K17 &gt; 0, ISNUMBER($K17))</formula>
    </cfRule>
    <cfRule type="expression" dxfId="2827" priority="161">
      <formula>AND($K17 = 0 * ISNUMBER($K17))</formula>
    </cfRule>
    <cfRule type="expression" dxfId="2826" priority="162">
      <formula>AND($K17 &lt; 0, ISNUMBER($K17))</formula>
    </cfRule>
  </conditionalFormatting>
  <conditionalFormatting sqref="D15:F16 E37:F37">
    <cfRule type="expression" dxfId="2825" priority="154">
      <formula>$E$37 &gt; 0</formula>
    </cfRule>
    <cfRule type="expression" dxfId="2824" priority="155">
      <formula>$E$37 = 0</formula>
    </cfRule>
    <cfRule type="expression" dxfId="2823" priority="156">
      <formula>$E$37 &lt; 0</formula>
    </cfRule>
  </conditionalFormatting>
  <conditionalFormatting sqref="G15:I16 H37:I37">
    <cfRule type="expression" dxfId="2822" priority="151">
      <formula>$H$37 &gt; 0</formula>
    </cfRule>
    <cfRule type="expression" dxfId="2821" priority="152">
      <formula>$H$37 = 0</formula>
    </cfRule>
    <cfRule type="expression" dxfId="2820" priority="153">
      <formula>$H$37 &lt; 0</formula>
    </cfRule>
  </conditionalFormatting>
  <conditionalFormatting sqref="J15:L16 K37:L37">
    <cfRule type="expression" dxfId="2819" priority="148">
      <formula>$K$37 &gt; 0</formula>
    </cfRule>
    <cfRule type="expression" dxfId="2818" priority="149">
      <formula>$K$37 = 0</formula>
    </cfRule>
    <cfRule type="expression" dxfId="2817" priority="150">
      <formula>$K$37 &lt; 0</formula>
    </cfRule>
  </conditionalFormatting>
  <conditionalFormatting sqref="M15:O16 N37:O37">
    <cfRule type="expression" dxfId="2816" priority="145">
      <formula>$N$37 &gt; 0</formula>
    </cfRule>
    <cfRule type="expression" dxfId="2815" priority="146">
      <formula>$N$37 = 0</formula>
    </cfRule>
    <cfRule type="expression" dxfId="2814" priority="147">
      <formula>$N$37 &lt; 0</formula>
    </cfRule>
  </conditionalFormatting>
  <conditionalFormatting sqref="A44:C63 M44:O63">
    <cfRule type="expression" dxfId="2813" priority="133">
      <formula>AND($N44 &gt; 0, ISNUMBER($N44))</formula>
    </cfRule>
    <cfRule type="expression" dxfId="2812" priority="134">
      <formula>AND($N44 = 0 * ISNUMBER($N44))</formula>
    </cfRule>
    <cfRule type="expression" dxfId="2811" priority="135">
      <formula>AND($N44 &lt; 0, ISNUMBER($N44))</formula>
    </cfRule>
  </conditionalFormatting>
  <conditionalFormatting sqref="A44:F63">
    <cfRule type="expression" dxfId="2810" priority="142">
      <formula>AND($E44 &gt; 0, ISNUMBER($E44))</formula>
    </cfRule>
    <cfRule type="expression" dxfId="2809" priority="143">
      <formula>AND($E44 = 0 * ISNUMBER($E44))</formula>
    </cfRule>
    <cfRule type="expression" dxfId="2808" priority="144">
      <formula>AND($E44 &lt; 0, ISNUMBER($E44))</formula>
    </cfRule>
  </conditionalFormatting>
  <conditionalFormatting sqref="A44:C63 G44:I63">
    <cfRule type="expression" dxfId="2807" priority="139">
      <formula>AND($H44 &gt; 0, ISNUMBER($H44))</formula>
    </cfRule>
    <cfRule type="expression" dxfId="2806" priority="140">
      <formula>AND($H44 = 0 * ISNUMBER($H44))</formula>
    </cfRule>
    <cfRule type="expression" dxfId="2805" priority="141">
      <formula>AND($H44 &lt; 0, ISNUMBER($H44))</formula>
    </cfRule>
  </conditionalFormatting>
  <conditionalFormatting sqref="A44:C63 J44:L63">
    <cfRule type="expression" dxfId="2804" priority="136">
      <formula>AND($K44 &gt; 0, ISNUMBER($K44))</formula>
    </cfRule>
    <cfRule type="expression" dxfId="2803" priority="137">
      <formula>AND($K44 = 0 * ISNUMBER($K44))</formula>
    </cfRule>
    <cfRule type="expression" dxfId="2802" priority="138">
      <formula>AND($K44 &lt; 0, ISNUMBER($K44))</formula>
    </cfRule>
  </conditionalFormatting>
  <conditionalFormatting sqref="D42:F43 E64:F64">
    <cfRule type="expression" dxfId="2801" priority="130">
      <formula>$E$64 &gt; 0</formula>
    </cfRule>
    <cfRule type="expression" dxfId="2800" priority="131">
      <formula>$E$64 = 0</formula>
    </cfRule>
    <cfRule type="expression" dxfId="2799" priority="132">
      <formula>$E$64 &lt; 0</formula>
    </cfRule>
  </conditionalFormatting>
  <conditionalFormatting sqref="G42:I43 H64:I64">
    <cfRule type="expression" dxfId="2798" priority="127">
      <formula>$H$64 &gt; 0</formula>
    </cfRule>
    <cfRule type="expression" dxfId="2797" priority="128">
      <formula>$H$64 = 0</formula>
    </cfRule>
    <cfRule type="expression" dxfId="2796" priority="129">
      <formula>$H$64 &lt; 0</formula>
    </cfRule>
  </conditionalFormatting>
  <conditionalFormatting sqref="J42:L43 K64:L64">
    <cfRule type="expression" dxfId="2795" priority="124">
      <formula>$K$64 &gt; 0</formula>
    </cfRule>
    <cfRule type="expression" dxfId="2794" priority="125">
      <formula>$K$64 = 0</formula>
    </cfRule>
    <cfRule type="expression" dxfId="2793" priority="126">
      <formula>$K$64 &lt; 0</formula>
    </cfRule>
  </conditionalFormatting>
  <conditionalFormatting sqref="M42:O43 N64:O64">
    <cfRule type="expression" dxfId="2792" priority="121">
      <formula>$N$64 &gt; 0</formula>
    </cfRule>
    <cfRule type="expression" dxfId="2791" priority="122">
      <formula>$N$64 = 0</formula>
    </cfRule>
    <cfRule type="expression" dxfId="2790" priority="123">
      <formula>$N$64 &lt; 0</formula>
    </cfRule>
  </conditionalFormatting>
  <conditionalFormatting sqref="A71:C90 M71:O90">
    <cfRule type="expression" dxfId="2789" priority="109">
      <formula>AND($N71 &gt; 0, ISNUMBER($N71))</formula>
    </cfRule>
    <cfRule type="expression" dxfId="2788" priority="110">
      <formula>AND($N71 = 0 * ISNUMBER($N71))</formula>
    </cfRule>
    <cfRule type="expression" dxfId="2787" priority="111">
      <formula>AND($N71 &lt; 0, ISNUMBER($N71))</formula>
    </cfRule>
  </conditionalFormatting>
  <conditionalFormatting sqref="A71:F90">
    <cfRule type="expression" dxfId="2786" priority="118">
      <formula>AND($E71 &gt; 0, ISNUMBER($E71))</formula>
    </cfRule>
    <cfRule type="expression" dxfId="2785" priority="119">
      <formula>AND($E71 = 0 * ISNUMBER($E71))</formula>
    </cfRule>
    <cfRule type="expression" dxfId="2784" priority="120">
      <formula>AND($E71 &lt; 0, ISNUMBER($E71))</formula>
    </cfRule>
  </conditionalFormatting>
  <conditionalFormatting sqref="A71:C90 G71:I90">
    <cfRule type="expression" dxfId="2783" priority="115">
      <formula>AND($H71 &gt; 0, ISNUMBER($H71))</formula>
    </cfRule>
    <cfRule type="expression" dxfId="2782" priority="116">
      <formula>AND($H71 = 0 * ISNUMBER($H71))</formula>
    </cfRule>
    <cfRule type="expression" dxfId="2781" priority="117">
      <formula>AND($H71 &lt; 0, ISNUMBER($H71))</formula>
    </cfRule>
  </conditionalFormatting>
  <conditionalFormatting sqref="A71:C90 J71:L90">
    <cfRule type="expression" dxfId="2780" priority="112">
      <formula>AND($K71 &gt; 0, ISNUMBER($K71))</formula>
    </cfRule>
    <cfRule type="expression" dxfId="2779" priority="113">
      <formula>AND($K71 = 0 * ISNUMBER($K71))</formula>
    </cfRule>
    <cfRule type="expression" dxfId="2778" priority="114">
      <formula>AND($K71 &lt; 0, ISNUMBER($K71))</formula>
    </cfRule>
  </conditionalFormatting>
  <conditionalFormatting sqref="D69:F70 E91:F91">
    <cfRule type="expression" dxfId="2777" priority="106">
      <formula>$E$91 &gt; 0</formula>
    </cfRule>
    <cfRule type="expression" dxfId="2776" priority="107">
      <formula>$E$91 = 0</formula>
    </cfRule>
    <cfRule type="expression" dxfId="2775" priority="108">
      <formula>$E$91 &lt; 0</formula>
    </cfRule>
  </conditionalFormatting>
  <conditionalFormatting sqref="G69:I70 H91:I91">
    <cfRule type="expression" dxfId="2774" priority="103">
      <formula>$H$91 &gt; 0</formula>
    </cfRule>
    <cfRule type="expression" dxfId="2773" priority="104">
      <formula>$H$91 = 0</formula>
    </cfRule>
    <cfRule type="expression" dxfId="2772" priority="105">
      <formula>$H$91 &lt; 0</formula>
    </cfRule>
  </conditionalFormatting>
  <conditionalFormatting sqref="J69:L70 K91:L91">
    <cfRule type="expression" dxfId="2771" priority="100">
      <formula>$K$91 &gt; 0</formula>
    </cfRule>
    <cfRule type="expression" dxfId="2770" priority="101">
      <formula>$K$91 = 0</formula>
    </cfRule>
    <cfRule type="expression" dxfId="2769" priority="102">
      <formula>$K$91 &lt; 0</formula>
    </cfRule>
  </conditionalFormatting>
  <conditionalFormatting sqref="M69:O70 N91:O91">
    <cfRule type="expression" dxfId="2768" priority="97">
      <formula>$N$91 &gt; 0</formula>
    </cfRule>
    <cfRule type="expression" dxfId="2767" priority="98">
      <formula>$N$91 = 0</formula>
    </cfRule>
    <cfRule type="expression" dxfId="2766" priority="99">
      <formula>$N$91 &lt; 0</formula>
    </cfRule>
  </conditionalFormatting>
  <conditionalFormatting sqref="A98:C117 M98:O117">
    <cfRule type="expression" dxfId="2765" priority="85">
      <formula>AND($N98 &gt; 0, ISNUMBER($N98))</formula>
    </cfRule>
    <cfRule type="expression" dxfId="2764" priority="86">
      <formula>AND($N98 = 0 * ISNUMBER($N98))</formula>
    </cfRule>
    <cfRule type="expression" dxfId="2763" priority="87">
      <formula>AND($N98 &lt; 0, ISNUMBER($N98))</formula>
    </cfRule>
  </conditionalFormatting>
  <conditionalFormatting sqref="A98:F117">
    <cfRule type="expression" dxfId="2762" priority="94">
      <formula>AND($E98 &gt; 0, ISNUMBER($E98))</formula>
    </cfRule>
    <cfRule type="expression" dxfId="2761" priority="95">
      <formula>AND($E98 = 0 * ISNUMBER($E98))</formula>
    </cfRule>
    <cfRule type="expression" dxfId="2760" priority="96">
      <formula>AND($E98 &lt; 0, ISNUMBER($E98))</formula>
    </cfRule>
  </conditionalFormatting>
  <conditionalFormatting sqref="A98:C117 G98:I117">
    <cfRule type="expression" dxfId="2759" priority="91">
      <formula>AND($H98 &gt; 0, ISNUMBER($H98))</formula>
    </cfRule>
    <cfRule type="expression" dxfId="2758" priority="92">
      <formula>AND($H98 = 0 * ISNUMBER($H98))</formula>
    </cfRule>
    <cfRule type="expression" dxfId="2757" priority="93">
      <formula>AND($H98 &lt; 0, ISNUMBER($H98))</formula>
    </cfRule>
  </conditionalFormatting>
  <conditionalFormatting sqref="A98:C117 J98:L117">
    <cfRule type="expression" dxfId="2756" priority="88">
      <formula>AND($K98 &gt; 0, ISNUMBER($K98))</formula>
    </cfRule>
    <cfRule type="expression" dxfId="2755" priority="89">
      <formula>AND($K98 = 0 * ISNUMBER($K98))</formula>
    </cfRule>
    <cfRule type="expression" dxfId="2754" priority="90">
      <formula>AND($K98 &lt; 0, ISNUMBER($K98))</formula>
    </cfRule>
  </conditionalFormatting>
  <conditionalFormatting sqref="D96:F97 E118:F118">
    <cfRule type="expression" dxfId="2753" priority="82">
      <formula>$E$118 &gt; 0</formula>
    </cfRule>
    <cfRule type="expression" dxfId="2752" priority="83">
      <formula>$E$118 = 0</formula>
    </cfRule>
    <cfRule type="expression" dxfId="2751" priority="84">
      <formula>$E$118 &lt; 0</formula>
    </cfRule>
  </conditionalFormatting>
  <conditionalFormatting sqref="G96:I97 H118:I118">
    <cfRule type="expression" dxfId="2750" priority="79">
      <formula>$H$118 &gt; 0</formula>
    </cfRule>
    <cfRule type="expression" dxfId="2749" priority="80">
      <formula>$H$118 = 0</formula>
    </cfRule>
    <cfRule type="expression" dxfId="2748" priority="81">
      <formula>$H$118 &lt; 0</formula>
    </cfRule>
  </conditionalFormatting>
  <conditionalFormatting sqref="J96:L97 K118:L118">
    <cfRule type="expression" dxfId="2747" priority="76">
      <formula>$K$118 &gt; 0</formula>
    </cfRule>
    <cfRule type="expression" dxfId="2746" priority="77">
      <formula>$K$118 = 0</formula>
    </cfRule>
    <cfRule type="expression" dxfId="2745" priority="78">
      <formula>$K$118 &lt; 0</formula>
    </cfRule>
  </conditionalFormatting>
  <conditionalFormatting sqref="M96:O97 N118:O118">
    <cfRule type="expression" dxfId="2744" priority="73">
      <formula>$N$118 &gt; 0</formula>
    </cfRule>
    <cfRule type="expression" dxfId="2743" priority="74">
      <formula>$N$118 = 0</formula>
    </cfRule>
    <cfRule type="expression" dxfId="2742" priority="75">
      <formula>$N$118 &lt; 0</formula>
    </cfRule>
  </conditionalFormatting>
  <conditionalFormatting sqref="A125:C144 M125:O144">
    <cfRule type="expression" dxfId="2741" priority="61">
      <formula>AND($N125 &gt; 0, ISNUMBER($N125))</formula>
    </cfRule>
    <cfRule type="expression" dxfId="2740" priority="62">
      <formula>AND($N125 = 0 * ISNUMBER($N125))</formula>
    </cfRule>
    <cfRule type="expression" dxfId="2739" priority="63">
      <formula>AND($N125 &lt; 0, ISNUMBER($N125))</formula>
    </cfRule>
  </conditionalFormatting>
  <conditionalFormatting sqref="A125:F144">
    <cfRule type="expression" dxfId="2738" priority="70">
      <formula>AND($E125 &gt; 0, ISNUMBER($E125))</formula>
    </cfRule>
    <cfRule type="expression" dxfId="2737" priority="71">
      <formula>AND($E125 = 0 * ISNUMBER($E125))</formula>
    </cfRule>
    <cfRule type="expression" dxfId="2736" priority="72">
      <formula>AND($E125 &lt; 0, ISNUMBER($E125))</formula>
    </cfRule>
  </conditionalFormatting>
  <conditionalFormatting sqref="A125:C144 G125:I144">
    <cfRule type="expression" dxfId="2735" priority="67">
      <formula>AND($H125 &gt; 0, ISNUMBER($H125))</formula>
    </cfRule>
    <cfRule type="expression" dxfId="2734" priority="68">
      <formula>AND($H125 = 0 * ISNUMBER($H125))</formula>
    </cfRule>
    <cfRule type="expression" dxfId="2733" priority="69">
      <formula>AND($H125 &lt; 0, ISNUMBER($H125))</formula>
    </cfRule>
  </conditionalFormatting>
  <conditionalFormatting sqref="A125:C144 J125:L144">
    <cfRule type="expression" dxfId="2732" priority="64">
      <formula>AND($K125 &gt; 0, ISNUMBER($K125))</formula>
    </cfRule>
    <cfRule type="expression" dxfId="2731" priority="65">
      <formula>AND($K125 = 0 * ISNUMBER($K125))</formula>
    </cfRule>
    <cfRule type="expression" dxfId="2730" priority="66">
      <formula>AND($K125 &lt; 0, ISNUMBER($K125))</formula>
    </cfRule>
  </conditionalFormatting>
  <conditionalFormatting sqref="D123:F124 E145:F145">
    <cfRule type="expression" dxfId="2729" priority="58">
      <formula>$E$145 &gt; 0</formula>
    </cfRule>
    <cfRule type="expression" dxfId="2728" priority="59">
      <formula>$E$145 = 0</formula>
    </cfRule>
    <cfRule type="expression" dxfId="2727" priority="60">
      <formula>$E$145 &lt; 0</formula>
    </cfRule>
  </conditionalFormatting>
  <conditionalFormatting sqref="G123:I124 H145:I145">
    <cfRule type="expression" dxfId="2726" priority="55">
      <formula>$H$145 &gt; 0</formula>
    </cfRule>
    <cfRule type="expression" dxfId="2725" priority="56">
      <formula>$H$145 = 0</formula>
    </cfRule>
    <cfRule type="expression" dxfId="2724" priority="57">
      <formula>$H$145 &lt; 0</formula>
    </cfRule>
  </conditionalFormatting>
  <conditionalFormatting sqref="J123:L124 K145:L145">
    <cfRule type="expression" dxfId="2723" priority="52">
      <formula>$K$145 &gt; 0</formula>
    </cfRule>
    <cfRule type="expression" dxfId="2722" priority="53">
      <formula>$K$145 = 0</formula>
    </cfRule>
    <cfRule type="expression" dxfId="2721" priority="54">
      <formula>$K$145 &lt; 0</formula>
    </cfRule>
  </conditionalFormatting>
  <conditionalFormatting sqref="M123:O124 N145:O145">
    <cfRule type="expression" dxfId="2720" priority="49">
      <formula>$N$145 &gt; 0</formula>
    </cfRule>
    <cfRule type="expression" dxfId="2719" priority="50">
      <formula>$N$145 = 0</formula>
    </cfRule>
    <cfRule type="expression" dxfId="2718" priority="51">
      <formula>$N$145 &lt; 0</formula>
    </cfRule>
  </conditionalFormatting>
  <conditionalFormatting sqref="A152:C171 M152:O171">
    <cfRule type="expression" dxfId="2717" priority="37">
      <formula>AND($N152 &gt; 0, ISNUMBER($N152))</formula>
    </cfRule>
    <cfRule type="expression" dxfId="2716" priority="38">
      <formula>AND($N152 = 0 * ISNUMBER($N152))</formula>
    </cfRule>
    <cfRule type="expression" dxfId="2715" priority="39">
      <formula>AND($N152 &lt; 0, ISNUMBER($N152))</formula>
    </cfRule>
  </conditionalFormatting>
  <conditionalFormatting sqref="A152:F171">
    <cfRule type="expression" dxfId="2714" priority="46">
      <formula>AND($E152 &gt; 0, ISNUMBER($E152))</formula>
    </cfRule>
    <cfRule type="expression" dxfId="2713" priority="47">
      <formula>AND($E152 = 0 * ISNUMBER($E152))</formula>
    </cfRule>
    <cfRule type="expression" dxfId="2712" priority="48">
      <formula>AND($E152 &lt; 0, ISNUMBER($E152))</formula>
    </cfRule>
  </conditionalFormatting>
  <conditionalFormatting sqref="A152:C171 G152:I171">
    <cfRule type="expression" dxfId="2711" priority="43">
      <formula>AND($H152 &gt; 0, ISNUMBER($H152))</formula>
    </cfRule>
    <cfRule type="expression" dxfId="2710" priority="44">
      <formula>AND($H152 = 0 * ISNUMBER($H152))</formula>
    </cfRule>
    <cfRule type="expression" dxfId="2709" priority="45">
      <formula>AND($H152 &lt; 0, ISNUMBER($H152))</formula>
    </cfRule>
  </conditionalFormatting>
  <conditionalFormatting sqref="A152:C171 J152:L171">
    <cfRule type="expression" dxfId="2708" priority="40">
      <formula>AND($K152 &gt; 0, ISNUMBER($K152))</formula>
    </cfRule>
    <cfRule type="expression" dxfId="2707" priority="41">
      <formula>AND($K152 = 0 * ISNUMBER($K152))</formula>
    </cfRule>
    <cfRule type="expression" dxfId="2706" priority="42">
      <formula>AND($K152 &lt; 0, ISNUMBER($K152))</formula>
    </cfRule>
  </conditionalFormatting>
  <conditionalFormatting sqref="D150:F151 E172:F172">
    <cfRule type="expression" dxfId="2705" priority="34">
      <formula>$E$172 &gt; 0</formula>
    </cfRule>
    <cfRule type="expression" dxfId="2704" priority="35">
      <formula>$E$172 = 0</formula>
    </cfRule>
    <cfRule type="expression" dxfId="2703" priority="36">
      <formula>$E$172 &lt; 0</formula>
    </cfRule>
  </conditionalFormatting>
  <conditionalFormatting sqref="G150:I151 H172:I172">
    <cfRule type="expression" dxfId="2702" priority="31">
      <formula>$H$172 &gt; 0</formula>
    </cfRule>
    <cfRule type="expression" dxfId="2701" priority="32">
      <formula>$H$172 = 0</formula>
    </cfRule>
    <cfRule type="expression" dxfId="2700" priority="33">
      <formula>$H$172 &lt; 0</formula>
    </cfRule>
  </conditionalFormatting>
  <conditionalFormatting sqref="J150:L151 K172:L172">
    <cfRule type="expression" dxfId="2699" priority="28">
      <formula>$K$172 &gt; 0</formula>
    </cfRule>
    <cfRule type="expression" dxfId="2698" priority="29">
      <formula>$K$172 = 0</formula>
    </cfRule>
    <cfRule type="expression" dxfId="2697" priority="30">
      <formula>$K$172 &lt; 0</formula>
    </cfRule>
  </conditionalFormatting>
  <conditionalFormatting sqref="M150:O151 N172:O172">
    <cfRule type="expression" dxfId="2696" priority="25">
      <formula>$N$172 &gt; 0</formula>
    </cfRule>
    <cfRule type="expression" dxfId="2695" priority="26">
      <formula>$N$172 = 0</formula>
    </cfRule>
    <cfRule type="expression" dxfId="2694" priority="27">
      <formula>$N$172 &lt; 0</formula>
    </cfRule>
  </conditionalFormatting>
  <conditionalFormatting sqref="A179:C198 M179:O198">
    <cfRule type="expression" dxfId="2693" priority="13">
      <formula>AND($N179 &gt; 0, ISNUMBER($N179))</formula>
    </cfRule>
    <cfRule type="expression" dxfId="2692" priority="14">
      <formula>AND($N179 = 0 * ISNUMBER($N179))</formula>
    </cfRule>
    <cfRule type="expression" dxfId="2691" priority="15">
      <formula>AND($N179 &lt; 0, ISNUMBER($N179))</formula>
    </cfRule>
  </conditionalFormatting>
  <conditionalFormatting sqref="A179:F198">
    <cfRule type="expression" dxfId="2690" priority="22">
      <formula>AND($E179 &gt; 0, ISNUMBER($E179))</formula>
    </cfRule>
    <cfRule type="expression" dxfId="2689" priority="23">
      <formula>AND($E179 = 0 * ISNUMBER($E179))</formula>
    </cfRule>
    <cfRule type="expression" dxfId="2688" priority="24">
      <formula>AND($E179 &lt; 0, ISNUMBER($E179))</formula>
    </cfRule>
  </conditionalFormatting>
  <conditionalFormatting sqref="A179:C198 G179:I198">
    <cfRule type="expression" dxfId="2687" priority="19">
      <formula>AND($H179 &gt; 0, ISNUMBER($H179))</formula>
    </cfRule>
    <cfRule type="expression" dxfId="2686" priority="20">
      <formula>AND($H179 = 0 * ISNUMBER($H179))</formula>
    </cfRule>
    <cfRule type="expression" dxfId="2685" priority="21">
      <formula>AND($H179 &lt; 0, ISNUMBER($H179))</formula>
    </cfRule>
  </conditionalFormatting>
  <conditionalFormatting sqref="A179:C198 J179:L198">
    <cfRule type="expression" dxfId="2684" priority="16">
      <formula>AND($K179 &gt; 0, ISNUMBER($K179))</formula>
    </cfRule>
    <cfRule type="expression" dxfId="2683" priority="17">
      <formula>AND($K179 = 0 * ISNUMBER($K179))</formula>
    </cfRule>
    <cfRule type="expression" dxfId="2682" priority="18">
      <formula>AND($K179 &lt; 0, ISNUMBER($K179))</formula>
    </cfRule>
  </conditionalFormatting>
  <conditionalFormatting sqref="D177:F178 E199:F199">
    <cfRule type="expression" dxfId="2681" priority="10">
      <formula>$E$199 &gt; 0</formula>
    </cfRule>
    <cfRule type="expression" dxfId="2680" priority="11">
      <formula>$E$199 = 0</formula>
    </cfRule>
    <cfRule type="expression" dxfId="2679" priority="12">
      <formula>$E$199 &lt; 0</formula>
    </cfRule>
  </conditionalFormatting>
  <conditionalFormatting sqref="G177:I178 H199:I199">
    <cfRule type="expression" dxfId="2678" priority="7">
      <formula>$H$199 &gt; 0</formula>
    </cfRule>
    <cfRule type="expression" dxfId="2677" priority="8">
      <formula>$H$199 = 0</formula>
    </cfRule>
    <cfRule type="expression" dxfId="2676" priority="9">
      <formula>$H$199 &lt; 0</formula>
    </cfRule>
  </conditionalFormatting>
  <conditionalFormatting sqref="J177:L178 K199:L199">
    <cfRule type="expression" dxfId="2675" priority="4">
      <formula>$K$199 &gt; 0</formula>
    </cfRule>
    <cfRule type="expression" dxfId="2674" priority="5">
      <formula>$K$199 = 0</formula>
    </cfRule>
    <cfRule type="expression" dxfId="2673" priority="6">
      <formula>$K$199 &lt; 0</formula>
    </cfRule>
  </conditionalFormatting>
  <conditionalFormatting sqref="M177:O178 N199:O199">
    <cfRule type="expression" dxfId="2672" priority="1">
      <formula>$N$199 &gt; 0</formula>
    </cfRule>
    <cfRule type="expression" dxfId="2671" priority="2">
      <formula>$N$199 = 0</formula>
    </cfRule>
    <cfRule type="expression" dxfId="267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EEE953-E0EA-40A3-80A1-014793E5975B}">
  <sheetPr codeName="Sheet16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2" t="s">
        <v>0</v>
      </c>
      <c r="B1" s="203"/>
      <c r="C1" s="203"/>
      <c r="D1" s="203"/>
      <c r="E1" s="203"/>
      <c r="F1" s="204"/>
      <c r="G1" s="205">
        <v>44606</v>
      </c>
      <c r="H1" s="206"/>
      <c r="I1" s="207"/>
      <c r="J1" s="202" t="s">
        <v>1</v>
      </c>
      <c r="K1" s="203"/>
      <c r="L1" s="203"/>
      <c r="M1" s="203"/>
      <c r="N1" s="203"/>
      <c r="O1" s="204"/>
      <c r="Q1" s="202" t="s">
        <v>2</v>
      </c>
      <c r="R1" s="204"/>
    </row>
    <row r="2" spans="1:19" ht="17.25" customHeight="1">
      <c r="A2" s="117" t="s">
        <v>3</v>
      </c>
      <c r="B2" s="208" t="s">
        <v>8</v>
      </c>
      <c r="C2" s="209"/>
      <c r="D2" s="209"/>
      <c r="E2" s="209"/>
      <c r="F2" s="210"/>
      <c r="G2" s="211" t="s">
        <v>46</v>
      </c>
      <c r="H2" s="212"/>
      <c r="I2" s="213"/>
      <c r="J2" s="1" t="s">
        <v>3</v>
      </c>
      <c r="K2" s="208" t="s">
        <v>316</v>
      </c>
      <c r="L2" s="209"/>
      <c r="M2" s="209"/>
      <c r="N2" s="209"/>
      <c r="O2" s="210"/>
      <c r="Q2" s="2" t="s">
        <v>6</v>
      </c>
      <c r="R2" s="3">
        <v>0.375</v>
      </c>
    </row>
    <row r="3" spans="1:19" ht="17.25" customHeight="1" thickBot="1">
      <c r="A3" s="118" t="s">
        <v>7</v>
      </c>
      <c r="B3" s="214" t="s">
        <v>324</v>
      </c>
      <c r="C3" s="215"/>
      <c r="D3" s="215"/>
      <c r="E3" s="215"/>
      <c r="F3" s="216"/>
      <c r="G3" s="21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-47,040 KRW (-1.57%)</v>
      </c>
      <c r="H3" s="218"/>
      <c r="I3" s="219"/>
      <c r="J3" s="4" t="s">
        <v>7</v>
      </c>
      <c r="K3" s="214" t="s">
        <v>317</v>
      </c>
      <c r="L3" s="215"/>
      <c r="M3" s="215"/>
      <c r="N3" s="215"/>
      <c r="O3" s="21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14" t="s">
        <v>16</v>
      </c>
      <c r="C4" s="215"/>
      <c r="D4" s="215"/>
      <c r="E4" s="215"/>
      <c r="F4" s="216"/>
      <c r="G4" s="211" t="s">
        <v>44</v>
      </c>
      <c r="H4" s="212"/>
      <c r="I4" s="213"/>
      <c r="J4" s="4" t="s">
        <v>11</v>
      </c>
      <c r="K4" s="214" t="s">
        <v>318</v>
      </c>
      <c r="L4" s="215"/>
      <c r="M4" s="215"/>
      <c r="N4" s="215"/>
      <c r="O4" s="21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14" t="s">
        <v>315</v>
      </c>
      <c r="C5" s="215"/>
      <c r="D5" s="215"/>
      <c r="E5" s="215"/>
      <c r="F5" s="216"/>
      <c r="G5" s="21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-54,882 KRW (-1.83%)</v>
      </c>
      <c r="H5" s="218"/>
      <c r="I5" s="219"/>
      <c r="J5" s="4" t="s">
        <v>15</v>
      </c>
      <c r="K5" s="214" t="s">
        <v>319</v>
      </c>
      <c r="L5" s="215"/>
      <c r="M5" s="215"/>
      <c r="N5" s="215"/>
      <c r="O5" s="216"/>
    </row>
    <row r="6" spans="1:19">
      <c r="A6" s="118" t="s">
        <v>18</v>
      </c>
      <c r="B6" s="214"/>
      <c r="C6" s="215"/>
      <c r="D6" s="215"/>
      <c r="E6" s="215"/>
      <c r="F6" s="216"/>
      <c r="G6" s="211" t="s">
        <v>45</v>
      </c>
      <c r="H6" s="212"/>
      <c r="I6" s="213"/>
      <c r="J6" s="4" t="s">
        <v>18</v>
      </c>
      <c r="K6" s="214" t="s">
        <v>320</v>
      </c>
      <c r="L6" s="215"/>
      <c r="M6" s="215"/>
      <c r="N6" s="215"/>
      <c r="O6" s="216"/>
    </row>
    <row r="7" spans="1:19" ht="17.25" thickBot="1">
      <c r="A7" s="118" t="s">
        <v>21</v>
      </c>
      <c r="B7" s="214"/>
      <c r="C7" s="215"/>
      <c r="D7" s="215"/>
      <c r="E7" s="215"/>
      <c r="F7" s="216"/>
      <c r="G7" s="21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-26,911 KRW (-0.90%)</v>
      </c>
      <c r="H7" s="218"/>
      <c r="I7" s="219"/>
      <c r="J7" s="4" t="s">
        <v>21</v>
      </c>
      <c r="K7" s="214" t="s">
        <v>321</v>
      </c>
      <c r="L7" s="215"/>
      <c r="M7" s="215"/>
      <c r="N7" s="215"/>
      <c r="O7" s="216"/>
    </row>
    <row r="8" spans="1:19" ht="17.25" thickBot="1">
      <c r="A8" s="118" t="s">
        <v>24</v>
      </c>
      <c r="B8" s="214"/>
      <c r="C8" s="215"/>
      <c r="D8" s="215"/>
      <c r="E8" s="215"/>
      <c r="F8" s="216"/>
      <c r="G8" s="211" t="s">
        <v>251</v>
      </c>
      <c r="H8" s="212"/>
      <c r="I8" s="213"/>
      <c r="J8" s="4" t="s">
        <v>24</v>
      </c>
      <c r="K8" s="214"/>
      <c r="L8" s="215"/>
      <c r="M8" s="215"/>
      <c r="N8" s="215"/>
      <c r="O8" s="216"/>
      <c r="Q8" s="202" t="s">
        <v>27</v>
      </c>
      <c r="R8" s="204"/>
    </row>
    <row r="9" spans="1:19" ht="17.25" thickBot="1">
      <c r="A9" s="118" t="s">
        <v>28</v>
      </c>
      <c r="B9" s="214"/>
      <c r="C9" s="215"/>
      <c r="D9" s="215"/>
      <c r="E9" s="215"/>
      <c r="F9" s="216"/>
      <c r="G9" s="21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-21,351 KRW (-0.71%)</v>
      </c>
      <c r="H9" s="218"/>
      <c r="I9" s="219"/>
      <c r="J9" s="4" t="s">
        <v>28</v>
      </c>
      <c r="K9" s="214"/>
      <c r="L9" s="215"/>
      <c r="M9" s="215"/>
      <c r="N9" s="215"/>
      <c r="O9" s="216"/>
      <c r="Q9" s="2" t="s">
        <v>29</v>
      </c>
      <c r="R9" s="6">
        <v>10</v>
      </c>
    </row>
    <row r="10" spans="1:19">
      <c r="A10" s="118" t="s">
        <v>30</v>
      </c>
      <c r="B10" s="214"/>
      <c r="C10" s="215"/>
      <c r="D10" s="215"/>
      <c r="E10" s="215"/>
      <c r="F10" s="216"/>
      <c r="G10" s="211" t="s">
        <v>47</v>
      </c>
      <c r="H10" s="212"/>
      <c r="I10" s="213"/>
      <c r="J10" s="4" t="s">
        <v>30</v>
      </c>
      <c r="K10" s="214" t="s">
        <v>322</v>
      </c>
      <c r="L10" s="215"/>
      <c r="M10" s="215"/>
      <c r="N10" s="215"/>
      <c r="O10" s="216"/>
      <c r="Q10" s="2" t="s">
        <v>31</v>
      </c>
      <c r="R10" s="6">
        <v>100</v>
      </c>
    </row>
    <row r="11" spans="1:19" ht="17.25" thickBot="1">
      <c r="A11" s="119" t="s">
        <v>32</v>
      </c>
      <c r="B11" s="220" t="s">
        <v>323</v>
      </c>
      <c r="C11" s="221"/>
      <c r="D11" s="221"/>
      <c r="E11" s="221"/>
      <c r="F11" s="222"/>
      <c r="G11" s="21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8"/>
      <c r="I11" s="219"/>
      <c r="J11" s="7" t="s">
        <v>32</v>
      </c>
      <c r="K11" s="220" t="s">
        <v>314</v>
      </c>
      <c r="L11" s="221"/>
      <c r="M11" s="221"/>
      <c r="N11" s="221"/>
      <c r="O11" s="222"/>
      <c r="Q11" s="65" t="s">
        <v>33</v>
      </c>
      <c r="R11" s="8">
        <v>1000</v>
      </c>
    </row>
    <row r="12" spans="1:19" ht="17.25" thickBot="1"/>
    <row r="13" spans="1:19" ht="17.25" customHeight="1" thickBot="1">
      <c r="A13" s="202" t="s">
        <v>34</v>
      </c>
      <c r="B13" s="203"/>
      <c r="C13" s="203"/>
      <c r="D13" s="203"/>
      <c r="E13" s="203"/>
      <c r="F13" s="203"/>
      <c r="G13" s="203"/>
      <c r="H13" s="203"/>
      <c r="I13" s="203"/>
      <c r="J13" s="203"/>
      <c r="K13" s="203"/>
      <c r="L13" s="203"/>
      <c r="M13" s="203"/>
      <c r="N13" s="203"/>
      <c r="O13" s="204"/>
      <c r="Q13" s="223"/>
      <c r="R13" s="223"/>
      <c r="S13" s="223"/>
    </row>
    <row r="14" spans="1:19" ht="17.25" customHeight="1" thickBot="1">
      <c r="A14" s="190" t="s">
        <v>35</v>
      </c>
      <c r="B14" s="202" t="s">
        <v>36</v>
      </c>
      <c r="C14" s="204"/>
      <c r="D14" s="202" t="s">
        <v>37</v>
      </c>
      <c r="E14" s="203"/>
      <c r="F14" s="204"/>
      <c r="G14" s="229">
        <f>_xlfn.IFNA(VLOOKUP(B14, 현재가테이블!$B$2:$D$200, 2, FALSE), "-")</f>
        <v>48446000</v>
      </c>
      <c r="H14" s="230"/>
      <c r="I14" s="231"/>
      <c r="J14" s="202" t="s">
        <v>38</v>
      </c>
      <c r="K14" s="203"/>
      <c r="L14" s="204"/>
      <c r="M14" s="232">
        <f>_xlfn.IFNA(VLOOKUP(B14, 현재가테이블!$B$2:$D$200, 3, FALSE), "-")</f>
        <v>4.5040769699999997E-2</v>
      </c>
      <c r="N14" s="233"/>
      <c r="O14" s="234"/>
      <c r="Q14" s="223"/>
      <c r="R14" s="223"/>
      <c r="S14" s="223"/>
    </row>
    <row r="15" spans="1:19" ht="17.25" customHeight="1" thickBot="1">
      <c r="A15" s="267" t="s">
        <v>39</v>
      </c>
      <c r="B15" s="268" t="str">
        <f>TEXT($G$1, "[$-ko-KR]yyyy-mm-dd(ddd) ") &amp; "오전 00:00"</f>
        <v>2022-02-14(월) 오전 00:00</v>
      </c>
      <c r="C15" s="269"/>
      <c r="D15" s="225" t="str">
        <f>TEXT($G$1, "[$-ko-KR]yyyy-mm-dd(ddd) ") &amp; "오후 14:00"</f>
        <v>2022-02-14(월) 오후 14:00</v>
      </c>
      <c r="E15" s="226"/>
      <c r="F15" s="227"/>
      <c r="G15" s="225" t="str">
        <f>TEXT($G$1, "[$-ko-KR]yyyy-mm-dd(ddd) ") &amp; "오후 19:00"</f>
        <v>2022-02-14(월) 오후 19:00</v>
      </c>
      <c r="H15" s="226"/>
      <c r="I15" s="227"/>
      <c r="J15" s="225" t="str">
        <f>TEXT($G$1, "[$-ko-KR]yyyy-mm-dd(ddd) ") &amp; "오후 21:00"</f>
        <v>2022-02-14(월) 오후 21:00</v>
      </c>
      <c r="K15" s="226"/>
      <c r="L15" s="227"/>
      <c r="M15" s="225" t="str">
        <f>TEXT($G$1+1, "[$-ko-KR]yyyy-mm-dd(ddd) ") &amp; "오전 00:00"</f>
        <v>2022-02-15(화) 오전 00:00</v>
      </c>
      <c r="N15" s="226"/>
      <c r="O15" s="227"/>
      <c r="Q15" s="223"/>
      <c r="R15" s="223"/>
      <c r="S15" s="223"/>
    </row>
    <row r="16" spans="1:19" ht="17.25" customHeight="1" thickBot="1">
      <c r="A16" s="26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1" t="s">
        <v>37</v>
      </c>
      <c r="H16" s="192" t="s">
        <v>40</v>
      </c>
      <c r="I16" s="193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8"/>
      <c r="R16" s="228"/>
      <c r="S16" s="22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3"/>
      <c r="R17" s="223"/>
      <c r="S17" s="223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3"/>
      <c r="R18" s="223"/>
      <c r="S18" s="223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8"/>
      <c r="R19" s="228"/>
      <c r="S19" s="22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8"/>
      <c r="R20" s="228"/>
      <c r="S20" s="22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8"/>
      <c r="R21" s="228"/>
      <c r="S21" s="22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8"/>
      <c r="R22" s="228"/>
      <c r="S22" s="22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8"/>
      <c r="R23" s="228"/>
      <c r="S23" s="22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8"/>
      <c r="R24" s="228"/>
      <c r="S24" s="22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7"/>
      <c r="R26" s="238"/>
      <c r="S26" s="23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0"/>
      <c r="R27" s="241"/>
      <c r="S27" s="24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3"/>
      <c r="R28" s="244"/>
      <c r="S28" s="24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8"/>
      <c r="R29" s="228"/>
      <c r="S29" s="22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3"/>
      <c r="R30" s="223"/>
      <c r="S30" s="223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3"/>
      <c r="R31" s="223"/>
      <c r="S31" s="223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8"/>
      <c r="R32" s="228"/>
      <c r="S32" s="22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8"/>
      <c r="R33" s="228"/>
      <c r="S33" s="22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8"/>
      <c r="R34" s="228"/>
      <c r="S34" s="22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0"/>
      <c r="R35" s="251"/>
      <c r="S35" s="25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3"/>
      <c r="R36" s="254"/>
      <c r="S36" s="255"/>
    </row>
    <row r="37" spans="1:19" ht="17.25" customHeight="1" thickBot="1">
      <c r="A37" s="132" t="s">
        <v>42</v>
      </c>
      <c r="B37" s="261">
        <v>150000</v>
      </c>
      <c r="C37" s="26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6"/>
      <c r="R37" s="257"/>
      <c r="S37" s="258"/>
    </row>
    <row r="38" spans="1:19" ht="17.25" customHeight="1"/>
    <row r="39" spans="1:19" ht="17.25" customHeight="1" thickBot="1"/>
    <row r="40" spans="1:19" ht="17.25" customHeight="1" thickBot="1">
      <c r="A40" s="202" t="s">
        <v>44</v>
      </c>
      <c r="B40" s="203"/>
      <c r="C40" s="203"/>
      <c r="D40" s="203"/>
      <c r="E40" s="203"/>
      <c r="F40" s="203"/>
      <c r="G40" s="203"/>
      <c r="H40" s="203"/>
      <c r="I40" s="203"/>
      <c r="J40" s="203"/>
      <c r="K40" s="203"/>
      <c r="L40" s="203"/>
      <c r="M40" s="203"/>
      <c r="N40" s="203"/>
      <c r="O40" s="204"/>
      <c r="Q40" s="223"/>
      <c r="R40" s="223"/>
      <c r="S40" s="223"/>
    </row>
    <row r="41" spans="1:19" ht="17.25" customHeight="1" thickBot="1">
      <c r="A41" s="190" t="s">
        <v>263</v>
      </c>
      <c r="B41" s="202" t="s">
        <v>49</v>
      </c>
      <c r="C41" s="204"/>
      <c r="D41" s="202" t="s">
        <v>57</v>
      </c>
      <c r="E41" s="203"/>
      <c r="F41" s="204"/>
      <c r="G41" s="229">
        <f>_xlfn.IFNA(VLOOKUP(B41, 현재가테이블!$B$2:$D$200, 2, FALSE), "-")</f>
        <v>48446000</v>
      </c>
      <c r="H41" s="230"/>
      <c r="I41" s="231"/>
      <c r="J41" s="202" t="s">
        <v>58</v>
      </c>
      <c r="K41" s="203"/>
      <c r="L41" s="204"/>
      <c r="M41" s="232">
        <f>_xlfn.IFNA(VLOOKUP(B41, 현재가테이블!$B$2:$D$200, 3, FALSE), "-")</f>
        <v>4.5040769699999997E-2</v>
      </c>
      <c r="N41" s="233"/>
      <c r="O41" s="234"/>
      <c r="Q41" s="223"/>
      <c r="R41" s="223"/>
      <c r="S41" s="223"/>
    </row>
    <row r="42" spans="1:19" ht="17.25" customHeight="1" thickBot="1">
      <c r="A42" s="263" t="s">
        <v>54</v>
      </c>
      <c r="B42" s="265" t="str">
        <f>TEXT($G$1, "[$-ko-KR]yyyy-mm-dd(ddd) ") &amp; "오전 00:00"</f>
        <v>2022-02-14(월) 오전 00:00</v>
      </c>
      <c r="C42" s="266"/>
      <c r="D42" s="225" t="str">
        <f>TEXT($G$1, "[$-ko-KR]yyyy-mm-dd(ddd) ") &amp; "오후 14:00"</f>
        <v>2022-02-14(월) 오후 14:00</v>
      </c>
      <c r="E42" s="226"/>
      <c r="F42" s="227"/>
      <c r="G42" s="225" t="str">
        <f>TEXT($G$1, "[$-ko-KR]yyyy-mm-dd(ddd) ") &amp; "오후 19:00"</f>
        <v>2022-02-14(월) 오후 19:00</v>
      </c>
      <c r="H42" s="226"/>
      <c r="I42" s="227"/>
      <c r="J42" s="225" t="str">
        <f>TEXT($G$1, "[$-ko-KR]yyyy-mm-dd(ddd) ") &amp; "오후 21:00"</f>
        <v>2022-02-14(월) 오후 21:00</v>
      </c>
      <c r="K42" s="226"/>
      <c r="L42" s="227"/>
      <c r="M42" s="225" t="str">
        <f>TEXT($G$1+1, "[$-ko-KR]yyyy-mm-dd(ddd) ") &amp; "오전 00:00"</f>
        <v>2022-02-15(화) 오전 00:00</v>
      </c>
      <c r="N42" s="226"/>
      <c r="O42" s="227"/>
      <c r="Q42" s="223"/>
      <c r="R42" s="223"/>
      <c r="S42" s="223"/>
    </row>
    <row r="43" spans="1:19" ht="17.25" customHeight="1" thickBot="1">
      <c r="A43" s="264"/>
      <c r="B43" s="121" t="s">
        <v>57</v>
      </c>
      <c r="C43" s="122" t="s">
        <v>58</v>
      </c>
      <c r="D43" s="2" t="s">
        <v>57</v>
      </c>
      <c r="E43" s="10" t="s">
        <v>264</v>
      </c>
      <c r="F43" s="11" t="s">
        <v>265</v>
      </c>
      <c r="G43" s="191" t="s">
        <v>57</v>
      </c>
      <c r="H43" s="192" t="s">
        <v>264</v>
      </c>
      <c r="I43" s="193" t="s">
        <v>265</v>
      </c>
      <c r="J43" s="10" t="s">
        <v>57</v>
      </c>
      <c r="K43" s="10" t="s">
        <v>264</v>
      </c>
      <c r="L43" s="115" t="s">
        <v>265</v>
      </c>
      <c r="M43" s="2" t="s">
        <v>57</v>
      </c>
      <c r="N43" s="10" t="s">
        <v>264</v>
      </c>
      <c r="O43" s="66" t="s">
        <v>265</v>
      </c>
      <c r="Q43" s="228"/>
      <c r="R43" s="228"/>
      <c r="S43" s="228"/>
    </row>
    <row r="44" spans="1:19" ht="17.25" customHeight="1" thickBot="1">
      <c r="A44" s="123" t="s">
        <v>147</v>
      </c>
      <c r="B44" s="124">
        <v>9.75</v>
      </c>
      <c r="C44" s="76">
        <v>6.3249727399999997E-2</v>
      </c>
      <c r="D44" s="13">
        <v>9.44</v>
      </c>
      <c r="E44" s="14">
        <f>IF(ISNUMBER(D44), (D44 - $B44) / $B44, "")</f>
        <v>-3.1794871794871844E-2</v>
      </c>
      <c r="F44" s="16">
        <f>IF(ISNUMBER(D44), $B64 * E44, "")</f>
        <v>-4769.2307692307768</v>
      </c>
      <c r="G44" s="29">
        <v>9.32</v>
      </c>
      <c r="H44" s="14">
        <f>IF(ISNUMBER(G44), (G44 - $B44) / $B44, "")</f>
        <v>-4.4102564102564072E-2</v>
      </c>
      <c r="I44" s="100">
        <f>IF(ISNUMBER(G44), $B64 * H44, "")</f>
        <v>-6615.3846153846107</v>
      </c>
      <c r="J44" s="13">
        <v>9.39</v>
      </c>
      <c r="K44" s="14">
        <f>IF(ISNUMBER(J44), (J44 - $B44) / $B44, "")</f>
        <v>-3.6923076923076864E-2</v>
      </c>
      <c r="L44" s="16">
        <f>IF(ISNUMBER(J44), $B64 * K44, "")</f>
        <v>-5538.4615384615299</v>
      </c>
      <c r="M44" s="29">
        <v>9.51</v>
      </c>
      <c r="N44" s="14">
        <f>IF(ISNUMBER(M44), (M44 - $B44) / $B44, "")</f>
        <v>-2.4615384615384636E-2</v>
      </c>
      <c r="O44" s="16">
        <f>IF(ISNUMBER(M44), $B64 * N44, "")</f>
        <v>-3692.3076923076956</v>
      </c>
      <c r="Q44" s="223"/>
      <c r="R44" s="223"/>
      <c r="S44" s="223"/>
    </row>
    <row r="45" spans="1:19" ht="17.25" customHeight="1" thickBot="1">
      <c r="A45" s="125" t="s">
        <v>97</v>
      </c>
      <c r="B45" s="126">
        <v>2.7000000000000001E-3</v>
      </c>
      <c r="C45" s="77">
        <v>3.8461538500000003E-2</v>
      </c>
      <c r="D45" s="15">
        <v>2.5999999999999999E-3</v>
      </c>
      <c r="E45" s="32">
        <f t="shared" ref="E45:E48" si="14">IF(ISNUMBER(D45), (D45 - $B45) / $B45, "")</f>
        <v>-3.7037037037037132E-2</v>
      </c>
      <c r="F45" s="18">
        <f>IF(ISNUMBER(D45), $B64 * E45, "")</f>
        <v>-5555.5555555555702</v>
      </c>
      <c r="G45" s="31">
        <v>2.5000000000000001E-3</v>
      </c>
      <c r="H45" s="32">
        <f t="shared" ref="H45:H48" si="15">IF(ISNUMBER(G45), (G45 - $B45) / $B45, "")</f>
        <v>-7.4074074074074098E-2</v>
      </c>
      <c r="I45" s="101">
        <f>IF(ISNUMBER(G45), $B64 * H45, "")</f>
        <v>-11111.111111111115</v>
      </c>
      <c r="J45" s="15">
        <v>2.5000000000000001E-3</v>
      </c>
      <c r="K45" s="32">
        <f t="shared" ref="K45:K48" si="16">IF(ISNUMBER(J45), (J45 - $B45) / $B45, "")</f>
        <v>-7.4074074074074098E-2</v>
      </c>
      <c r="L45" s="18">
        <f>IF(ISNUMBER(J45), $B64 * K45, "")</f>
        <v>-11111.111111111115</v>
      </c>
      <c r="M45" s="31">
        <v>2.5999999999999999E-3</v>
      </c>
      <c r="N45" s="32">
        <f t="shared" ref="N45:N48" si="17">IF(ISNUMBER(M45), (M45 - $B45) / $B45, "")</f>
        <v>-3.7037037037037132E-2</v>
      </c>
      <c r="O45" s="18">
        <f>IF(ISNUMBER(M45), $B64 * N45, "")</f>
        <v>-5555.5555555555702</v>
      </c>
      <c r="Q45" s="223"/>
      <c r="R45" s="223"/>
      <c r="S45" s="223"/>
    </row>
    <row r="46" spans="1:19" ht="17.25" customHeight="1" thickBot="1">
      <c r="A46" s="125" t="s">
        <v>190</v>
      </c>
      <c r="B46" s="126">
        <v>95.8</v>
      </c>
      <c r="C46" s="77">
        <v>2.3504273499999999E-2</v>
      </c>
      <c r="D46" s="15">
        <v>92</v>
      </c>
      <c r="E46" s="32">
        <f t="shared" si="14"/>
        <v>-3.9665970772442563E-2</v>
      </c>
      <c r="F46" s="18">
        <f>IF(ISNUMBER(D46), $B64 * E46, "")</f>
        <v>-5949.8956158663841</v>
      </c>
      <c r="G46" s="31">
        <v>91.9</v>
      </c>
      <c r="H46" s="32">
        <f t="shared" si="15"/>
        <v>-4.0709812108559409E-2</v>
      </c>
      <c r="I46" s="101">
        <f>IF(ISNUMBER(G46), $B64 * H46, "")</f>
        <v>-6106.4718162839117</v>
      </c>
      <c r="J46" s="15">
        <v>92.1</v>
      </c>
      <c r="K46" s="32">
        <f t="shared" si="16"/>
        <v>-3.862212943632571E-2</v>
      </c>
      <c r="L46" s="18">
        <f>IF(ISNUMBER(J46), $B64 * K46, "")</f>
        <v>-5793.3194154488565</v>
      </c>
      <c r="M46" s="31">
        <v>94</v>
      </c>
      <c r="N46" s="32">
        <f t="shared" si="17"/>
        <v>-1.8789144050104355E-2</v>
      </c>
      <c r="O46" s="18">
        <f>IF(ISNUMBER(M46), $B64 * N46, "")</f>
        <v>-2818.3716075156535</v>
      </c>
      <c r="Q46" s="228"/>
      <c r="R46" s="228"/>
      <c r="S46" s="228"/>
    </row>
    <row r="47" spans="1:19" ht="17.25" customHeight="1" thickBot="1">
      <c r="A47" s="125" t="s">
        <v>206</v>
      </c>
      <c r="B47" s="126">
        <v>12</v>
      </c>
      <c r="C47" s="77">
        <v>1.6949152499999998E-2</v>
      </c>
      <c r="D47" s="15">
        <v>11.5</v>
      </c>
      <c r="E47" s="32">
        <f t="shared" si="14"/>
        <v>-4.1666666666666664E-2</v>
      </c>
      <c r="F47" s="18">
        <f>IF(ISNUMBER(D47), $B64 * E47, "")</f>
        <v>-6250</v>
      </c>
      <c r="G47" s="31">
        <v>11.3</v>
      </c>
      <c r="H47" s="32">
        <f t="shared" si="15"/>
        <v>-5.8333333333333272E-2</v>
      </c>
      <c r="I47" s="101">
        <f>IF(ISNUMBER(G47), $B64 * H47, "")</f>
        <v>-8749.9999999999909</v>
      </c>
      <c r="J47" s="15">
        <v>11.3</v>
      </c>
      <c r="K47" s="32">
        <f t="shared" si="16"/>
        <v>-5.8333333333333272E-2</v>
      </c>
      <c r="L47" s="18">
        <f>IF(ISNUMBER(J47), $B64 * K47, "")</f>
        <v>-8749.9999999999909</v>
      </c>
      <c r="M47" s="31">
        <v>11.5</v>
      </c>
      <c r="N47" s="32">
        <f t="shared" si="17"/>
        <v>-4.1666666666666664E-2</v>
      </c>
      <c r="O47" s="18">
        <f>IF(ISNUMBER(M47), $B64 * N47, "")</f>
        <v>-6250</v>
      </c>
      <c r="Q47" s="228"/>
      <c r="R47" s="228"/>
      <c r="S47" s="228"/>
    </row>
    <row r="48" spans="1:19" ht="17.25" customHeight="1" thickBot="1">
      <c r="A48" s="127" t="s">
        <v>149</v>
      </c>
      <c r="B48" s="128">
        <v>78.8</v>
      </c>
      <c r="C48" s="78">
        <v>1.2853470400000001E-2</v>
      </c>
      <c r="D48" s="20">
        <v>78.2</v>
      </c>
      <c r="E48" s="21">
        <f t="shared" si="14"/>
        <v>-7.6142131979694714E-3</v>
      </c>
      <c r="F48" s="22">
        <f>IF(ISNUMBER(D48), $B64 * E48, "")</f>
        <v>-1142.1319796954208</v>
      </c>
      <c r="G48" s="30">
        <v>78.099999999999994</v>
      </c>
      <c r="H48" s="21">
        <f t="shared" si="15"/>
        <v>-8.883248730964504E-3</v>
      </c>
      <c r="I48" s="105">
        <f>IF(ISNUMBER(G48), $B64 * H48, "")</f>
        <v>-1332.4873096446756</v>
      </c>
      <c r="J48" s="20">
        <v>78.2</v>
      </c>
      <c r="K48" s="21">
        <f t="shared" si="16"/>
        <v>-7.6142131979694714E-3</v>
      </c>
      <c r="L48" s="22">
        <f>IF(ISNUMBER(J48), $B64 * K48, "")</f>
        <v>-1142.1319796954208</v>
      </c>
      <c r="M48" s="30">
        <v>78.900000000000006</v>
      </c>
      <c r="N48" s="21">
        <f t="shared" si="17"/>
        <v>1.2690355329950322E-3</v>
      </c>
      <c r="O48" s="22">
        <f>IF(ISNUMBER(M48), $B64 * N48, "")</f>
        <v>190.35532994925484</v>
      </c>
      <c r="Q48" s="228"/>
      <c r="R48" s="228"/>
      <c r="S48" s="228"/>
    </row>
    <row r="49" spans="1:19" ht="17.25" customHeight="1" thickBot="1">
      <c r="A49" s="125" t="s">
        <v>212</v>
      </c>
      <c r="B49" s="129">
        <v>7.65</v>
      </c>
      <c r="C49" s="80">
        <v>1.19047619E-2</v>
      </c>
      <c r="D49" s="106">
        <v>7.34</v>
      </c>
      <c r="E49" s="107">
        <f>IF(ISNUMBER(D49), (D49 - $B49) / $B49, "")</f>
        <v>-4.0522875816993528E-2</v>
      </c>
      <c r="F49" s="108">
        <f>IF(ISNUMBER(D49), $B64 * E49, "")</f>
        <v>-6078.4313725490292</v>
      </c>
      <c r="G49" s="109">
        <v>7.32</v>
      </c>
      <c r="H49" s="107">
        <f>IF(ISNUMBER(G49), (G49 - $B49) / $B49, "")</f>
        <v>-4.3137254901960791E-2</v>
      </c>
      <c r="I49" s="110">
        <f>IF(ISNUMBER(G49), $B64 * H49, "")</f>
        <v>-6470.5882352941189</v>
      </c>
      <c r="J49" s="106">
        <v>7.36</v>
      </c>
      <c r="K49" s="107">
        <f>IF(ISNUMBER(J49), (J49 - $B49) / $B49, "")</f>
        <v>-3.7908496732026148E-2</v>
      </c>
      <c r="L49" s="108">
        <f>IF(ISNUMBER(J49), $B64 * K49, "")</f>
        <v>-5686.2745098039222</v>
      </c>
      <c r="M49" s="109">
        <v>7.42</v>
      </c>
      <c r="N49" s="107">
        <f>IF(ISNUMBER(M49), (M49 - $B49) / $B49, "")</f>
        <v>-3.0065359477124236E-2</v>
      </c>
      <c r="O49" s="108">
        <f>IF(ISNUMBER(M49), $B64 * N49, "")</f>
        <v>-4509.8039215686358</v>
      </c>
      <c r="Q49" s="228"/>
      <c r="R49" s="228"/>
      <c r="S49" s="228"/>
    </row>
    <row r="50" spans="1:19" ht="17.25" customHeight="1" thickBot="1">
      <c r="A50" s="125" t="s">
        <v>342</v>
      </c>
      <c r="B50" s="126">
        <v>10.1</v>
      </c>
      <c r="C50" s="77">
        <v>0.01</v>
      </c>
      <c r="D50" s="15">
        <v>9.89</v>
      </c>
      <c r="E50" s="32">
        <f t="shared" ref="E50:E53" si="18">IF(ISNUMBER(D50), (D50 - $B50) / $B50, "")</f>
        <v>-2.0792079207920703E-2</v>
      </c>
      <c r="F50" s="18">
        <f>IF(ISNUMBER(D50), $B64 * E50, "")</f>
        <v>-3118.8118811881054</v>
      </c>
      <c r="G50" s="31">
        <v>9.83</v>
      </c>
      <c r="H50" s="32">
        <f t="shared" ref="H50:H53" si="19">IF(ISNUMBER(G50), (G50 - $B50) / $B50, "")</f>
        <v>-2.673267326732669E-2</v>
      </c>
      <c r="I50" s="101">
        <f>IF(ISNUMBER(G50), $B64 * H50, "")</f>
        <v>-4009.9009900990036</v>
      </c>
      <c r="J50" s="15">
        <v>9.7799999999999994</v>
      </c>
      <c r="K50" s="32">
        <f t="shared" ref="K50:K53" si="20">IF(ISNUMBER(J50), (J50 - $B50) / $B50, "")</f>
        <v>-3.1683168316831711E-2</v>
      </c>
      <c r="L50" s="18">
        <f>IF(ISNUMBER(J50), $B64 * K50, "")</f>
        <v>-4752.4752475247569</v>
      </c>
      <c r="M50" s="31">
        <v>9.94</v>
      </c>
      <c r="N50" s="32">
        <f t="shared" ref="N50:N53" si="21">IF(ISNUMBER(M50), (M50 - $B50) / $B50, "")</f>
        <v>-1.5841584158415856E-2</v>
      </c>
      <c r="O50" s="18">
        <f>IF(ISNUMBER(M50), $B64 * N50, "")</f>
        <v>-2376.2376237623785</v>
      </c>
      <c r="Q50" s="228"/>
      <c r="R50" s="228"/>
      <c r="S50" s="228"/>
    </row>
    <row r="51" spans="1:19" ht="17.25" customHeight="1" thickBot="1">
      <c r="A51" s="125" t="s">
        <v>331</v>
      </c>
      <c r="B51" s="126">
        <v>0.10199999999999999</v>
      </c>
      <c r="C51" s="77">
        <v>9.9009900999999997E-3</v>
      </c>
      <c r="D51" s="15">
        <v>9.8799999999999999E-2</v>
      </c>
      <c r="E51" s="32">
        <f t="shared" si="18"/>
        <v>-3.1372549019607794E-2</v>
      </c>
      <c r="F51" s="18">
        <f>IF(ISNUMBER(D51), $B64 * E51, "")</f>
        <v>-4705.8823529411693</v>
      </c>
      <c r="G51" s="31">
        <v>9.7299999999999998E-2</v>
      </c>
      <c r="H51" s="32">
        <f t="shared" si="19"/>
        <v>-4.6078431372548981E-2</v>
      </c>
      <c r="I51" s="101">
        <f>IF(ISNUMBER(G51), $B64 * H51, "")</f>
        <v>-6911.7647058823468</v>
      </c>
      <c r="J51" s="15">
        <v>9.7199999999999995E-2</v>
      </c>
      <c r="K51" s="32">
        <f t="shared" si="20"/>
        <v>-4.7058823529411757E-2</v>
      </c>
      <c r="L51" s="18">
        <f>IF(ISNUMBER(J51), $B64 * K51, "")</f>
        <v>-7058.823529411764</v>
      </c>
      <c r="M51" s="31">
        <v>9.9199999999999997E-2</v>
      </c>
      <c r="N51" s="32">
        <f t="shared" si="21"/>
        <v>-2.7450980392156835E-2</v>
      </c>
      <c r="O51" s="18">
        <f>IF(ISNUMBER(M51), $B64 * N51, "")</f>
        <v>-4117.6470588235252</v>
      </c>
      <c r="Q51" s="228"/>
      <c r="R51" s="228"/>
      <c r="S51" s="228"/>
    </row>
    <row r="52" spans="1:19" ht="17.25" customHeight="1" thickBot="1">
      <c r="A52" s="125" t="s">
        <v>198</v>
      </c>
      <c r="B52" s="126">
        <v>52</v>
      </c>
      <c r="C52" s="77">
        <v>9.7087379000000001E-3</v>
      </c>
      <c r="D52" s="15">
        <v>51.1</v>
      </c>
      <c r="E52" s="32">
        <f t="shared" si="18"/>
        <v>-1.7307692307692281E-2</v>
      </c>
      <c r="F52" s="18">
        <f>IF(ISNUMBER(D52), $B64 * E52, "")</f>
        <v>-2596.1538461538421</v>
      </c>
      <c r="G52" s="31">
        <v>52.7</v>
      </c>
      <c r="H52" s="32">
        <f t="shared" si="19"/>
        <v>1.3461538461538516E-2</v>
      </c>
      <c r="I52" s="101">
        <f>IF(ISNUMBER(G52), $B64 * H52, "")</f>
        <v>2019.2307692307775</v>
      </c>
      <c r="J52" s="15">
        <v>52.1</v>
      </c>
      <c r="K52" s="32">
        <f t="shared" si="20"/>
        <v>1.9230769230769505E-3</v>
      </c>
      <c r="L52" s="18">
        <f>IF(ISNUMBER(J52), $B64 * K52, "")</f>
        <v>288.4615384615426</v>
      </c>
      <c r="M52" s="31">
        <v>52.9</v>
      </c>
      <c r="N52" s="32">
        <f t="shared" si="21"/>
        <v>1.7307692307692281E-2</v>
      </c>
      <c r="O52" s="18">
        <f>IF(ISNUMBER(M52), $B64 * N52, "")</f>
        <v>2596.1538461538421</v>
      </c>
      <c r="Q52" s="33"/>
      <c r="R52" s="33"/>
    </row>
    <row r="53" spans="1:19" ht="17.25" customHeight="1" thickBot="1">
      <c r="A53" s="130" t="s">
        <v>186</v>
      </c>
      <c r="B53" s="131">
        <v>11.2</v>
      </c>
      <c r="C53" s="79">
        <v>9.0090090000000001E-3</v>
      </c>
      <c r="D53" s="24">
        <v>10.7</v>
      </c>
      <c r="E53" s="25">
        <f t="shared" si="18"/>
        <v>-4.4642857142857144E-2</v>
      </c>
      <c r="F53" s="104">
        <f>IF(ISNUMBER(D53), $B64 * E53, "")</f>
        <v>-6696.4285714285716</v>
      </c>
      <c r="G53" s="102">
        <v>10.7</v>
      </c>
      <c r="H53" s="25">
        <f t="shared" si="19"/>
        <v>-4.4642857142857144E-2</v>
      </c>
      <c r="I53" s="103">
        <f>IF(ISNUMBER(G53), $B64 * H53, "")</f>
        <v>-6696.4285714285716</v>
      </c>
      <c r="J53" s="24">
        <v>10.6</v>
      </c>
      <c r="K53" s="25">
        <f t="shared" si="20"/>
        <v>-5.3571428571428541E-2</v>
      </c>
      <c r="L53" s="104">
        <f>IF(ISNUMBER(J53), $B64 * K53, "")</f>
        <v>-8035.7142857142808</v>
      </c>
      <c r="M53" s="102">
        <v>10.8</v>
      </c>
      <c r="N53" s="25">
        <f t="shared" si="21"/>
        <v>-3.5714285714285587E-2</v>
      </c>
      <c r="O53" s="104">
        <f>IF(ISNUMBER(M53), $B64 * N53, "")</f>
        <v>-5357.1428571428378</v>
      </c>
      <c r="Q53" s="237"/>
      <c r="R53" s="238"/>
      <c r="S53" s="239"/>
    </row>
    <row r="54" spans="1:19" ht="17.25" customHeight="1">
      <c r="A54" s="123" t="s">
        <v>175</v>
      </c>
      <c r="B54" s="124">
        <v>11.4</v>
      </c>
      <c r="C54" s="76">
        <v>8.8495575000000007E-3</v>
      </c>
      <c r="D54" s="13">
        <v>11.2</v>
      </c>
      <c r="E54" s="14">
        <f>IF(ISNUMBER(D54), (D54 - $B54) / $B54, "")</f>
        <v>-1.75438596491229E-2</v>
      </c>
      <c r="F54" s="16">
        <f>IF(ISNUMBER(D54), $B64 * E54, "")</f>
        <v>-2631.5789473684349</v>
      </c>
      <c r="G54" s="29">
        <v>11.1</v>
      </c>
      <c r="H54" s="14">
        <f>IF(ISNUMBER(G54), (G54 - $B54) / $B54, "")</f>
        <v>-2.6315789473684272E-2</v>
      </c>
      <c r="I54" s="100">
        <f>IF(ISNUMBER(G54), $B64 * H54, "")</f>
        <v>-3947.3684210526408</v>
      </c>
      <c r="J54" s="13">
        <v>11.2</v>
      </c>
      <c r="K54" s="14">
        <f>IF(ISNUMBER(J54), (J54 - $B54) / $B54, "")</f>
        <v>-1.75438596491229E-2</v>
      </c>
      <c r="L54" s="16">
        <f>IF(ISNUMBER(J54), $B64 * K54, "")</f>
        <v>-2631.5789473684349</v>
      </c>
      <c r="M54" s="29">
        <v>11.3</v>
      </c>
      <c r="N54" s="14">
        <f>IF(ISNUMBER(M54), (M54 - $B54) / $B54, "")</f>
        <v>-8.7719298245613718E-3</v>
      </c>
      <c r="O54" s="16">
        <f>IF(ISNUMBER(M54), $B64 * N54, "")</f>
        <v>-1315.7894736842059</v>
      </c>
      <c r="Q54" s="240"/>
      <c r="R54" s="241"/>
      <c r="S54" s="242"/>
    </row>
    <row r="55" spans="1:19" ht="17.25" customHeight="1" thickBot="1">
      <c r="A55" s="125" t="s">
        <v>200</v>
      </c>
      <c r="B55" s="126">
        <v>12.3</v>
      </c>
      <c r="C55" s="77">
        <v>8.1967212999999994E-3</v>
      </c>
      <c r="D55" s="15">
        <v>11.8</v>
      </c>
      <c r="E55" s="32">
        <f t="shared" ref="E55:E58" si="22">IF(ISNUMBER(D55), (D55 - $B55) / $B55, "")</f>
        <v>-4.065040650406504E-2</v>
      </c>
      <c r="F55" s="18">
        <f>IF(ISNUMBER(D55), $B64 * E55, "")</f>
        <v>-6097.5609756097556</v>
      </c>
      <c r="G55" s="31">
        <v>11.6</v>
      </c>
      <c r="H55" s="32">
        <f t="shared" ref="H55:H58" si="23">IF(ISNUMBER(G55), (G55 - $B55) / $B55, "")</f>
        <v>-5.6910569105691138E-2</v>
      </c>
      <c r="I55" s="101">
        <f>IF(ISNUMBER(G55), $B64 * H55, "")</f>
        <v>-8536.5853658536707</v>
      </c>
      <c r="J55" s="15">
        <v>11.6</v>
      </c>
      <c r="K55" s="32">
        <f t="shared" ref="K55:K58" si="24">IF(ISNUMBER(J55), (J55 - $B55) / $B55, "")</f>
        <v>-5.6910569105691138E-2</v>
      </c>
      <c r="L55" s="18">
        <f>IF(ISNUMBER(J55), $B64 * K55, "")</f>
        <v>-8536.5853658536707</v>
      </c>
      <c r="M55" s="31">
        <v>11.8</v>
      </c>
      <c r="N55" s="32">
        <f t="shared" ref="N55:N58" si="25">IF(ISNUMBER(M55), (M55 - $B55) / $B55, "")</f>
        <v>-4.065040650406504E-2</v>
      </c>
      <c r="O55" s="18">
        <f>IF(ISNUMBER(M55), $B64 * N55, "")</f>
        <v>-6097.5609756097556</v>
      </c>
      <c r="Q55" s="243"/>
      <c r="R55" s="244"/>
      <c r="S55" s="245"/>
    </row>
    <row r="56" spans="1:19" ht="17.25" customHeight="1" thickBot="1">
      <c r="A56" s="125" t="s">
        <v>204</v>
      </c>
      <c r="B56" s="126">
        <v>8.27</v>
      </c>
      <c r="C56" s="77">
        <v>4.8602673000000002E-3</v>
      </c>
      <c r="D56" s="15">
        <v>8.1</v>
      </c>
      <c r="E56" s="32">
        <f t="shared" si="22"/>
        <v>-2.0556227327690441E-2</v>
      </c>
      <c r="F56" s="18">
        <f>IF(ISNUMBER(D56), $B64 * E56, "")</f>
        <v>-3083.434099153566</v>
      </c>
      <c r="G56" s="31">
        <v>8.0299999999999994</v>
      </c>
      <c r="H56" s="32">
        <f t="shared" si="23"/>
        <v>-2.9020556227327719E-2</v>
      </c>
      <c r="I56" s="101">
        <f>IF(ISNUMBER(G56), $B64 * H56, "")</f>
        <v>-4353.0834340991578</v>
      </c>
      <c r="J56" s="15">
        <v>8.0399999999999991</v>
      </c>
      <c r="K56" s="32">
        <f t="shared" si="24"/>
        <v>-2.7811366384522421E-2</v>
      </c>
      <c r="L56" s="18">
        <f>IF(ISNUMBER(J56), $B64 * K56, "")</f>
        <v>-4171.7049576783629</v>
      </c>
      <c r="M56" s="31">
        <v>8.1199999999999992</v>
      </c>
      <c r="N56" s="32">
        <f t="shared" si="25"/>
        <v>-1.813784764207985E-2</v>
      </c>
      <c r="O56" s="18">
        <f>IF(ISNUMBER(M56), $B64 * N56, "")</f>
        <v>-2720.6771463119776</v>
      </c>
      <c r="Q56" s="228"/>
      <c r="R56" s="228"/>
      <c r="S56" s="228"/>
    </row>
    <row r="57" spans="1:19" ht="17.25" customHeight="1" thickBot="1">
      <c r="A57" s="125" t="s">
        <v>141</v>
      </c>
      <c r="B57" s="126">
        <v>93.2</v>
      </c>
      <c r="C57" s="77">
        <v>-1.0718113999999999E-3</v>
      </c>
      <c r="D57" s="15">
        <v>89.8</v>
      </c>
      <c r="E57" s="32">
        <f t="shared" si="22"/>
        <v>-3.6480686695279027E-2</v>
      </c>
      <c r="F57" s="18">
        <f>IF(ISNUMBER(D57), $B64 * E57, "")</f>
        <v>-5472.1030042918537</v>
      </c>
      <c r="G57" s="31">
        <v>89.5</v>
      </c>
      <c r="H57" s="32">
        <f t="shared" si="23"/>
        <v>-3.9699570815450676E-2</v>
      </c>
      <c r="I57" s="101">
        <f>IF(ISNUMBER(G57), $B64 * H57, "")</f>
        <v>-5954.935622317601</v>
      </c>
      <c r="J57" s="15">
        <v>89.4</v>
      </c>
      <c r="K57" s="32">
        <f t="shared" si="24"/>
        <v>-4.0772532188841172E-2</v>
      </c>
      <c r="L57" s="18">
        <f>IF(ISNUMBER(J57), $B64 * K57, "")</f>
        <v>-6115.8798283261758</v>
      </c>
      <c r="M57" s="31">
        <v>91.1</v>
      </c>
      <c r="N57" s="32">
        <f t="shared" si="25"/>
        <v>-2.2532188841201808E-2</v>
      </c>
      <c r="O57" s="18">
        <f>IF(ISNUMBER(M57), $B64 * N57, "")</f>
        <v>-3379.8283261802712</v>
      </c>
      <c r="Q57" s="223"/>
      <c r="R57" s="223"/>
      <c r="S57" s="223"/>
    </row>
    <row r="58" spans="1:19" ht="17.25" customHeight="1" thickBot="1">
      <c r="A58" s="127" t="s">
        <v>71</v>
      </c>
      <c r="B58" s="128">
        <v>20</v>
      </c>
      <c r="C58" s="78">
        <v>-4.9751244000000002E-3</v>
      </c>
      <c r="D58" s="20">
        <v>19.8</v>
      </c>
      <c r="E58" s="21">
        <f t="shared" si="22"/>
        <v>-9.9999999999999638E-3</v>
      </c>
      <c r="F58" s="22">
        <f>IF(ISNUMBER(D58), $B64 * E58, "")</f>
        <v>-1499.9999999999945</v>
      </c>
      <c r="G58" s="30">
        <v>19.600000000000001</v>
      </c>
      <c r="H58" s="21">
        <f t="shared" si="23"/>
        <v>-1.9999999999999928E-2</v>
      </c>
      <c r="I58" s="105">
        <f>IF(ISNUMBER(G58), $B64 * H58, "")</f>
        <v>-2999.9999999999891</v>
      </c>
      <c r="J58" s="20">
        <v>19.600000000000001</v>
      </c>
      <c r="K58" s="21">
        <f t="shared" si="24"/>
        <v>-1.9999999999999928E-2</v>
      </c>
      <c r="L58" s="22">
        <f>IF(ISNUMBER(J58), $B64 * K58, "")</f>
        <v>-2999.9999999999891</v>
      </c>
      <c r="M58" s="30">
        <v>19.899999999999999</v>
      </c>
      <c r="N58" s="21">
        <f t="shared" si="25"/>
        <v>-5.0000000000000712E-3</v>
      </c>
      <c r="O58" s="22">
        <f>IF(ISNUMBER(M58), $B64 * N58, "")</f>
        <v>-750.00000000001069</v>
      </c>
      <c r="Q58" s="223"/>
      <c r="R58" s="223"/>
      <c r="S58" s="223"/>
    </row>
    <row r="59" spans="1:19" ht="17.25" customHeight="1" thickBot="1">
      <c r="A59" s="125" t="s">
        <v>230</v>
      </c>
      <c r="B59" s="129">
        <v>57</v>
      </c>
      <c r="C59" s="80">
        <v>-5.2356021000000003E-3</v>
      </c>
      <c r="D59" s="106">
        <v>55.1</v>
      </c>
      <c r="E59" s="107">
        <f>IF(ISNUMBER(D59), (D59 - $B59) / $B59, "")</f>
        <v>-3.3333333333333305E-2</v>
      </c>
      <c r="F59" s="108">
        <f>IF(ISNUMBER(D59), $B64 * E59, "")</f>
        <v>-4999.9999999999955</v>
      </c>
      <c r="G59" s="109">
        <v>55.5</v>
      </c>
      <c r="H59" s="107">
        <f>IF(ISNUMBER(G59), (G59 - $B59) / $B59, "")</f>
        <v>-2.6315789473684209E-2</v>
      </c>
      <c r="I59" s="110">
        <f>IF(ISNUMBER(G59), $B64 * H59, "")</f>
        <v>-3947.3684210526312</v>
      </c>
      <c r="J59" s="106">
        <v>55.4</v>
      </c>
      <c r="K59" s="107">
        <f>IF(ISNUMBER(J59), (J59 - $B59) / $B59, "")</f>
        <v>-2.8070175438596516E-2</v>
      </c>
      <c r="L59" s="108">
        <f>IF(ISNUMBER(J59), $B64 * K59, "")</f>
        <v>-4210.5263157894778</v>
      </c>
      <c r="M59" s="109">
        <v>55.9</v>
      </c>
      <c r="N59" s="107">
        <f>IF(ISNUMBER(M59), (M59 - $B59) / $B59, "")</f>
        <v>-1.9298245614035113E-2</v>
      </c>
      <c r="O59" s="108">
        <f>IF(ISNUMBER(M59), $B64 * N59, "")</f>
        <v>-2894.736842105267</v>
      </c>
      <c r="Q59" s="228"/>
      <c r="R59" s="228"/>
      <c r="S59" s="228"/>
    </row>
    <row r="60" spans="1:19" ht="17.25" customHeight="1" thickBot="1">
      <c r="A60" s="125" t="s">
        <v>119</v>
      </c>
      <c r="B60" s="126">
        <v>18.3</v>
      </c>
      <c r="C60" s="77">
        <v>-1.0810810800000001E-2</v>
      </c>
      <c r="D60" s="15">
        <v>18</v>
      </c>
      <c r="E60" s="32">
        <f t="shared" ref="E60:E63" si="26">IF(ISNUMBER(D60), (D60 - $B60) / $B60, "")</f>
        <v>-1.6393442622950859E-2</v>
      </c>
      <c r="F60" s="18">
        <f>IF(ISNUMBER(D60), $B64 * E60, "")</f>
        <v>-2459.0163934426287</v>
      </c>
      <c r="G60" s="31">
        <v>17.899999999999999</v>
      </c>
      <c r="H60" s="32">
        <f t="shared" ref="H60:H63" si="27">IF(ISNUMBER(G60), (G60 - $B60) / $B60, "")</f>
        <v>-2.1857923497267874E-2</v>
      </c>
      <c r="I60" s="101">
        <f>IF(ISNUMBER(G60), $B64 * H60, "")</f>
        <v>-3278.6885245901813</v>
      </c>
      <c r="J60" s="15">
        <v>17.899999999999999</v>
      </c>
      <c r="K60" s="32">
        <f t="shared" ref="K60:K63" si="28">IF(ISNUMBER(J60), (J60 - $B60) / $B60, "")</f>
        <v>-2.1857923497267874E-2</v>
      </c>
      <c r="L60" s="18">
        <f>IF(ISNUMBER(J60), $B64 * K60, "")</f>
        <v>-3278.6885245901813</v>
      </c>
      <c r="M60" s="31">
        <v>18.399999999999999</v>
      </c>
      <c r="N60" s="32">
        <f t="shared" ref="N60:N63" si="29">IF(ISNUMBER(M60), (M60 - $B60) / $B60, "")</f>
        <v>5.4644808743168228E-3</v>
      </c>
      <c r="O60" s="18">
        <f>IF(ISNUMBER(M60), $B64 * N60, "")</f>
        <v>819.67213114752337</v>
      </c>
      <c r="Q60" s="228"/>
      <c r="R60" s="228"/>
      <c r="S60" s="228"/>
    </row>
    <row r="61" spans="1:19" ht="17.25" customHeight="1" thickBot="1">
      <c r="A61" s="125" t="s">
        <v>129</v>
      </c>
      <c r="B61" s="126">
        <v>59.1</v>
      </c>
      <c r="C61" s="77">
        <v>-1.17056856E-2</v>
      </c>
      <c r="D61" s="15">
        <v>57.6</v>
      </c>
      <c r="E61" s="32">
        <f t="shared" si="26"/>
        <v>-2.5380710659898477E-2</v>
      </c>
      <c r="F61" s="18">
        <f>IF(ISNUMBER(D61), $B64 * E61, "")</f>
        <v>-3807.1065989847716</v>
      </c>
      <c r="G61" s="31">
        <v>56.8</v>
      </c>
      <c r="H61" s="32">
        <f t="shared" si="27"/>
        <v>-3.8917089678511069E-2</v>
      </c>
      <c r="I61" s="101">
        <f>IF(ISNUMBER(G61), $B64 * H61, "")</f>
        <v>-5837.5634517766603</v>
      </c>
      <c r="J61" s="15">
        <v>57.1</v>
      </c>
      <c r="K61" s="32">
        <f t="shared" si="28"/>
        <v>-3.3840947546531303E-2</v>
      </c>
      <c r="L61" s="18">
        <f>IF(ISNUMBER(J61), $B64 * K61, "")</f>
        <v>-5076.1421319796955</v>
      </c>
      <c r="M61" s="31">
        <v>58</v>
      </c>
      <c r="N61" s="32">
        <f t="shared" si="29"/>
        <v>-1.861252115059224E-2</v>
      </c>
      <c r="O61" s="18">
        <f>IF(ISNUMBER(M61), $B64 * N61, "")</f>
        <v>-2791.8781725888362</v>
      </c>
      <c r="Q61" s="228"/>
      <c r="R61" s="228"/>
      <c r="S61" s="228"/>
    </row>
    <row r="62" spans="1:19" ht="17.25" customHeight="1">
      <c r="A62" s="125" t="s">
        <v>145</v>
      </c>
      <c r="B62" s="126">
        <v>12.8</v>
      </c>
      <c r="C62" s="77">
        <v>-1.5384615399999999E-2</v>
      </c>
      <c r="D62" s="15">
        <v>12.4</v>
      </c>
      <c r="E62" s="32">
        <f t="shared" si="26"/>
        <v>-3.1250000000000028E-2</v>
      </c>
      <c r="F62" s="18">
        <f>IF(ISNUMBER(D62), $B64 * E62, "")</f>
        <v>-4687.5000000000045</v>
      </c>
      <c r="G62" s="31">
        <v>12.3</v>
      </c>
      <c r="H62" s="32">
        <f t="shared" si="27"/>
        <v>-3.90625E-2</v>
      </c>
      <c r="I62" s="101">
        <f>IF(ISNUMBER(G62), $B64 * H62, "")</f>
        <v>-5859.375</v>
      </c>
      <c r="J62" s="15">
        <v>12.2</v>
      </c>
      <c r="K62" s="32">
        <f t="shared" si="28"/>
        <v>-4.6875000000000111E-2</v>
      </c>
      <c r="L62" s="18">
        <f>IF(ISNUMBER(J62), $B64 * K62, "")</f>
        <v>-7031.2500000000164</v>
      </c>
      <c r="M62" s="31">
        <v>12.6</v>
      </c>
      <c r="N62" s="32">
        <f t="shared" si="29"/>
        <v>-1.5625000000000083E-2</v>
      </c>
      <c r="O62" s="18">
        <f>IF(ISNUMBER(M62), $B64 * N62, "")</f>
        <v>-2343.7500000000123</v>
      </c>
      <c r="Q62" s="250"/>
      <c r="R62" s="251"/>
      <c r="S62" s="252"/>
    </row>
    <row r="63" spans="1:19" ht="17.25" customHeight="1" thickBot="1">
      <c r="A63" s="130" t="s">
        <v>125</v>
      </c>
      <c r="B63" s="131">
        <v>69.2</v>
      </c>
      <c r="C63" s="79">
        <v>-1.5647226199999999E-2</v>
      </c>
      <c r="D63" s="24">
        <v>67.8</v>
      </c>
      <c r="E63" s="25">
        <f t="shared" si="26"/>
        <v>-2.023121387283245E-2</v>
      </c>
      <c r="F63" s="104">
        <f>IF(ISNUMBER(D63), $B64 * E63, "")</f>
        <v>-3034.6820809248675</v>
      </c>
      <c r="G63" s="102">
        <v>67.099999999999994</v>
      </c>
      <c r="H63" s="25">
        <f t="shared" si="27"/>
        <v>-3.0346820809248679E-2</v>
      </c>
      <c r="I63" s="103">
        <f>IF(ISNUMBER(G63), $B64 * H63, "")</f>
        <v>-4552.0231213873021</v>
      </c>
      <c r="J63" s="24">
        <v>67</v>
      </c>
      <c r="K63" s="25">
        <f t="shared" si="28"/>
        <v>-3.1791907514450907E-2</v>
      </c>
      <c r="L63" s="104">
        <f>IF(ISNUMBER(J63), $B64 * K63, "")</f>
        <v>-4768.7861271676356</v>
      </c>
      <c r="M63" s="102">
        <v>68.5</v>
      </c>
      <c r="N63" s="25">
        <f t="shared" si="29"/>
        <v>-1.0115606936416225E-2</v>
      </c>
      <c r="O63" s="104">
        <f>IF(ISNUMBER(M63), $B64 * N63, "")</f>
        <v>-1517.3410404624337</v>
      </c>
      <c r="Q63" s="253"/>
      <c r="R63" s="254"/>
      <c r="S63" s="255"/>
    </row>
    <row r="64" spans="1:19" ht="17.25" customHeight="1" thickBot="1">
      <c r="A64" s="132" t="s">
        <v>266</v>
      </c>
      <c r="B64" s="261">
        <f>$B$37</f>
        <v>150000</v>
      </c>
      <c r="C64" s="262"/>
      <c r="D64" s="26" t="s">
        <v>267</v>
      </c>
      <c r="E64" s="27">
        <f>IF(COUNT(E44:E63), SUM(E44:E63) / COUNT(E44:E63), 0)</f>
        <v>-2.8211834681461583E-2</v>
      </c>
      <c r="F64" s="28">
        <f>SUM(F44:F63)</f>
        <v>-84635.504044384725</v>
      </c>
      <c r="G64" s="26" t="s">
        <v>267</v>
      </c>
      <c r="H64" s="27">
        <f>IF(COUNT(H44:H63), SUM(H44:H63) / COUNT(H44:H63), 0)</f>
        <v>-3.5083965982675804E-2</v>
      </c>
      <c r="I64" s="28">
        <f>SUM(I44:I63)</f>
        <v>-105251.8979480274</v>
      </c>
      <c r="J64" s="26" t="s">
        <v>267</v>
      </c>
      <c r="K64" s="27">
        <f>IF(COUNT(K44:K63), SUM(K44:K63) / COUNT(K44:K63), 0)</f>
        <v>-3.5466997425821246E-2</v>
      </c>
      <c r="L64" s="28">
        <f>SUM(L44:L63)</f>
        <v>-106400.99227746372</v>
      </c>
      <c r="M64" s="26" t="s">
        <v>267</v>
      </c>
      <c r="N64" s="27">
        <f>IF(COUNT(N44:N63), SUM(N44:N63) / COUNT(N44:N63), 0)</f>
        <v>-1.8294148995456151E-2</v>
      </c>
      <c r="O64" s="28">
        <f>SUM(O44:O63)</f>
        <v>-54882.446986368435</v>
      </c>
      <c r="Q64" s="256"/>
      <c r="R64" s="257"/>
      <c r="S64" s="258"/>
    </row>
    <row r="65" spans="1:19" ht="17.25" customHeight="1"/>
    <row r="66" spans="1:19" ht="17.25" customHeight="1" thickBot="1"/>
    <row r="67" spans="1:19" ht="17.25" thickBot="1">
      <c r="A67" s="202" t="s">
        <v>45</v>
      </c>
      <c r="B67" s="203"/>
      <c r="C67" s="203"/>
      <c r="D67" s="203"/>
      <c r="E67" s="203"/>
      <c r="F67" s="203"/>
      <c r="G67" s="203"/>
      <c r="H67" s="203"/>
      <c r="I67" s="203"/>
      <c r="J67" s="203"/>
      <c r="K67" s="203"/>
      <c r="L67" s="203"/>
      <c r="M67" s="203"/>
      <c r="N67" s="203"/>
      <c r="O67" s="204"/>
      <c r="Q67" s="223"/>
      <c r="R67" s="223"/>
      <c r="S67" s="223"/>
    </row>
    <row r="68" spans="1:19" ht="17.25" thickBot="1">
      <c r="A68" s="190" t="s">
        <v>263</v>
      </c>
      <c r="B68" s="202" t="s">
        <v>49</v>
      </c>
      <c r="C68" s="204"/>
      <c r="D68" s="202" t="s">
        <v>57</v>
      </c>
      <c r="E68" s="203"/>
      <c r="F68" s="204"/>
      <c r="G68" s="229">
        <f>_xlfn.IFNA(VLOOKUP(B68, 현재가테이블!$B$2:$D$200, 2, FALSE), "-")</f>
        <v>48446000</v>
      </c>
      <c r="H68" s="230"/>
      <c r="I68" s="231"/>
      <c r="J68" s="202" t="s">
        <v>58</v>
      </c>
      <c r="K68" s="203"/>
      <c r="L68" s="204"/>
      <c r="M68" s="232">
        <f>_xlfn.IFNA(VLOOKUP(B68, 현재가테이블!$B$2:$D$200, 3, FALSE), "-")</f>
        <v>4.5040769699999997E-2</v>
      </c>
      <c r="N68" s="233"/>
      <c r="O68" s="234"/>
      <c r="Q68" s="223"/>
      <c r="R68" s="223"/>
      <c r="S68" s="223"/>
    </row>
    <row r="69" spans="1:19" ht="17.25" thickBot="1">
      <c r="A69" s="263" t="s">
        <v>54</v>
      </c>
      <c r="B69" s="265" t="str">
        <f>TEXT($G$1, "[$-ko-KR]yyyy-mm-dd(ddd) ") &amp; "오전 00:00"</f>
        <v>2022-02-14(월) 오전 00:00</v>
      </c>
      <c r="C69" s="266"/>
      <c r="D69" s="225" t="str">
        <f>TEXT($G$1, "[$-ko-KR]yyyy-mm-dd(ddd) ") &amp; "오후 14:00"</f>
        <v>2022-02-14(월) 오후 14:00</v>
      </c>
      <c r="E69" s="226"/>
      <c r="F69" s="227"/>
      <c r="G69" s="225" t="str">
        <f>TEXT($G$1, "[$-ko-KR]yyyy-mm-dd(ddd) ") &amp; "오후 19:00"</f>
        <v>2022-02-14(월) 오후 19:00</v>
      </c>
      <c r="H69" s="226"/>
      <c r="I69" s="227"/>
      <c r="J69" s="225" t="str">
        <f>TEXT($G$1, "[$-ko-KR]yyyy-mm-dd(ddd) ") &amp; "오후 21:00"</f>
        <v>2022-02-14(월) 오후 21:00</v>
      </c>
      <c r="K69" s="226"/>
      <c r="L69" s="227"/>
      <c r="M69" s="225" t="str">
        <f>TEXT($G$1+1, "[$-ko-KR]yyyy-mm-dd(ddd) ") &amp; "오전 00:00"</f>
        <v>2022-02-15(화) 오전 00:00</v>
      </c>
      <c r="N69" s="226"/>
      <c r="O69" s="227"/>
      <c r="Q69" s="223"/>
      <c r="R69" s="223"/>
      <c r="S69" s="223"/>
    </row>
    <row r="70" spans="1:19" ht="17.25" thickBot="1">
      <c r="A70" s="264"/>
      <c r="B70" s="121" t="s">
        <v>57</v>
      </c>
      <c r="C70" s="122" t="s">
        <v>58</v>
      </c>
      <c r="D70" s="2" t="s">
        <v>57</v>
      </c>
      <c r="E70" s="10" t="s">
        <v>264</v>
      </c>
      <c r="F70" s="11" t="s">
        <v>265</v>
      </c>
      <c r="G70" s="191" t="s">
        <v>57</v>
      </c>
      <c r="H70" s="192" t="s">
        <v>264</v>
      </c>
      <c r="I70" s="193" t="s">
        <v>265</v>
      </c>
      <c r="J70" s="10" t="s">
        <v>57</v>
      </c>
      <c r="K70" s="10" t="s">
        <v>264</v>
      </c>
      <c r="L70" s="115" t="s">
        <v>265</v>
      </c>
      <c r="M70" s="2" t="s">
        <v>57</v>
      </c>
      <c r="N70" s="10" t="s">
        <v>264</v>
      </c>
      <c r="O70" s="66" t="s">
        <v>265</v>
      </c>
      <c r="Q70" s="228"/>
      <c r="R70" s="228"/>
      <c r="S70" s="228"/>
    </row>
    <row r="71" spans="1:19" ht="17.25" thickBot="1">
      <c r="A71" s="123" t="s">
        <v>262</v>
      </c>
      <c r="B71" s="124">
        <v>188</v>
      </c>
      <c r="C71" s="76">
        <v>6.8181818199999994E-2</v>
      </c>
      <c r="D71" s="13">
        <v>177</v>
      </c>
      <c r="E71" s="14">
        <f>IF(ISNUMBER(D71), (D71 - $B71) / $B71, "")</f>
        <v>-5.8510638297872342E-2</v>
      </c>
      <c r="F71" s="16">
        <f>IF(ISNUMBER(D71), $B91 * E71, "")</f>
        <v>-8776.5957446808516</v>
      </c>
      <c r="G71" s="29">
        <v>177</v>
      </c>
      <c r="H71" s="14">
        <f>IF(ISNUMBER(G71), (G71 - $B71) / $B71, "")</f>
        <v>-5.8510638297872342E-2</v>
      </c>
      <c r="I71" s="100">
        <f>IF(ISNUMBER(G71), $B91 * H71, "")</f>
        <v>-8776.5957446808516</v>
      </c>
      <c r="J71" s="13">
        <v>176</v>
      </c>
      <c r="K71" s="14">
        <f>IF(ISNUMBER(J71), (J71 - $B71) / $B71, "")</f>
        <v>-6.3829787234042548E-2</v>
      </c>
      <c r="L71" s="16">
        <f>IF(ISNUMBER(J71), $B91 * K71, "")</f>
        <v>-9574.4680851063822</v>
      </c>
      <c r="M71" s="29">
        <v>177</v>
      </c>
      <c r="N71" s="14">
        <f>IF(ISNUMBER(M71), (M71 - $B71) / $B71, "")</f>
        <v>-5.8510638297872342E-2</v>
      </c>
      <c r="O71" s="16">
        <f>IF(ISNUMBER(M71), $B91 * N71, "")</f>
        <v>-8776.5957446808516</v>
      </c>
      <c r="Q71" s="223"/>
      <c r="R71" s="223"/>
      <c r="S71" s="223"/>
    </row>
    <row r="72" spans="1:19" ht="17.25" thickBot="1">
      <c r="A72" s="125" t="s">
        <v>115</v>
      </c>
      <c r="B72" s="126">
        <v>628</v>
      </c>
      <c r="C72" s="77">
        <v>5.7239057199999999E-2</v>
      </c>
      <c r="D72" s="15">
        <v>589</v>
      </c>
      <c r="E72" s="32">
        <f t="shared" ref="E72:E75" si="30">IF(ISNUMBER(D72), (D72 - $B72) / $B72, "")</f>
        <v>-6.2101910828025478E-2</v>
      </c>
      <c r="F72" s="18">
        <f>IF(ISNUMBER(D72), $B91 * E72, "")</f>
        <v>-9315.2866242038217</v>
      </c>
      <c r="G72" s="31">
        <v>586</v>
      </c>
      <c r="H72" s="32">
        <f t="shared" ref="H72:H75" si="31">IF(ISNUMBER(G72), (G72 - $B72) / $B72, "")</f>
        <v>-6.6878980891719744E-2</v>
      </c>
      <c r="I72" s="101">
        <f>IF(ISNUMBER(G72), $B91 * H72, "")</f>
        <v>-10031.847133757961</v>
      </c>
      <c r="J72" s="15">
        <v>580</v>
      </c>
      <c r="K72" s="32">
        <f t="shared" ref="K72:K75" si="32">IF(ISNUMBER(J72), (J72 - $B72) / $B72, "")</f>
        <v>-7.6433121019108277E-2</v>
      </c>
      <c r="L72" s="18">
        <f>IF(ISNUMBER(J72), $B91 * K72, "")</f>
        <v>-11464.968152866242</v>
      </c>
      <c r="M72" s="31">
        <v>584</v>
      </c>
      <c r="N72" s="32">
        <f t="shared" ref="N72:N75" si="33">IF(ISNUMBER(M72), (M72 - $B72) / $B72, "")</f>
        <v>-7.0063694267515922E-2</v>
      </c>
      <c r="O72" s="18">
        <f>IF(ISNUMBER(M72), $B91 * N72, "")</f>
        <v>-10509.554140127388</v>
      </c>
      <c r="Q72" s="223"/>
      <c r="R72" s="223"/>
      <c r="S72" s="223"/>
    </row>
    <row r="73" spans="1:19" ht="17.25" thickBot="1">
      <c r="A73" s="125" t="s">
        <v>56</v>
      </c>
      <c r="B73" s="126">
        <v>135</v>
      </c>
      <c r="C73" s="77">
        <v>2.2727272699999999E-2</v>
      </c>
      <c r="D73" s="15">
        <v>133</v>
      </c>
      <c r="E73" s="32">
        <f t="shared" si="30"/>
        <v>-1.4814814814814815E-2</v>
      </c>
      <c r="F73" s="18">
        <f>IF(ISNUMBER(D73), $B91 * E73, "")</f>
        <v>-2222.2222222222222</v>
      </c>
      <c r="G73" s="31">
        <v>131</v>
      </c>
      <c r="H73" s="32">
        <f t="shared" si="31"/>
        <v>-2.9629629629629631E-2</v>
      </c>
      <c r="I73" s="101">
        <f>IF(ISNUMBER(G73), $B91 * H73, "")</f>
        <v>-4444.4444444444443</v>
      </c>
      <c r="J73" s="15">
        <v>133</v>
      </c>
      <c r="K73" s="32">
        <f t="shared" si="32"/>
        <v>-1.4814814814814815E-2</v>
      </c>
      <c r="L73" s="18">
        <f>IF(ISNUMBER(J73), $B91 * K73, "")</f>
        <v>-2222.2222222222222</v>
      </c>
      <c r="M73" s="31">
        <v>134</v>
      </c>
      <c r="N73" s="32">
        <f t="shared" si="33"/>
        <v>-7.4074074074074077E-3</v>
      </c>
      <c r="O73" s="18">
        <f>IF(ISNUMBER(M73), $B91 * N73, "")</f>
        <v>-1111.1111111111111</v>
      </c>
      <c r="Q73" s="228"/>
      <c r="R73" s="228"/>
      <c r="S73" s="228"/>
    </row>
    <row r="74" spans="1:19" ht="17.25" thickBot="1">
      <c r="A74" s="125" t="s">
        <v>107</v>
      </c>
      <c r="B74" s="126">
        <v>115</v>
      </c>
      <c r="C74" s="77">
        <v>8.7719297999999998E-3</v>
      </c>
      <c r="D74" s="15">
        <v>113</v>
      </c>
      <c r="E74" s="32">
        <f t="shared" si="30"/>
        <v>-1.7391304347826087E-2</v>
      </c>
      <c r="F74" s="18">
        <f>IF(ISNUMBER(D74), $B91 * E74, "")</f>
        <v>-2608.695652173913</v>
      </c>
      <c r="G74" s="31">
        <v>111</v>
      </c>
      <c r="H74" s="32">
        <f t="shared" si="31"/>
        <v>-3.4782608695652174E-2</v>
      </c>
      <c r="I74" s="101">
        <f>IF(ISNUMBER(G74), $B91 * H74, "")</f>
        <v>-5217.391304347826</v>
      </c>
      <c r="J74" s="15">
        <v>111</v>
      </c>
      <c r="K74" s="32">
        <f t="shared" si="32"/>
        <v>-3.4782608695652174E-2</v>
      </c>
      <c r="L74" s="18">
        <f>IF(ISNUMBER(J74), $B91 * K74, "")</f>
        <v>-5217.391304347826</v>
      </c>
      <c r="M74" s="31">
        <v>114</v>
      </c>
      <c r="N74" s="32">
        <f t="shared" si="33"/>
        <v>-8.6956521739130436E-3</v>
      </c>
      <c r="O74" s="18">
        <f>IF(ISNUMBER(M74), $B91 * N74, "")</f>
        <v>-1304.3478260869565</v>
      </c>
      <c r="Q74" s="228"/>
      <c r="R74" s="228"/>
      <c r="S74" s="228"/>
    </row>
    <row r="75" spans="1:19" ht="17.25" thickBot="1">
      <c r="A75" s="127" t="s">
        <v>232</v>
      </c>
      <c r="B75" s="128">
        <v>412</v>
      </c>
      <c r="C75" s="78">
        <v>4.8780487999999997E-3</v>
      </c>
      <c r="D75" s="20">
        <v>406</v>
      </c>
      <c r="E75" s="21">
        <f t="shared" si="30"/>
        <v>-1.4563106796116505E-2</v>
      </c>
      <c r="F75" s="22">
        <f>IF(ISNUMBER(D75), $B91 * E75, "")</f>
        <v>-2184.4660194174758</v>
      </c>
      <c r="G75" s="30">
        <v>399</v>
      </c>
      <c r="H75" s="21">
        <f t="shared" si="31"/>
        <v>-3.1553398058252427E-2</v>
      </c>
      <c r="I75" s="105">
        <f>IF(ISNUMBER(G75), $B91 * H75, "")</f>
        <v>-4733.0097087378645</v>
      </c>
      <c r="J75" s="20">
        <v>400</v>
      </c>
      <c r="K75" s="21">
        <f t="shared" si="32"/>
        <v>-2.9126213592233011E-2</v>
      </c>
      <c r="L75" s="22">
        <f>IF(ISNUMBER(J75), $B91 * K75, "")</f>
        <v>-4368.9320388349515</v>
      </c>
      <c r="M75" s="30">
        <v>405</v>
      </c>
      <c r="N75" s="21">
        <f t="shared" si="33"/>
        <v>-1.6990291262135922E-2</v>
      </c>
      <c r="O75" s="22">
        <f>IF(ISNUMBER(M75), $B91 * N75, "")</f>
        <v>-2548.5436893203882</v>
      </c>
      <c r="Q75" s="228"/>
      <c r="R75" s="228"/>
      <c r="S75" s="228"/>
    </row>
    <row r="76" spans="1:19" ht="17.25" thickBot="1">
      <c r="A76" s="125" t="s">
        <v>327</v>
      </c>
      <c r="B76" s="129">
        <v>637</v>
      </c>
      <c r="C76" s="80">
        <v>4.7318611999999996E-3</v>
      </c>
      <c r="D76" s="106">
        <v>615</v>
      </c>
      <c r="E76" s="107">
        <f>IF(ISNUMBER(D76), (D76 - $B76) / $B76, "")</f>
        <v>-3.453689167974882E-2</v>
      </c>
      <c r="F76" s="108">
        <f>IF(ISNUMBER(D76), $B91 * E76, "")</f>
        <v>-5180.5337519623226</v>
      </c>
      <c r="G76" s="109">
        <v>620</v>
      </c>
      <c r="H76" s="107">
        <f>IF(ISNUMBER(G76), (G76 - $B76) / $B76, "")</f>
        <v>-2.6687598116169546E-2</v>
      </c>
      <c r="I76" s="110">
        <f>IF(ISNUMBER(G76), $B91 * H76, "")</f>
        <v>-4003.1397174254321</v>
      </c>
      <c r="J76" s="106">
        <v>617</v>
      </c>
      <c r="K76" s="107">
        <f>IF(ISNUMBER(J76), (J76 - $B76) / $B76, "")</f>
        <v>-3.1397174254317109E-2</v>
      </c>
      <c r="L76" s="108">
        <f>IF(ISNUMBER(J76), $B91 * K76, "")</f>
        <v>-4709.5761381475668</v>
      </c>
      <c r="M76" s="109">
        <v>625</v>
      </c>
      <c r="N76" s="107">
        <f>IF(ISNUMBER(M76), (M76 - $B76) / $B76, "")</f>
        <v>-1.8838304552590265E-2</v>
      </c>
      <c r="O76" s="108">
        <f>IF(ISNUMBER(M76), $B91 * N76, "")</f>
        <v>-2825.7456828885397</v>
      </c>
      <c r="Q76" s="228"/>
      <c r="R76" s="228"/>
      <c r="S76" s="228"/>
    </row>
    <row r="77" spans="1:19" ht="17.25" thickBot="1">
      <c r="A77" s="125" t="s">
        <v>101</v>
      </c>
      <c r="B77" s="126">
        <v>672</v>
      </c>
      <c r="C77" s="77">
        <v>4.4843048999999996E-3</v>
      </c>
      <c r="D77" s="15">
        <v>653</v>
      </c>
      <c r="E77" s="32">
        <f t="shared" ref="E77:E80" si="34">IF(ISNUMBER(D77), (D77 - $B77) / $B77, "")</f>
        <v>-2.8273809523809524E-2</v>
      </c>
      <c r="F77" s="18">
        <f>IF(ISNUMBER(D77), $B91 * E77, "")</f>
        <v>-4241.0714285714284</v>
      </c>
      <c r="G77" s="31">
        <v>644</v>
      </c>
      <c r="H77" s="32">
        <f t="shared" ref="H77:H80" si="35">IF(ISNUMBER(G77), (G77 - $B77) / $B77, "")</f>
        <v>-4.1666666666666664E-2</v>
      </c>
      <c r="I77" s="101">
        <f>IF(ISNUMBER(G77), $B91 * H77, "")</f>
        <v>-6250</v>
      </c>
      <c r="J77" s="15">
        <v>648</v>
      </c>
      <c r="K77" s="32">
        <f t="shared" ref="K77:K80" si="36">IF(ISNUMBER(J77), (J77 - $B77) / $B77, "")</f>
        <v>-3.5714285714285712E-2</v>
      </c>
      <c r="L77" s="18">
        <f>IF(ISNUMBER(J77), $B91 * K77, "")</f>
        <v>-5357.1428571428569</v>
      </c>
      <c r="M77" s="31">
        <v>658</v>
      </c>
      <c r="N77" s="32">
        <f t="shared" ref="N77:N80" si="37">IF(ISNUMBER(M77), (M77 - $B77) / $B77, "")</f>
        <v>-2.0833333333333332E-2</v>
      </c>
      <c r="O77" s="18">
        <f>IF(ISNUMBER(M77), $B91 * N77, "")</f>
        <v>-3125</v>
      </c>
      <c r="Q77" s="228"/>
      <c r="R77" s="228"/>
      <c r="S77" s="228"/>
    </row>
    <row r="78" spans="1:19" ht="17.25" thickBot="1">
      <c r="A78" s="125" t="s">
        <v>214</v>
      </c>
      <c r="B78" s="126">
        <v>297</v>
      </c>
      <c r="C78" s="77">
        <v>3.3783784000000002E-3</v>
      </c>
      <c r="D78" s="15">
        <v>290</v>
      </c>
      <c r="E78" s="32">
        <f t="shared" si="34"/>
        <v>-2.3569023569023569E-2</v>
      </c>
      <c r="F78" s="18">
        <f>IF(ISNUMBER(D78), $B91 * E78, "")</f>
        <v>-3535.3535353535353</v>
      </c>
      <c r="G78" s="31">
        <v>290</v>
      </c>
      <c r="H78" s="32">
        <f t="shared" si="35"/>
        <v>-2.3569023569023569E-2</v>
      </c>
      <c r="I78" s="101">
        <f>IF(ISNUMBER(G78), $B91 * H78, "")</f>
        <v>-3535.3535353535353</v>
      </c>
      <c r="J78" s="15">
        <v>291</v>
      </c>
      <c r="K78" s="32">
        <f t="shared" si="36"/>
        <v>-2.0202020202020204E-2</v>
      </c>
      <c r="L78" s="18">
        <f>IF(ISNUMBER(J78), $B91 * K78, "")</f>
        <v>-3030.3030303030305</v>
      </c>
      <c r="M78" s="31">
        <v>294</v>
      </c>
      <c r="N78" s="32">
        <f t="shared" si="37"/>
        <v>-1.0101010101010102E-2</v>
      </c>
      <c r="O78" s="18">
        <f>IF(ISNUMBER(M78), $B91 * N78, "")</f>
        <v>-1515.1515151515152</v>
      </c>
      <c r="Q78" s="228"/>
      <c r="R78" s="228"/>
      <c r="S78" s="228"/>
    </row>
    <row r="79" spans="1:19" ht="17.25" thickBot="1">
      <c r="A79" s="125" t="s">
        <v>236</v>
      </c>
      <c r="B79" s="126">
        <v>115</v>
      </c>
      <c r="C79" s="77">
        <v>0</v>
      </c>
      <c r="D79" s="15">
        <v>114</v>
      </c>
      <c r="E79" s="32">
        <f t="shared" si="34"/>
        <v>-8.6956521739130436E-3</v>
      </c>
      <c r="F79" s="18">
        <f>IF(ISNUMBER(D79), $B91 * E79, "")</f>
        <v>-1304.3478260869565</v>
      </c>
      <c r="G79" s="31">
        <v>113</v>
      </c>
      <c r="H79" s="32">
        <f t="shared" si="35"/>
        <v>-1.7391304347826087E-2</v>
      </c>
      <c r="I79" s="101">
        <f>IF(ISNUMBER(G79), $B91 * H79, "")</f>
        <v>-2608.695652173913</v>
      </c>
      <c r="J79" s="15">
        <v>113</v>
      </c>
      <c r="K79" s="32">
        <f t="shared" si="36"/>
        <v>-1.7391304347826087E-2</v>
      </c>
      <c r="L79" s="18">
        <f>IF(ISNUMBER(J79), $B91 * K79, "")</f>
        <v>-2608.695652173913</v>
      </c>
      <c r="M79" s="31">
        <v>116</v>
      </c>
      <c r="N79" s="32">
        <f t="shared" si="37"/>
        <v>8.6956521739130436E-3</v>
      </c>
      <c r="O79" s="18">
        <f>IF(ISNUMBER(M79), $B91 * N79, "")</f>
        <v>1304.3478260869565</v>
      </c>
      <c r="Q79" s="33"/>
      <c r="R79" s="33"/>
    </row>
    <row r="80" spans="1:19" ht="17.25" thickBot="1">
      <c r="A80" s="130" t="s">
        <v>196</v>
      </c>
      <c r="B80" s="131">
        <v>133</v>
      </c>
      <c r="C80" s="79">
        <v>0</v>
      </c>
      <c r="D80" s="24">
        <v>130</v>
      </c>
      <c r="E80" s="25">
        <f t="shared" si="34"/>
        <v>-2.2556390977443608E-2</v>
      </c>
      <c r="F80" s="104">
        <f>IF(ISNUMBER(D80), $B91 * E80, "")</f>
        <v>-3383.458646616541</v>
      </c>
      <c r="G80" s="102">
        <v>128</v>
      </c>
      <c r="H80" s="25">
        <f t="shared" si="35"/>
        <v>-3.7593984962406013E-2</v>
      </c>
      <c r="I80" s="103">
        <f>IF(ISNUMBER(G80), $B91 * H80, "")</f>
        <v>-5639.0977443609017</v>
      </c>
      <c r="J80" s="24">
        <v>129</v>
      </c>
      <c r="K80" s="25">
        <f t="shared" si="36"/>
        <v>-3.007518796992481E-2</v>
      </c>
      <c r="L80" s="104">
        <f>IF(ISNUMBER(J80), $B91 * K80, "")</f>
        <v>-4511.2781954887214</v>
      </c>
      <c r="M80" s="102">
        <v>130</v>
      </c>
      <c r="N80" s="25">
        <f t="shared" si="37"/>
        <v>-2.2556390977443608E-2</v>
      </c>
      <c r="O80" s="104">
        <f>IF(ISNUMBER(M80), $B91 * N80, "")</f>
        <v>-3383.458646616541</v>
      </c>
      <c r="Q80" s="237"/>
      <c r="R80" s="238"/>
      <c r="S80" s="239"/>
    </row>
    <row r="81" spans="1:19">
      <c r="A81" s="123" t="s">
        <v>218</v>
      </c>
      <c r="B81" s="124">
        <v>214</v>
      </c>
      <c r="C81" s="76">
        <v>-4.6511627999999998E-3</v>
      </c>
      <c r="D81" s="13">
        <v>214</v>
      </c>
      <c r="E81" s="14">
        <f>IF(ISNUMBER(D81), (D81 - $B81) / $B81, "")</f>
        <v>0</v>
      </c>
      <c r="F81" s="16">
        <f>IF(ISNUMBER(D81), $B91 * E81, "")</f>
        <v>0</v>
      </c>
      <c r="G81" s="29">
        <v>208</v>
      </c>
      <c r="H81" s="14">
        <f>IF(ISNUMBER(G81), (G81 - $B81) / $B81, "")</f>
        <v>-2.8037383177570093E-2</v>
      </c>
      <c r="I81" s="100">
        <f>IF(ISNUMBER(G81), $B91 * H81, "")</f>
        <v>-4205.6074766355141</v>
      </c>
      <c r="J81" s="13">
        <v>210</v>
      </c>
      <c r="K81" s="14">
        <f>IF(ISNUMBER(J81), (J81 - $B81) / $B81, "")</f>
        <v>-1.8691588785046728E-2</v>
      </c>
      <c r="L81" s="16">
        <f>IF(ISNUMBER(J81), $B91 * K81, "")</f>
        <v>-2803.7383177570091</v>
      </c>
      <c r="M81" s="29">
        <v>216</v>
      </c>
      <c r="N81" s="14">
        <f>IF(ISNUMBER(M81), (M81 - $B81) / $B81, "")</f>
        <v>9.3457943925233638E-3</v>
      </c>
      <c r="O81" s="16">
        <f>IF(ISNUMBER(M81), $B91 * N81, "")</f>
        <v>1401.8691588785045</v>
      </c>
      <c r="Q81" s="240"/>
      <c r="R81" s="241"/>
      <c r="S81" s="242"/>
    </row>
    <row r="82" spans="1:19" ht="17.25" thickBot="1">
      <c r="A82" s="125" t="s">
        <v>226</v>
      </c>
      <c r="B82" s="126">
        <v>401</v>
      </c>
      <c r="C82" s="77">
        <v>-4.9627791999999997E-3</v>
      </c>
      <c r="D82" s="15">
        <v>422</v>
      </c>
      <c r="E82" s="32">
        <f t="shared" ref="E82:E85" si="38">IF(ISNUMBER(D82), (D82 - $B82) / $B82, "")</f>
        <v>5.2369077306733167E-2</v>
      </c>
      <c r="F82" s="18">
        <f>IF(ISNUMBER(D82), $B91 * E82, "")</f>
        <v>7855.3615960099751</v>
      </c>
      <c r="G82" s="31">
        <v>408</v>
      </c>
      <c r="H82" s="32">
        <f t="shared" ref="H82:H85" si="39">IF(ISNUMBER(G82), (G82 - $B82) / $B82, "")</f>
        <v>1.7456359102244388E-2</v>
      </c>
      <c r="I82" s="101">
        <f>IF(ISNUMBER(G82), $B91 * H82, "")</f>
        <v>2618.4538653366581</v>
      </c>
      <c r="J82" s="15">
        <v>410</v>
      </c>
      <c r="K82" s="32">
        <f t="shared" ref="K82:K85" si="40">IF(ISNUMBER(J82), (J82 - $B82) / $B82, "")</f>
        <v>2.2443890274314215E-2</v>
      </c>
      <c r="L82" s="18">
        <f>IF(ISNUMBER(J82), $B91 * K82, "")</f>
        <v>3366.5835411471321</v>
      </c>
      <c r="M82" s="31">
        <v>419</v>
      </c>
      <c r="N82" s="32">
        <f t="shared" ref="N82:N85" si="41">IF(ISNUMBER(M82), (M82 - $B82) / $B82, "")</f>
        <v>4.488778054862843E-2</v>
      </c>
      <c r="O82" s="18">
        <f>IF(ISNUMBER(M82), $B91 * N82, "")</f>
        <v>6733.1670822942642</v>
      </c>
      <c r="Q82" s="243"/>
      <c r="R82" s="244"/>
      <c r="S82" s="245"/>
    </row>
    <row r="83" spans="1:19" ht="17.25" thickBot="1">
      <c r="A83" s="125" t="s">
        <v>248</v>
      </c>
      <c r="B83" s="126">
        <v>757</v>
      </c>
      <c r="C83" s="77">
        <v>-5.2562418000000003E-3</v>
      </c>
      <c r="D83" s="15">
        <v>744</v>
      </c>
      <c r="E83" s="32">
        <f t="shared" si="38"/>
        <v>-1.7173051519154558E-2</v>
      </c>
      <c r="F83" s="18">
        <f>IF(ISNUMBER(D83), $B91 * E83, "")</f>
        <v>-2575.9577278731836</v>
      </c>
      <c r="G83" s="31">
        <v>743</v>
      </c>
      <c r="H83" s="32">
        <f t="shared" si="39"/>
        <v>-1.8494055482166448E-2</v>
      </c>
      <c r="I83" s="101">
        <f>IF(ISNUMBER(G83), $B91 * H83, "")</f>
        <v>-2774.108322324967</v>
      </c>
      <c r="J83" s="15">
        <v>743</v>
      </c>
      <c r="K83" s="32">
        <f t="shared" si="40"/>
        <v>-1.8494055482166448E-2</v>
      </c>
      <c r="L83" s="18">
        <f>IF(ISNUMBER(J83), $B91 * K83, "")</f>
        <v>-2774.108322324967</v>
      </c>
      <c r="M83" s="31">
        <v>749</v>
      </c>
      <c r="N83" s="32">
        <f t="shared" si="41"/>
        <v>-1.0568031704095112E-2</v>
      </c>
      <c r="O83" s="18">
        <f>IF(ISNUMBER(M83), $B91 * N83, "")</f>
        <v>-1585.2047556142668</v>
      </c>
      <c r="Q83" s="228"/>
      <c r="R83" s="228"/>
      <c r="S83" s="228"/>
    </row>
    <row r="84" spans="1:19" ht="17.25" thickBot="1">
      <c r="A84" s="125" t="s">
        <v>103</v>
      </c>
      <c r="B84" s="126">
        <v>749</v>
      </c>
      <c r="C84" s="77">
        <v>-5.3120850000000002E-3</v>
      </c>
      <c r="D84" s="15">
        <v>724</v>
      </c>
      <c r="E84" s="32">
        <f t="shared" si="38"/>
        <v>-3.3377837116154871E-2</v>
      </c>
      <c r="F84" s="18">
        <f>IF(ISNUMBER(D84), $B91 * E84, "")</f>
        <v>-5006.6755674232309</v>
      </c>
      <c r="G84" s="31">
        <v>716</v>
      </c>
      <c r="H84" s="32">
        <f t="shared" si="39"/>
        <v>-4.4058744993324434E-2</v>
      </c>
      <c r="I84" s="101">
        <f>IF(ISNUMBER(G84), $B91 * H84, "")</f>
        <v>-6608.8117489986653</v>
      </c>
      <c r="J84" s="15">
        <v>712</v>
      </c>
      <c r="K84" s="32">
        <f t="shared" si="40"/>
        <v>-4.9399198931909215E-2</v>
      </c>
      <c r="L84" s="18">
        <f>IF(ISNUMBER(J84), $B91 * K84, "")</f>
        <v>-7409.879839786382</v>
      </c>
      <c r="M84" s="31">
        <v>724</v>
      </c>
      <c r="N84" s="32">
        <f t="shared" si="41"/>
        <v>-3.3377837116154871E-2</v>
      </c>
      <c r="O84" s="18">
        <f>IF(ISNUMBER(M84), $B91 * N84, "")</f>
        <v>-5006.6755674232309</v>
      </c>
      <c r="Q84" s="223"/>
      <c r="R84" s="223"/>
      <c r="S84" s="223"/>
    </row>
    <row r="85" spans="1:19" ht="17.25" thickBot="1">
      <c r="A85" s="127" t="s">
        <v>216</v>
      </c>
      <c r="B85" s="128">
        <v>144</v>
      </c>
      <c r="C85" s="78">
        <v>-6.8965516999999997E-3</v>
      </c>
      <c r="D85" s="20">
        <v>149</v>
      </c>
      <c r="E85" s="21">
        <f t="shared" si="38"/>
        <v>3.4722222222222224E-2</v>
      </c>
      <c r="F85" s="22">
        <f>IF(ISNUMBER(D85), $B91 * E85, "")</f>
        <v>5208.3333333333339</v>
      </c>
      <c r="G85" s="30">
        <v>146</v>
      </c>
      <c r="H85" s="21">
        <f t="shared" si="39"/>
        <v>1.3888888888888888E-2</v>
      </c>
      <c r="I85" s="105">
        <f>IF(ISNUMBER(G85), $B91 * H85, "")</f>
        <v>2083.333333333333</v>
      </c>
      <c r="J85" s="20">
        <v>149</v>
      </c>
      <c r="K85" s="21">
        <f t="shared" si="40"/>
        <v>3.4722222222222224E-2</v>
      </c>
      <c r="L85" s="22">
        <f>IF(ISNUMBER(J85), $B91 * K85, "")</f>
        <v>5208.3333333333339</v>
      </c>
      <c r="M85" s="30">
        <v>152</v>
      </c>
      <c r="N85" s="21">
        <f t="shared" si="41"/>
        <v>5.5555555555555552E-2</v>
      </c>
      <c r="O85" s="22">
        <f>IF(ISNUMBER(M85), $B91 * N85, "")</f>
        <v>8333.3333333333321</v>
      </c>
      <c r="Q85" s="223"/>
      <c r="R85" s="223"/>
      <c r="S85" s="223"/>
    </row>
    <row r="86" spans="1:19" ht="17.25" thickBot="1">
      <c r="A86" s="125" t="s">
        <v>89</v>
      </c>
      <c r="B86" s="129">
        <v>993</v>
      </c>
      <c r="C86" s="80">
        <v>-7.0000000000000001E-3</v>
      </c>
      <c r="D86" s="106">
        <v>970</v>
      </c>
      <c r="E86" s="107">
        <f>IF(ISNUMBER(D86), (D86 - $B86) / $B86, "")</f>
        <v>-2.3162134944612285E-2</v>
      </c>
      <c r="F86" s="108">
        <f>IF(ISNUMBER(D86), $B91 * E86, "")</f>
        <v>-3474.320241691843</v>
      </c>
      <c r="G86" s="109">
        <v>958</v>
      </c>
      <c r="H86" s="107">
        <f>IF(ISNUMBER(G86), (G86 - $B86) / $B86, "")</f>
        <v>-3.5246727089627394E-2</v>
      </c>
      <c r="I86" s="110">
        <f>IF(ISNUMBER(G86), $B91 * H86, "")</f>
        <v>-5287.0090634441094</v>
      </c>
      <c r="J86" s="106">
        <v>958</v>
      </c>
      <c r="K86" s="107">
        <f>IF(ISNUMBER(J86), (J86 - $B86) / $B86, "")</f>
        <v>-3.5246727089627394E-2</v>
      </c>
      <c r="L86" s="108">
        <f>IF(ISNUMBER(J86), $B91 * K86, "")</f>
        <v>-5287.0090634441094</v>
      </c>
      <c r="M86" s="109">
        <v>972</v>
      </c>
      <c r="N86" s="107">
        <f>IF(ISNUMBER(M86), (M86 - $B86) / $B86, "")</f>
        <v>-2.1148036253776436E-2</v>
      </c>
      <c r="O86" s="108">
        <f>IF(ISNUMBER(M86), $B91 * N86, "")</f>
        <v>-3172.2054380664654</v>
      </c>
      <c r="Q86" s="228"/>
      <c r="R86" s="228"/>
      <c r="S86" s="228"/>
    </row>
    <row r="87" spans="1:19" ht="17.25" thickBot="1">
      <c r="A87" s="125" t="s">
        <v>325</v>
      </c>
      <c r="B87" s="126">
        <v>280</v>
      </c>
      <c r="C87" s="77">
        <v>-7.0921986000000003E-3</v>
      </c>
      <c r="D87" s="15">
        <v>275</v>
      </c>
      <c r="E87" s="32">
        <f t="shared" ref="E87:E90" si="42">IF(ISNUMBER(D87), (D87 - $B87) / $B87, "")</f>
        <v>-1.7857142857142856E-2</v>
      </c>
      <c r="F87" s="18">
        <f>IF(ISNUMBER(D87), $B91 * E87, "")</f>
        <v>-2678.5714285714284</v>
      </c>
      <c r="G87" s="31">
        <v>272</v>
      </c>
      <c r="H87" s="32">
        <f t="shared" ref="H87:H90" si="43">IF(ISNUMBER(G87), (G87 - $B87) / $B87, "")</f>
        <v>-2.8571428571428571E-2</v>
      </c>
      <c r="I87" s="101">
        <f>IF(ISNUMBER(G87), $B91 * H87, "")</f>
        <v>-4285.7142857142853</v>
      </c>
      <c r="J87" s="15">
        <v>273</v>
      </c>
      <c r="K87" s="32">
        <f t="shared" ref="K87:K90" si="44">IF(ISNUMBER(J87), (J87 - $B87) / $B87, "")</f>
        <v>-2.5000000000000001E-2</v>
      </c>
      <c r="L87" s="18">
        <f>IF(ISNUMBER(J87), $B91 * K87, "")</f>
        <v>-3750</v>
      </c>
      <c r="M87" s="31">
        <v>281</v>
      </c>
      <c r="N87" s="32">
        <f t="shared" ref="N87:N90" si="45">IF(ISNUMBER(M87), (M87 - $B87) / $B87, "")</f>
        <v>3.5714285714285713E-3</v>
      </c>
      <c r="O87" s="18">
        <f>IF(ISNUMBER(M87), $B91 * N87, "")</f>
        <v>535.71428571428567</v>
      </c>
      <c r="Q87" s="228"/>
      <c r="R87" s="228"/>
      <c r="S87" s="228"/>
    </row>
    <row r="88" spans="1:19" ht="17.25" thickBot="1">
      <c r="A88" s="125" t="s">
        <v>188</v>
      </c>
      <c r="B88" s="126">
        <v>246</v>
      </c>
      <c r="C88" s="77">
        <v>-8.0645161000000003E-3</v>
      </c>
      <c r="D88" s="15">
        <v>241</v>
      </c>
      <c r="E88" s="32">
        <f t="shared" si="42"/>
        <v>-2.032520325203252E-2</v>
      </c>
      <c r="F88" s="18">
        <f>IF(ISNUMBER(D88), $B91 * E88, "")</f>
        <v>-3048.7804878048778</v>
      </c>
      <c r="G88" s="31">
        <v>237</v>
      </c>
      <c r="H88" s="32">
        <f t="shared" si="43"/>
        <v>-3.6585365853658534E-2</v>
      </c>
      <c r="I88" s="101">
        <f>IF(ISNUMBER(G88), $B91 * H88, "")</f>
        <v>-5487.8048780487798</v>
      </c>
      <c r="J88" s="15">
        <v>238</v>
      </c>
      <c r="K88" s="32">
        <f t="shared" si="44"/>
        <v>-3.2520325203252036E-2</v>
      </c>
      <c r="L88" s="18">
        <f>IF(ISNUMBER(J88), $B91 * K88, "")</f>
        <v>-4878.0487804878057</v>
      </c>
      <c r="M88" s="31">
        <v>242</v>
      </c>
      <c r="N88" s="32">
        <f t="shared" si="45"/>
        <v>-1.6260162601626018E-2</v>
      </c>
      <c r="O88" s="18">
        <f>IF(ISNUMBER(M88), $B91 * N88, "")</f>
        <v>-2439.0243902439029</v>
      </c>
      <c r="Q88" s="228"/>
      <c r="R88" s="228"/>
      <c r="S88" s="228"/>
    </row>
    <row r="89" spans="1:19">
      <c r="A89" s="125" t="s">
        <v>234</v>
      </c>
      <c r="B89" s="126">
        <v>102</v>
      </c>
      <c r="C89" s="77">
        <v>-9.7087379000000001E-3</v>
      </c>
      <c r="D89" s="15">
        <v>102</v>
      </c>
      <c r="E89" s="32">
        <f t="shared" si="42"/>
        <v>0</v>
      </c>
      <c r="F89" s="18">
        <f>IF(ISNUMBER(D89), $B91 * E89, "")</f>
        <v>0</v>
      </c>
      <c r="G89" s="31">
        <v>101</v>
      </c>
      <c r="H89" s="32">
        <f t="shared" si="43"/>
        <v>-9.8039215686274508E-3</v>
      </c>
      <c r="I89" s="101">
        <f>IF(ISNUMBER(G89), $B91 * H89, "")</f>
        <v>-1470.5882352941176</v>
      </c>
      <c r="J89" s="15">
        <v>103</v>
      </c>
      <c r="K89" s="32">
        <f t="shared" si="44"/>
        <v>9.8039215686274508E-3</v>
      </c>
      <c r="L89" s="18">
        <f>IF(ISNUMBER(J89), $B91 * K89, "")</f>
        <v>1470.5882352941176</v>
      </c>
      <c r="M89" s="31">
        <v>103</v>
      </c>
      <c r="N89" s="32">
        <f t="shared" si="45"/>
        <v>9.8039215686274508E-3</v>
      </c>
      <c r="O89" s="18">
        <f>IF(ISNUMBER(M89), $B91 * N89, "")</f>
        <v>1470.5882352941176</v>
      </c>
      <c r="Q89" s="250"/>
      <c r="R89" s="251"/>
      <c r="S89" s="252"/>
    </row>
    <row r="90" spans="1:19" ht="17.25" thickBot="1">
      <c r="A90" s="130" t="s">
        <v>79</v>
      </c>
      <c r="B90" s="131">
        <v>979</v>
      </c>
      <c r="C90" s="79">
        <v>-1.11111111E-2</v>
      </c>
      <c r="D90" s="24">
        <v>962</v>
      </c>
      <c r="E90" s="25">
        <f t="shared" si="42"/>
        <v>-1.7364657814096015E-2</v>
      </c>
      <c r="F90" s="104">
        <f>IF(ISNUMBER(D90), $B91 * E90, "")</f>
        <v>-2604.6986721144021</v>
      </c>
      <c r="G90" s="102">
        <v>957</v>
      </c>
      <c r="H90" s="25">
        <f t="shared" si="43"/>
        <v>-2.247191011235955E-2</v>
      </c>
      <c r="I90" s="103">
        <f>IF(ISNUMBER(G90), $B91 * H90, "")</f>
        <v>-3370.7865168539324</v>
      </c>
      <c r="J90" s="24">
        <v>961</v>
      </c>
      <c r="K90" s="25">
        <f t="shared" si="44"/>
        <v>-1.8386108273748723E-2</v>
      </c>
      <c r="L90" s="104">
        <f>IF(ISNUMBER(J90), $B91 * K90, "")</f>
        <v>-2757.9162410623085</v>
      </c>
      <c r="M90" s="102">
        <v>983</v>
      </c>
      <c r="N90" s="25">
        <f t="shared" si="45"/>
        <v>4.0858018386108275E-3</v>
      </c>
      <c r="O90" s="104">
        <f>IF(ISNUMBER(M90), $B91 * N90, "")</f>
        <v>612.87027579162418</v>
      </c>
      <c r="Q90" s="253"/>
      <c r="R90" s="254"/>
      <c r="S90" s="255"/>
    </row>
    <row r="91" spans="1:19" ht="17.25" thickBot="1">
      <c r="A91" s="132" t="s">
        <v>266</v>
      </c>
      <c r="B91" s="261">
        <f>$B$37</f>
        <v>150000</v>
      </c>
      <c r="C91" s="262"/>
      <c r="D91" s="26" t="s">
        <v>267</v>
      </c>
      <c r="E91" s="27">
        <f>IF(COUNT(E71:E90), SUM(E71:E90) / COUNT(E71:E90), 0)</f>
        <v>-1.6359113549141577E-2</v>
      </c>
      <c r="F91" s="28">
        <f>SUM(F71:F90)</f>
        <v>-49077.340647424717</v>
      </c>
      <c r="G91" s="26" t="s">
        <v>267</v>
      </c>
      <c r="H91" s="27">
        <f>IF(COUNT(H71:H90), SUM(H71:H90) / COUNT(H71:H90), 0)</f>
        <v>-2.8009406104642365E-2</v>
      </c>
      <c r="I91" s="28">
        <f>SUM(I71:I90)</f>
        <v>-84028.218313927093</v>
      </c>
      <c r="J91" s="26" t="s">
        <v>267</v>
      </c>
      <c r="K91" s="27">
        <f>IF(COUNT(K71:K90), SUM(K71:K90) / COUNT(K71:K90), 0)</f>
        <v>-2.422672437724057E-2</v>
      </c>
      <c r="L91" s="28">
        <f>SUM(L71:L90)</f>
        <v>-72680.173131721705</v>
      </c>
      <c r="M91" s="26" t="s">
        <v>267</v>
      </c>
      <c r="N91" s="27">
        <f>IF(COUNT(N71:N90), SUM(N71:N90) / COUNT(N71:N90), 0)</f>
        <v>-8.9702427699793578E-3</v>
      </c>
      <c r="O91" s="28">
        <f>SUM(O71:O90)</f>
        <v>-26910.728309938069</v>
      </c>
      <c r="Q91" s="256"/>
      <c r="R91" s="257"/>
      <c r="S91" s="258"/>
    </row>
    <row r="93" spans="1:19" ht="17.25" thickBot="1"/>
    <row r="94" spans="1:19" ht="17.25" thickBot="1">
      <c r="A94" s="202" t="s">
        <v>46</v>
      </c>
      <c r="B94" s="203"/>
      <c r="C94" s="203"/>
      <c r="D94" s="203"/>
      <c r="E94" s="203"/>
      <c r="F94" s="203"/>
      <c r="G94" s="203"/>
      <c r="H94" s="203"/>
      <c r="I94" s="203"/>
      <c r="J94" s="203"/>
      <c r="K94" s="203"/>
      <c r="L94" s="203"/>
      <c r="M94" s="203"/>
      <c r="N94" s="203"/>
      <c r="O94" s="204"/>
      <c r="Q94" s="223"/>
      <c r="R94" s="223"/>
      <c r="S94" s="223"/>
    </row>
    <row r="95" spans="1:19" ht="17.25" thickBot="1">
      <c r="A95" s="190" t="s">
        <v>263</v>
      </c>
      <c r="B95" s="202" t="s">
        <v>49</v>
      </c>
      <c r="C95" s="204"/>
      <c r="D95" s="202" t="s">
        <v>57</v>
      </c>
      <c r="E95" s="203"/>
      <c r="F95" s="204"/>
      <c r="G95" s="229">
        <f>_xlfn.IFNA(VLOOKUP(B95, 현재가테이블!$B$2:$D$200, 2, FALSE), "-")</f>
        <v>48446000</v>
      </c>
      <c r="H95" s="230"/>
      <c r="I95" s="231"/>
      <c r="J95" s="202" t="s">
        <v>58</v>
      </c>
      <c r="K95" s="203"/>
      <c r="L95" s="204"/>
      <c r="M95" s="232">
        <f>_xlfn.IFNA(VLOOKUP(B95, 현재가테이블!$B$2:$D$200, 3, FALSE), "-")</f>
        <v>4.5040769699999997E-2</v>
      </c>
      <c r="N95" s="233"/>
      <c r="O95" s="234"/>
      <c r="Q95" s="223"/>
      <c r="R95" s="223"/>
      <c r="S95" s="223"/>
    </row>
    <row r="96" spans="1:19" ht="17.25" thickBot="1">
      <c r="A96" s="263" t="s">
        <v>54</v>
      </c>
      <c r="B96" s="265" t="str">
        <f>TEXT($G$1, "[$-ko-KR]yyyy-mm-dd(ddd) ") &amp; "오전 00:00"</f>
        <v>2022-02-14(월) 오전 00:00</v>
      </c>
      <c r="C96" s="266"/>
      <c r="D96" s="225" t="str">
        <f>TEXT($G$1, "[$-ko-KR]yyyy-mm-dd(ddd) ") &amp; "오후 14:00"</f>
        <v>2022-02-14(월) 오후 14:00</v>
      </c>
      <c r="E96" s="226"/>
      <c r="F96" s="227"/>
      <c r="G96" s="225" t="str">
        <f>TEXT($G$1, "[$-ko-KR]yyyy-mm-dd(ddd) ") &amp; "오후 19:00"</f>
        <v>2022-02-14(월) 오후 19:00</v>
      </c>
      <c r="H96" s="226"/>
      <c r="I96" s="227"/>
      <c r="J96" s="225" t="str">
        <f>TEXT($G$1, "[$-ko-KR]yyyy-mm-dd(ddd) ") &amp; "오후 21:00"</f>
        <v>2022-02-14(월) 오후 21:00</v>
      </c>
      <c r="K96" s="226"/>
      <c r="L96" s="227"/>
      <c r="M96" s="225" t="str">
        <f>TEXT($G$1+1, "[$-ko-KR]yyyy-mm-dd(ddd) ") &amp; "오전 00:00"</f>
        <v>2022-02-15(화) 오전 00:00</v>
      </c>
      <c r="N96" s="226"/>
      <c r="O96" s="227"/>
      <c r="Q96" s="223"/>
      <c r="R96" s="223"/>
      <c r="S96" s="223"/>
    </row>
    <row r="97" spans="1:19" ht="17.25" thickBot="1">
      <c r="A97" s="264"/>
      <c r="B97" s="121" t="s">
        <v>57</v>
      </c>
      <c r="C97" s="122" t="s">
        <v>58</v>
      </c>
      <c r="D97" s="2" t="s">
        <v>57</v>
      </c>
      <c r="E97" s="10" t="s">
        <v>264</v>
      </c>
      <c r="F97" s="11" t="s">
        <v>265</v>
      </c>
      <c r="G97" s="191" t="s">
        <v>57</v>
      </c>
      <c r="H97" s="192" t="s">
        <v>264</v>
      </c>
      <c r="I97" s="193" t="s">
        <v>265</v>
      </c>
      <c r="J97" s="10" t="s">
        <v>57</v>
      </c>
      <c r="K97" s="10" t="s">
        <v>264</v>
      </c>
      <c r="L97" s="115" t="s">
        <v>265</v>
      </c>
      <c r="M97" s="2" t="s">
        <v>57</v>
      </c>
      <c r="N97" s="10" t="s">
        <v>264</v>
      </c>
      <c r="O97" s="66" t="s">
        <v>265</v>
      </c>
      <c r="Q97" s="228"/>
      <c r="R97" s="228"/>
      <c r="S97" s="228"/>
    </row>
    <row r="98" spans="1:19" ht="17.25" thickBot="1">
      <c r="A98" s="123" t="s">
        <v>181</v>
      </c>
      <c r="B98" s="124">
        <v>1010</v>
      </c>
      <c r="C98" s="76">
        <v>0.24845488260000001</v>
      </c>
      <c r="D98" s="13">
        <v>1040</v>
      </c>
      <c r="E98" s="14">
        <f>IF(ISNUMBER(D98), (D98 - $B98) / $B98, "")</f>
        <v>2.9702970297029702E-2</v>
      </c>
      <c r="F98" s="16">
        <f>IF(ISNUMBER(D98), $B118 * E98, "")</f>
        <v>4455.4455445544554</v>
      </c>
      <c r="G98" s="29">
        <v>1045</v>
      </c>
      <c r="H98" s="14">
        <f>IF(ISNUMBER(G98), (G98 - $B98) / $B98, "")</f>
        <v>3.4653465346534656E-2</v>
      </c>
      <c r="I98" s="100">
        <f>IF(ISNUMBER(G98), $B118 * H98, "")</f>
        <v>5198.0198019801983</v>
      </c>
      <c r="J98" s="13">
        <v>1095</v>
      </c>
      <c r="K98" s="14">
        <f>IF(ISNUMBER(J98), (J98 - $B98) / $B98, "")</f>
        <v>8.4158415841584164E-2</v>
      </c>
      <c r="L98" s="16">
        <f>IF(ISNUMBER(J98), $B118 * K98, "")</f>
        <v>12623.762376237624</v>
      </c>
      <c r="M98" s="29">
        <v>1145</v>
      </c>
      <c r="N98" s="14">
        <f>IF(ISNUMBER(M98), (M98 - $B98) / $B98, "")</f>
        <v>0.13366336633663367</v>
      </c>
      <c r="O98" s="16">
        <f>IF(ISNUMBER(M98), $B118 * N98, "")</f>
        <v>20049.504950495051</v>
      </c>
      <c r="Q98" s="223"/>
      <c r="R98" s="223"/>
      <c r="S98" s="223"/>
    </row>
    <row r="99" spans="1:19" ht="17.25" thickBot="1">
      <c r="A99" s="125" t="s">
        <v>262</v>
      </c>
      <c r="B99" s="126">
        <v>188</v>
      </c>
      <c r="C99" s="77">
        <v>6.8181818199999994E-2</v>
      </c>
      <c r="D99" s="15">
        <v>177</v>
      </c>
      <c r="E99" s="32">
        <f t="shared" ref="E99:E102" si="46">IF(ISNUMBER(D99), (D99 - $B99) / $B99, "")</f>
        <v>-5.8510638297872342E-2</v>
      </c>
      <c r="F99" s="18">
        <f>IF(ISNUMBER(D99), $B118 * E99, "")</f>
        <v>-8776.5957446808516</v>
      </c>
      <c r="G99" s="31">
        <v>177</v>
      </c>
      <c r="H99" s="32">
        <f t="shared" ref="H99:H102" si="47">IF(ISNUMBER(G99), (G99 - $B99) / $B99, "")</f>
        <v>-5.8510638297872342E-2</v>
      </c>
      <c r="I99" s="101">
        <f>IF(ISNUMBER(G99), $B118 * H99, "")</f>
        <v>-8776.5957446808516</v>
      </c>
      <c r="J99" s="15">
        <v>176</v>
      </c>
      <c r="K99" s="32">
        <f t="shared" ref="K99:K102" si="48">IF(ISNUMBER(J99), (J99 - $B99) / $B99, "")</f>
        <v>-6.3829787234042548E-2</v>
      </c>
      <c r="L99" s="18">
        <f>IF(ISNUMBER(J99), $B118 * K99, "")</f>
        <v>-9574.4680851063822</v>
      </c>
      <c r="M99" s="31">
        <v>177</v>
      </c>
      <c r="N99" s="32">
        <f t="shared" ref="N99:N102" si="49">IF(ISNUMBER(M99), (M99 - $B99) / $B99, "")</f>
        <v>-5.8510638297872342E-2</v>
      </c>
      <c r="O99" s="18">
        <f>IF(ISNUMBER(M99), $B118 * N99, "")</f>
        <v>-8776.5957446808516</v>
      </c>
      <c r="Q99" s="223"/>
      <c r="R99" s="223"/>
      <c r="S99" s="223"/>
    </row>
    <row r="100" spans="1:19" ht="17.25" thickBot="1">
      <c r="A100" s="125" t="s">
        <v>147</v>
      </c>
      <c r="B100" s="126">
        <v>9.75</v>
      </c>
      <c r="C100" s="77">
        <v>6.3249727399999997E-2</v>
      </c>
      <c r="D100" s="15">
        <v>9.44</v>
      </c>
      <c r="E100" s="32">
        <f t="shared" si="46"/>
        <v>-3.1794871794871844E-2</v>
      </c>
      <c r="F100" s="18">
        <f>IF(ISNUMBER(D100), $B118 * E100, "")</f>
        <v>-4769.2307692307768</v>
      </c>
      <c r="G100" s="31">
        <v>9.32</v>
      </c>
      <c r="H100" s="32">
        <f t="shared" si="47"/>
        <v>-4.4102564102564072E-2</v>
      </c>
      <c r="I100" s="101">
        <f>IF(ISNUMBER(G100), $B118 * H100, "")</f>
        <v>-6615.3846153846107</v>
      </c>
      <c r="J100" s="15">
        <v>9.39</v>
      </c>
      <c r="K100" s="32">
        <f t="shared" si="48"/>
        <v>-3.6923076923076864E-2</v>
      </c>
      <c r="L100" s="18">
        <f>IF(ISNUMBER(J100), $B118 * K100, "")</f>
        <v>-5538.4615384615299</v>
      </c>
      <c r="M100" s="31">
        <v>9.51</v>
      </c>
      <c r="N100" s="32">
        <f t="shared" si="49"/>
        <v>-2.4615384615384636E-2</v>
      </c>
      <c r="O100" s="18">
        <f>IF(ISNUMBER(M100), $B118 * N100, "")</f>
        <v>-3692.3076923076956</v>
      </c>
      <c r="Q100" s="228"/>
      <c r="R100" s="228"/>
      <c r="S100" s="228"/>
    </row>
    <row r="101" spans="1:19" ht="17.25" thickBot="1">
      <c r="A101" s="125" t="s">
        <v>115</v>
      </c>
      <c r="B101" s="126">
        <v>628</v>
      </c>
      <c r="C101" s="77">
        <v>5.7239057199999999E-2</v>
      </c>
      <c r="D101" s="15">
        <v>589</v>
      </c>
      <c r="E101" s="32">
        <f t="shared" si="46"/>
        <v>-6.2101910828025478E-2</v>
      </c>
      <c r="F101" s="18">
        <f>IF(ISNUMBER(D101), $B118 * E101, "")</f>
        <v>-9315.2866242038217</v>
      </c>
      <c r="G101" s="31">
        <v>586</v>
      </c>
      <c r="H101" s="32">
        <f t="shared" si="47"/>
        <v>-6.6878980891719744E-2</v>
      </c>
      <c r="I101" s="101">
        <f>IF(ISNUMBER(G101), $B118 * H101, "")</f>
        <v>-10031.847133757961</v>
      </c>
      <c r="J101" s="15">
        <v>580</v>
      </c>
      <c r="K101" s="32">
        <f t="shared" si="48"/>
        <v>-7.6433121019108277E-2</v>
      </c>
      <c r="L101" s="18">
        <f>IF(ISNUMBER(J101), $B118 * K101, "")</f>
        <v>-11464.968152866242</v>
      </c>
      <c r="M101" s="31">
        <v>584</v>
      </c>
      <c r="N101" s="32">
        <f t="shared" si="49"/>
        <v>-7.0063694267515922E-2</v>
      </c>
      <c r="O101" s="18">
        <f>IF(ISNUMBER(M101), $B118 * N101, "")</f>
        <v>-10509.554140127388</v>
      </c>
      <c r="Q101" s="228"/>
      <c r="R101" s="228"/>
      <c r="S101" s="228"/>
    </row>
    <row r="102" spans="1:19" ht="17.25" thickBot="1">
      <c r="A102" s="127" t="s">
        <v>97</v>
      </c>
      <c r="B102" s="128">
        <v>2.7000000000000001E-3</v>
      </c>
      <c r="C102" s="78">
        <v>3.8461538500000003E-2</v>
      </c>
      <c r="D102" s="20">
        <v>2.5999999999999999E-3</v>
      </c>
      <c r="E102" s="21">
        <f t="shared" si="46"/>
        <v>-3.7037037037037132E-2</v>
      </c>
      <c r="F102" s="22">
        <f>IF(ISNUMBER(D102), $B118 * E102, "")</f>
        <v>-5555.5555555555702</v>
      </c>
      <c r="G102" s="30">
        <v>2.5000000000000001E-3</v>
      </c>
      <c r="H102" s="21">
        <f t="shared" si="47"/>
        <v>-7.4074074074074098E-2</v>
      </c>
      <c r="I102" s="105">
        <f>IF(ISNUMBER(G102), $B118 * H102, "")</f>
        <v>-11111.111111111115</v>
      </c>
      <c r="J102" s="20">
        <v>2.5000000000000001E-3</v>
      </c>
      <c r="K102" s="21">
        <f t="shared" si="48"/>
        <v>-7.4074074074074098E-2</v>
      </c>
      <c r="L102" s="22">
        <f>IF(ISNUMBER(J102), $B118 * K102, "")</f>
        <v>-11111.111111111115</v>
      </c>
      <c r="M102" s="30">
        <v>2.5999999999999999E-3</v>
      </c>
      <c r="N102" s="21">
        <f t="shared" si="49"/>
        <v>-3.7037037037037132E-2</v>
      </c>
      <c r="O102" s="22">
        <f>IF(ISNUMBER(M102), $B118 * N102, "")</f>
        <v>-5555.5555555555702</v>
      </c>
      <c r="Q102" s="228"/>
      <c r="R102" s="228"/>
      <c r="S102" s="228"/>
    </row>
    <row r="103" spans="1:19" ht="17.25" thickBot="1">
      <c r="A103" s="125" t="s">
        <v>99</v>
      </c>
      <c r="B103" s="129">
        <v>40200</v>
      </c>
      <c r="C103" s="80">
        <v>3.7419354799999999E-2</v>
      </c>
      <c r="D103" s="106">
        <v>39410</v>
      </c>
      <c r="E103" s="107">
        <f>IF(ISNUMBER(D103), (D103 - $B103) / $B103, "")</f>
        <v>-1.9651741293532338E-2</v>
      </c>
      <c r="F103" s="108">
        <f>IF(ISNUMBER(D103), $B118 * E103, "")</f>
        <v>-2947.7611940298507</v>
      </c>
      <c r="G103" s="109">
        <v>38330</v>
      </c>
      <c r="H103" s="107">
        <f>IF(ISNUMBER(G103), (G103 - $B103) / $B103, "")</f>
        <v>-4.6517412935323382E-2</v>
      </c>
      <c r="I103" s="110">
        <f>IF(ISNUMBER(G103), $B118 * H103, "")</f>
        <v>-6977.6119402985078</v>
      </c>
      <c r="J103" s="106">
        <v>38220</v>
      </c>
      <c r="K103" s="107">
        <f>IF(ISNUMBER(J103), (J103 - $B103) / $B103, "")</f>
        <v>-4.9253731343283584E-2</v>
      </c>
      <c r="L103" s="108">
        <f>IF(ISNUMBER(J103), $B118 * K103, "")</f>
        <v>-7388.0597014925379</v>
      </c>
      <c r="M103" s="109">
        <v>38500</v>
      </c>
      <c r="N103" s="107">
        <f>IF(ISNUMBER(M103), (M103 - $B103) / $B103, "")</f>
        <v>-4.228855721393035E-2</v>
      </c>
      <c r="O103" s="108">
        <f>IF(ISNUMBER(M103), $B118 * N103, "")</f>
        <v>-6343.2835820895525</v>
      </c>
      <c r="Q103" s="228"/>
      <c r="R103" s="228"/>
      <c r="S103" s="228"/>
    </row>
    <row r="104" spans="1:19" ht="17.25" thickBot="1">
      <c r="A104" s="125" t="s">
        <v>190</v>
      </c>
      <c r="B104" s="126">
        <v>95.8</v>
      </c>
      <c r="C104" s="77">
        <v>2.3504273499999999E-2</v>
      </c>
      <c r="D104" s="15">
        <v>92</v>
      </c>
      <c r="E104" s="32">
        <f t="shared" ref="E104:E107" si="50">IF(ISNUMBER(D104), (D104 - $B104) / $B104, "")</f>
        <v>-3.9665970772442563E-2</v>
      </c>
      <c r="F104" s="18">
        <f>IF(ISNUMBER(D104), $B118 * E104, "")</f>
        <v>-5949.8956158663841</v>
      </c>
      <c r="G104" s="31">
        <v>91.9</v>
      </c>
      <c r="H104" s="32">
        <f t="shared" ref="H104:H107" si="51">IF(ISNUMBER(G104), (G104 - $B104) / $B104, "")</f>
        <v>-4.0709812108559409E-2</v>
      </c>
      <c r="I104" s="101">
        <f>IF(ISNUMBER(G104), $B118 * H104, "")</f>
        <v>-6106.4718162839117</v>
      </c>
      <c r="J104" s="15">
        <v>92.1</v>
      </c>
      <c r="K104" s="32">
        <f t="shared" ref="K104:K107" si="52">IF(ISNUMBER(J104), (J104 - $B104) / $B104, "")</f>
        <v>-3.862212943632571E-2</v>
      </c>
      <c r="L104" s="18">
        <f>IF(ISNUMBER(J104), $B118 * K104, "")</f>
        <v>-5793.3194154488565</v>
      </c>
      <c r="M104" s="31">
        <v>94</v>
      </c>
      <c r="N104" s="32">
        <f t="shared" ref="N104:N107" si="53">IF(ISNUMBER(M104), (M104 - $B104) / $B104, "")</f>
        <v>-1.8789144050104355E-2</v>
      </c>
      <c r="O104" s="18">
        <f>IF(ISNUMBER(M104), $B118 * N104, "")</f>
        <v>-2818.3716075156535</v>
      </c>
      <c r="Q104" s="228"/>
      <c r="R104" s="228"/>
      <c r="S104" s="228"/>
    </row>
    <row r="105" spans="1:19" ht="17.25" thickBot="1">
      <c r="A105" s="125" t="s">
        <v>56</v>
      </c>
      <c r="B105" s="126">
        <v>135</v>
      </c>
      <c r="C105" s="77">
        <v>2.2727272699999999E-2</v>
      </c>
      <c r="D105" s="15">
        <v>133</v>
      </c>
      <c r="E105" s="32">
        <f t="shared" si="50"/>
        <v>-1.4814814814814815E-2</v>
      </c>
      <c r="F105" s="18">
        <f>IF(ISNUMBER(D105), $B118 * E105, "")</f>
        <v>-2222.2222222222222</v>
      </c>
      <c r="G105" s="31">
        <v>131</v>
      </c>
      <c r="H105" s="32">
        <f t="shared" si="51"/>
        <v>-2.9629629629629631E-2</v>
      </c>
      <c r="I105" s="101">
        <f>IF(ISNUMBER(G105), $B118 * H105, "")</f>
        <v>-4444.4444444444443</v>
      </c>
      <c r="J105" s="15">
        <v>133</v>
      </c>
      <c r="K105" s="32">
        <f t="shared" si="52"/>
        <v>-1.4814814814814815E-2</v>
      </c>
      <c r="L105" s="18">
        <f>IF(ISNUMBER(J105), $B118 * K105, "")</f>
        <v>-2222.2222222222222</v>
      </c>
      <c r="M105" s="31">
        <v>134</v>
      </c>
      <c r="N105" s="32">
        <f t="shared" si="53"/>
        <v>-7.4074074074074077E-3</v>
      </c>
      <c r="O105" s="18">
        <f>IF(ISNUMBER(M105), $B118 * N105, "")</f>
        <v>-1111.1111111111111</v>
      </c>
      <c r="Q105" s="228"/>
      <c r="R105" s="228"/>
      <c r="S105" s="228"/>
    </row>
    <row r="106" spans="1:19" ht="17.25" thickBot="1">
      <c r="A106" s="125" t="s">
        <v>139</v>
      </c>
      <c r="B106" s="126">
        <v>6510</v>
      </c>
      <c r="C106" s="77">
        <v>2.03761755E-2</v>
      </c>
      <c r="D106" s="15">
        <v>6350</v>
      </c>
      <c r="E106" s="32">
        <f t="shared" si="50"/>
        <v>-2.4577572964669739E-2</v>
      </c>
      <c r="F106" s="18">
        <f>IF(ISNUMBER(D106), $B118 * E106, "")</f>
        <v>-3686.6359447004606</v>
      </c>
      <c r="G106" s="31">
        <v>6295</v>
      </c>
      <c r="H106" s="32">
        <f t="shared" si="51"/>
        <v>-3.3026113671274962E-2</v>
      </c>
      <c r="I106" s="101">
        <f>IF(ISNUMBER(G106), $B118 * H106, "")</f>
        <v>-4953.9170506912442</v>
      </c>
      <c r="J106" s="15">
        <v>6415</v>
      </c>
      <c r="K106" s="32">
        <f t="shared" si="52"/>
        <v>-1.4592933947772658E-2</v>
      </c>
      <c r="L106" s="18">
        <f>IF(ISNUMBER(J106), $B118 * K106, "")</f>
        <v>-2188.9400921658985</v>
      </c>
      <c r="M106" s="31">
        <v>6465</v>
      </c>
      <c r="N106" s="32">
        <f t="shared" si="53"/>
        <v>-6.9124423963133645E-3</v>
      </c>
      <c r="O106" s="18">
        <f>IF(ISNUMBER(M106), $B118 * N106, "")</f>
        <v>-1036.8663594470047</v>
      </c>
      <c r="Q106" s="33"/>
      <c r="R106" s="33"/>
    </row>
    <row r="107" spans="1:19" ht="17.25" thickBot="1">
      <c r="A107" s="130" t="s">
        <v>206</v>
      </c>
      <c r="B107" s="131">
        <v>12</v>
      </c>
      <c r="C107" s="79">
        <v>1.6949152499999998E-2</v>
      </c>
      <c r="D107" s="24">
        <v>11.5</v>
      </c>
      <c r="E107" s="25">
        <f t="shared" si="50"/>
        <v>-4.1666666666666664E-2</v>
      </c>
      <c r="F107" s="104">
        <f>IF(ISNUMBER(D107), $B118 * E107, "")</f>
        <v>-6250</v>
      </c>
      <c r="G107" s="102">
        <v>11.3</v>
      </c>
      <c r="H107" s="25">
        <f t="shared" si="51"/>
        <v>-5.8333333333333272E-2</v>
      </c>
      <c r="I107" s="103">
        <f>IF(ISNUMBER(G107), $B118 * H107, "")</f>
        <v>-8749.9999999999909</v>
      </c>
      <c r="J107" s="24">
        <v>11.3</v>
      </c>
      <c r="K107" s="25">
        <f t="shared" si="52"/>
        <v>-5.8333333333333272E-2</v>
      </c>
      <c r="L107" s="104">
        <f>IF(ISNUMBER(J107), $B118 * K107, "")</f>
        <v>-8749.9999999999909</v>
      </c>
      <c r="M107" s="102">
        <v>11.5</v>
      </c>
      <c r="N107" s="25">
        <f t="shared" si="53"/>
        <v>-4.1666666666666664E-2</v>
      </c>
      <c r="O107" s="104">
        <f>IF(ISNUMBER(M107), $B118 * N107, "")</f>
        <v>-6250</v>
      </c>
      <c r="Q107" s="237"/>
      <c r="R107" s="238"/>
      <c r="S107" s="239"/>
    </row>
    <row r="108" spans="1:19">
      <c r="A108" s="123" t="s">
        <v>242</v>
      </c>
      <c r="B108" s="124">
        <v>5490</v>
      </c>
      <c r="C108" s="76">
        <v>1.6666666699999999E-2</v>
      </c>
      <c r="D108" s="13">
        <v>5390</v>
      </c>
      <c r="E108" s="14">
        <f>IF(ISNUMBER(D108), (D108 - $B108) / $B108, "")</f>
        <v>-1.8214936247723135E-2</v>
      </c>
      <c r="F108" s="16">
        <f>IF(ISNUMBER(D108), $B118 * E108, "")</f>
        <v>-2732.2404371584703</v>
      </c>
      <c r="G108" s="29">
        <v>5335</v>
      </c>
      <c r="H108" s="14">
        <f>IF(ISNUMBER(G108), (G108 - $B108) / $B108, "")</f>
        <v>-2.8233151183970857E-2</v>
      </c>
      <c r="I108" s="100">
        <f>IF(ISNUMBER(G108), $B118 * H108, "")</f>
        <v>-4234.9726775956287</v>
      </c>
      <c r="J108" s="13">
        <v>5345</v>
      </c>
      <c r="K108" s="14">
        <f>IF(ISNUMBER(J108), (J108 - $B108) / $B108, "")</f>
        <v>-2.6411657559198543E-2</v>
      </c>
      <c r="L108" s="16">
        <f>IF(ISNUMBER(J108), $B118 * K108, "")</f>
        <v>-3961.7486338797817</v>
      </c>
      <c r="M108" s="29">
        <v>5435</v>
      </c>
      <c r="N108" s="14">
        <f>IF(ISNUMBER(M108), (M108 - $B108) / $B108, "")</f>
        <v>-1.0018214936247723E-2</v>
      </c>
      <c r="O108" s="16">
        <f>IF(ISNUMBER(M108), $B118 * N108, "")</f>
        <v>-1502.7322404371585</v>
      </c>
      <c r="Q108" s="240"/>
      <c r="R108" s="241"/>
      <c r="S108" s="242"/>
    </row>
    <row r="109" spans="1:19" ht="17.25" thickBot="1">
      <c r="A109" s="125" t="s">
        <v>149</v>
      </c>
      <c r="B109" s="126">
        <v>78.8</v>
      </c>
      <c r="C109" s="77">
        <v>1.2853470400000001E-2</v>
      </c>
      <c r="D109" s="15">
        <v>78.2</v>
      </c>
      <c r="E109" s="32">
        <f t="shared" ref="E109:E112" si="54">IF(ISNUMBER(D109), (D109 - $B109) / $B109, "")</f>
        <v>-7.6142131979694714E-3</v>
      </c>
      <c r="F109" s="18">
        <f>IF(ISNUMBER(D109), $B118 * E109, "")</f>
        <v>-1142.1319796954208</v>
      </c>
      <c r="G109" s="31">
        <v>78.099999999999994</v>
      </c>
      <c r="H109" s="32">
        <f t="shared" ref="H109:H112" si="55">IF(ISNUMBER(G109), (G109 - $B109) / $B109, "")</f>
        <v>-8.883248730964504E-3</v>
      </c>
      <c r="I109" s="101">
        <f>IF(ISNUMBER(G109), $B118 * H109, "")</f>
        <v>-1332.4873096446756</v>
      </c>
      <c r="J109" s="15">
        <v>78.2</v>
      </c>
      <c r="K109" s="32">
        <f t="shared" ref="K109:K112" si="56">IF(ISNUMBER(J109), (J109 - $B109) / $B109, "")</f>
        <v>-7.6142131979694714E-3</v>
      </c>
      <c r="L109" s="18">
        <f>IF(ISNUMBER(J109), $B118 * K109, "")</f>
        <v>-1142.1319796954208</v>
      </c>
      <c r="M109" s="31">
        <v>78.900000000000006</v>
      </c>
      <c r="N109" s="32">
        <f t="shared" ref="N109:N112" si="57">IF(ISNUMBER(M109), (M109 - $B109) / $B109, "")</f>
        <v>1.2690355329950322E-3</v>
      </c>
      <c r="O109" s="18">
        <f>IF(ISNUMBER(M109), $B118 * N109, "")</f>
        <v>190.35532994925484</v>
      </c>
      <c r="Q109" s="243"/>
      <c r="R109" s="244"/>
      <c r="S109" s="245"/>
    </row>
    <row r="110" spans="1:19" ht="17.25" thickBot="1">
      <c r="A110" s="125" t="s">
        <v>212</v>
      </c>
      <c r="B110" s="126">
        <v>7.65</v>
      </c>
      <c r="C110" s="77">
        <v>1.19047619E-2</v>
      </c>
      <c r="D110" s="15">
        <v>7.34</v>
      </c>
      <c r="E110" s="32">
        <f t="shared" si="54"/>
        <v>-4.0522875816993528E-2</v>
      </c>
      <c r="F110" s="18">
        <f>IF(ISNUMBER(D110), $B118 * E110, "")</f>
        <v>-6078.4313725490292</v>
      </c>
      <c r="G110" s="31">
        <v>7.32</v>
      </c>
      <c r="H110" s="32">
        <f t="shared" si="55"/>
        <v>-4.3137254901960791E-2</v>
      </c>
      <c r="I110" s="101">
        <f>IF(ISNUMBER(G110), $B118 * H110, "")</f>
        <v>-6470.5882352941189</v>
      </c>
      <c r="J110" s="15">
        <v>7.36</v>
      </c>
      <c r="K110" s="32">
        <f t="shared" si="56"/>
        <v>-3.7908496732026148E-2</v>
      </c>
      <c r="L110" s="18">
        <f>IF(ISNUMBER(J110), $B118 * K110, "")</f>
        <v>-5686.2745098039222</v>
      </c>
      <c r="M110" s="31">
        <v>7.42</v>
      </c>
      <c r="N110" s="32">
        <f t="shared" si="57"/>
        <v>-3.0065359477124236E-2</v>
      </c>
      <c r="O110" s="18">
        <f>IF(ISNUMBER(M110), $B118 * N110, "")</f>
        <v>-4509.8039215686358</v>
      </c>
      <c r="Q110" s="228"/>
      <c r="R110" s="228"/>
      <c r="S110" s="228"/>
    </row>
    <row r="111" spans="1:19" ht="17.25" thickBot="1">
      <c r="A111" s="125" t="s">
        <v>342</v>
      </c>
      <c r="B111" s="126">
        <v>10.1</v>
      </c>
      <c r="C111" s="77">
        <v>0.01</v>
      </c>
      <c r="D111" s="15">
        <v>9.89</v>
      </c>
      <c r="E111" s="32">
        <f t="shared" si="54"/>
        <v>-2.0792079207920703E-2</v>
      </c>
      <c r="F111" s="18">
        <f>IF(ISNUMBER(D111), $B118 * E111, "")</f>
        <v>-3118.8118811881054</v>
      </c>
      <c r="G111" s="31">
        <v>9.83</v>
      </c>
      <c r="H111" s="32">
        <f t="shared" si="55"/>
        <v>-2.673267326732669E-2</v>
      </c>
      <c r="I111" s="101">
        <f>IF(ISNUMBER(G111), $B118 * H111, "")</f>
        <v>-4009.9009900990036</v>
      </c>
      <c r="J111" s="15">
        <v>9.7799999999999994</v>
      </c>
      <c r="K111" s="32">
        <f t="shared" si="56"/>
        <v>-3.1683168316831711E-2</v>
      </c>
      <c r="L111" s="18">
        <f>IF(ISNUMBER(J111), $B118 * K111, "")</f>
        <v>-4752.4752475247569</v>
      </c>
      <c r="M111" s="31">
        <v>9.94</v>
      </c>
      <c r="N111" s="32">
        <f t="shared" si="57"/>
        <v>-1.5841584158415856E-2</v>
      </c>
      <c r="O111" s="18">
        <f>IF(ISNUMBER(M111), $B118 * N111, "")</f>
        <v>-2376.2376237623785</v>
      </c>
      <c r="Q111" s="223"/>
      <c r="R111" s="223"/>
      <c r="S111" s="223"/>
    </row>
    <row r="112" spans="1:19" ht="17.25" thickBot="1">
      <c r="A112" s="127" t="s">
        <v>331</v>
      </c>
      <c r="B112" s="128">
        <v>0.10199999999999999</v>
      </c>
      <c r="C112" s="78">
        <v>9.9009900999999997E-3</v>
      </c>
      <c r="D112" s="20">
        <v>9.8799999999999999E-2</v>
      </c>
      <c r="E112" s="21">
        <f t="shared" si="54"/>
        <v>-3.1372549019607794E-2</v>
      </c>
      <c r="F112" s="22">
        <f>IF(ISNUMBER(D112), $B118 * E112, "")</f>
        <v>-4705.8823529411693</v>
      </c>
      <c r="G112" s="30">
        <v>9.7299999999999998E-2</v>
      </c>
      <c r="H112" s="21">
        <f t="shared" si="55"/>
        <v>-4.6078431372548981E-2</v>
      </c>
      <c r="I112" s="105">
        <f>IF(ISNUMBER(G112), $B118 * H112, "")</f>
        <v>-6911.7647058823468</v>
      </c>
      <c r="J112" s="20">
        <v>9.7199999999999995E-2</v>
      </c>
      <c r="K112" s="21">
        <f t="shared" si="56"/>
        <v>-4.7058823529411757E-2</v>
      </c>
      <c r="L112" s="22">
        <f>IF(ISNUMBER(J112), $B118 * K112, "")</f>
        <v>-7058.823529411764</v>
      </c>
      <c r="M112" s="30">
        <v>9.9199999999999997E-2</v>
      </c>
      <c r="N112" s="21">
        <f t="shared" si="57"/>
        <v>-2.7450980392156835E-2</v>
      </c>
      <c r="O112" s="22">
        <f>IF(ISNUMBER(M112), $B118 * N112, "")</f>
        <v>-4117.6470588235252</v>
      </c>
      <c r="Q112" s="223"/>
      <c r="R112" s="223"/>
      <c r="S112" s="223"/>
    </row>
    <row r="113" spans="1:19" ht="17.25" thickBot="1">
      <c r="A113" s="125" t="s">
        <v>198</v>
      </c>
      <c r="B113" s="129">
        <v>52</v>
      </c>
      <c r="C113" s="80">
        <v>9.7087379000000001E-3</v>
      </c>
      <c r="D113" s="106">
        <v>51.1</v>
      </c>
      <c r="E113" s="107">
        <f>IF(ISNUMBER(D113), (D113 - $B113) / $B113, "")</f>
        <v>-1.7307692307692281E-2</v>
      </c>
      <c r="F113" s="108">
        <f>IF(ISNUMBER(D113), $B118 * E113, "")</f>
        <v>-2596.1538461538421</v>
      </c>
      <c r="G113" s="109">
        <v>52.7</v>
      </c>
      <c r="H113" s="107">
        <f>IF(ISNUMBER(G113), (G113 - $B113) / $B113, "")</f>
        <v>1.3461538461538516E-2</v>
      </c>
      <c r="I113" s="110">
        <f>IF(ISNUMBER(G113), $B118 * H113, "")</f>
        <v>2019.2307692307775</v>
      </c>
      <c r="J113" s="106">
        <v>52.1</v>
      </c>
      <c r="K113" s="107">
        <f>IF(ISNUMBER(J113), (J113 - $B113) / $B113, "")</f>
        <v>1.9230769230769505E-3</v>
      </c>
      <c r="L113" s="108">
        <f>IF(ISNUMBER(J113), $B118 * K113, "")</f>
        <v>288.4615384615426</v>
      </c>
      <c r="M113" s="109">
        <v>52.9</v>
      </c>
      <c r="N113" s="107">
        <f>IF(ISNUMBER(M113), (M113 - $B113) / $B113, "")</f>
        <v>1.7307692307692281E-2</v>
      </c>
      <c r="O113" s="108">
        <f>IF(ISNUMBER(M113), $B118 * N113, "")</f>
        <v>2596.1538461538421</v>
      </c>
      <c r="Q113" s="228"/>
      <c r="R113" s="228"/>
      <c r="S113" s="228"/>
    </row>
    <row r="114" spans="1:19" ht="17.25" thickBot="1">
      <c r="A114" s="125" t="s">
        <v>77</v>
      </c>
      <c r="B114" s="126">
        <v>407000</v>
      </c>
      <c r="C114" s="77">
        <v>9.0492127999999995E-3</v>
      </c>
      <c r="D114" s="15">
        <v>393450</v>
      </c>
      <c r="E114" s="32">
        <f t="shared" ref="E114:E117" si="58">IF(ISNUMBER(D114), (D114 - $B114) / $B114, "")</f>
        <v>-3.3292383292383293E-2</v>
      </c>
      <c r="F114" s="18">
        <f>IF(ISNUMBER(D114), $B118 * E114, "")</f>
        <v>-4993.8574938574939</v>
      </c>
      <c r="G114" s="31">
        <v>391750</v>
      </c>
      <c r="H114" s="32">
        <f t="shared" ref="H114:H117" si="59">IF(ISNUMBER(G114), (G114 - $B114) / $B114, "")</f>
        <v>-3.7469287469287467E-2</v>
      </c>
      <c r="I114" s="101">
        <f>IF(ISNUMBER(G114), $B118 * H114, "")</f>
        <v>-5620.3931203931197</v>
      </c>
      <c r="J114" s="15">
        <v>392500</v>
      </c>
      <c r="K114" s="32">
        <f t="shared" ref="K114:K117" si="60">IF(ISNUMBER(J114), (J114 - $B114) / $B114, "")</f>
        <v>-3.562653562653563E-2</v>
      </c>
      <c r="L114" s="18">
        <f>IF(ISNUMBER(J114), $B118 * K114, "")</f>
        <v>-5343.9803439803445</v>
      </c>
      <c r="M114" s="31">
        <v>398050</v>
      </c>
      <c r="N114" s="32">
        <f t="shared" ref="N114:N117" si="61">IF(ISNUMBER(M114), (M114 - $B114) / $B114, "")</f>
        <v>-2.1990171990171989E-2</v>
      </c>
      <c r="O114" s="18">
        <f>IF(ISNUMBER(M114), $B118 * N114, "")</f>
        <v>-3298.5257985257981</v>
      </c>
      <c r="Q114" s="228"/>
      <c r="R114" s="228"/>
      <c r="S114" s="228"/>
    </row>
    <row r="115" spans="1:19" ht="17.25" thickBot="1">
      <c r="A115" s="125" t="s">
        <v>186</v>
      </c>
      <c r="B115" s="126">
        <v>11.2</v>
      </c>
      <c r="C115" s="77">
        <v>9.0090090000000001E-3</v>
      </c>
      <c r="D115" s="15">
        <v>10.7</v>
      </c>
      <c r="E115" s="32">
        <f t="shared" si="58"/>
        <v>-4.4642857142857144E-2</v>
      </c>
      <c r="F115" s="18">
        <f>IF(ISNUMBER(D115), $B118 * E115, "")</f>
        <v>-6696.4285714285716</v>
      </c>
      <c r="G115" s="31">
        <v>10.7</v>
      </c>
      <c r="H115" s="32">
        <f t="shared" si="59"/>
        <v>-4.4642857142857144E-2</v>
      </c>
      <c r="I115" s="101">
        <f>IF(ISNUMBER(G115), $B118 * H115, "")</f>
        <v>-6696.4285714285716</v>
      </c>
      <c r="J115" s="15">
        <v>10.6</v>
      </c>
      <c r="K115" s="32">
        <f t="shared" si="60"/>
        <v>-5.3571428571428541E-2</v>
      </c>
      <c r="L115" s="18">
        <f>IF(ISNUMBER(J115), $B118 * K115, "")</f>
        <v>-8035.7142857142808</v>
      </c>
      <c r="M115" s="31">
        <v>10.8</v>
      </c>
      <c r="N115" s="32">
        <f t="shared" si="61"/>
        <v>-3.5714285714285587E-2</v>
      </c>
      <c r="O115" s="18">
        <f>IF(ISNUMBER(M115), $B118 * N115, "")</f>
        <v>-5357.1428571428378</v>
      </c>
      <c r="Q115" s="228"/>
      <c r="R115" s="228"/>
      <c r="S115" s="228"/>
    </row>
    <row r="116" spans="1:19">
      <c r="A116" s="125" t="s">
        <v>175</v>
      </c>
      <c r="B116" s="126">
        <v>11.4</v>
      </c>
      <c r="C116" s="77">
        <v>8.8495575000000007E-3</v>
      </c>
      <c r="D116" s="15">
        <v>11.2</v>
      </c>
      <c r="E116" s="32">
        <f t="shared" si="58"/>
        <v>-1.75438596491229E-2</v>
      </c>
      <c r="F116" s="18">
        <f>IF(ISNUMBER(D116), $B118 * E116, "")</f>
        <v>-2631.5789473684349</v>
      </c>
      <c r="G116" s="31">
        <v>11.1</v>
      </c>
      <c r="H116" s="32">
        <f t="shared" si="59"/>
        <v>-2.6315789473684272E-2</v>
      </c>
      <c r="I116" s="101">
        <f>IF(ISNUMBER(G116), $B118 * H116, "")</f>
        <v>-3947.3684210526408</v>
      </c>
      <c r="J116" s="15">
        <v>11.2</v>
      </c>
      <c r="K116" s="32">
        <f t="shared" si="60"/>
        <v>-1.75438596491229E-2</v>
      </c>
      <c r="L116" s="18">
        <f>IF(ISNUMBER(J116), $B118 * K116, "")</f>
        <v>-2631.5789473684349</v>
      </c>
      <c r="M116" s="31">
        <v>11.3</v>
      </c>
      <c r="N116" s="32">
        <f t="shared" si="61"/>
        <v>-8.7719298245613718E-3</v>
      </c>
      <c r="O116" s="18">
        <f>IF(ISNUMBER(M116), $B118 * N116, "")</f>
        <v>-1315.7894736842059</v>
      </c>
      <c r="Q116" s="250"/>
      <c r="R116" s="251"/>
      <c r="S116" s="252"/>
    </row>
    <row r="117" spans="1:19" ht="17.25" thickBot="1">
      <c r="A117" s="130" t="s">
        <v>107</v>
      </c>
      <c r="B117" s="131">
        <v>115</v>
      </c>
      <c r="C117" s="79">
        <v>8.7719297999999998E-3</v>
      </c>
      <c r="D117" s="24">
        <v>113</v>
      </c>
      <c r="E117" s="25">
        <f t="shared" si="58"/>
        <v>-1.7391304347826087E-2</v>
      </c>
      <c r="F117" s="104">
        <f>IF(ISNUMBER(D117), $B118 * E117, "")</f>
        <v>-2608.695652173913</v>
      </c>
      <c r="G117" s="102">
        <v>111</v>
      </c>
      <c r="H117" s="25">
        <f t="shared" si="59"/>
        <v>-3.4782608695652174E-2</v>
      </c>
      <c r="I117" s="103">
        <f>IF(ISNUMBER(G117), $B118 * H117, "")</f>
        <v>-5217.391304347826</v>
      </c>
      <c r="J117" s="24">
        <v>111</v>
      </c>
      <c r="K117" s="25">
        <f t="shared" si="60"/>
        <v>-3.4782608695652174E-2</v>
      </c>
      <c r="L117" s="104">
        <f>IF(ISNUMBER(J117), $B118 * K117, "")</f>
        <v>-5217.391304347826</v>
      </c>
      <c r="M117" s="102">
        <v>114</v>
      </c>
      <c r="N117" s="25">
        <f t="shared" si="61"/>
        <v>-8.6956521739130436E-3</v>
      </c>
      <c r="O117" s="104">
        <f>IF(ISNUMBER(M117), $B118 * N117, "")</f>
        <v>-1304.3478260869565</v>
      </c>
      <c r="Q117" s="253"/>
      <c r="R117" s="254"/>
      <c r="S117" s="255"/>
    </row>
    <row r="118" spans="1:19" ht="17.25" thickBot="1">
      <c r="A118" s="132" t="s">
        <v>266</v>
      </c>
      <c r="B118" s="261">
        <f>$B$37</f>
        <v>150000</v>
      </c>
      <c r="C118" s="262"/>
      <c r="D118" s="26" t="s">
        <v>267</v>
      </c>
      <c r="E118" s="27">
        <f>IF(COUNT(E98:E117), SUM(E98:E117) / COUNT(E98:E117), 0)</f>
        <v>-2.7440650220149975E-2</v>
      </c>
      <c r="F118" s="28">
        <f>SUM(F98:F117)</f>
        <v>-82321.950660449933</v>
      </c>
      <c r="G118" s="26" t="s">
        <v>267</v>
      </c>
      <c r="H118" s="27">
        <f>IF(COUNT(H98:H117), SUM(H98:H117) / COUNT(H98:H117), 0)</f>
        <v>-3.4997142873726531E-2</v>
      </c>
      <c r="I118" s="28">
        <f>SUM(I98:I117)</f>
        <v>-104991.42862117958</v>
      </c>
      <c r="J118" s="26" t="s">
        <v>267</v>
      </c>
      <c r="K118" s="27">
        <f>IF(COUNT(K98:K117), SUM(K98:K117) / COUNT(K98:K117), 0)</f>
        <v>-3.164981506196738E-2</v>
      </c>
      <c r="L118" s="28">
        <f>SUM(L98:L117)</f>
        <v>-94949.445185902136</v>
      </c>
      <c r="M118" s="26" t="s">
        <v>267</v>
      </c>
      <c r="N118" s="27">
        <f>IF(COUNT(N98:N117), SUM(N98:N117) / COUNT(N98:N117), 0)</f>
        <v>-1.567995282208939E-2</v>
      </c>
      <c r="O118" s="28">
        <f>SUM(O98:O117)</f>
        <v>-47039.858466268175</v>
      </c>
      <c r="Q118" s="256"/>
      <c r="R118" s="257"/>
      <c r="S118" s="258"/>
    </row>
    <row r="120" spans="1:19" ht="17.25" thickBot="1"/>
    <row r="121" spans="1:19" ht="17.25" thickBot="1">
      <c r="A121" s="202" t="s">
        <v>254</v>
      </c>
      <c r="B121" s="203"/>
      <c r="C121" s="203"/>
      <c r="D121" s="203"/>
      <c r="E121" s="203"/>
      <c r="F121" s="203"/>
      <c r="G121" s="203"/>
      <c r="H121" s="203"/>
      <c r="I121" s="203"/>
      <c r="J121" s="203"/>
      <c r="K121" s="203"/>
      <c r="L121" s="203"/>
      <c r="M121" s="203"/>
      <c r="N121" s="203"/>
      <c r="O121" s="204"/>
      <c r="Q121" s="223"/>
      <c r="R121" s="223"/>
      <c r="S121" s="223"/>
    </row>
    <row r="122" spans="1:19" ht="17.25" thickBot="1">
      <c r="A122" s="190" t="s">
        <v>263</v>
      </c>
      <c r="B122" s="202" t="s">
        <v>49</v>
      </c>
      <c r="C122" s="204"/>
      <c r="D122" s="202" t="s">
        <v>57</v>
      </c>
      <c r="E122" s="203"/>
      <c r="F122" s="204"/>
      <c r="G122" s="229">
        <f>_xlfn.IFNA(VLOOKUP(B122, 현재가테이블!$B$2:$D$200, 2, FALSE), "-")</f>
        <v>48446000</v>
      </c>
      <c r="H122" s="230"/>
      <c r="I122" s="231"/>
      <c r="J122" s="202" t="s">
        <v>58</v>
      </c>
      <c r="K122" s="203"/>
      <c r="L122" s="204"/>
      <c r="M122" s="232">
        <f>_xlfn.IFNA(VLOOKUP(B122, 현재가테이블!$B$2:$D$200, 3, FALSE), "-")</f>
        <v>4.5040769699999997E-2</v>
      </c>
      <c r="N122" s="233"/>
      <c r="O122" s="234"/>
      <c r="Q122" s="223"/>
      <c r="R122" s="223"/>
      <c r="S122" s="223"/>
    </row>
    <row r="123" spans="1:19" ht="17.25" thickBot="1">
      <c r="A123" s="263" t="s">
        <v>54</v>
      </c>
      <c r="B123" s="265" t="str">
        <f>TEXT($G$1, "[$-ko-KR]yyyy-mm-dd(ddd) ") &amp; "오전 00:00"</f>
        <v>2022-02-14(월) 오전 00:00</v>
      </c>
      <c r="C123" s="266"/>
      <c r="D123" s="225" t="str">
        <f>TEXT($G$1, "[$-ko-KR]yyyy-mm-dd(ddd) ") &amp; "오후 14:00"</f>
        <v>2022-02-14(월) 오후 14:00</v>
      </c>
      <c r="E123" s="226"/>
      <c r="F123" s="227"/>
      <c r="G123" s="225" t="str">
        <f>TEXT($G$1, "[$-ko-KR]yyyy-mm-dd(ddd) ") &amp; "오후 19:00"</f>
        <v>2022-02-14(월) 오후 19:00</v>
      </c>
      <c r="H123" s="226"/>
      <c r="I123" s="227"/>
      <c r="J123" s="225" t="str">
        <f>TEXT($G$1, "[$-ko-KR]yyyy-mm-dd(ddd) ") &amp; "오후 21:00"</f>
        <v>2022-02-14(월) 오후 21:00</v>
      </c>
      <c r="K123" s="226"/>
      <c r="L123" s="227"/>
      <c r="M123" s="225" t="str">
        <f>TEXT($G$1+1, "[$-ko-KR]yyyy-mm-dd(ddd) ") &amp; "오전 00:00"</f>
        <v>2022-02-15(화) 오전 00:00</v>
      </c>
      <c r="N123" s="226"/>
      <c r="O123" s="227"/>
      <c r="Q123" s="223"/>
      <c r="R123" s="223"/>
      <c r="S123" s="223"/>
    </row>
    <row r="124" spans="1:19" ht="17.25" thickBot="1">
      <c r="A124" s="264"/>
      <c r="B124" s="121" t="s">
        <v>57</v>
      </c>
      <c r="C124" s="122" t="s">
        <v>58</v>
      </c>
      <c r="D124" s="2" t="s">
        <v>57</v>
      </c>
      <c r="E124" s="10" t="s">
        <v>264</v>
      </c>
      <c r="F124" s="11" t="s">
        <v>265</v>
      </c>
      <c r="G124" s="191" t="s">
        <v>57</v>
      </c>
      <c r="H124" s="192" t="s">
        <v>264</v>
      </c>
      <c r="I124" s="193" t="s">
        <v>265</v>
      </c>
      <c r="J124" s="10" t="s">
        <v>57</v>
      </c>
      <c r="K124" s="10" t="s">
        <v>264</v>
      </c>
      <c r="L124" s="115" t="s">
        <v>265</v>
      </c>
      <c r="M124" s="2" t="s">
        <v>57</v>
      </c>
      <c r="N124" s="10" t="s">
        <v>264</v>
      </c>
      <c r="O124" s="66" t="s">
        <v>265</v>
      </c>
      <c r="Q124" s="228"/>
      <c r="R124" s="228"/>
      <c r="S124" s="228"/>
    </row>
    <row r="125" spans="1:19" ht="17.25" thickBot="1">
      <c r="A125" s="123" t="s">
        <v>149</v>
      </c>
      <c r="B125" s="124">
        <v>78.8</v>
      </c>
      <c r="C125" s="76">
        <v>1.2853470400000001E-2</v>
      </c>
      <c r="D125" s="13">
        <v>78.2</v>
      </c>
      <c r="E125" s="14">
        <f>IF(ISNUMBER(D125), (D125 - $B125) / $B125, "")</f>
        <v>-7.6142131979694714E-3</v>
      </c>
      <c r="F125" s="16">
        <f>IF(ISNUMBER(D125), $B145 * E125, "")</f>
        <v>-1142.1319796954208</v>
      </c>
      <c r="G125" s="29">
        <v>78.099999999999994</v>
      </c>
      <c r="H125" s="14">
        <f>IF(ISNUMBER(G125), (G125 - $B125) / $B125, "")</f>
        <v>-8.883248730964504E-3</v>
      </c>
      <c r="I125" s="100">
        <f>IF(ISNUMBER(G125), $B145 * H125, "")</f>
        <v>-1332.4873096446756</v>
      </c>
      <c r="J125" s="13">
        <v>78.2</v>
      </c>
      <c r="K125" s="14">
        <f>IF(ISNUMBER(J125), (J125 - $B125) / $B125, "")</f>
        <v>-7.6142131979694714E-3</v>
      </c>
      <c r="L125" s="16">
        <f>IF(ISNUMBER(J125), $B145 * K125, "")</f>
        <v>-1142.1319796954208</v>
      </c>
      <c r="M125" s="29">
        <v>78.900000000000006</v>
      </c>
      <c r="N125" s="14">
        <f>IF(ISNUMBER(M125), (M125 - $B125) / $B125, "")</f>
        <v>1.2690355329950322E-3</v>
      </c>
      <c r="O125" s="16">
        <f>IF(ISNUMBER(M125), $B145 * N125, "")</f>
        <v>190.35532994925484</v>
      </c>
      <c r="Q125" s="223"/>
      <c r="R125" s="223"/>
      <c r="S125" s="223"/>
    </row>
    <row r="126" spans="1:19" ht="17.25" thickBot="1">
      <c r="A126" s="125" t="s">
        <v>212</v>
      </c>
      <c r="B126" s="126">
        <v>7.65</v>
      </c>
      <c r="C126" s="77">
        <v>1.19047619E-2</v>
      </c>
      <c r="D126" s="15">
        <v>7.34</v>
      </c>
      <c r="E126" s="32">
        <f t="shared" ref="E126:E129" si="62">IF(ISNUMBER(D126), (D126 - $B126) / $B126, "")</f>
        <v>-4.0522875816993528E-2</v>
      </c>
      <c r="F126" s="18">
        <f>IF(ISNUMBER(D126), $B145 * E126, "")</f>
        <v>-6078.4313725490292</v>
      </c>
      <c r="G126" s="31">
        <v>7.32</v>
      </c>
      <c r="H126" s="32">
        <f t="shared" ref="H126:H129" si="63">IF(ISNUMBER(G126), (G126 - $B126) / $B126, "")</f>
        <v>-4.3137254901960791E-2</v>
      </c>
      <c r="I126" s="101">
        <f>IF(ISNUMBER(G126), $B145 * H126, "")</f>
        <v>-6470.5882352941189</v>
      </c>
      <c r="J126" s="15">
        <v>7.36</v>
      </c>
      <c r="K126" s="32">
        <f t="shared" ref="K126:K129" si="64">IF(ISNUMBER(J126), (J126 - $B126) / $B126, "")</f>
        <v>-3.7908496732026148E-2</v>
      </c>
      <c r="L126" s="18">
        <f>IF(ISNUMBER(J126), $B145 * K126, "")</f>
        <v>-5686.2745098039222</v>
      </c>
      <c r="M126" s="31">
        <v>7.42</v>
      </c>
      <c r="N126" s="32">
        <f t="shared" ref="N126:N129" si="65">IF(ISNUMBER(M126), (M126 - $B126) / $B126, "")</f>
        <v>-3.0065359477124236E-2</v>
      </c>
      <c r="O126" s="18">
        <f>IF(ISNUMBER(M126), $B145 * N126, "")</f>
        <v>-4509.8039215686358</v>
      </c>
      <c r="Q126" s="223"/>
      <c r="R126" s="223"/>
      <c r="S126" s="223"/>
    </row>
    <row r="127" spans="1:19" ht="17.25" thickBot="1">
      <c r="A127" s="125" t="s">
        <v>342</v>
      </c>
      <c r="B127" s="126">
        <v>10.1</v>
      </c>
      <c r="C127" s="77">
        <v>0.01</v>
      </c>
      <c r="D127" s="15">
        <v>9.89</v>
      </c>
      <c r="E127" s="32">
        <f t="shared" si="62"/>
        <v>-2.0792079207920703E-2</v>
      </c>
      <c r="F127" s="18">
        <f>IF(ISNUMBER(D127), $B145 * E127, "")</f>
        <v>-3118.8118811881054</v>
      </c>
      <c r="G127" s="31">
        <v>9.83</v>
      </c>
      <c r="H127" s="32">
        <f t="shared" si="63"/>
        <v>-2.673267326732669E-2</v>
      </c>
      <c r="I127" s="101">
        <f>IF(ISNUMBER(G127), $B145 * H127, "")</f>
        <v>-4009.9009900990036</v>
      </c>
      <c r="J127" s="15">
        <v>9.7799999999999994</v>
      </c>
      <c r="K127" s="32">
        <f t="shared" si="64"/>
        <v>-3.1683168316831711E-2</v>
      </c>
      <c r="L127" s="18">
        <f>IF(ISNUMBER(J127), $B145 * K127, "")</f>
        <v>-4752.4752475247569</v>
      </c>
      <c r="M127" s="31">
        <v>9.94</v>
      </c>
      <c r="N127" s="32">
        <f t="shared" si="65"/>
        <v>-1.5841584158415856E-2</v>
      </c>
      <c r="O127" s="18">
        <f>IF(ISNUMBER(M127), $B145 * N127, "")</f>
        <v>-2376.2376237623785</v>
      </c>
      <c r="Q127" s="228"/>
      <c r="R127" s="228"/>
      <c r="S127" s="228"/>
    </row>
    <row r="128" spans="1:19" ht="17.25" thickBot="1">
      <c r="A128" s="125" t="s">
        <v>331</v>
      </c>
      <c r="B128" s="126">
        <v>0.10199999999999999</v>
      </c>
      <c r="C128" s="77">
        <v>9.9009900999999997E-3</v>
      </c>
      <c r="D128" s="15">
        <v>9.8799999999999999E-2</v>
      </c>
      <c r="E128" s="32">
        <f t="shared" si="62"/>
        <v>-3.1372549019607794E-2</v>
      </c>
      <c r="F128" s="18">
        <f>IF(ISNUMBER(D128), $B145 * E128, "")</f>
        <v>-4705.8823529411693</v>
      </c>
      <c r="G128" s="31">
        <v>9.7299999999999998E-2</v>
      </c>
      <c r="H128" s="32">
        <f t="shared" si="63"/>
        <v>-4.6078431372548981E-2</v>
      </c>
      <c r="I128" s="101">
        <f>IF(ISNUMBER(G128), $B145 * H128, "")</f>
        <v>-6911.7647058823468</v>
      </c>
      <c r="J128" s="15">
        <v>9.7199999999999995E-2</v>
      </c>
      <c r="K128" s="32">
        <f t="shared" si="64"/>
        <v>-4.7058823529411757E-2</v>
      </c>
      <c r="L128" s="18">
        <f>IF(ISNUMBER(J128), $B145 * K128, "")</f>
        <v>-7058.823529411764</v>
      </c>
      <c r="M128" s="31">
        <v>9.9199999999999997E-2</v>
      </c>
      <c r="N128" s="32">
        <f t="shared" si="65"/>
        <v>-2.7450980392156835E-2</v>
      </c>
      <c r="O128" s="18">
        <f>IF(ISNUMBER(M128), $B145 * N128, "")</f>
        <v>-4117.6470588235252</v>
      </c>
      <c r="Q128" s="228"/>
      <c r="R128" s="228"/>
      <c r="S128" s="228"/>
    </row>
    <row r="129" spans="1:19" ht="17.25" thickBot="1">
      <c r="A129" s="127" t="s">
        <v>198</v>
      </c>
      <c r="B129" s="128">
        <v>52</v>
      </c>
      <c r="C129" s="78">
        <v>9.7087379000000001E-3</v>
      </c>
      <c r="D129" s="20">
        <v>51.1</v>
      </c>
      <c r="E129" s="21">
        <f t="shared" si="62"/>
        <v>-1.7307692307692281E-2</v>
      </c>
      <c r="F129" s="22">
        <f>IF(ISNUMBER(D129), $B145 * E129, "")</f>
        <v>-2596.1538461538421</v>
      </c>
      <c r="G129" s="30">
        <v>52.7</v>
      </c>
      <c r="H129" s="21">
        <f t="shared" si="63"/>
        <v>1.3461538461538516E-2</v>
      </c>
      <c r="I129" s="105">
        <f>IF(ISNUMBER(G129), $B145 * H129, "")</f>
        <v>2019.2307692307775</v>
      </c>
      <c r="J129" s="20">
        <v>52.1</v>
      </c>
      <c r="K129" s="21">
        <f t="shared" si="64"/>
        <v>1.9230769230769505E-3</v>
      </c>
      <c r="L129" s="22">
        <f>IF(ISNUMBER(J129), $B145 * K129, "")</f>
        <v>288.4615384615426</v>
      </c>
      <c r="M129" s="30">
        <v>52.9</v>
      </c>
      <c r="N129" s="21">
        <f t="shared" si="65"/>
        <v>1.7307692307692281E-2</v>
      </c>
      <c r="O129" s="22">
        <f>IF(ISNUMBER(M129), $B145 * N129, "")</f>
        <v>2596.1538461538421</v>
      </c>
      <c r="Q129" s="228"/>
      <c r="R129" s="228"/>
      <c r="S129" s="228"/>
    </row>
    <row r="130" spans="1:19" ht="17.25" thickBot="1">
      <c r="A130" s="125" t="s">
        <v>186</v>
      </c>
      <c r="B130" s="129">
        <v>11.2</v>
      </c>
      <c r="C130" s="80">
        <v>9.0090090000000001E-3</v>
      </c>
      <c r="D130" s="106">
        <v>10.7</v>
      </c>
      <c r="E130" s="107">
        <f>IF(ISNUMBER(D130), (D130 - $B130) / $B130, "")</f>
        <v>-4.4642857142857144E-2</v>
      </c>
      <c r="F130" s="108">
        <f>IF(ISNUMBER(D130), $B145 * E130, "")</f>
        <v>-6696.4285714285716</v>
      </c>
      <c r="G130" s="109">
        <v>10.7</v>
      </c>
      <c r="H130" s="107">
        <f>IF(ISNUMBER(G130), (G130 - $B130) / $B130, "")</f>
        <v>-4.4642857142857144E-2</v>
      </c>
      <c r="I130" s="110">
        <f>IF(ISNUMBER(G130), $B145 * H130, "")</f>
        <v>-6696.4285714285716</v>
      </c>
      <c r="J130" s="106">
        <v>10.6</v>
      </c>
      <c r="K130" s="107">
        <f>IF(ISNUMBER(J130), (J130 - $B130) / $B130, "")</f>
        <v>-5.3571428571428541E-2</v>
      </c>
      <c r="L130" s="108">
        <f>IF(ISNUMBER(J130), $B145 * K130, "")</f>
        <v>-8035.7142857142808</v>
      </c>
      <c r="M130" s="109">
        <v>10.8</v>
      </c>
      <c r="N130" s="107">
        <f>IF(ISNUMBER(M130), (M130 - $B130) / $B130, "")</f>
        <v>-3.5714285714285587E-2</v>
      </c>
      <c r="O130" s="108">
        <f>IF(ISNUMBER(M130), $B145 * N130, "")</f>
        <v>-5357.1428571428378</v>
      </c>
      <c r="Q130" s="228"/>
      <c r="R130" s="228"/>
      <c r="S130" s="228"/>
    </row>
    <row r="131" spans="1:19" ht="17.25" thickBot="1">
      <c r="A131" s="125" t="s">
        <v>175</v>
      </c>
      <c r="B131" s="126">
        <v>11.4</v>
      </c>
      <c r="C131" s="77">
        <v>8.8495575000000007E-3</v>
      </c>
      <c r="D131" s="15">
        <v>11.2</v>
      </c>
      <c r="E131" s="32">
        <f t="shared" ref="E131:E134" si="66">IF(ISNUMBER(D131), (D131 - $B131) / $B131, "")</f>
        <v>-1.75438596491229E-2</v>
      </c>
      <c r="F131" s="18">
        <f>IF(ISNUMBER(D131), $B145 * E131, "")</f>
        <v>-2631.5789473684349</v>
      </c>
      <c r="G131" s="31">
        <v>11.1</v>
      </c>
      <c r="H131" s="32">
        <f t="shared" ref="H131:H134" si="67">IF(ISNUMBER(G131), (G131 - $B131) / $B131, "")</f>
        <v>-2.6315789473684272E-2</v>
      </c>
      <c r="I131" s="101">
        <f>IF(ISNUMBER(G131), $B145 * H131, "")</f>
        <v>-3947.3684210526408</v>
      </c>
      <c r="J131" s="15">
        <v>11.2</v>
      </c>
      <c r="K131" s="32">
        <f t="shared" ref="K131:K134" si="68">IF(ISNUMBER(J131), (J131 - $B131) / $B131, "")</f>
        <v>-1.75438596491229E-2</v>
      </c>
      <c r="L131" s="18">
        <f>IF(ISNUMBER(J131), $B145 * K131, "")</f>
        <v>-2631.5789473684349</v>
      </c>
      <c r="M131" s="31">
        <v>11.3</v>
      </c>
      <c r="N131" s="32">
        <f t="shared" ref="N131:N134" si="69">IF(ISNUMBER(M131), (M131 - $B131) / $B131, "")</f>
        <v>-8.7719298245613718E-3</v>
      </c>
      <c r="O131" s="18">
        <f>IF(ISNUMBER(M131), $B145 * N131, "")</f>
        <v>-1315.7894736842059</v>
      </c>
      <c r="Q131" s="228"/>
      <c r="R131" s="228"/>
      <c r="S131" s="228"/>
    </row>
    <row r="132" spans="1:19" ht="17.25" thickBot="1">
      <c r="A132" s="125" t="s">
        <v>200</v>
      </c>
      <c r="B132" s="126">
        <v>12.3</v>
      </c>
      <c r="C132" s="77">
        <v>8.1967212999999994E-3</v>
      </c>
      <c r="D132" s="15">
        <v>11.8</v>
      </c>
      <c r="E132" s="32">
        <f t="shared" si="66"/>
        <v>-4.065040650406504E-2</v>
      </c>
      <c r="F132" s="18">
        <f>IF(ISNUMBER(D132), $B145 * E132, "")</f>
        <v>-6097.5609756097556</v>
      </c>
      <c r="G132" s="31">
        <v>11.6</v>
      </c>
      <c r="H132" s="32">
        <f t="shared" si="67"/>
        <v>-5.6910569105691138E-2</v>
      </c>
      <c r="I132" s="101">
        <f>IF(ISNUMBER(G132), $B145 * H132, "")</f>
        <v>-8536.5853658536707</v>
      </c>
      <c r="J132" s="15">
        <v>11.6</v>
      </c>
      <c r="K132" s="32">
        <f t="shared" si="68"/>
        <v>-5.6910569105691138E-2</v>
      </c>
      <c r="L132" s="18">
        <f>IF(ISNUMBER(J132), $B145 * K132, "")</f>
        <v>-8536.5853658536707</v>
      </c>
      <c r="M132" s="31">
        <v>11.8</v>
      </c>
      <c r="N132" s="32">
        <f t="shared" si="69"/>
        <v>-4.065040650406504E-2</v>
      </c>
      <c r="O132" s="18">
        <f>IF(ISNUMBER(M132), $B145 * N132, "")</f>
        <v>-6097.5609756097556</v>
      </c>
      <c r="Q132" s="228"/>
      <c r="R132" s="228"/>
      <c r="S132" s="228"/>
    </row>
    <row r="133" spans="1:19" ht="17.25" thickBot="1">
      <c r="A133" s="125" t="s">
        <v>204</v>
      </c>
      <c r="B133" s="126">
        <v>8.27</v>
      </c>
      <c r="C133" s="77">
        <v>4.8602673000000002E-3</v>
      </c>
      <c r="D133" s="15">
        <v>8.1</v>
      </c>
      <c r="E133" s="32">
        <f t="shared" si="66"/>
        <v>-2.0556227327690441E-2</v>
      </c>
      <c r="F133" s="18">
        <f>IF(ISNUMBER(D133), $B145 * E133, "")</f>
        <v>-3083.434099153566</v>
      </c>
      <c r="G133" s="31">
        <v>8.0299999999999994</v>
      </c>
      <c r="H133" s="32">
        <f t="shared" si="67"/>
        <v>-2.9020556227327719E-2</v>
      </c>
      <c r="I133" s="101">
        <f>IF(ISNUMBER(G133), $B145 * H133, "")</f>
        <v>-4353.0834340991578</v>
      </c>
      <c r="J133" s="15">
        <v>8.0399999999999991</v>
      </c>
      <c r="K133" s="32">
        <f t="shared" si="68"/>
        <v>-2.7811366384522421E-2</v>
      </c>
      <c r="L133" s="18">
        <f>IF(ISNUMBER(J133), $B145 * K133, "")</f>
        <v>-4171.7049576783629</v>
      </c>
      <c r="M133" s="31">
        <v>8.1199999999999992</v>
      </c>
      <c r="N133" s="32">
        <f t="shared" si="69"/>
        <v>-1.813784764207985E-2</v>
      </c>
      <c r="O133" s="18">
        <f>IF(ISNUMBER(M133), $B145 * N133, "")</f>
        <v>-2720.6771463119776</v>
      </c>
      <c r="Q133" s="33"/>
      <c r="R133" s="33"/>
    </row>
    <row r="134" spans="1:19" ht="17.25" thickBot="1">
      <c r="A134" s="130" t="s">
        <v>141</v>
      </c>
      <c r="B134" s="131">
        <v>93.2</v>
      </c>
      <c r="C134" s="79">
        <v>-1.0718113999999999E-3</v>
      </c>
      <c r="D134" s="24">
        <v>89.8</v>
      </c>
      <c r="E134" s="25">
        <f t="shared" si="66"/>
        <v>-3.6480686695279027E-2</v>
      </c>
      <c r="F134" s="104">
        <f>IF(ISNUMBER(D134), $B145 * E134, "")</f>
        <v>-5472.1030042918537</v>
      </c>
      <c r="G134" s="102">
        <v>89.5</v>
      </c>
      <c r="H134" s="25">
        <f t="shared" si="67"/>
        <v>-3.9699570815450676E-2</v>
      </c>
      <c r="I134" s="103">
        <f>IF(ISNUMBER(G134), $B145 * H134, "")</f>
        <v>-5954.935622317601</v>
      </c>
      <c r="J134" s="24">
        <v>89.4</v>
      </c>
      <c r="K134" s="25">
        <f t="shared" si="68"/>
        <v>-4.0772532188841172E-2</v>
      </c>
      <c r="L134" s="104">
        <f>IF(ISNUMBER(J134), $B145 * K134, "")</f>
        <v>-6115.8798283261758</v>
      </c>
      <c r="M134" s="102">
        <v>91.1</v>
      </c>
      <c r="N134" s="25">
        <f t="shared" si="69"/>
        <v>-2.2532188841201808E-2</v>
      </c>
      <c r="O134" s="104">
        <f>IF(ISNUMBER(M134), $B145 * N134, "")</f>
        <v>-3379.8283261802712</v>
      </c>
      <c r="Q134" s="237"/>
      <c r="R134" s="238"/>
      <c r="S134" s="239"/>
    </row>
    <row r="135" spans="1:19">
      <c r="A135" s="123" t="s">
        <v>71</v>
      </c>
      <c r="B135" s="124">
        <v>20</v>
      </c>
      <c r="C135" s="76">
        <v>-4.9751244000000002E-3</v>
      </c>
      <c r="D135" s="13">
        <v>19.8</v>
      </c>
      <c r="E135" s="14">
        <f>IF(ISNUMBER(D135), (D135 - $B135) / $B135, "")</f>
        <v>-9.9999999999999638E-3</v>
      </c>
      <c r="F135" s="16">
        <f>IF(ISNUMBER(D135), $B145 * E135, "")</f>
        <v>-1499.9999999999945</v>
      </c>
      <c r="G135" s="29">
        <v>19.600000000000001</v>
      </c>
      <c r="H135" s="14">
        <f>IF(ISNUMBER(G135), (G135 - $B135) / $B135, "")</f>
        <v>-1.9999999999999928E-2</v>
      </c>
      <c r="I135" s="100">
        <f>IF(ISNUMBER(G135), $B145 * H135, "")</f>
        <v>-2999.9999999999891</v>
      </c>
      <c r="J135" s="13">
        <v>19.600000000000001</v>
      </c>
      <c r="K135" s="14">
        <f>IF(ISNUMBER(J135), (J135 - $B135) / $B135, "")</f>
        <v>-1.9999999999999928E-2</v>
      </c>
      <c r="L135" s="16">
        <f>IF(ISNUMBER(J135), $B145 * K135, "")</f>
        <v>-2999.9999999999891</v>
      </c>
      <c r="M135" s="29">
        <v>19.899999999999999</v>
      </c>
      <c r="N135" s="14">
        <f>IF(ISNUMBER(M135), (M135 - $B135) / $B135, "")</f>
        <v>-5.0000000000000712E-3</v>
      </c>
      <c r="O135" s="16">
        <f>IF(ISNUMBER(M135), $B145 * N135, "")</f>
        <v>-750.00000000001069</v>
      </c>
      <c r="Q135" s="240"/>
      <c r="R135" s="241"/>
      <c r="S135" s="242"/>
    </row>
    <row r="136" spans="1:19" ht="17.25" thickBot="1">
      <c r="A136" s="125" t="s">
        <v>230</v>
      </c>
      <c r="B136" s="126">
        <v>57</v>
      </c>
      <c r="C136" s="77">
        <v>-5.2356021000000003E-3</v>
      </c>
      <c r="D136" s="15">
        <v>55.1</v>
      </c>
      <c r="E136" s="32">
        <f t="shared" ref="E136:E139" si="70">IF(ISNUMBER(D136), (D136 - $B136) / $B136, "")</f>
        <v>-3.3333333333333305E-2</v>
      </c>
      <c r="F136" s="18">
        <f>IF(ISNUMBER(D136), $B145 * E136, "")</f>
        <v>-4999.9999999999955</v>
      </c>
      <c r="G136" s="31">
        <v>55.5</v>
      </c>
      <c r="H136" s="32">
        <f t="shared" ref="H136:H139" si="71">IF(ISNUMBER(G136), (G136 - $B136) / $B136, "")</f>
        <v>-2.6315789473684209E-2</v>
      </c>
      <c r="I136" s="101">
        <f>IF(ISNUMBER(G136), $B145 * H136, "")</f>
        <v>-3947.3684210526312</v>
      </c>
      <c r="J136" s="15">
        <v>55.4</v>
      </c>
      <c r="K136" s="32">
        <f t="shared" ref="K136:K139" si="72">IF(ISNUMBER(J136), (J136 - $B136) / $B136, "")</f>
        <v>-2.8070175438596516E-2</v>
      </c>
      <c r="L136" s="18">
        <f>IF(ISNUMBER(J136), $B145 * K136, "")</f>
        <v>-4210.5263157894778</v>
      </c>
      <c r="M136" s="31">
        <v>55.9</v>
      </c>
      <c r="N136" s="32">
        <f t="shared" ref="N136:N139" si="73">IF(ISNUMBER(M136), (M136 - $B136) / $B136, "")</f>
        <v>-1.9298245614035113E-2</v>
      </c>
      <c r="O136" s="18">
        <f>IF(ISNUMBER(M136), $B145 * N136, "")</f>
        <v>-2894.736842105267</v>
      </c>
      <c r="Q136" s="243"/>
      <c r="R136" s="244"/>
      <c r="S136" s="245"/>
    </row>
    <row r="137" spans="1:19" ht="17.25" thickBot="1">
      <c r="A137" s="125" t="s">
        <v>119</v>
      </c>
      <c r="B137" s="126">
        <v>18.3</v>
      </c>
      <c r="C137" s="77">
        <v>-1.0810810800000001E-2</v>
      </c>
      <c r="D137" s="15">
        <v>18</v>
      </c>
      <c r="E137" s="32">
        <f t="shared" si="70"/>
        <v>-1.6393442622950859E-2</v>
      </c>
      <c r="F137" s="18">
        <f>IF(ISNUMBER(D137), $B145 * E137, "")</f>
        <v>-2459.0163934426287</v>
      </c>
      <c r="G137" s="31">
        <v>17.899999999999999</v>
      </c>
      <c r="H137" s="32">
        <f t="shared" si="71"/>
        <v>-2.1857923497267874E-2</v>
      </c>
      <c r="I137" s="101">
        <f>IF(ISNUMBER(G137), $B145 * H137, "")</f>
        <v>-3278.6885245901813</v>
      </c>
      <c r="J137" s="15">
        <v>17.899999999999999</v>
      </c>
      <c r="K137" s="32">
        <f t="shared" si="72"/>
        <v>-2.1857923497267874E-2</v>
      </c>
      <c r="L137" s="18">
        <f>IF(ISNUMBER(J137), $B145 * K137, "")</f>
        <v>-3278.6885245901813</v>
      </c>
      <c r="M137" s="31">
        <v>18.399999999999999</v>
      </c>
      <c r="N137" s="32">
        <f t="shared" si="73"/>
        <v>5.4644808743168228E-3</v>
      </c>
      <c r="O137" s="18">
        <f>IF(ISNUMBER(M137), $B145 * N137, "")</f>
        <v>819.67213114752337</v>
      </c>
      <c r="Q137" s="228"/>
      <c r="R137" s="228"/>
      <c r="S137" s="228"/>
    </row>
    <row r="138" spans="1:19" ht="17.25" thickBot="1">
      <c r="A138" s="125" t="s">
        <v>129</v>
      </c>
      <c r="B138" s="126">
        <v>59.1</v>
      </c>
      <c r="C138" s="77">
        <v>-1.17056856E-2</v>
      </c>
      <c r="D138" s="15">
        <v>57.6</v>
      </c>
      <c r="E138" s="32">
        <f t="shared" si="70"/>
        <v>-2.5380710659898477E-2</v>
      </c>
      <c r="F138" s="18">
        <f>IF(ISNUMBER(D138), $B145 * E138, "")</f>
        <v>-3807.1065989847716</v>
      </c>
      <c r="G138" s="31">
        <v>56.8</v>
      </c>
      <c r="H138" s="32">
        <f t="shared" si="71"/>
        <v>-3.8917089678511069E-2</v>
      </c>
      <c r="I138" s="101">
        <f>IF(ISNUMBER(G138), $B145 * H138, "")</f>
        <v>-5837.5634517766603</v>
      </c>
      <c r="J138" s="15">
        <v>57.1</v>
      </c>
      <c r="K138" s="32">
        <f t="shared" si="72"/>
        <v>-3.3840947546531303E-2</v>
      </c>
      <c r="L138" s="18">
        <f>IF(ISNUMBER(J138), $B145 * K138, "")</f>
        <v>-5076.1421319796955</v>
      </c>
      <c r="M138" s="31">
        <v>58</v>
      </c>
      <c r="N138" s="32">
        <f t="shared" si="73"/>
        <v>-1.861252115059224E-2</v>
      </c>
      <c r="O138" s="18">
        <f>IF(ISNUMBER(M138), $B145 * N138, "")</f>
        <v>-2791.8781725888362</v>
      </c>
      <c r="Q138" s="223"/>
      <c r="R138" s="223"/>
      <c r="S138" s="223"/>
    </row>
    <row r="139" spans="1:19" ht="17.25" thickBot="1">
      <c r="A139" s="127" t="s">
        <v>145</v>
      </c>
      <c r="B139" s="128">
        <v>12.8</v>
      </c>
      <c r="C139" s="78">
        <v>-1.5384615399999999E-2</v>
      </c>
      <c r="D139" s="20">
        <v>12.4</v>
      </c>
      <c r="E139" s="21">
        <f t="shared" si="70"/>
        <v>-3.1250000000000028E-2</v>
      </c>
      <c r="F139" s="22">
        <f>IF(ISNUMBER(D139), $B145 * E139, "")</f>
        <v>-4687.5000000000045</v>
      </c>
      <c r="G139" s="30">
        <v>12.3</v>
      </c>
      <c r="H139" s="21">
        <f t="shared" si="71"/>
        <v>-3.90625E-2</v>
      </c>
      <c r="I139" s="105">
        <f>IF(ISNUMBER(G139), $B145 * H139, "")</f>
        <v>-5859.375</v>
      </c>
      <c r="J139" s="20">
        <v>12.2</v>
      </c>
      <c r="K139" s="21">
        <f t="shared" si="72"/>
        <v>-4.6875000000000111E-2</v>
      </c>
      <c r="L139" s="22">
        <f>IF(ISNUMBER(J139), $B145 * K139, "")</f>
        <v>-7031.2500000000164</v>
      </c>
      <c r="M139" s="30">
        <v>12.6</v>
      </c>
      <c r="N139" s="21">
        <f t="shared" si="73"/>
        <v>-1.5625000000000083E-2</v>
      </c>
      <c r="O139" s="22">
        <f>IF(ISNUMBER(M139), $B145 * N139, "")</f>
        <v>-2343.7500000000123</v>
      </c>
      <c r="Q139" s="223"/>
      <c r="R139" s="223"/>
      <c r="S139" s="223"/>
    </row>
    <row r="140" spans="1:19" ht="17.25" thickBot="1">
      <c r="A140" s="125" t="s">
        <v>125</v>
      </c>
      <c r="B140" s="129">
        <v>69.2</v>
      </c>
      <c r="C140" s="80">
        <v>-1.5647226199999999E-2</v>
      </c>
      <c r="D140" s="106">
        <v>67.8</v>
      </c>
      <c r="E140" s="107">
        <f>IF(ISNUMBER(D140), (D140 - $B140) / $B140, "")</f>
        <v>-2.023121387283245E-2</v>
      </c>
      <c r="F140" s="108">
        <f>IF(ISNUMBER(D140), $B145 * E140, "")</f>
        <v>-3034.6820809248675</v>
      </c>
      <c r="G140" s="109">
        <v>67.099999999999994</v>
      </c>
      <c r="H140" s="107">
        <f>IF(ISNUMBER(G140), (G140 - $B140) / $B140, "")</f>
        <v>-3.0346820809248679E-2</v>
      </c>
      <c r="I140" s="110">
        <f>IF(ISNUMBER(G140), $B145 * H140, "")</f>
        <v>-4552.0231213873021</v>
      </c>
      <c r="J140" s="106">
        <v>67</v>
      </c>
      <c r="K140" s="107">
        <f>IF(ISNUMBER(J140), (J140 - $B140) / $B140, "")</f>
        <v>-3.1791907514450907E-2</v>
      </c>
      <c r="L140" s="108">
        <f>IF(ISNUMBER(J140), $B145 * K140, "")</f>
        <v>-4768.7861271676356</v>
      </c>
      <c r="M140" s="109">
        <v>68.5</v>
      </c>
      <c r="N140" s="107">
        <f>IF(ISNUMBER(M140), (M140 - $B140) / $B140, "")</f>
        <v>-1.0115606936416225E-2</v>
      </c>
      <c r="O140" s="108">
        <f>IF(ISNUMBER(M140), $B145 * N140, "")</f>
        <v>-1517.3410404624337</v>
      </c>
      <c r="Q140" s="228"/>
      <c r="R140" s="228"/>
      <c r="S140" s="228"/>
    </row>
    <row r="141" spans="1:19" ht="17.25" thickBot="1">
      <c r="A141" s="125" t="s">
        <v>127</v>
      </c>
      <c r="B141" s="126">
        <v>86.3</v>
      </c>
      <c r="C141" s="77">
        <v>-1.7084282499999999E-2</v>
      </c>
      <c r="D141" s="15">
        <v>85.2</v>
      </c>
      <c r="E141" s="32">
        <f t="shared" ref="E141:E144" si="74">IF(ISNUMBER(D141), (D141 - $B141) / $B141, "")</f>
        <v>-1.2746234067207351E-2</v>
      </c>
      <c r="F141" s="18">
        <f>IF(ISNUMBER(D141), $B145 * E141, "")</f>
        <v>-1911.9351100811027</v>
      </c>
      <c r="G141" s="31">
        <v>84.9</v>
      </c>
      <c r="H141" s="32">
        <f t="shared" ref="H141:H144" si="75">IF(ISNUMBER(G141), (G141 - $B141) / $B141, "")</f>
        <v>-1.6222479721900249E-2</v>
      </c>
      <c r="I141" s="101">
        <f>IF(ISNUMBER(G141), $B145 * H141, "")</f>
        <v>-2433.3719582850372</v>
      </c>
      <c r="J141" s="15">
        <v>84.5</v>
      </c>
      <c r="K141" s="32">
        <f t="shared" ref="K141:K144" si="76">IF(ISNUMBER(J141), (J141 - $B141) / $B141, "")</f>
        <v>-2.0857473928157559E-2</v>
      </c>
      <c r="L141" s="18">
        <f>IF(ISNUMBER(J141), $B145 * K141, "")</f>
        <v>-3128.621089223634</v>
      </c>
      <c r="M141" s="31">
        <v>85.7</v>
      </c>
      <c r="N141" s="32">
        <f t="shared" ref="N141:N144" si="77">IF(ISNUMBER(M141), (M141 - $B141) / $B141, "")</f>
        <v>-6.9524913093857972E-3</v>
      </c>
      <c r="O141" s="18">
        <f>IF(ISNUMBER(M141), $B145 * N141, "")</f>
        <v>-1042.8736964078696</v>
      </c>
      <c r="Q141" s="228"/>
      <c r="R141" s="228"/>
      <c r="S141" s="228"/>
    </row>
    <row r="142" spans="1:19" ht="17.25" thickBot="1">
      <c r="A142" s="125" t="s">
        <v>159</v>
      </c>
      <c r="B142" s="126">
        <v>70.900000000000006</v>
      </c>
      <c r="C142" s="77">
        <v>-2.6098901099999999E-2</v>
      </c>
      <c r="D142" s="15">
        <v>68.3</v>
      </c>
      <c r="E142" s="32">
        <f t="shared" si="74"/>
        <v>-3.6671368124118593E-2</v>
      </c>
      <c r="F142" s="18">
        <f>IF(ISNUMBER(D142), $B145 * E142, "")</f>
        <v>-5500.7052186177889</v>
      </c>
      <c r="G142" s="31">
        <v>68.400000000000006</v>
      </c>
      <c r="H142" s="32">
        <f t="shared" si="75"/>
        <v>-3.5260930888575452E-2</v>
      </c>
      <c r="I142" s="101">
        <f>IF(ISNUMBER(G142), $B145 * H142, "")</f>
        <v>-5289.1396332863178</v>
      </c>
      <c r="J142" s="15">
        <v>68.2</v>
      </c>
      <c r="K142" s="32">
        <f t="shared" si="76"/>
        <v>-3.8081805359661533E-2</v>
      </c>
      <c r="L142" s="18">
        <f>IF(ISNUMBER(J142), $B145 * K142, "")</f>
        <v>-5712.27080394923</v>
      </c>
      <c r="M142" s="31">
        <v>69.5</v>
      </c>
      <c r="N142" s="32">
        <f t="shared" si="77"/>
        <v>-1.9746121297602334E-2</v>
      </c>
      <c r="O142" s="18">
        <f>IF(ISNUMBER(M142), $B145 * N142, "")</f>
        <v>-2961.9181946403501</v>
      </c>
      <c r="Q142" s="228"/>
      <c r="R142" s="228"/>
      <c r="S142" s="228"/>
    </row>
    <row r="143" spans="1:19">
      <c r="A143" s="125" t="s">
        <v>64</v>
      </c>
      <c r="B143" s="126">
        <v>31.7</v>
      </c>
      <c r="C143" s="77">
        <v>-2.7607362E-2</v>
      </c>
      <c r="D143" s="15">
        <v>30.8</v>
      </c>
      <c r="E143" s="32">
        <f t="shared" si="74"/>
        <v>-2.8391167192428977E-2</v>
      </c>
      <c r="F143" s="18">
        <f>IF(ISNUMBER(D143), $B145 * E143, "")</f>
        <v>-4258.6750788643467</v>
      </c>
      <c r="G143" s="31">
        <v>30.7</v>
      </c>
      <c r="H143" s="32">
        <f t="shared" si="75"/>
        <v>-3.1545741324921134E-2</v>
      </c>
      <c r="I143" s="101">
        <f>IF(ISNUMBER(G143), $B145 * H143, "")</f>
        <v>-4731.8611987381701</v>
      </c>
      <c r="J143" s="15">
        <v>30.8</v>
      </c>
      <c r="K143" s="32">
        <f t="shared" si="76"/>
        <v>-2.8391167192428977E-2</v>
      </c>
      <c r="L143" s="18">
        <f>IF(ISNUMBER(J143), $B145 * K143, "")</f>
        <v>-4258.6750788643467</v>
      </c>
      <c r="M143" s="31">
        <v>31.2</v>
      </c>
      <c r="N143" s="32">
        <f t="shared" si="77"/>
        <v>-1.5772870662460567E-2</v>
      </c>
      <c r="O143" s="18">
        <f>IF(ISNUMBER(M143), $B145 * N143, "")</f>
        <v>-2365.930599369085</v>
      </c>
      <c r="Q143" s="250"/>
      <c r="R143" s="251"/>
      <c r="S143" s="252"/>
    </row>
    <row r="144" spans="1:19" ht="17.25" thickBot="1">
      <c r="A144" s="130" t="s">
        <v>246</v>
      </c>
      <c r="B144" s="131">
        <v>62</v>
      </c>
      <c r="C144" s="79">
        <v>-3.4267912800000001E-2</v>
      </c>
      <c r="D144" s="24">
        <v>60.6</v>
      </c>
      <c r="E144" s="25">
        <f t="shared" si="74"/>
        <v>-2.25806451612903E-2</v>
      </c>
      <c r="F144" s="104">
        <f>IF(ISNUMBER(D144), $B145 * E144, "")</f>
        <v>-3387.0967741935451</v>
      </c>
      <c r="G144" s="102">
        <v>60.2</v>
      </c>
      <c r="H144" s="25">
        <f t="shared" si="75"/>
        <v>-2.9032258064516082E-2</v>
      </c>
      <c r="I144" s="103">
        <f>IF(ISNUMBER(G144), $B145 * H144, "")</f>
        <v>-4354.8387096774122</v>
      </c>
      <c r="J144" s="24">
        <v>60</v>
      </c>
      <c r="K144" s="25">
        <f t="shared" si="76"/>
        <v>-3.2258064516129031E-2</v>
      </c>
      <c r="L144" s="104">
        <f>IF(ISNUMBER(J144), $B145 * K144, "")</f>
        <v>-4838.7096774193551</v>
      </c>
      <c r="M144" s="102">
        <v>60.5</v>
      </c>
      <c r="N144" s="25">
        <f t="shared" si="77"/>
        <v>-2.4193548387096774E-2</v>
      </c>
      <c r="O144" s="104">
        <f>IF(ISNUMBER(M144), $B145 * N144, "")</f>
        <v>-3629.0322580645161</v>
      </c>
      <c r="Q144" s="253"/>
      <c r="R144" s="254"/>
      <c r="S144" s="255"/>
    </row>
    <row r="145" spans="1:19" ht="17.25" thickBot="1">
      <c r="A145" s="132" t="s">
        <v>266</v>
      </c>
      <c r="B145" s="261">
        <f>$B$37</f>
        <v>150000</v>
      </c>
      <c r="C145" s="262"/>
      <c r="D145" s="26" t="s">
        <v>267</v>
      </c>
      <c r="E145" s="27">
        <f>IF(COUNT(E125:E144), SUM(E125:E144) / COUNT(E125:E144), 0)</f>
        <v>-2.5723078095162933E-2</v>
      </c>
      <c r="F145" s="28">
        <f>SUM(F125:F144)</f>
        <v>-77169.234285488783</v>
      </c>
      <c r="G145" s="26" t="s">
        <v>267</v>
      </c>
      <c r="H145" s="27">
        <f>IF(COUNT(H125:H144), SUM(H125:H144) / COUNT(H125:H144), 0)</f>
        <v>-2.9826047301744901E-2</v>
      </c>
      <c r="I145" s="28">
        <f>SUM(I125:I144)</f>
        <v>-89478.141905234705</v>
      </c>
      <c r="J145" s="26" t="s">
        <v>267</v>
      </c>
      <c r="K145" s="27">
        <f>IF(COUNT(K125:K144), SUM(K125:K144) / COUNT(K125:K144), 0)</f>
        <v>-3.1048792287299599E-2</v>
      </c>
      <c r="L145" s="28">
        <f>SUM(L125:L144)</f>
        <v>-93146.376861898796</v>
      </c>
      <c r="M145" s="26" t="s">
        <v>267</v>
      </c>
      <c r="N145" s="27">
        <f>IF(COUNT(N125:N144), SUM(N125:N144) / COUNT(N125:N144), 0)</f>
        <v>-1.552198895982378E-2</v>
      </c>
      <c r="O145" s="28">
        <f>SUM(O125:O144)</f>
        <v>-46565.966879471351</v>
      </c>
      <c r="Q145" s="256"/>
      <c r="R145" s="257"/>
      <c r="S145" s="258"/>
    </row>
    <row r="147" spans="1:19" ht="17.25" thickBot="1"/>
    <row r="148" spans="1:19" ht="17.25" thickBot="1">
      <c r="A148" s="202" t="s">
        <v>255</v>
      </c>
      <c r="B148" s="203"/>
      <c r="C148" s="203"/>
      <c r="D148" s="203"/>
      <c r="E148" s="203"/>
      <c r="F148" s="203"/>
      <c r="G148" s="203"/>
      <c r="H148" s="203"/>
      <c r="I148" s="203"/>
      <c r="J148" s="203"/>
      <c r="K148" s="203"/>
      <c r="L148" s="203"/>
      <c r="M148" s="203"/>
      <c r="N148" s="203"/>
      <c r="O148" s="204"/>
      <c r="Q148" s="223"/>
      <c r="R148" s="223"/>
      <c r="S148" s="223"/>
    </row>
    <row r="149" spans="1:19" ht="17.25" thickBot="1">
      <c r="A149" s="190" t="s">
        <v>263</v>
      </c>
      <c r="B149" s="202" t="s">
        <v>49</v>
      </c>
      <c r="C149" s="204"/>
      <c r="D149" s="202" t="s">
        <v>57</v>
      </c>
      <c r="E149" s="203"/>
      <c r="F149" s="204"/>
      <c r="G149" s="229">
        <f>_xlfn.IFNA(VLOOKUP(B149, 현재가테이블!$B$2:$D$200, 2, FALSE), "-")</f>
        <v>48446000</v>
      </c>
      <c r="H149" s="230"/>
      <c r="I149" s="231"/>
      <c r="J149" s="202" t="s">
        <v>58</v>
      </c>
      <c r="K149" s="203"/>
      <c r="L149" s="204"/>
      <c r="M149" s="232">
        <f>_xlfn.IFNA(VLOOKUP(B149, 현재가테이블!$B$2:$D$200, 3, FALSE), "-")</f>
        <v>4.5040769699999997E-2</v>
      </c>
      <c r="N149" s="233"/>
      <c r="O149" s="234"/>
      <c r="Q149" s="223"/>
      <c r="R149" s="223"/>
      <c r="S149" s="223"/>
    </row>
    <row r="150" spans="1:19" ht="17.25" thickBot="1">
      <c r="A150" s="263" t="s">
        <v>54</v>
      </c>
      <c r="B150" s="265" t="str">
        <f>TEXT($G$1, "[$-ko-KR]yyyy-mm-dd(ddd) ") &amp; "오전 00:00"</f>
        <v>2022-02-14(월) 오전 00:00</v>
      </c>
      <c r="C150" s="266"/>
      <c r="D150" s="225" t="str">
        <f>TEXT($G$1, "[$-ko-KR]yyyy-mm-dd(ddd) ") &amp; "오후 14:00"</f>
        <v>2022-02-14(월) 오후 14:00</v>
      </c>
      <c r="E150" s="226"/>
      <c r="F150" s="227"/>
      <c r="G150" s="225" t="str">
        <f>TEXT($G$1, "[$-ko-KR]yyyy-mm-dd(ddd) ") &amp; "오후 19:00"</f>
        <v>2022-02-14(월) 오후 19:00</v>
      </c>
      <c r="H150" s="226"/>
      <c r="I150" s="227"/>
      <c r="J150" s="225" t="str">
        <f>TEXT($G$1, "[$-ko-KR]yyyy-mm-dd(ddd) ") &amp; "오후 21:00"</f>
        <v>2022-02-14(월) 오후 21:00</v>
      </c>
      <c r="K150" s="226"/>
      <c r="L150" s="227"/>
      <c r="M150" s="225" t="str">
        <f>TEXT($G$1+1, "[$-ko-KR]yyyy-mm-dd(ddd) ") &amp; "오전 00:00"</f>
        <v>2022-02-15(화) 오전 00:00</v>
      </c>
      <c r="N150" s="226"/>
      <c r="O150" s="227"/>
      <c r="Q150" s="223"/>
      <c r="R150" s="223"/>
      <c r="S150" s="223"/>
    </row>
    <row r="151" spans="1:19" ht="17.25" thickBot="1">
      <c r="A151" s="264"/>
      <c r="B151" s="121" t="s">
        <v>57</v>
      </c>
      <c r="C151" s="122" t="s">
        <v>58</v>
      </c>
      <c r="D151" s="2" t="s">
        <v>57</v>
      </c>
      <c r="E151" s="10" t="s">
        <v>264</v>
      </c>
      <c r="F151" s="11" t="s">
        <v>265</v>
      </c>
      <c r="G151" s="191" t="s">
        <v>57</v>
      </c>
      <c r="H151" s="192" t="s">
        <v>264</v>
      </c>
      <c r="I151" s="193" t="s">
        <v>265</v>
      </c>
      <c r="J151" s="10" t="s">
        <v>57</v>
      </c>
      <c r="K151" s="10" t="s">
        <v>264</v>
      </c>
      <c r="L151" s="115" t="s">
        <v>265</v>
      </c>
      <c r="M151" s="2" t="s">
        <v>57</v>
      </c>
      <c r="N151" s="10" t="s">
        <v>264</v>
      </c>
      <c r="O151" s="66" t="s">
        <v>265</v>
      </c>
      <c r="Q151" s="228"/>
      <c r="R151" s="228"/>
      <c r="S151" s="228"/>
    </row>
    <row r="152" spans="1:19" ht="17.25" thickBot="1">
      <c r="A152" s="123" t="s">
        <v>226</v>
      </c>
      <c r="B152" s="124">
        <v>401</v>
      </c>
      <c r="C152" s="76">
        <v>-4.9627791999999997E-3</v>
      </c>
      <c r="D152" s="13">
        <v>422</v>
      </c>
      <c r="E152" s="14">
        <f>IF(ISNUMBER(D152), (D152 - $B152) / $B152, "")</f>
        <v>5.2369077306733167E-2</v>
      </c>
      <c r="F152" s="16">
        <f>IF(ISNUMBER(D152), $B172 * E152, "")</f>
        <v>7855.3615960099751</v>
      </c>
      <c r="G152" s="29">
        <v>408</v>
      </c>
      <c r="H152" s="14">
        <f>IF(ISNUMBER(G152), (G152 - $B152) / $B152, "")</f>
        <v>1.7456359102244388E-2</v>
      </c>
      <c r="I152" s="100">
        <f>IF(ISNUMBER(G152), $B172 * H152, "")</f>
        <v>2618.4538653366581</v>
      </c>
      <c r="J152" s="13">
        <v>410</v>
      </c>
      <c r="K152" s="14">
        <f>IF(ISNUMBER(J152), (J152 - $B152) / $B152, "")</f>
        <v>2.2443890274314215E-2</v>
      </c>
      <c r="L152" s="16">
        <f>IF(ISNUMBER(J152), $B172 * K152, "")</f>
        <v>3366.5835411471321</v>
      </c>
      <c r="M152" s="29">
        <v>419</v>
      </c>
      <c r="N152" s="14">
        <f>IF(ISNUMBER(M152), (M152 - $B152) / $B152, "")</f>
        <v>4.488778054862843E-2</v>
      </c>
      <c r="O152" s="16">
        <f>IF(ISNUMBER(M152), $B172 * N152, "")</f>
        <v>6733.1670822942642</v>
      </c>
      <c r="Q152" s="223"/>
      <c r="R152" s="223"/>
      <c r="S152" s="223"/>
    </row>
    <row r="153" spans="1:19" ht="17.25" thickBot="1">
      <c r="A153" s="125" t="s">
        <v>248</v>
      </c>
      <c r="B153" s="126">
        <v>757</v>
      </c>
      <c r="C153" s="77">
        <v>-5.2562418000000003E-3</v>
      </c>
      <c r="D153" s="15">
        <v>744</v>
      </c>
      <c r="E153" s="32">
        <f t="shared" ref="E153:E156" si="78">IF(ISNUMBER(D153), (D153 - $B153) / $B153, "")</f>
        <v>-1.7173051519154558E-2</v>
      </c>
      <c r="F153" s="18">
        <f>IF(ISNUMBER(D153), $B172 * E153, "")</f>
        <v>-2575.9577278731836</v>
      </c>
      <c r="G153" s="31">
        <v>743</v>
      </c>
      <c r="H153" s="32">
        <f t="shared" ref="H153:H156" si="79">IF(ISNUMBER(G153), (G153 - $B153) / $B153, "")</f>
        <v>-1.8494055482166448E-2</v>
      </c>
      <c r="I153" s="101">
        <f>IF(ISNUMBER(G153), $B172 * H153, "")</f>
        <v>-2774.108322324967</v>
      </c>
      <c r="J153" s="15">
        <v>743</v>
      </c>
      <c r="K153" s="32">
        <f t="shared" ref="K153:K156" si="80">IF(ISNUMBER(J153), (J153 - $B153) / $B153, "")</f>
        <v>-1.8494055482166448E-2</v>
      </c>
      <c r="L153" s="18">
        <f>IF(ISNUMBER(J153), $B172 * K153, "")</f>
        <v>-2774.108322324967</v>
      </c>
      <c r="M153" s="31">
        <v>749</v>
      </c>
      <c r="N153" s="32">
        <f t="shared" ref="N153:N156" si="81">IF(ISNUMBER(M153), (M153 - $B153) / $B153, "")</f>
        <v>-1.0568031704095112E-2</v>
      </c>
      <c r="O153" s="18">
        <f>IF(ISNUMBER(M153), $B172 * N153, "")</f>
        <v>-1585.2047556142668</v>
      </c>
      <c r="Q153" s="223"/>
      <c r="R153" s="223"/>
      <c r="S153" s="223"/>
    </row>
    <row r="154" spans="1:19" ht="17.25" thickBot="1">
      <c r="A154" s="125" t="s">
        <v>103</v>
      </c>
      <c r="B154" s="126">
        <v>749</v>
      </c>
      <c r="C154" s="77">
        <v>-5.3120850000000002E-3</v>
      </c>
      <c r="D154" s="15">
        <v>724</v>
      </c>
      <c r="E154" s="32">
        <f t="shared" si="78"/>
        <v>-3.3377837116154871E-2</v>
      </c>
      <c r="F154" s="18">
        <f>IF(ISNUMBER(D154), $B172 * E154, "")</f>
        <v>-5006.6755674232309</v>
      </c>
      <c r="G154" s="31">
        <v>716</v>
      </c>
      <c r="H154" s="32">
        <f t="shared" si="79"/>
        <v>-4.4058744993324434E-2</v>
      </c>
      <c r="I154" s="101">
        <f>IF(ISNUMBER(G154), $B172 * H154, "")</f>
        <v>-6608.8117489986653</v>
      </c>
      <c r="J154" s="15">
        <v>712</v>
      </c>
      <c r="K154" s="32">
        <f t="shared" si="80"/>
        <v>-4.9399198931909215E-2</v>
      </c>
      <c r="L154" s="18">
        <f>IF(ISNUMBER(J154), $B172 * K154, "")</f>
        <v>-7409.879839786382</v>
      </c>
      <c r="M154" s="31">
        <v>724</v>
      </c>
      <c r="N154" s="32">
        <f t="shared" si="81"/>
        <v>-3.3377837116154871E-2</v>
      </c>
      <c r="O154" s="18">
        <f>IF(ISNUMBER(M154), $B172 * N154, "")</f>
        <v>-5006.6755674232309</v>
      </c>
      <c r="Q154" s="228"/>
      <c r="R154" s="228"/>
      <c r="S154" s="228"/>
    </row>
    <row r="155" spans="1:19" ht="17.25" thickBot="1">
      <c r="A155" s="125" t="s">
        <v>216</v>
      </c>
      <c r="B155" s="126">
        <v>144</v>
      </c>
      <c r="C155" s="77">
        <v>-6.8965516999999997E-3</v>
      </c>
      <c r="D155" s="15">
        <v>149</v>
      </c>
      <c r="E155" s="32">
        <f t="shared" si="78"/>
        <v>3.4722222222222224E-2</v>
      </c>
      <c r="F155" s="18">
        <f>IF(ISNUMBER(D155), $B172 * E155, "")</f>
        <v>5208.3333333333339</v>
      </c>
      <c r="G155" s="31">
        <v>146</v>
      </c>
      <c r="H155" s="32">
        <f t="shared" si="79"/>
        <v>1.3888888888888888E-2</v>
      </c>
      <c r="I155" s="101">
        <f>IF(ISNUMBER(G155), $B172 * H155, "")</f>
        <v>2083.333333333333</v>
      </c>
      <c r="J155" s="15">
        <v>149</v>
      </c>
      <c r="K155" s="32">
        <f t="shared" si="80"/>
        <v>3.4722222222222224E-2</v>
      </c>
      <c r="L155" s="18">
        <f>IF(ISNUMBER(J155), $B172 * K155, "")</f>
        <v>5208.3333333333339</v>
      </c>
      <c r="M155" s="31">
        <v>152</v>
      </c>
      <c r="N155" s="32">
        <f t="shared" si="81"/>
        <v>5.5555555555555552E-2</v>
      </c>
      <c r="O155" s="18">
        <f>IF(ISNUMBER(M155), $B172 * N155, "")</f>
        <v>8333.3333333333321</v>
      </c>
      <c r="Q155" s="228"/>
      <c r="R155" s="228"/>
      <c r="S155" s="228"/>
    </row>
    <row r="156" spans="1:19" ht="17.25" thickBot="1">
      <c r="A156" s="127" t="s">
        <v>89</v>
      </c>
      <c r="B156" s="128">
        <v>993</v>
      </c>
      <c r="C156" s="78">
        <v>-7.0000000000000001E-3</v>
      </c>
      <c r="D156" s="20">
        <v>970</v>
      </c>
      <c r="E156" s="21">
        <f t="shared" si="78"/>
        <v>-2.3162134944612285E-2</v>
      </c>
      <c r="F156" s="22">
        <f>IF(ISNUMBER(D156), $B172 * E156, "")</f>
        <v>-3474.320241691843</v>
      </c>
      <c r="G156" s="30">
        <v>958</v>
      </c>
      <c r="H156" s="21">
        <f t="shared" si="79"/>
        <v>-3.5246727089627394E-2</v>
      </c>
      <c r="I156" s="105">
        <f>IF(ISNUMBER(G156), $B172 * H156, "")</f>
        <v>-5287.0090634441094</v>
      </c>
      <c r="J156" s="20">
        <v>958</v>
      </c>
      <c r="K156" s="21">
        <f t="shared" si="80"/>
        <v>-3.5246727089627394E-2</v>
      </c>
      <c r="L156" s="22">
        <f>IF(ISNUMBER(J156), $B172 * K156, "")</f>
        <v>-5287.0090634441094</v>
      </c>
      <c r="M156" s="30">
        <v>972</v>
      </c>
      <c r="N156" s="21">
        <f t="shared" si="81"/>
        <v>-2.1148036253776436E-2</v>
      </c>
      <c r="O156" s="22">
        <f>IF(ISNUMBER(M156), $B172 * N156, "")</f>
        <v>-3172.2054380664654</v>
      </c>
      <c r="Q156" s="228"/>
      <c r="R156" s="228"/>
      <c r="S156" s="228"/>
    </row>
    <row r="157" spans="1:19" ht="17.25" thickBot="1">
      <c r="A157" s="125" t="s">
        <v>325</v>
      </c>
      <c r="B157" s="129">
        <v>280</v>
      </c>
      <c r="C157" s="80">
        <v>-7.0921986000000003E-3</v>
      </c>
      <c r="D157" s="106">
        <v>275</v>
      </c>
      <c r="E157" s="107">
        <f>IF(ISNUMBER(D157), (D157 - $B157) / $B157, "")</f>
        <v>-1.7857142857142856E-2</v>
      </c>
      <c r="F157" s="108">
        <f>IF(ISNUMBER(D157), $B172 * E157, "")</f>
        <v>-2678.5714285714284</v>
      </c>
      <c r="G157" s="109">
        <v>272</v>
      </c>
      <c r="H157" s="107">
        <f>IF(ISNUMBER(G157), (G157 - $B157) / $B157, "")</f>
        <v>-2.8571428571428571E-2</v>
      </c>
      <c r="I157" s="110">
        <f>IF(ISNUMBER(G157), $B172 * H157, "")</f>
        <v>-4285.7142857142853</v>
      </c>
      <c r="J157" s="106">
        <v>273</v>
      </c>
      <c r="K157" s="107">
        <f>IF(ISNUMBER(J157), (J157 - $B157) / $B157, "")</f>
        <v>-2.5000000000000001E-2</v>
      </c>
      <c r="L157" s="108">
        <f>IF(ISNUMBER(J157), $B172 * K157, "")</f>
        <v>-3750</v>
      </c>
      <c r="M157" s="109">
        <v>281</v>
      </c>
      <c r="N157" s="107">
        <f>IF(ISNUMBER(M157), (M157 - $B157) / $B157, "")</f>
        <v>3.5714285714285713E-3</v>
      </c>
      <c r="O157" s="108">
        <f>IF(ISNUMBER(M157), $B172 * N157, "")</f>
        <v>535.71428571428567</v>
      </c>
      <c r="Q157" s="228"/>
      <c r="R157" s="228"/>
      <c r="S157" s="228"/>
    </row>
    <row r="158" spans="1:19" ht="17.25" thickBot="1">
      <c r="A158" s="125" t="s">
        <v>188</v>
      </c>
      <c r="B158" s="126">
        <v>246</v>
      </c>
      <c r="C158" s="77">
        <v>-8.0645161000000003E-3</v>
      </c>
      <c r="D158" s="15">
        <v>241</v>
      </c>
      <c r="E158" s="32">
        <f t="shared" ref="E158:E161" si="82">IF(ISNUMBER(D158), (D158 - $B158) / $B158, "")</f>
        <v>-2.032520325203252E-2</v>
      </c>
      <c r="F158" s="18">
        <f>IF(ISNUMBER(D158), $B172 * E158, "")</f>
        <v>-3048.7804878048778</v>
      </c>
      <c r="G158" s="31">
        <v>237</v>
      </c>
      <c r="H158" s="32">
        <f t="shared" ref="H158:H161" si="83">IF(ISNUMBER(G158), (G158 - $B158) / $B158, "")</f>
        <v>-3.6585365853658534E-2</v>
      </c>
      <c r="I158" s="101">
        <f>IF(ISNUMBER(G158), $B172 * H158, "")</f>
        <v>-5487.8048780487798</v>
      </c>
      <c r="J158" s="15">
        <v>238</v>
      </c>
      <c r="K158" s="32">
        <f t="shared" ref="K158:K161" si="84">IF(ISNUMBER(J158), (J158 - $B158) / $B158, "")</f>
        <v>-3.2520325203252036E-2</v>
      </c>
      <c r="L158" s="18">
        <f>IF(ISNUMBER(J158), $B172 * K158, "")</f>
        <v>-4878.0487804878057</v>
      </c>
      <c r="M158" s="31">
        <v>242</v>
      </c>
      <c r="N158" s="32">
        <f t="shared" ref="N158:N161" si="85">IF(ISNUMBER(M158), (M158 - $B158) / $B158, "")</f>
        <v>-1.6260162601626018E-2</v>
      </c>
      <c r="O158" s="18">
        <f>IF(ISNUMBER(M158), $B172 * N158, "")</f>
        <v>-2439.0243902439029</v>
      </c>
      <c r="Q158" s="228"/>
      <c r="R158" s="228"/>
      <c r="S158" s="228"/>
    </row>
    <row r="159" spans="1:19" ht="17.25" thickBot="1">
      <c r="A159" s="125" t="s">
        <v>234</v>
      </c>
      <c r="B159" s="126">
        <v>102</v>
      </c>
      <c r="C159" s="77">
        <v>-9.7087379000000001E-3</v>
      </c>
      <c r="D159" s="15">
        <v>102</v>
      </c>
      <c r="E159" s="32">
        <f t="shared" si="82"/>
        <v>0</v>
      </c>
      <c r="F159" s="18">
        <f>IF(ISNUMBER(D159), $B172 * E159, "")</f>
        <v>0</v>
      </c>
      <c r="G159" s="31">
        <v>101</v>
      </c>
      <c r="H159" s="32">
        <f t="shared" si="83"/>
        <v>-9.8039215686274508E-3</v>
      </c>
      <c r="I159" s="101">
        <f>IF(ISNUMBER(G159), $B172 * H159, "")</f>
        <v>-1470.5882352941176</v>
      </c>
      <c r="J159" s="15">
        <v>103</v>
      </c>
      <c r="K159" s="32">
        <f t="shared" si="84"/>
        <v>9.8039215686274508E-3</v>
      </c>
      <c r="L159" s="18">
        <f>IF(ISNUMBER(J159), $B172 * K159, "")</f>
        <v>1470.5882352941176</v>
      </c>
      <c r="M159" s="31">
        <v>103</v>
      </c>
      <c r="N159" s="32">
        <f t="shared" si="85"/>
        <v>9.8039215686274508E-3</v>
      </c>
      <c r="O159" s="18">
        <f>IF(ISNUMBER(M159), $B172 * N159, "")</f>
        <v>1470.5882352941176</v>
      </c>
      <c r="Q159" s="228"/>
      <c r="R159" s="228"/>
      <c r="S159" s="228"/>
    </row>
    <row r="160" spans="1:19" ht="17.25" thickBot="1">
      <c r="A160" s="125" t="s">
        <v>79</v>
      </c>
      <c r="B160" s="126">
        <v>979</v>
      </c>
      <c r="C160" s="77">
        <v>-1.11111111E-2</v>
      </c>
      <c r="D160" s="15">
        <v>962</v>
      </c>
      <c r="E160" s="32">
        <f t="shared" si="82"/>
        <v>-1.7364657814096015E-2</v>
      </c>
      <c r="F160" s="18">
        <f>IF(ISNUMBER(D160), $B172 * E160, "")</f>
        <v>-2604.6986721144021</v>
      </c>
      <c r="G160" s="31">
        <v>957</v>
      </c>
      <c r="H160" s="32">
        <f t="shared" si="83"/>
        <v>-2.247191011235955E-2</v>
      </c>
      <c r="I160" s="101">
        <f>IF(ISNUMBER(G160), $B172 * H160, "")</f>
        <v>-3370.7865168539324</v>
      </c>
      <c r="J160" s="15">
        <v>961</v>
      </c>
      <c r="K160" s="32">
        <f t="shared" si="84"/>
        <v>-1.8386108273748723E-2</v>
      </c>
      <c r="L160" s="18">
        <f>IF(ISNUMBER(J160), $B172 * K160, "")</f>
        <v>-2757.9162410623085</v>
      </c>
      <c r="M160" s="31">
        <v>983</v>
      </c>
      <c r="N160" s="32">
        <f t="shared" si="85"/>
        <v>4.0858018386108275E-3</v>
      </c>
      <c r="O160" s="18">
        <f>IF(ISNUMBER(M160), $B172 * N160, "")</f>
        <v>612.87027579162418</v>
      </c>
      <c r="Q160" s="33"/>
      <c r="R160" s="33"/>
    </row>
    <row r="161" spans="1:19" ht="17.25" thickBot="1">
      <c r="A161" s="130" t="s">
        <v>202</v>
      </c>
      <c r="B161" s="131">
        <v>525</v>
      </c>
      <c r="C161" s="79">
        <v>-1.1299435E-2</v>
      </c>
      <c r="D161" s="24">
        <v>511</v>
      </c>
      <c r="E161" s="25">
        <f t="shared" si="82"/>
        <v>-2.6666666666666668E-2</v>
      </c>
      <c r="F161" s="104">
        <f>IF(ISNUMBER(D161), $B172 * E161, "")</f>
        <v>-4000.0000000000005</v>
      </c>
      <c r="G161" s="102">
        <v>507</v>
      </c>
      <c r="H161" s="25">
        <f t="shared" si="83"/>
        <v>-3.4285714285714287E-2</v>
      </c>
      <c r="I161" s="103">
        <f>IF(ISNUMBER(G161), $B172 * H161, "")</f>
        <v>-5142.8571428571431</v>
      </c>
      <c r="J161" s="24">
        <v>508</v>
      </c>
      <c r="K161" s="25">
        <f t="shared" si="84"/>
        <v>-3.2380952380952378E-2</v>
      </c>
      <c r="L161" s="104">
        <f>IF(ISNUMBER(J161), $B172 * K161, "")</f>
        <v>-4857.1428571428569</v>
      </c>
      <c r="M161" s="102">
        <v>514</v>
      </c>
      <c r="N161" s="25">
        <f t="shared" si="85"/>
        <v>-2.0952380952380951E-2</v>
      </c>
      <c r="O161" s="104">
        <f>IF(ISNUMBER(M161), $B172 * N161, "")</f>
        <v>-3142.8571428571427</v>
      </c>
      <c r="Q161" s="237"/>
      <c r="R161" s="238"/>
      <c r="S161" s="239"/>
    </row>
    <row r="162" spans="1:19">
      <c r="A162" s="123" t="s">
        <v>121</v>
      </c>
      <c r="B162" s="124">
        <v>344</v>
      </c>
      <c r="C162" s="76">
        <v>-1.14942529E-2</v>
      </c>
      <c r="D162" s="13">
        <v>337</v>
      </c>
      <c r="E162" s="14">
        <f>IF(ISNUMBER(D162), (D162 - $B162) / $B162, "")</f>
        <v>-2.0348837209302327E-2</v>
      </c>
      <c r="F162" s="16">
        <f>IF(ISNUMBER(D162), $B172 * E162, "")</f>
        <v>-3052.3255813953492</v>
      </c>
      <c r="G162" s="29">
        <v>336</v>
      </c>
      <c r="H162" s="14">
        <f>IF(ISNUMBER(G162), (G162 - $B162) / $B162, "")</f>
        <v>-2.3255813953488372E-2</v>
      </c>
      <c r="I162" s="100">
        <f>IF(ISNUMBER(G162), $B172 * H162, "")</f>
        <v>-3488.3720930232557</v>
      </c>
      <c r="J162" s="13">
        <v>337</v>
      </c>
      <c r="K162" s="14">
        <f>IF(ISNUMBER(J162), (J162 - $B162) / $B162, "")</f>
        <v>-2.0348837209302327E-2</v>
      </c>
      <c r="L162" s="16">
        <f>IF(ISNUMBER(J162), $B172 * K162, "")</f>
        <v>-3052.3255813953492</v>
      </c>
      <c r="M162" s="29">
        <v>345</v>
      </c>
      <c r="N162" s="14">
        <f>IF(ISNUMBER(M162), (M162 - $B162) / $B162, "")</f>
        <v>2.9069767441860465E-3</v>
      </c>
      <c r="O162" s="16">
        <f>IF(ISNUMBER(M162), $B172 * N162, "")</f>
        <v>436.04651162790697</v>
      </c>
      <c r="Q162" s="240"/>
      <c r="R162" s="241"/>
      <c r="S162" s="242"/>
    </row>
    <row r="163" spans="1:19" ht="17.25" thickBot="1">
      <c r="A163" s="125" t="s">
        <v>238</v>
      </c>
      <c r="B163" s="126">
        <v>454</v>
      </c>
      <c r="C163" s="77">
        <v>-1.30434783E-2</v>
      </c>
      <c r="D163" s="15">
        <v>441</v>
      </c>
      <c r="E163" s="32">
        <f t="shared" ref="E163:E166" si="86">IF(ISNUMBER(D163), (D163 - $B163) / $B163, "")</f>
        <v>-2.8634361233480177E-2</v>
      </c>
      <c r="F163" s="18">
        <f>IF(ISNUMBER(D163), $B172 * E163, "")</f>
        <v>-4295.1541850220265</v>
      </c>
      <c r="G163" s="31">
        <v>435</v>
      </c>
      <c r="H163" s="32">
        <f t="shared" ref="H163:H166" si="87">IF(ISNUMBER(G163), (G163 - $B163) / $B163, "")</f>
        <v>-4.185022026431718E-2</v>
      </c>
      <c r="I163" s="101">
        <f>IF(ISNUMBER(G163), $B172 * H163, "")</f>
        <v>-6277.5330396475765</v>
      </c>
      <c r="J163" s="15">
        <v>435</v>
      </c>
      <c r="K163" s="32">
        <f t="shared" ref="K163:K166" si="88">IF(ISNUMBER(J163), (J163 - $B163) / $B163, "")</f>
        <v>-4.185022026431718E-2</v>
      </c>
      <c r="L163" s="18">
        <f>IF(ISNUMBER(J163), $B172 * K163, "")</f>
        <v>-6277.5330396475765</v>
      </c>
      <c r="M163" s="31">
        <v>439</v>
      </c>
      <c r="N163" s="32">
        <f t="shared" ref="N163:N166" si="89">IF(ISNUMBER(M163), (M163 - $B163) / $B163, "")</f>
        <v>-3.3039647577092511E-2</v>
      </c>
      <c r="O163" s="18">
        <f>IF(ISNUMBER(M163), $B172 * N163, "")</f>
        <v>-4955.9471365638765</v>
      </c>
      <c r="Q163" s="243"/>
      <c r="R163" s="244"/>
      <c r="S163" s="245"/>
    </row>
    <row r="164" spans="1:19" ht="17.25" thickBot="1">
      <c r="A164" s="125" t="s">
        <v>224</v>
      </c>
      <c r="B164" s="126">
        <v>871</v>
      </c>
      <c r="C164" s="77">
        <v>-1.3590034000000001E-2</v>
      </c>
      <c r="D164" s="15">
        <v>854</v>
      </c>
      <c r="E164" s="32">
        <f t="shared" si="86"/>
        <v>-1.9517795637198621E-2</v>
      </c>
      <c r="F164" s="18">
        <f>IF(ISNUMBER(D164), $B172 * E164, "")</f>
        <v>-2927.6693455797931</v>
      </c>
      <c r="G164" s="31">
        <v>849</v>
      </c>
      <c r="H164" s="32">
        <f t="shared" si="87"/>
        <v>-2.5258323765786451E-2</v>
      </c>
      <c r="I164" s="101">
        <f>IF(ISNUMBER(G164), $B172 * H164, "")</f>
        <v>-3788.7485648679676</v>
      </c>
      <c r="J164" s="15">
        <v>847</v>
      </c>
      <c r="K164" s="32">
        <f t="shared" si="88"/>
        <v>-2.7554535017221583E-2</v>
      </c>
      <c r="L164" s="18">
        <f>IF(ISNUMBER(J164), $B172 * K164, "")</f>
        <v>-4133.1802525832372</v>
      </c>
      <c r="M164" s="31">
        <v>856</v>
      </c>
      <c r="N164" s="32">
        <f t="shared" si="89"/>
        <v>-1.7221584385763489E-2</v>
      </c>
      <c r="O164" s="18">
        <f>IF(ISNUMBER(M164), $B172 * N164, "")</f>
        <v>-2583.2376578645235</v>
      </c>
      <c r="Q164" s="228"/>
      <c r="R164" s="228"/>
      <c r="S164" s="228"/>
    </row>
    <row r="165" spans="1:19" ht="17.25" thickBot="1">
      <c r="A165" s="125" t="s">
        <v>171</v>
      </c>
      <c r="B165" s="126">
        <v>699</v>
      </c>
      <c r="C165" s="77">
        <v>-1.5492957700000001E-2</v>
      </c>
      <c r="D165" s="15">
        <v>678</v>
      </c>
      <c r="E165" s="32">
        <f t="shared" si="86"/>
        <v>-3.0042918454935622E-2</v>
      </c>
      <c r="F165" s="18">
        <f>IF(ISNUMBER(D165), $B172 * E165, "")</f>
        <v>-4506.4377682403438</v>
      </c>
      <c r="G165" s="31">
        <v>674</v>
      </c>
      <c r="H165" s="32">
        <f t="shared" si="87"/>
        <v>-3.5765379113018601E-2</v>
      </c>
      <c r="I165" s="101">
        <f>IF(ISNUMBER(G165), $B172 * H165, "")</f>
        <v>-5364.8068669527902</v>
      </c>
      <c r="J165" s="15">
        <v>672</v>
      </c>
      <c r="K165" s="32">
        <f t="shared" si="88"/>
        <v>-3.8626609442060089E-2</v>
      </c>
      <c r="L165" s="18">
        <f>IF(ISNUMBER(J165), $B172 * K165, "")</f>
        <v>-5793.9914163090134</v>
      </c>
      <c r="M165" s="31">
        <v>677</v>
      </c>
      <c r="N165" s="32">
        <f t="shared" si="89"/>
        <v>-3.1473533619456366E-2</v>
      </c>
      <c r="O165" s="18">
        <f>IF(ISNUMBER(M165), $B172 * N165, "")</f>
        <v>-4721.0300429184554</v>
      </c>
      <c r="Q165" s="223"/>
      <c r="R165" s="223"/>
      <c r="S165" s="223"/>
    </row>
    <row r="166" spans="1:19" ht="17.25" thickBot="1">
      <c r="A166" s="127" t="s">
        <v>85</v>
      </c>
      <c r="B166" s="128">
        <v>248</v>
      </c>
      <c r="C166" s="78">
        <v>-1.5873015899999999E-2</v>
      </c>
      <c r="D166" s="20">
        <v>241</v>
      </c>
      <c r="E166" s="21">
        <f t="shared" si="86"/>
        <v>-2.8225806451612902E-2</v>
      </c>
      <c r="F166" s="22">
        <f>IF(ISNUMBER(D166), $B172 * E166, "")</f>
        <v>-4233.8709677419356</v>
      </c>
      <c r="G166" s="30">
        <v>241</v>
      </c>
      <c r="H166" s="21">
        <f t="shared" si="87"/>
        <v>-2.8225806451612902E-2</v>
      </c>
      <c r="I166" s="105">
        <f>IF(ISNUMBER(G166), $B172 * H166, "")</f>
        <v>-4233.8709677419356</v>
      </c>
      <c r="J166" s="20">
        <v>241</v>
      </c>
      <c r="K166" s="21">
        <f t="shared" si="88"/>
        <v>-2.8225806451612902E-2</v>
      </c>
      <c r="L166" s="22">
        <f>IF(ISNUMBER(J166), $B172 * K166, "")</f>
        <v>-4233.8709677419356</v>
      </c>
      <c r="M166" s="30">
        <v>248</v>
      </c>
      <c r="N166" s="21">
        <f t="shared" si="89"/>
        <v>0</v>
      </c>
      <c r="O166" s="22">
        <f>IF(ISNUMBER(M166), $B172 * N166, "")</f>
        <v>0</v>
      </c>
      <c r="Q166" s="223"/>
      <c r="R166" s="223"/>
      <c r="S166" s="223"/>
    </row>
    <row r="167" spans="1:19" ht="17.25" thickBot="1">
      <c r="A167" s="125" t="s">
        <v>161</v>
      </c>
      <c r="B167" s="129">
        <v>422</v>
      </c>
      <c r="C167" s="80">
        <v>-1.6317016300000001E-2</v>
      </c>
      <c r="D167" s="106">
        <v>417</v>
      </c>
      <c r="E167" s="107">
        <f>IF(ISNUMBER(D167), (D167 - $B167) / $B167, "")</f>
        <v>-1.1848341232227487E-2</v>
      </c>
      <c r="F167" s="108">
        <f>IF(ISNUMBER(D167), $B172 * E167, "")</f>
        <v>-1777.251184834123</v>
      </c>
      <c r="G167" s="109">
        <v>412</v>
      </c>
      <c r="H167" s="107">
        <f>IF(ISNUMBER(G167), (G167 - $B167) / $B167, "")</f>
        <v>-2.3696682464454975E-2</v>
      </c>
      <c r="I167" s="110">
        <f>IF(ISNUMBER(G167), $B172 * H167, "")</f>
        <v>-3554.502369668246</v>
      </c>
      <c r="J167" s="106">
        <v>413</v>
      </c>
      <c r="K167" s="107">
        <f>IF(ISNUMBER(J167), (J167 - $B167) / $B167, "")</f>
        <v>-2.132701421800948E-2</v>
      </c>
      <c r="L167" s="108">
        <f>IF(ISNUMBER(J167), $B172 * K167, "")</f>
        <v>-3199.0521327014221</v>
      </c>
      <c r="M167" s="109">
        <v>418</v>
      </c>
      <c r="N167" s="107">
        <f>IF(ISNUMBER(M167), (M167 - $B167) / $B167, "")</f>
        <v>-9.4786729857819912E-3</v>
      </c>
      <c r="O167" s="108">
        <f>IF(ISNUMBER(M167), $B172 * N167, "")</f>
        <v>-1421.8009478672986</v>
      </c>
      <c r="Q167" s="228"/>
      <c r="R167" s="228"/>
      <c r="S167" s="228"/>
    </row>
    <row r="168" spans="1:19" ht="17.25" thickBot="1">
      <c r="A168" s="125" t="s">
        <v>250</v>
      </c>
      <c r="B168" s="126">
        <v>253</v>
      </c>
      <c r="C168" s="77">
        <v>-1.9379845E-2</v>
      </c>
      <c r="D168" s="15">
        <v>247</v>
      </c>
      <c r="E168" s="32">
        <f t="shared" ref="E168:E171" si="90">IF(ISNUMBER(D168), (D168 - $B168) / $B168, "")</f>
        <v>-2.3715415019762844E-2</v>
      </c>
      <c r="F168" s="18">
        <f>IF(ISNUMBER(D168), $B172 * E168, "")</f>
        <v>-3557.3122529644265</v>
      </c>
      <c r="G168" s="31">
        <v>246</v>
      </c>
      <c r="H168" s="32">
        <f t="shared" ref="H168:H171" si="91">IF(ISNUMBER(G168), (G168 - $B168) / $B168, "")</f>
        <v>-2.766798418972332E-2</v>
      </c>
      <c r="I168" s="101">
        <f>IF(ISNUMBER(G168), $B172 * H168, "")</f>
        <v>-4150.197628458498</v>
      </c>
      <c r="J168" s="15">
        <v>246</v>
      </c>
      <c r="K168" s="32">
        <f t="shared" ref="K168:K171" si="92">IF(ISNUMBER(J168), (J168 - $B168) / $B168, "")</f>
        <v>-2.766798418972332E-2</v>
      </c>
      <c r="L168" s="18">
        <f>IF(ISNUMBER(J168), $B172 * K168, "")</f>
        <v>-4150.197628458498</v>
      </c>
      <c r="M168" s="31">
        <v>249</v>
      </c>
      <c r="N168" s="32">
        <f t="shared" ref="N168:N171" si="93">IF(ISNUMBER(M168), (M168 - $B168) / $B168, "")</f>
        <v>-1.5810276679841896E-2</v>
      </c>
      <c r="O168" s="18">
        <f>IF(ISNUMBER(M168), $B172 * N168, "")</f>
        <v>-2371.5415019762845</v>
      </c>
      <c r="Q168" s="228"/>
      <c r="R168" s="228"/>
      <c r="S168" s="228"/>
    </row>
    <row r="169" spans="1:19" ht="17.25" thickBot="1">
      <c r="A169" s="125" t="s">
        <v>51</v>
      </c>
      <c r="B169" s="126">
        <v>261</v>
      </c>
      <c r="C169" s="77">
        <v>-2.2471910099999999E-2</v>
      </c>
      <c r="D169" s="15">
        <v>254</v>
      </c>
      <c r="E169" s="32">
        <f t="shared" si="90"/>
        <v>-2.681992337164751E-2</v>
      </c>
      <c r="F169" s="18">
        <f>IF(ISNUMBER(D169), $B172 * E169, "")</f>
        <v>-4022.9885057471265</v>
      </c>
      <c r="G169" s="31">
        <v>255</v>
      </c>
      <c r="H169" s="32">
        <f t="shared" si="91"/>
        <v>-2.2988505747126436E-2</v>
      </c>
      <c r="I169" s="101">
        <f>IF(ISNUMBER(G169), $B172 * H169, "")</f>
        <v>-3448.2758620689656</v>
      </c>
      <c r="J169" s="15">
        <v>254</v>
      </c>
      <c r="K169" s="32">
        <f t="shared" si="92"/>
        <v>-2.681992337164751E-2</v>
      </c>
      <c r="L169" s="18">
        <f>IF(ISNUMBER(J169), $B172 * K169, "")</f>
        <v>-4022.9885057471265</v>
      </c>
      <c r="M169" s="31">
        <v>258</v>
      </c>
      <c r="N169" s="32">
        <f t="shared" si="93"/>
        <v>-1.1494252873563218E-2</v>
      </c>
      <c r="O169" s="18">
        <f>IF(ISNUMBER(M169), $B172 * N169, "")</f>
        <v>-1724.1379310344828</v>
      </c>
      <c r="Q169" s="228"/>
      <c r="R169" s="228"/>
      <c r="S169" s="228"/>
    </row>
    <row r="170" spans="1:19">
      <c r="A170" s="125" t="s">
        <v>105</v>
      </c>
      <c r="B170" s="126">
        <v>906</v>
      </c>
      <c r="C170" s="77">
        <v>-2.6852846400000002E-2</v>
      </c>
      <c r="D170" s="15">
        <v>888</v>
      </c>
      <c r="E170" s="32">
        <f t="shared" si="90"/>
        <v>-1.9867549668874173E-2</v>
      </c>
      <c r="F170" s="18">
        <f>IF(ISNUMBER(D170), $B172 * E170, "")</f>
        <v>-2980.1324503311262</v>
      </c>
      <c r="G170" s="31">
        <v>883</v>
      </c>
      <c r="H170" s="32">
        <f t="shared" si="91"/>
        <v>-2.5386313465783666E-2</v>
      </c>
      <c r="I170" s="101">
        <f>IF(ISNUMBER(G170), $B172 * H170, "")</f>
        <v>-3807.9470198675499</v>
      </c>
      <c r="J170" s="15">
        <v>880</v>
      </c>
      <c r="K170" s="32">
        <f t="shared" si="92"/>
        <v>-2.8697571743929361E-2</v>
      </c>
      <c r="L170" s="18">
        <f>IF(ISNUMBER(J170), $B172 * K170, "")</f>
        <v>-4304.635761589404</v>
      </c>
      <c r="M170" s="31">
        <v>904</v>
      </c>
      <c r="N170" s="32">
        <f t="shared" si="93"/>
        <v>-2.2075055187637969E-3</v>
      </c>
      <c r="O170" s="18">
        <f>IF(ISNUMBER(M170), $B172 * N170, "")</f>
        <v>-331.12582781456956</v>
      </c>
      <c r="Q170" s="250"/>
      <c r="R170" s="251"/>
      <c r="S170" s="252"/>
    </row>
    <row r="171" spans="1:19" ht="17.25" thickBot="1">
      <c r="A171" s="130" t="s">
        <v>135</v>
      </c>
      <c r="B171" s="131">
        <v>238</v>
      </c>
      <c r="C171" s="79">
        <v>-4.0322580599999998E-2</v>
      </c>
      <c r="D171" s="24">
        <v>230</v>
      </c>
      <c r="E171" s="25">
        <f t="shared" si="90"/>
        <v>-3.3613445378151259E-2</v>
      </c>
      <c r="F171" s="104">
        <f>IF(ISNUMBER(D171), $B172 * E171, "")</f>
        <v>-5042.0168067226887</v>
      </c>
      <c r="G171" s="102">
        <v>230</v>
      </c>
      <c r="H171" s="25">
        <f t="shared" si="91"/>
        <v>-3.3613445378151259E-2</v>
      </c>
      <c r="I171" s="103">
        <f>IF(ISNUMBER(G171), $B172 * H171, "")</f>
        <v>-5042.0168067226887</v>
      </c>
      <c r="J171" s="24">
        <v>229</v>
      </c>
      <c r="K171" s="25">
        <f t="shared" si="92"/>
        <v>-3.7815126050420166E-2</v>
      </c>
      <c r="L171" s="104">
        <f>IF(ISNUMBER(J171), $B172 * K171, "")</f>
        <v>-5672.2689075630251</v>
      </c>
      <c r="M171" s="102">
        <v>240</v>
      </c>
      <c r="N171" s="25">
        <f t="shared" si="93"/>
        <v>8.4033613445378148E-3</v>
      </c>
      <c r="O171" s="104">
        <f>IF(ISNUMBER(M171), $B172 * N171, "")</f>
        <v>1260.5042016806722</v>
      </c>
      <c r="Q171" s="253"/>
      <c r="R171" s="254"/>
      <c r="S171" s="255"/>
    </row>
    <row r="172" spans="1:19" ht="17.25" thickBot="1">
      <c r="A172" s="132" t="s">
        <v>266</v>
      </c>
      <c r="B172" s="261">
        <f>$B$37</f>
        <v>150000</v>
      </c>
      <c r="C172" s="262"/>
      <c r="D172" s="26" t="s">
        <v>267</v>
      </c>
      <c r="E172" s="27">
        <f>IF(COUNT(E152:E171), SUM(E152:E171) / COUNT(E152:E171), 0)</f>
        <v>-1.5573489414904865E-2</v>
      </c>
      <c r="F172" s="28">
        <f>SUM(F152:F171)</f>
        <v>-46720.468244714597</v>
      </c>
      <c r="G172" s="26" t="s">
        <v>267</v>
      </c>
      <c r="H172" s="27">
        <f>IF(COUNT(H152:H171), SUM(H152:H171) / COUNT(H152:H171), 0)</f>
        <v>-2.4294054737961829E-2</v>
      </c>
      <c r="I172" s="28">
        <f>SUM(I152:I171)</f>
        <v>-72882.16421388548</v>
      </c>
      <c r="J172" s="26" t="s">
        <v>267</v>
      </c>
      <c r="K172" s="27">
        <f>IF(COUNT(K152:K171), SUM(K152:K171) / COUNT(K152:K171), 0)</f>
        <v>-2.2169548062736806E-2</v>
      </c>
      <c r="L172" s="28">
        <f>SUM(L152:L171)</f>
        <v>-66508.644188210426</v>
      </c>
      <c r="M172" s="26" t="s">
        <v>267</v>
      </c>
      <c r="N172" s="27">
        <f>IF(COUNT(N152:N171), SUM(N152:N171) / COUNT(N152:N171), 0)</f>
        <v>-4.6908548048360992E-3</v>
      </c>
      <c r="O172" s="28">
        <f>SUM(O152:O171)</f>
        <v>-14072.564414508295</v>
      </c>
      <c r="Q172" s="256"/>
      <c r="R172" s="257"/>
      <c r="S172" s="258"/>
    </row>
    <row r="174" spans="1:19" ht="17.25" thickBot="1"/>
    <row r="175" spans="1:19" ht="17.25" thickBot="1">
      <c r="A175" s="202" t="s">
        <v>251</v>
      </c>
      <c r="B175" s="203"/>
      <c r="C175" s="203"/>
      <c r="D175" s="203"/>
      <c r="E175" s="203"/>
      <c r="F175" s="203"/>
      <c r="G175" s="203"/>
      <c r="H175" s="203"/>
      <c r="I175" s="203"/>
      <c r="J175" s="203"/>
      <c r="K175" s="203"/>
      <c r="L175" s="203"/>
      <c r="M175" s="203"/>
      <c r="N175" s="203"/>
      <c r="O175" s="204"/>
      <c r="Q175" s="223"/>
      <c r="R175" s="223"/>
      <c r="S175" s="223"/>
    </row>
    <row r="176" spans="1:19" ht="17.25" thickBot="1">
      <c r="A176" s="190" t="s">
        <v>263</v>
      </c>
      <c r="B176" s="202" t="s">
        <v>49</v>
      </c>
      <c r="C176" s="204"/>
      <c r="D176" s="202" t="s">
        <v>57</v>
      </c>
      <c r="E176" s="203"/>
      <c r="F176" s="204"/>
      <c r="G176" s="229">
        <f>_xlfn.IFNA(VLOOKUP(B176, 현재가테이블!$B$2:$D$200, 2, FALSE), "-")</f>
        <v>48446000</v>
      </c>
      <c r="H176" s="230"/>
      <c r="I176" s="231"/>
      <c r="J176" s="202" t="s">
        <v>58</v>
      </c>
      <c r="K176" s="203"/>
      <c r="L176" s="204"/>
      <c r="M176" s="232">
        <f>_xlfn.IFNA(VLOOKUP(B176, 현재가테이블!$B$2:$D$200, 3, FALSE), "-")</f>
        <v>4.5040769699999997E-2</v>
      </c>
      <c r="N176" s="233"/>
      <c r="O176" s="234"/>
      <c r="Q176" s="223"/>
      <c r="R176" s="223"/>
      <c r="S176" s="223"/>
    </row>
    <row r="177" spans="1:19" ht="17.25" thickBot="1">
      <c r="A177" s="263" t="s">
        <v>54</v>
      </c>
      <c r="B177" s="265" t="str">
        <f>TEXT($G$1, "[$-ko-KR]yyyy-mm-dd(ddd) ") &amp; "오전 00:00"</f>
        <v>2022-02-14(월) 오전 00:00</v>
      </c>
      <c r="C177" s="266"/>
      <c r="D177" s="225" t="str">
        <f>TEXT($G$1, "[$-ko-KR]yyyy-mm-dd(ddd) ") &amp; "오후 14:00"</f>
        <v>2022-02-14(월) 오후 14:00</v>
      </c>
      <c r="E177" s="226"/>
      <c r="F177" s="227"/>
      <c r="G177" s="225" t="str">
        <f>TEXT($G$1, "[$-ko-KR]yyyy-mm-dd(ddd) ") &amp; "오후 19:00"</f>
        <v>2022-02-14(월) 오후 19:00</v>
      </c>
      <c r="H177" s="226"/>
      <c r="I177" s="227"/>
      <c r="J177" s="225" t="str">
        <f>TEXT($G$1, "[$-ko-KR]yyyy-mm-dd(ddd) ") &amp; "오후 21:00"</f>
        <v>2022-02-14(월) 오후 21:00</v>
      </c>
      <c r="K177" s="226"/>
      <c r="L177" s="227"/>
      <c r="M177" s="225" t="str">
        <f>TEXT($G$1+1, "[$-ko-KR]yyyy-mm-dd(ddd) ") &amp; "오전 00:00"</f>
        <v>2022-02-15(화) 오전 00:00</v>
      </c>
      <c r="N177" s="226"/>
      <c r="O177" s="227"/>
      <c r="Q177" s="223"/>
      <c r="R177" s="223"/>
      <c r="S177" s="223"/>
    </row>
    <row r="178" spans="1:19" ht="17.25" thickBot="1">
      <c r="A178" s="264"/>
      <c r="B178" s="121" t="s">
        <v>57</v>
      </c>
      <c r="C178" s="122" t="s">
        <v>58</v>
      </c>
      <c r="D178" s="2" t="s">
        <v>57</v>
      </c>
      <c r="E178" s="10" t="s">
        <v>264</v>
      </c>
      <c r="F178" s="11" t="s">
        <v>265</v>
      </c>
      <c r="G178" s="191" t="s">
        <v>57</v>
      </c>
      <c r="H178" s="192" t="s">
        <v>264</v>
      </c>
      <c r="I178" s="193" t="s">
        <v>265</v>
      </c>
      <c r="J178" s="10" t="s">
        <v>57</v>
      </c>
      <c r="K178" s="10" t="s">
        <v>264</v>
      </c>
      <c r="L178" s="115" t="s">
        <v>265</v>
      </c>
      <c r="M178" s="2" t="s">
        <v>57</v>
      </c>
      <c r="N178" s="10" t="s">
        <v>264</v>
      </c>
      <c r="O178" s="66" t="s">
        <v>265</v>
      </c>
      <c r="Q178" s="228"/>
      <c r="R178" s="228"/>
      <c r="S178" s="228"/>
    </row>
    <row r="179" spans="1:19" ht="17.25" thickBot="1">
      <c r="A179" s="123" t="s">
        <v>60</v>
      </c>
      <c r="B179" s="124">
        <v>3475</v>
      </c>
      <c r="C179" s="76">
        <v>-2.25035162E-2</v>
      </c>
      <c r="D179" s="13">
        <v>3370</v>
      </c>
      <c r="E179" s="14">
        <f>IF(ISNUMBER(D179), (D179 - $B179) / $B179, "")</f>
        <v>-3.0215827338129497E-2</v>
      </c>
      <c r="F179" s="16">
        <f>IF(ISNUMBER(D179), $B199 * E179, "")</f>
        <v>-4532.3741007194249</v>
      </c>
      <c r="G179" s="29">
        <v>3355</v>
      </c>
      <c r="H179" s="14">
        <f>IF(ISNUMBER(G179), (G179 - $B179) / $B179, "")</f>
        <v>-3.4532374100719423E-2</v>
      </c>
      <c r="I179" s="100">
        <f>IF(ISNUMBER(G179), $B199 * H179, "")</f>
        <v>-5179.8561151079139</v>
      </c>
      <c r="J179" s="13">
        <v>3365</v>
      </c>
      <c r="K179" s="14">
        <f>IF(ISNUMBER(J179), (J179 - $B179) / $B179, "")</f>
        <v>-3.1654676258992806E-2</v>
      </c>
      <c r="L179" s="16">
        <f>IF(ISNUMBER(J179), $B199 * K179, "")</f>
        <v>-4748.2014388489206</v>
      </c>
      <c r="M179" s="29">
        <v>3445</v>
      </c>
      <c r="N179" s="14">
        <f>IF(ISNUMBER(M179), (M179 - $B179) / $B179, "")</f>
        <v>-8.6330935251798559E-3</v>
      </c>
      <c r="O179" s="16">
        <f>IF(ISNUMBER(M179), $B199 * N179, "")</f>
        <v>-1294.9640287769785</v>
      </c>
      <c r="Q179" s="223"/>
      <c r="R179" s="223"/>
      <c r="S179" s="223"/>
    </row>
    <row r="180" spans="1:19" ht="17.25" thickBot="1">
      <c r="A180" s="125" t="s">
        <v>339</v>
      </c>
      <c r="B180" s="126">
        <v>114450</v>
      </c>
      <c r="C180" s="77">
        <v>-2.3047375200000001E-2</v>
      </c>
      <c r="D180" s="15">
        <v>114500</v>
      </c>
      <c r="E180" s="32">
        <f t="shared" ref="E180:E183" si="94">IF(ISNUMBER(D180), (D180 - $B180) / $B180, "")</f>
        <v>4.3687199650502403E-4</v>
      </c>
      <c r="F180" s="18">
        <f>IF(ISNUMBER(D180), $B199 * E180, "")</f>
        <v>65.530799475753611</v>
      </c>
      <c r="G180" s="31">
        <v>112850</v>
      </c>
      <c r="H180" s="32">
        <f t="shared" ref="H180:H183" si="95">IF(ISNUMBER(G180), (G180 - $B180) / $B180, "")</f>
        <v>-1.3979903888160769E-2</v>
      </c>
      <c r="I180" s="101">
        <f>IF(ISNUMBER(G180), $B199 * H180, "")</f>
        <v>-2096.9855832241155</v>
      </c>
      <c r="J180" s="15">
        <v>113300</v>
      </c>
      <c r="K180" s="32">
        <f t="shared" ref="K180:K183" si="96">IF(ISNUMBER(J180), (J180 - $B180) / $B180, "")</f>
        <v>-1.0048055919615552E-2</v>
      </c>
      <c r="L180" s="18">
        <f>IF(ISNUMBER(J180), $B199 * K180, "")</f>
        <v>-1507.2083879423328</v>
      </c>
      <c r="M180" s="31">
        <v>117450</v>
      </c>
      <c r="N180" s="32">
        <f t="shared" ref="N180:N183" si="97">IF(ISNUMBER(M180), (M180 - $B180) / $B180, "")</f>
        <v>2.621231979030144E-2</v>
      </c>
      <c r="O180" s="18">
        <f>IF(ISNUMBER(M180), $B199 * N180, "")</f>
        <v>3931.8479685452162</v>
      </c>
      <c r="Q180" s="223"/>
      <c r="R180" s="223"/>
      <c r="S180" s="223"/>
    </row>
    <row r="181" spans="1:19" ht="17.25" thickBot="1">
      <c r="A181" s="125" t="s">
        <v>165</v>
      </c>
      <c r="B181" s="126">
        <v>1830</v>
      </c>
      <c r="C181" s="77">
        <v>-2.4E-2</v>
      </c>
      <c r="D181" s="15">
        <v>1750</v>
      </c>
      <c r="E181" s="32">
        <f t="shared" si="94"/>
        <v>-4.3715846994535519E-2</v>
      </c>
      <c r="F181" s="18">
        <f>IF(ISNUMBER(D181), $B199 * E181, "")</f>
        <v>-6557.377049180328</v>
      </c>
      <c r="G181" s="31">
        <v>1730</v>
      </c>
      <c r="H181" s="32">
        <f t="shared" si="95"/>
        <v>-5.4644808743169397E-2</v>
      </c>
      <c r="I181" s="101">
        <f>IF(ISNUMBER(G181), $B199 * H181, "")</f>
        <v>-8196.7213114754104</v>
      </c>
      <c r="J181" s="15">
        <v>1735</v>
      </c>
      <c r="K181" s="32">
        <f t="shared" si="96"/>
        <v>-5.1912568306010931E-2</v>
      </c>
      <c r="L181" s="18">
        <f>IF(ISNUMBER(J181), $B199 * K181, "")</f>
        <v>-7786.8852459016398</v>
      </c>
      <c r="M181" s="31">
        <v>1775</v>
      </c>
      <c r="N181" s="32">
        <f t="shared" si="97"/>
        <v>-3.0054644808743168E-2</v>
      </c>
      <c r="O181" s="18">
        <f>IF(ISNUMBER(M181), $B199 * N181, "")</f>
        <v>-4508.1967213114749</v>
      </c>
      <c r="Q181" s="228"/>
      <c r="R181" s="228"/>
      <c r="S181" s="228"/>
    </row>
    <row r="182" spans="1:19" ht="17.25" thickBot="1">
      <c r="A182" s="125" t="s">
        <v>113</v>
      </c>
      <c r="B182" s="126">
        <v>3950</v>
      </c>
      <c r="C182" s="77">
        <v>-2.4691358E-2</v>
      </c>
      <c r="D182" s="15">
        <v>3890</v>
      </c>
      <c r="E182" s="32">
        <f t="shared" si="94"/>
        <v>-1.5189873417721518E-2</v>
      </c>
      <c r="F182" s="18">
        <f>IF(ISNUMBER(D182), $B199 * E182, "")</f>
        <v>-2278.4810126582279</v>
      </c>
      <c r="G182" s="31">
        <v>3905</v>
      </c>
      <c r="H182" s="32">
        <f t="shared" si="95"/>
        <v>-1.1392405063291139E-2</v>
      </c>
      <c r="I182" s="101">
        <f>IF(ISNUMBER(G182), $B199 * H182, "")</f>
        <v>-1708.8607594936709</v>
      </c>
      <c r="J182" s="15">
        <v>3925</v>
      </c>
      <c r="K182" s="32">
        <f t="shared" si="96"/>
        <v>-6.3291139240506328E-3</v>
      </c>
      <c r="L182" s="18">
        <f>IF(ISNUMBER(J182), $B199 * K182, "")</f>
        <v>-949.36708860759495</v>
      </c>
      <c r="M182" s="31">
        <v>4015</v>
      </c>
      <c r="N182" s="32">
        <f t="shared" si="97"/>
        <v>1.6455696202531647E-2</v>
      </c>
      <c r="O182" s="18">
        <f>IF(ISNUMBER(M182), $B199 * N182, "")</f>
        <v>2468.3544303797471</v>
      </c>
      <c r="Q182" s="228"/>
      <c r="R182" s="228"/>
      <c r="S182" s="228"/>
    </row>
    <row r="183" spans="1:19" ht="17.25" thickBot="1">
      <c r="A183" s="127" t="s">
        <v>159</v>
      </c>
      <c r="B183" s="128">
        <v>70.900000000000006</v>
      </c>
      <c r="C183" s="78">
        <v>-2.6098901099999999E-2</v>
      </c>
      <c r="D183" s="20">
        <v>68.3</v>
      </c>
      <c r="E183" s="21">
        <f t="shared" si="94"/>
        <v>-3.6671368124118593E-2</v>
      </c>
      <c r="F183" s="22">
        <f>IF(ISNUMBER(D183), $B199 * E183, "")</f>
        <v>-5500.7052186177889</v>
      </c>
      <c r="G183" s="30">
        <v>68.400000000000006</v>
      </c>
      <c r="H183" s="21">
        <f t="shared" si="95"/>
        <v>-3.5260930888575452E-2</v>
      </c>
      <c r="I183" s="105">
        <f>IF(ISNUMBER(G183), $B199 * H183, "")</f>
        <v>-5289.1396332863178</v>
      </c>
      <c r="J183" s="20">
        <v>68.2</v>
      </c>
      <c r="K183" s="21">
        <f t="shared" si="96"/>
        <v>-3.8081805359661533E-2</v>
      </c>
      <c r="L183" s="22">
        <f>IF(ISNUMBER(J183), $B199 * K183, "")</f>
        <v>-5712.27080394923</v>
      </c>
      <c r="M183" s="30">
        <v>69.5</v>
      </c>
      <c r="N183" s="21">
        <f t="shared" si="97"/>
        <v>-1.9746121297602334E-2</v>
      </c>
      <c r="O183" s="22">
        <f>IF(ISNUMBER(M183), $B199 * N183, "")</f>
        <v>-2961.9181946403501</v>
      </c>
      <c r="Q183" s="228"/>
      <c r="R183" s="228"/>
      <c r="S183" s="228"/>
    </row>
    <row r="184" spans="1:19" ht="17.25" thickBot="1">
      <c r="A184" s="125" t="s">
        <v>346</v>
      </c>
      <c r="B184" s="129">
        <v>96640</v>
      </c>
      <c r="C184" s="80">
        <v>-2.6591458500000002E-2</v>
      </c>
      <c r="D184" s="106">
        <v>94860</v>
      </c>
      <c r="E184" s="107">
        <f>IF(ISNUMBER(D184), (D184 - $B184) / $B184, "")</f>
        <v>-1.8418874172185431E-2</v>
      </c>
      <c r="F184" s="108">
        <f>IF(ISNUMBER(D184), $B199 * E184, "")</f>
        <v>-2762.8311258278145</v>
      </c>
      <c r="G184" s="109">
        <v>94920</v>
      </c>
      <c r="H184" s="107">
        <f>IF(ISNUMBER(G184), (G184 - $B184) / $B184, "")</f>
        <v>-1.7798013245033113E-2</v>
      </c>
      <c r="I184" s="110">
        <f>IF(ISNUMBER(G184), $B199 * H184, "")</f>
        <v>-2669.701986754967</v>
      </c>
      <c r="J184" s="106">
        <v>95020</v>
      </c>
      <c r="K184" s="107">
        <f>IF(ISNUMBER(J184), (J184 - $B184) / $B184, "")</f>
        <v>-1.6763245033112582E-2</v>
      </c>
      <c r="L184" s="108">
        <f>IF(ISNUMBER(J184), $B199 * K184, "")</f>
        <v>-2514.4867549668875</v>
      </c>
      <c r="M184" s="109">
        <v>98030</v>
      </c>
      <c r="N184" s="107">
        <f>IF(ISNUMBER(M184), (M184 - $B184) / $B184, "")</f>
        <v>1.4383278145695365E-2</v>
      </c>
      <c r="O184" s="108">
        <f>IF(ISNUMBER(M184), $B199 * N184, "")</f>
        <v>2157.4917218543046</v>
      </c>
      <c r="Q184" s="228"/>
      <c r="R184" s="228"/>
      <c r="S184" s="228"/>
    </row>
    <row r="185" spans="1:19" ht="17.25" thickBot="1">
      <c r="A185" s="125" t="s">
        <v>105</v>
      </c>
      <c r="B185" s="126">
        <v>906</v>
      </c>
      <c r="C185" s="77">
        <v>-2.6852846400000002E-2</v>
      </c>
      <c r="D185" s="15">
        <v>888</v>
      </c>
      <c r="E185" s="32">
        <f t="shared" ref="E185:E188" si="98">IF(ISNUMBER(D185), (D185 - $B185) / $B185, "")</f>
        <v>-1.9867549668874173E-2</v>
      </c>
      <c r="F185" s="18">
        <f>IF(ISNUMBER(D185), $B199 * E185, "")</f>
        <v>-2980.1324503311262</v>
      </c>
      <c r="G185" s="31">
        <v>883</v>
      </c>
      <c r="H185" s="32">
        <f t="shared" ref="H185:H188" si="99">IF(ISNUMBER(G185), (G185 - $B185) / $B185, "")</f>
        <v>-2.5386313465783666E-2</v>
      </c>
      <c r="I185" s="101">
        <f>IF(ISNUMBER(G185), $B199 * H185, "")</f>
        <v>-3807.9470198675499</v>
      </c>
      <c r="J185" s="15">
        <v>880</v>
      </c>
      <c r="K185" s="32">
        <f t="shared" ref="K185:K188" si="100">IF(ISNUMBER(J185), (J185 - $B185) / $B185, "")</f>
        <v>-2.8697571743929361E-2</v>
      </c>
      <c r="L185" s="18">
        <f>IF(ISNUMBER(J185), $B199 * K185, "")</f>
        <v>-4304.635761589404</v>
      </c>
      <c r="M185" s="31">
        <v>904</v>
      </c>
      <c r="N185" s="32">
        <f t="shared" ref="N185:N188" si="101">IF(ISNUMBER(M185), (M185 - $B185) / $B185, "")</f>
        <v>-2.2075055187637969E-3</v>
      </c>
      <c r="O185" s="18">
        <f>IF(ISNUMBER(M185), $B199 * N185, "")</f>
        <v>-331.12582781456956</v>
      </c>
      <c r="Q185" s="228"/>
      <c r="R185" s="228"/>
      <c r="S185" s="228"/>
    </row>
    <row r="186" spans="1:19" ht="17.25" thickBot="1">
      <c r="A186" s="125" t="s">
        <v>64</v>
      </c>
      <c r="B186" s="126">
        <v>31.7</v>
      </c>
      <c r="C186" s="77">
        <v>-2.7607362E-2</v>
      </c>
      <c r="D186" s="15">
        <v>30.8</v>
      </c>
      <c r="E186" s="32">
        <f t="shared" si="98"/>
        <v>-2.8391167192428977E-2</v>
      </c>
      <c r="F186" s="18">
        <f>IF(ISNUMBER(D186), $B199 * E186, "")</f>
        <v>-4258.6750788643467</v>
      </c>
      <c r="G186" s="31">
        <v>30.7</v>
      </c>
      <c r="H186" s="32">
        <f t="shared" si="99"/>
        <v>-3.1545741324921134E-2</v>
      </c>
      <c r="I186" s="101">
        <f>IF(ISNUMBER(G186), $B199 * H186, "")</f>
        <v>-4731.8611987381701</v>
      </c>
      <c r="J186" s="15">
        <v>30.8</v>
      </c>
      <c r="K186" s="32">
        <f t="shared" si="100"/>
        <v>-2.8391167192428977E-2</v>
      </c>
      <c r="L186" s="18">
        <f>IF(ISNUMBER(J186), $B199 * K186, "")</f>
        <v>-4258.6750788643467</v>
      </c>
      <c r="M186" s="31">
        <v>31.2</v>
      </c>
      <c r="N186" s="32">
        <f t="shared" si="101"/>
        <v>-1.5772870662460567E-2</v>
      </c>
      <c r="O186" s="18">
        <f>IF(ISNUMBER(M186), $B199 * N186, "")</f>
        <v>-2365.930599369085</v>
      </c>
      <c r="Q186" s="228"/>
      <c r="R186" s="228"/>
      <c r="S186" s="228"/>
    </row>
    <row r="187" spans="1:19" ht="17.25" thickBot="1">
      <c r="A187" s="125" t="s">
        <v>208</v>
      </c>
      <c r="B187" s="126">
        <v>1040</v>
      </c>
      <c r="C187" s="77">
        <v>-2.8037383200000002E-2</v>
      </c>
      <c r="D187" s="15">
        <v>1020</v>
      </c>
      <c r="E187" s="32">
        <f t="shared" si="98"/>
        <v>-1.9230769230769232E-2</v>
      </c>
      <c r="F187" s="18">
        <f>IF(ISNUMBER(D187), $B199 * E187, "")</f>
        <v>-2884.6153846153848</v>
      </c>
      <c r="G187" s="31">
        <v>1020</v>
      </c>
      <c r="H187" s="32">
        <f t="shared" si="99"/>
        <v>-1.9230769230769232E-2</v>
      </c>
      <c r="I187" s="101">
        <f>IF(ISNUMBER(G187), $B199 * H187, "")</f>
        <v>-2884.6153846153848</v>
      </c>
      <c r="J187" s="15">
        <v>1010</v>
      </c>
      <c r="K187" s="32">
        <f t="shared" si="100"/>
        <v>-2.8846153846153848E-2</v>
      </c>
      <c r="L187" s="18">
        <f>IF(ISNUMBER(J187), $B199 * K187, "")</f>
        <v>-4326.9230769230771</v>
      </c>
      <c r="M187" s="31">
        <v>1040</v>
      </c>
      <c r="N187" s="32">
        <f t="shared" si="101"/>
        <v>0</v>
      </c>
      <c r="O187" s="18">
        <f>IF(ISNUMBER(M187), $B199 * N187, "")</f>
        <v>0</v>
      </c>
      <c r="Q187" s="33"/>
      <c r="R187" s="33"/>
    </row>
    <row r="188" spans="1:19" ht="17.25" thickBot="1">
      <c r="A188" s="130" t="s">
        <v>153</v>
      </c>
      <c r="B188" s="131">
        <v>2145</v>
      </c>
      <c r="C188" s="79">
        <v>-2.9411764699999999E-2</v>
      </c>
      <c r="D188" s="24">
        <v>2085</v>
      </c>
      <c r="E188" s="25">
        <f t="shared" si="98"/>
        <v>-2.7972027972027972E-2</v>
      </c>
      <c r="F188" s="104">
        <f>IF(ISNUMBER(D188), $B199 * E188, "")</f>
        <v>-4195.8041958041958</v>
      </c>
      <c r="G188" s="102">
        <v>2080</v>
      </c>
      <c r="H188" s="25">
        <f t="shared" si="99"/>
        <v>-3.0303030303030304E-2</v>
      </c>
      <c r="I188" s="103">
        <f>IF(ISNUMBER(G188), $B199 * H188, "")</f>
        <v>-4545.454545454546</v>
      </c>
      <c r="J188" s="24">
        <v>2065</v>
      </c>
      <c r="K188" s="25">
        <f t="shared" si="100"/>
        <v>-3.7296037296037296E-2</v>
      </c>
      <c r="L188" s="104">
        <f>IF(ISNUMBER(J188), $B199 * K188, "")</f>
        <v>-5594.4055944055945</v>
      </c>
      <c r="M188" s="102">
        <v>2120</v>
      </c>
      <c r="N188" s="25">
        <f t="shared" si="101"/>
        <v>-1.1655011655011656E-2</v>
      </c>
      <c r="O188" s="104">
        <f>IF(ISNUMBER(M188), $B199 * N188, "")</f>
        <v>-1748.2517482517483</v>
      </c>
      <c r="Q188" s="237"/>
      <c r="R188" s="238"/>
      <c r="S188" s="239"/>
    </row>
    <row r="189" spans="1:19">
      <c r="A189" s="123" t="s">
        <v>177</v>
      </c>
      <c r="B189" s="124">
        <v>8000</v>
      </c>
      <c r="C189" s="76">
        <v>-3.3816425099999999E-2</v>
      </c>
      <c r="D189" s="13">
        <v>7870</v>
      </c>
      <c r="E189" s="14">
        <f>IF(ISNUMBER(D189), (D189 - $B189) / $B189, "")</f>
        <v>-1.6250000000000001E-2</v>
      </c>
      <c r="F189" s="16">
        <f>IF(ISNUMBER(D189), $B199 * E189, "")</f>
        <v>-2437.5</v>
      </c>
      <c r="G189" s="29">
        <v>7755</v>
      </c>
      <c r="H189" s="14">
        <f>IF(ISNUMBER(G189), (G189 - $B189) / $B189, "")</f>
        <v>-3.0624999999999999E-2</v>
      </c>
      <c r="I189" s="100">
        <f>IF(ISNUMBER(G189), $B199 * H189, "")</f>
        <v>-4593.75</v>
      </c>
      <c r="J189" s="13">
        <v>7840</v>
      </c>
      <c r="K189" s="14">
        <f>IF(ISNUMBER(J189), (J189 - $B189) / $B189, "")</f>
        <v>-0.02</v>
      </c>
      <c r="L189" s="16">
        <f>IF(ISNUMBER(J189), $B199 * K189, "")</f>
        <v>-3000</v>
      </c>
      <c r="M189" s="29">
        <v>7915</v>
      </c>
      <c r="N189" s="14">
        <f>IF(ISNUMBER(M189), (M189 - $B189) / $B189, "")</f>
        <v>-1.0625000000000001E-2</v>
      </c>
      <c r="O189" s="16">
        <f>IF(ISNUMBER(M189), $B199 * N189, "")</f>
        <v>-1593.7500000000002</v>
      </c>
      <c r="Q189" s="240"/>
      <c r="R189" s="241"/>
      <c r="S189" s="242"/>
    </row>
    <row r="190" spans="1:19" ht="17.25" thickBot="1">
      <c r="A190" s="125" t="s">
        <v>246</v>
      </c>
      <c r="B190" s="126">
        <v>62</v>
      </c>
      <c r="C190" s="77">
        <v>-3.4267912800000001E-2</v>
      </c>
      <c r="D190" s="15">
        <v>60.6</v>
      </c>
      <c r="E190" s="32">
        <f t="shared" ref="E190:E193" si="102">IF(ISNUMBER(D190), (D190 - $B190) / $B190, "")</f>
        <v>-2.25806451612903E-2</v>
      </c>
      <c r="F190" s="18">
        <f>IF(ISNUMBER(D190), $B199 * E190, "")</f>
        <v>-3387.0967741935451</v>
      </c>
      <c r="G190" s="31">
        <v>60.2</v>
      </c>
      <c r="H190" s="32">
        <f t="shared" ref="H190:H193" si="103">IF(ISNUMBER(G190), (G190 - $B190) / $B190, "")</f>
        <v>-2.9032258064516082E-2</v>
      </c>
      <c r="I190" s="101">
        <f>IF(ISNUMBER(G190), $B199 * H190, "")</f>
        <v>-4354.8387096774122</v>
      </c>
      <c r="J190" s="15">
        <v>60</v>
      </c>
      <c r="K190" s="32">
        <f t="shared" ref="K190:K193" si="104">IF(ISNUMBER(J190), (J190 - $B190) / $B190, "")</f>
        <v>-3.2258064516129031E-2</v>
      </c>
      <c r="L190" s="18">
        <f>IF(ISNUMBER(J190), $B199 * K190, "")</f>
        <v>-4838.7096774193551</v>
      </c>
      <c r="M190" s="31">
        <v>60.5</v>
      </c>
      <c r="N190" s="32">
        <f t="shared" ref="N190:N193" si="105">IF(ISNUMBER(M190), (M190 - $B190) / $B190, "")</f>
        <v>-2.4193548387096774E-2</v>
      </c>
      <c r="O190" s="18">
        <f>IF(ISNUMBER(M190), $B199 * N190, "")</f>
        <v>-3629.0322580645161</v>
      </c>
      <c r="Q190" s="243"/>
      <c r="R190" s="244"/>
      <c r="S190" s="245"/>
    </row>
    <row r="191" spans="1:19" ht="17.25" thickBot="1">
      <c r="A191" s="125" t="s">
        <v>137</v>
      </c>
      <c r="B191" s="126">
        <v>5655</v>
      </c>
      <c r="C191" s="77">
        <v>-3.5805626600000001E-2</v>
      </c>
      <c r="D191" s="15">
        <v>5520</v>
      </c>
      <c r="E191" s="32">
        <f t="shared" si="102"/>
        <v>-2.3872679045092837E-2</v>
      </c>
      <c r="F191" s="18">
        <f>IF(ISNUMBER(D191), $B199 * E191, "")</f>
        <v>-3580.9018567639255</v>
      </c>
      <c r="G191" s="31">
        <v>5480</v>
      </c>
      <c r="H191" s="32">
        <f t="shared" si="103"/>
        <v>-3.0946065428824051E-2</v>
      </c>
      <c r="I191" s="101">
        <f>IF(ISNUMBER(G191), $B199 * H191, "")</f>
        <v>-4641.9098143236079</v>
      </c>
      <c r="J191" s="15">
        <v>5500</v>
      </c>
      <c r="K191" s="32">
        <f t="shared" si="104"/>
        <v>-2.7409372236958444E-2</v>
      </c>
      <c r="L191" s="18">
        <f>IF(ISNUMBER(J191), $B199 * K191, "")</f>
        <v>-4111.4058355437664</v>
      </c>
      <c r="M191" s="31">
        <v>5635</v>
      </c>
      <c r="N191" s="32">
        <f t="shared" si="105"/>
        <v>-3.5366931918656055E-3</v>
      </c>
      <c r="O191" s="18">
        <f>IF(ISNUMBER(M191), $B199 * N191, "")</f>
        <v>-530.50397877984085</v>
      </c>
      <c r="Q191" s="228"/>
      <c r="R191" s="228"/>
      <c r="S191" s="228"/>
    </row>
    <row r="192" spans="1:19" ht="17.25" thickBot="1">
      <c r="A192" s="125" t="s">
        <v>344</v>
      </c>
      <c r="B192" s="126">
        <v>12710</v>
      </c>
      <c r="C192" s="77">
        <v>-3.6391205500000003E-2</v>
      </c>
      <c r="D192" s="15">
        <v>12580</v>
      </c>
      <c r="E192" s="32">
        <f t="shared" si="102"/>
        <v>-1.0228166797797011E-2</v>
      </c>
      <c r="F192" s="18">
        <f>IF(ISNUMBER(D192), $B199 * E192, "")</f>
        <v>-1534.2250196695516</v>
      </c>
      <c r="G192" s="31">
        <v>12520</v>
      </c>
      <c r="H192" s="32">
        <f t="shared" si="103"/>
        <v>-1.4948859166011016E-2</v>
      </c>
      <c r="I192" s="101">
        <f>IF(ISNUMBER(G192), $B199 * H192, "")</f>
        <v>-2242.3288749016524</v>
      </c>
      <c r="J192" s="15">
        <v>12560</v>
      </c>
      <c r="K192" s="32">
        <f t="shared" si="104"/>
        <v>-1.1801730920535013E-2</v>
      </c>
      <c r="L192" s="18">
        <f>IF(ISNUMBER(J192), $B199 * K192, "")</f>
        <v>-1770.259638080252</v>
      </c>
      <c r="M192" s="31">
        <v>12750</v>
      </c>
      <c r="N192" s="32">
        <f t="shared" si="105"/>
        <v>3.1471282454760031E-3</v>
      </c>
      <c r="O192" s="18">
        <f>IF(ISNUMBER(M192), $B199 * N192, "")</f>
        <v>472.06923682140047</v>
      </c>
      <c r="Q192" s="223"/>
      <c r="R192" s="223"/>
      <c r="S192" s="223"/>
    </row>
    <row r="193" spans="1:19" ht="17.25" thickBot="1">
      <c r="A193" s="127" t="s">
        <v>222</v>
      </c>
      <c r="B193" s="128">
        <v>1000</v>
      </c>
      <c r="C193" s="78">
        <v>-3.8461538500000003E-2</v>
      </c>
      <c r="D193" s="20">
        <v>963</v>
      </c>
      <c r="E193" s="21">
        <f t="shared" si="102"/>
        <v>-3.6999999999999998E-2</v>
      </c>
      <c r="F193" s="22">
        <f>IF(ISNUMBER(D193), $B199 * E193, "")</f>
        <v>-5550</v>
      </c>
      <c r="G193" s="30">
        <v>954</v>
      </c>
      <c r="H193" s="21">
        <f t="shared" si="103"/>
        <v>-4.5999999999999999E-2</v>
      </c>
      <c r="I193" s="105">
        <f>IF(ISNUMBER(G193), $B199 * H193, "")</f>
        <v>-6900</v>
      </c>
      <c r="J193" s="20">
        <v>954</v>
      </c>
      <c r="K193" s="21">
        <f t="shared" si="104"/>
        <v>-4.5999999999999999E-2</v>
      </c>
      <c r="L193" s="22">
        <f>IF(ISNUMBER(J193), $B199 * K193, "")</f>
        <v>-6900</v>
      </c>
      <c r="M193" s="30">
        <v>968</v>
      </c>
      <c r="N193" s="21">
        <f t="shared" si="105"/>
        <v>-3.2000000000000001E-2</v>
      </c>
      <c r="O193" s="22">
        <f>IF(ISNUMBER(M193), $B199 * N193, "")</f>
        <v>-4800</v>
      </c>
      <c r="Q193" s="223"/>
      <c r="R193" s="223"/>
      <c r="S193" s="223"/>
    </row>
    <row r="194" spans="1:19" ht="17.25" thickBot="1">
      <c r="A194" s="125" t="s">
        <v>111</v>
      </c>
      <c r="B194" s="129">
        <v>4965</v>
      </c>
      <c r="C194" s="80">
        <v>-3.87221684E-2</v>
      </c>
      <c r="D194" s="106">
        <v>4810</v>
      </c>
      <c r="E194" s="107">
        <f>IF(ISNUMBER(D194), (D194 - $B194) / $B194, "")</f>
        <v>-3.1218529707955689E-2</v>
      </c>
      <c r="F194" s="108">
        <f>IF(ISNUMBER(D194), $B199 * E194, "")</f>
        <v>-4682.7794561933533</v>
      </c>
      <c r="G194" s="109">
        <v>4790</v>
      </c>
      <c r="H194" s="107">
        <f>IF(ISNUMBER(G194), (G194 - $B194) / $B194, "")</f>
        <v>-3.5246727089627394E-2</v>
      </c>
      <c r="I194" s="110">
        <f>IF(ISNUMBER(G194), $B199 * H194, "")</f>
        <v>-5287.0090634441094</v>
      </c>
      <c r="J194" s="106">
        <v>4765</v>
      </c>
      <c r="K194" s="107">
        <f>IF(ISNUMBER(J194), (J194 - $B194) / $B194, "")</f>
        <v>-4.0281973816717019E-2</v>
      </c>
      <c r="L194" s="108">
        <f>IF(ISNUMBER(J194), $B199 * K194, "")</f>
        <v>-6042.2960725075527</v>
      </c>
      <c r="M194" s="109">
        <v>4870</v>
      </c>
      <c r="N194" s="107">
        <f>IF(ISNUMBER(M194), (M194 - $B194) / $B194, "")</f>
        <v>-1.9133937562940583E-2</v>
      </c>
      <c r="O194" s="108">
        <f>IF(ISNUMBER(M194), $B199 * N194, "")</f>
        <v>-2870.0906344410873</v>
      </c>
      <c r="Q194" s="228"/>
      <c r="R194" s="228"/>
      <c r="S194" s="228"/>
    </row>
    <row r="195" spans="1:19" ht="17.25" thickBot="1">
      <c r="A195" s="125" t="s">
        <v>194</v>
      </c>
      <c r="B195" s="126">
        <v>8670</v>
      </c>
      <c r="C195" s="77">
        <v>-3.9867109599999999E-2</v>
      </c>
      <c r="D195" s="15">
        <v>8350</v>
      </c>
      <c r="E195" s="32">
        <f t="shared" ref="E195:E198" si="106">IF(ISNUMBER(D195), (D195 - $B195) / $B195, "")</f>
        <v>-3.690888119953864E-2</v>
      </c>
      <c r="F195" s="18">
        <f>IF(ISNUMBER(D195), $B199 * E195, "")</f>
        <v>-5536.332179930796</v>
      </c>
      <c r="G195" s="31">
        <v>8235</v>
      </c>
      <c r="H195" s="32">
        <f t="shared" ref="H195:H198" si="107">IF(ISNUMBER(G195), (G195 - $B195) / $B195, "")</f>
        <v>-5.0173010380622836E-2</v>
      </c>
      <c r="I195" s="101">
        <f>IF(ISNUMBER(G195), $B199 * H195, "")</f>
        <v>-7525.9515570934254</v>
      </c>
      <c r="J195" s="15">
        <v>8210</v>
      </c>
      <c r="K195" s="32">
        <f t="shared" ref="K195:K198" si="108">IF(ISNUMBER(J195), (J195 - $B195) / $B195, "")</f>
        <v>-5.3056516724336797E-2</v>
      </c>
      <c r="L195" s="18">
        <f>IF(ISNUMBER(J195), $B199 * K195, "")</f>
        <v>-7958.4775086505197</v>
      </c>
      <c r="M195" s="31">
        <v>8410</v>
      </c>
      <c r="N195" s="32">
        <f t="shared" ref="N195:N198" si="109">IF(ISNUMBER(M195), (M195 - $B195) / $B195, "")</f>
        <v>-2.9988465974625143E-2</v>
      </c>
      <c r="O195" s="18">
        <f>IF(ISNUMBER(M195), $B199 * N195, "")</f>
        <v>-4498.2698961937713</v>
      </c>
      <c r="Q195" s="228"/>
      <c r="R195" s="228"/>
      <c r="S195" s="228"/>
    </row>
    <row r="196" spans="1:19" ht="17.25" thickBot="1">
      <c r="A196" s="125" t="s">
        <v>135</v>
      </c>
      <c r="B196" s="126">
        <v>238</v>
      </c>
      <c r="C196" s="77">
        <v>-4.0322580599999998E-2</v>
      </c>
      <c r="D196" s="15">
        <v>230</v>
      </c>
      <c r="E196" s="32">
        <f t="shared" si="106"/>
        <v>-3.3613445378151259E-2</v>
      </c>
      <c r="F196" s="18">
        <f>IF(ISNUMBER(D196), $B199 * E196, "")</f>
        <v>-5042.0168067226887</v>
      </c>
      <c r="G196" s="31">
        <v>230</v>
      </c>
      <c r="H196" s="32">
        <f t="shared" si="107"/>
        <v>-3.3613445378151259E-2</v>
      </c>
      <c r="I196" s="101">
        <f>IF(ISNUMBER(G196), $B199 * H196, "")</f>
        <v>-5042.0168067226887</v>
      </c>
      <c r="J196" s="15">
        <v>229</v>
      </c>
      <c r="K196" s="32">
        <f t="shared" si="108"/>
        <v>-3.7815126050420166E-2</v>
      </c>
      <c r="L196" s="18">
        <f>IF(ISNUMBER(J196), $B199 * K196, "")</f>
        <v>-5672.2689075630251</v>
      </c>
      <c r="M196" s="31">
        <v>240</v>
      </c>
      <c r="N196" s="32">
        <f t="shared" si="109"/>
        <v>8.4033613445378148E-3</v>
      </c>
      <c r="O196" s="18">
        <f>IF(ISNUMBER(M196), $B199 * N196, "")</f>
        <v>1260.5042016806722</v>
      </c>
      <c r="Q196" s="228"/>
      <c r="R196" s="228"/>
      <c r="S196" s="228"/>
    </row>
    <row r="197" spans="1:19">
      <c r="A197" s="125" t="s">
        <v>95</v>
      </c>
      <c r="B197" s="126">
        <v>4750</v>
      </c>
      <c r="C197" s="77">
        <v>-5.1896207600000001E-2</v>
      </c>
      <c r="D197" s="15">
        <v>4615</v>
      </c>
      <c r="E197" s="32">
        <f t="shared" si="106"/>
        <v>-2.8421052631578948E-2</v>
      </c>
      <c r="F197" s="18">
        <f>IF(ISNUMBER(D197), $B199 * E197, "")</f>
        <v>-4263.1578947368425</v>
      </c>
      <c r="G197" s="31">
        <v>4665</v>
      </c>
      <c r="H197" s="32">
        <f t="shared" si="107"/>
        <v>-1.7894736842105262E-2</v>
      </c>
      <c r="I197" s="101">
        <f>IF(ISNUMBER(G197), $B199 * H197, "")</f>
        <v>-2684.2105263157891</v>
      </c>
      <c r="J197" s="15">
        <v>4760</v>
      </c>
      <c r="K197" s="32">
        <f t="shared" si="108"/>
        <v>2.1052631578947368E-3</v>
      </c>
      <c r="L197" s="18">
        <f>IF(ISNUMBER(J197), $B199 * K197, "")</f>
        <v>315.78947368421052</v>
      </c>
      <c r="M197" s="31">
        <v>4755</v>
      </c>
      <c r="N197" s="32">
        <f t="shared" si="109"/>
        <v>1.0526315789473684E-3</v>
      </c>
      <c r="O197" s="18">
        <f>IF(ISNUMBER(M197), $B199 * N197, "")</f>
        <v>157.89473684210526</v>
      </c>
      <c r="Q197" s="250"/>
      <c r="R197" s="251"/>
      <c r="S197" s="252"/>
    </row>
    <row r="198" spans="1:19" ht="17.25" thickBot="1">
      <c r="A198" s="130" t="s">
        <v>109</v>
      </c>
      <c r="B198" s="131">
        <v>4495</v>
      </c>
      <c r="C198" s="79">
        <v>-5.6663168899999998E-2</v>
      </c>
      <c r="D198" s="24">
        <v>4255</v>
      </c>
      <c r="E198" s="25">
        <f t="shared" si="106"/>
        <v>-5.3392658509454953E-2</v>
      </c>
      <c r="F198" s="104">
        <f>IF(ISNUMBER(D198), $B199 * E198, "")</f>
        <v>-8008.898776418243</v>
      </c>
      <c r="G198" s="102">
        <v>4270</v>
      </c>
      <c r="H198" s="25">
        <f t="shared" si="107"/>
        <v>-5.0055617352614018E-2</v>
      </c>
      <c r="I198" s="103">
        <f>IF(ISNUMBER(G198), $B199 * H198, "")</f>
        <v>-7508.3426028921031</v>
      </c>
      <c r="J198" s="24">
        <v>4270</v>
      </c>
      <c r="K198" s="25">
        <f t="shared" si="108"/>
        <v>-5.0055617352614018E-2</v>
      </c>
      <c r="L198" s="104">
        <f>IF(ISNUMBER(J198), $B199 * K198, "")</f>
        <v>-7508.3426028921031</v>
      </c>
      <c r="M198" s="102">
        <v>4475</v>
      </c>
      <c r="N198" s="25">
        <f t="shared" si="109"/>
        <v>-4.4493882091212458E-3</v>
      </c>
      <c r="O198" s="104">
        <f>IF(ISNUMBER(M198), $B199 * N198, "")</f>
        <v>-667.40823136818688</v>
      </c>
      <c r="Q198" s="253"/>
      <c r="R198" s="254"/>
      <c r="S198" s="255"/>
    </row>
    <row r="199" spans="1:19" ht="17.25" thickBot="1">
      <c r="A199" s="132" t="s">
        <v>266</v>
      </c>
      <c r="B199" s="261">
        <f>$B$37</f>
        <v>150000</v>
      </c>
      <c r="C199" s="262"/>
      <c r="D199" s="26" t="s">
        <v>267</v>
      </c>
      <c r="E199" s="27">
        <f>IF(COUNT(E179:E198), SUM(E179:E198) / COUNT(E179:E198), 0)</f>
        <v>-2.663612452725727E-2</v>
      </c>
      <c r="F199" s="28">
        <f>SUM(F179:F198)</f>
        <v>-79908.373581771826</v>
      </c>
      <c r="G199" s="26" t="s">
        <v>267</v>
      </c>
      <c r="H199" s="27">
        <f>IF(COUNT(H179:H198), SUM(H179:H198) / COUNT(H179:H198), 0)</f>
        <v>-3.0630500497796281E-2</v>
      </c>
      <c r="I199" s="28">
        <f>SUM(I179:I198)</f>
        <v>-91891.501493388845</v>
      </c>
      <c r="J199" s="26" t="s">
        <v>267</v>
      </c>
      <c r="K199" s="27">
        <f>IF(COUNT(K179:K198), SUM(K179:K198) / COUNT(K179:K198), 0)</f>
        <v>-2.9729676666990456E-2</v>
      </c>
      <c r="L199" s="28">
        <f>SUM(L179:L198)</f>
        <v>-89189.030000971397</v>
      </c>
      <c r="M199" s="26" t="s">
        <v>267</v>
      </c>
      <c r="N199" s="27">
        <f>IF(COUNT(N179:N198), SUM(N179:N198) / COUNT(N179:N198), 0)</f>
        <v>-7.117093274296056E-3</v>
      </c>
      <c r="O199" s="28">
        <f>SUM(O179:O198)</f>
        <v>-21351.279822888162</v>
      </c>
      <c r="Q199" s="256"/>
      <c r="R199" s="257"/>
      <c r="S199" s="258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66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66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66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66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66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66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66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66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66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66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659" priority="157">
      <formula>AND($N17 &gt; 0, ISNUMBER($N17))</formula>
    </cfRule>
    <cfRule type="expression" dxfId="2658" priority="158">
      <formula>AND($N17 = 0 * ISNUMBER($N17))</formula>
    </cfRule>
    <cfRule type="expression" dxfId="2657" priority="159">
      <formula>AND($N17 &lt; 0, ISNUMBER($N17))</formula>
    </cfRule>
  </conditionalFormatting>
  <conditionalFormatting sqref="A17:F36">
    <cfRule type="expression" dxfId="2656" priority="166">
      <formula>AND($E17 &gt; 0, ISNUMBER($E17))</formula>
    </cfRule>
    <cfRule type="expression" dxfId="2655" priority="167">
      <formula>AND($E17 = 0 * ISNUMBER($E17))</formula>
    </cfRule>
    <cfRule type="expression" dxfId="2654" priority="168">
      <formula>AND($E17 &lt; 0, ISNUMBER($E17))</formula>
    </cfRule>
  </conditionalFormatting>
  <conditionalFormatting sqref="A17:C36 G17:I36">
    <cfRule type="expression" dxfId="2653" priority="163">
      <formula>AND($H17 &gt; 0, ISNUMBER($H17))</formula>
    </cfRule>
    <cfRule type="expression" dxfId="2652" priority="164">
      <formula>AND($H17 = 0 * ISNUMBER($H17))</formula>
    </cfRule>
    <cfRule type="expression" dxfId="2651" priority="165">
      <formula>AND($H17 &lt; 0, ISNUMBER($H17))</formula>
    </cfRule>
  </conditionalFormatting>
  <conditionalFormatting sqref="A17:C36 J17:L36">
    <cfRule type="expression" dxfId="2650" priority="160">
      <formula>AND($K17 &gt; 0, ISNUMBER($K17))</formula>
    </cfRule>
    <cfRule type="expression" dxfId="2649" priority="161">
      <formula>AND($K17 = 0 * ISNUMBER($K17))</formula>
    </cfRule>
    <cfRule type="expression" dxfId="2648" priority="162">
      <formula>AND($K17 &lt; 0, ISNUMBER($K17))</formula>
    </cfRule>
  </conditionalFormatting>
  <conditionalFormatting sqref="D15:F16 E37:F37">
    <cfRule type="expression" dxfId="2647" priority="154">
      <formula>$E$37 &gt; 0</formula>
    </cfRule>
    <cfRule type="expression" dxfId="2646" priority="155">
      <formula>$E$37 = 0</formula>
    </cfRule>
    <cfRule type="expression" dxfId="2645" priority="156">
      <formula>$E$37 &lt; 0</formula>
    </cfRule>
  </conditionalFormatting>
  <conditionalFormatting sqref="G15:I16 H37:I37">
    <cfRule type="expression" dxfId="2644" priority="151">
      <formula>$H$37 &gt; 0</formula>
    </cfRule>
    <cfRule type="expression" dxfId="2643" priority="152">
      <formula>$H$37 = 0</formula>
    </cfRule>
    <cfRule type="expression" dxfId="2642" priority="153">
      <formula>$H$37 &lt; 0</formula>
    </cfRule>
  </conditionalFormatting>
  <conditionalFormatting sqref="J15:L16 K37:L37">
    <cfRule type="expression" dxfId="2641" priority="148">
      <formula>$K$37 &gt; 0</formula>
    </cfRule>
    <cfRule type="expression" dxfId="2640" priority="149">
      <formula>$K$37 = 0</formula>
    </cfRule>
    <cfRule type="expression" dxfId="2639" priority="150">
      <formula>$K$37 &lt; 0</formula>
    </cfRule>
  </conditionalFormatting>
  <conditionalFormatting sqref="M15:O16 N37:O37">
    <cfRule type="expression" dxfId="2638" priority="145">
      <formula>$N$37 &gt; 0</formula>
    </cfRule>
    <cfRule type="expression" dxfId="2637" priority="146">
      <formula>$N$37 = 0</formula>
    </cfRule>
    <cfRule type="expression" dxfId="2636" priority="147">
      <formula>$N$37 &lt; 0</formula>
    </cfRule>
  </conditionalFormatting>
  <conditionalFormatting sqref="A44:C63 M44:O63">
    <cfRule type="expression" dxfId="2635" priority="133">
      <formula>AND($N44 &gt; 0, ISNUMBER($N44))</formula>
    </cfRule>
    <cfRule type="expression" dxfId="2634" priority="134">
      <formula>AND($N44 = 0 * ISNUMBER($N44))</formula>
    </cfRule>
    <cfRule type="expression" dxfId="2633" priority="135">
      <formula>AND($N44 &lt; 0, ISNUMBER($N44))</formula>
    </cfRule>
  </conditionalFormatting>
  <conditionalFormatting sqref="A44:F63">
    <cfRule type="expression" dxfId="2632" priority="142">
      <formula>AND($E44 &gt; 0, ISNUMBER($E44))</formula>
    </cfRule>
    <cfRule type="expression" dxfId="2631" priority="143">
      <formula>AND($E44 = 0 * ISNUMBER($E44))</formula>
    </cfRule>
    <cfRule type="expression" dxfId="2630" priority="144">
      <formula>AND($E44 &lt; 0, ISNUMBER($E44))</formula>
    </cfRule>
  </conditionalFormatting>
  <conditionalFormatting sqref="A44:C63 G44:I63">
    <cfRule type="expression" dxfId="2629" priority="139">
      <formula>AND($H44 &gt; 0, ISNUMBER($H44))</formula>
    </cfRule>
    <cfRule type="expression" dxfId="2628" priority="140">
      <formula>AND($H44 = 0 * ISNUMBER($H44))</formula>
    </cfRule>
    <cfRule type="expression" dxfId="2627" priority="141">
      <formula>AND($H44 &lt; 0, ISNUMBER($H44))</formula>
    </cfRule>
  </conditionalFormatting>
  <conditionalFormatting sqref="A44:C63 J44:L63">
    <cfRule type="expression" dxfId="2626" priority="136">
      <formula>AND($K44 &gt; 0, ISNUMBER($K44))</formula>
    </cfRule>
    <cfRule type="expression" dxfId="2625" priority="137">
      <formula>AND($K44 = 0 * ISNUMBER($K44))</formula>
    </cfRule>
    <cfRule type="expression" dxfId="2624" priority="138">
      <formula>AND($K44 &lt; 0, ISNUMBER($K44))</formula>
    </cfRule>
  </conditionalFormatting>
  <conditionalFormatting sqref="D42:F43 E64:F64">
    <cfRule type="expression" dxfId="2623" priority="130">
      <formula>$E$64 &gt; 0</formula>
    </cfRule>
    <cfRule type="expression" dxfId="2622" priority="131">
      <formula>$E$64 = 0</formula>
    </cfRule>
    <cfRule type="expression" dxfId="2621" priority="132">
      <formula>$E$64 &lt; 0</formula>
    </cfRule>
  </conditionalFormatting>
  <conditionalFormatting sqref="G42:I43 H64:I64">
    <cfRule type="expression" dxfId="2620" priority="127">
      <formula>$H$64 &gt; 0</formula>
    </cfRule>
    <cfRule type="expression" dxfId="2619" priority="128">
      <formula>$H$64 = 0</formula>
    </cfRule>
    <cfRule type="expression" dxfId="2618" priority="129">
      <formula>$H$64 &lt; 0</formula>
    </cfRule>
  </conditionalFormatting>
  <conditionalFormatting sqref="J42:L43 K64:L64">
    <cfRule type="expression" dxfId="2617" priority="124">
      <formula>$K$64 &gt; 0</formula>
    </cfRule>
    <cfRule type="expression" dxfId="2616" priority="125">
      <formula>$K$64 = 0</formula>
    </cfRule>
    <cfRule type="expression" dxfId="2615" priority="126">
      <formula>$K$64 &lt; 0</formula>
    </cfRule>
  </conditionalFormatting>
  <conditionalFormatting sqref="M42:O43 N64:O64">
    <cfRule type="expression" dxfId="2614" priority="121">
      <formula>$N$64 &gt; 0</formula>
    </cfRule>
    <cfRule type="expression" dxfId="2613" priority="122">
      <formula>$N$64 = 0</formula>
    </cfRule>
    <cfRule type="expression" dxfId="2612" priority="123">
      <formula>$N$64 &lt; 0</formula>
    </cfRule>
  </conditionalFormatting>
  <conditionalFormatting sqref="A71:C90 M71:O90">
    <cfRule type="expression" dxfId="2611" priority="109">
      <formula>AND($N71 &gt; 0, ISNUMBER($N71))</formula>
    </cfRule>
    <cfRule type="expression" dxfId="2610" priority="110">
      <formula>AND($N71 = 0 * ISNUMBER($N71))</formula>
    </cfRule>
    <cfRule type="expression" dxfId="2609" priority="111">
      <formula>AND($N71 &lt; 0, ISNUMBER($N71))</formula>
    </cfRule>
  </conditionalFormatting>
  <conditionalFormatting sqref="A71:F90">
    <cfRule type="expression" dxfId="2608" priority="118">
      <formula>AND($E71 &gt; 0, ISNUMBER($E71))</formula>
    </cfRule>
    <cfRule type="expression" dxfId="2607" priority="119">
      <formula>AND($E71 = 0 * ISNUMBER($E71))</formula>
    </cfRule>
    <cfRule type="expression" dxfId="2606" priority="120">
      <formula>AND($E71 &lt; 0, ISNUMBER($E71))</formula>
    </cfRule>
  </conditionalFormatting>
  <conditionalFormatting sqref="A71:C90 G71:I90">
    <cfRule type="expression" dxfId="2605" priority="115">
      <formula>AND($H71 &gt; 0, ISNUMBER($H71))</formula>
    </cfRule>
    <cfRule type="expression" dxfId="2604" priority="116">
      <formula>AND($H71 = 0 * ISNUMBER($H71))</formula>
    </cfRule>
    <cfRule type="expression" dxfId="2603" priority="117">
      <formula>AND($H71 &lt; 0, ISNUMBER($H71))</formula>
    </cfRule>
  </conditionalFormatting>
  <conditionalFormatting sqref="A71:C90 J71:L90">
    <cfRule type="expression" dxfId="2602" priority="112">
      <formula>AND($K71 &gt; 0, ISNUMBER($K71))</formula>
    </cfRule>
    <cfRule type="expression" dxfId="2601" priority="113">
      <formula>AND($K71 = 0 * ISNUMBER($K71))</formula>
    </cfRule>
    <cfRule type="expression" dxfId="2600" priority="114">
      <formula>AND($K71 &lt; 0, ISNUMBER($K71))</formula>
    </cfRule>
  </conditionalFormatting>
  <conditionalFormatting sqref="D69:F70 E91:F91">
    <cfRule type="expression" dxfId="2599" priority="106">
      <formula>$E$91 &gt; 0</formula>
    </cfRule>
    <cfRule type="expression" dxfId="2598" priority="107">
      <formula>$E$91 = 0</formula>
    </cfRule>
    <cfRule type="expression" dxfId="2597" priority="108">
      <formula>$E$91 &lt; 0</formula>
    </cfRule>
  </conditionalFormatting>
  <conditionalFormatting sqref="G69:I70 H91:I91">
    <cfRule type="expression" dxfId="2596" priority="103">
      <formula>$H$91 &gt; 0</formula>
    </cfRule>
    <cfRule type="expression" dxfId="2595" priority="104">
      <formula>$H$91 = 0</formula>
    </cfRule>
    <cfRule type="expression" dxfId="2594" priority="105">
      <formula>$H$91 &lt; 0</formula>
    </cfRule>
  </conditionalFormatting>
  <conditionalFormatting sqref="J69:L70 K91:L91">
    <cfRule type="expression" dxfId="2593" priority="100">
      <formula>$K$91 &gt; 0</formula>
    </cfRule>
    <cfRule type="expression" dxfId="2592" priority="101">
      <formula>$K$91 = 0</formula>
    </cfRule>
    <cfRule type="expression" dxfId="2591" priority="102">
      <formula>$K$91 &lt; 0</formula>
    </cfRule>
  </conditionalFormatting>
  <conditionalFormatting sqref="M69:O70 N91:O91">
    <cfRule type="expression" dxfId="2590" priority="97">
      <formula>$N$91 &gt; 0</formula>
    </cfRule>
    <cfRule type="expression" dxfId="2589" priority="98">
      <formula>$N$91 = 0</formula>
    </cfRule>
    <cfRule type="expression" dxfId="2588" priority="99">
      <formula>$N$91 &lt; 0</formula>
    </cfRule>
  </conditionalFormatting>
  <conditionalFormatting sqref="A98:C117 M98:O117">
    <cfRule type="expression" dxfId="2587" priority="85">
      <formula>AND($N98 &gt; 0, ISNUMBER($N98))</formula>
    </cfRule>
    <cfRule type="expression" dxfId="2586" priority="86">
      <formula>AND($N98 = 0 * ISNUMBER($N98))</formula>
    </cfRule>
    <cfRule type="expression" dxfId="2585" priority="87">
      <formula>AND($N98 &lt; 0, ISNUMBER($N98))</formula>
    </cfRule>
  </conditionalFormatting>
  <conditionalFormatting sqref="A98:F117">
    <cfRule type="expression" dxfId="2584" priority="94">
      <formula>AND($E98 &gt; 0, ISNUMBER($E98))</formula>
    </cfRule>
    <cfRule type="expression" dxfId="2583" priority="95">
      <formula>AND($E98 = 0 * ISNUMBER($E98))</formula>
    </cfRule>
    <cfRule type="expression" dxfId="2582" priority="96">
      <formula>AND($E98 &lt; 0, ISNUMBER($E98))</formula>
    </cfRule>
  </conditionalFormatting>
  <conditionalFormatting sqref="A98:C117 G98:I117">
    <cfRule type="expression" dxfId="2581" priority="91">
      <formula>AND($H98 &gt; 0, ISNUMBER($H98))</formula>
    </cfRule>
    <cfRule type="expression" dxfId="2580" priority="92">
      <formula>AND($H98 = 0 * ISNUMBER($H98))</formula>
    </cfRule>
    <cfRule type="expression" dxfId="2579" priority="93">
      <formula>AND($H98 &lt; 0, ISNUMBER($H98))</formula>
    </cfRule>
  </conditionalFormatting>
  <conditionalFormatting sqref="A98:C117 J98:L117">
    <cfRule type="expression" dxfId="2578" priority="88">
      <formula>AND($K98 &gt; 0, ISNUMBER($K98))</formula>
    </cfRule>
    <cfRule type="expression" dxfId="2577" priority="89">
      <formula>AND($K98 = 0 * ISNUMBER($K98))</formula>
    </cfRule>
    <cfRule type="expression" dxfId="2576" priority="90">
      <formula>AND($K98 &lt; 0, ISNUMBER($K98))</formula>
    </cfRule>
  </conditionalFormatting>
  <conditionalFormatting sqref="D96:F97 E118:F118">
    <cfRule type="expression" dxfId="2575" priority="82">
      <formula>$E$118 &gt; 0</formula>
    </cfRule>
    <cfRule type="expression" dxfId="2574" priority="83">
      <formula>$E$118 = 0</formula>
    </cfRule>
    <cfRule type="expression" dxfId="2573" priority="84">
      <formula>$E$118 &lt; 0</formula>
    </cfRule>
  </conditionalFormatting>
  <conditionalFormatting sqref="G96:I97 H118:I118">
    <cfRule type="expression" dxfId="2572" priority="79">
      <formula>$H$118 &gt; 0</formula>
    </cfRule>
    <cfRule type="expression" dxfId="2571" priority="80">
      <formula>$H$118 = 0</formula>
    </cfRule>
    <cfRule type="expression" dxfId="2570" priority="81">
      <formula>$H$118 &lt; 0</formula>
    </cfRule>
  </conditionalFormatting>
  <conditionalFormatting sqref="J96:L97 K118:L118">
    <cfRule type="expression" dxfId="2569" priority="76">
      <formula>$K$118 &gt; 0</formula>
    </cfRule>
    <cfRule type="expression" dxfId="2568" priority="77">
      <formula>$K$118 = 0</formula>
    </cfRule>
    <cfRule type="expression" dxfId="2567" priority="78">
      <formula>$K$118 &lt; 0</formula>
    </cfRule>
  </conditionalFormatting>
  <conditionalFormatting sqref="M96:O97 N118:O118">
    <cfRule type="expression" dxfId="2566" priority="73">
      <formula>$N$118 &gt; 0</formula>
    </cfRule>
    <cfRule type="expression" dxfId="2565" priority="74">
      <formula>$N$118 = 0</formula>
    </cfRule>
    <cfRule type="expression" dxfId="2564" priority="75">
      <formula>$N$118 &lt; 0</formula>
    </cfRule>
  </conditionalFormatting>
  <conditionalFormatting sqref="A125:C144 M125:O144">
    <cfRule type="expression" dxfId="2563" priority="61">
      <formula>AND($N125 &gt; 0, ISNUMBER($N125))</formula>
    </cfRule>
    <cfRule type="expression" dxfId="2562" priority="62">
      <formula>AND($N125 = 0 * ISNUMBER($N125))</formula>
    </cfRule>
    <cfRule type="expression" dxfId="2561" priority="63">
      <formula>AND($N125 &lt; 0, ISNUMBER($N125))</formula>
    </cfRule>
  </conditionalFormatting>
  <conditionalFormatting sqref="A125:F144">
    <cfRule type="expression" dxfId="2560" priority="70">
      <formula>AND($E125 &gt; 0, ISNUMBER($E125))</formula>
    </cfRule>
    <cfRule type="expression" dxfId="2559" priority="71">
      <formula>AND($E125 = 0 * ISNUMBER($E125))</formula>
    </cfRule>
    <cfRule type="expression" dxfId="2558" priority="72">
      <formula>AND($E125 &lt; 0, ISNUMBER($E125))</formula>
    </cfRule>
  </conditionalFormatting>
  <conditionalFormatting sqref="A125:C144 G125:I144">
    <cfRule type="expression" dxfId="2557" priority="67">
      <formula>AND($H125 &gt; 0, ISNUMBER($H125))</formula>
    </cfRule>
    <cfRule type="expression" dxfId="2556" priority="68">
      <formula>AND($H125 = 0 * ISNUMBER($H125))</formula>
    </cfRule>
    <cfRule type="expression" dxfId="2555" priority="69">
      <formula>AND($H125 &lt; 0, ISNUMBER($H125))</formula>
    </cfRule>
  </conditionalFormatting>
  <conditionalFormatting sqref="A125:C144 J125:L144">
    <cfRule type="expression" dxfId="2554" priority="64">
      <formula>AND($K125 &gt; 0, ISNUMBER($K125))</formula>
    </cfRule>
    <cfRule type="expression" dxfId="2553" priority="65">
      <formula>AND($K125 = 0 * ISNUMBER($K125))</formula>
    </cfRule>
    <cfRule type="expression" dxfId="2552" priority="66">
      <formula>AND($K125 &lt; 0, ISNUMBER($K125))</formula>
    </cfRule>
  </conditionalFormatting>
  <conditionalFormatting sqref="D123:F124 E145:F145">
    <cfRule type="expression" dxfId="2551" priority="58">
      <formula>$E$145 &gt; 0</formula>
    </cfRule>
    <cfRule type="expression" dxfId="2550" priority="59">
      <formula>$E$145 = 0</formula>
    </cfRule>
    <cfRule type="expression" dxfId="2549" priority="60">
      <formula>$E$145 &lt; 0</formula>
    </cfRule>
  </conditionalFormatting>
  <conditionalFormatting sqref="G123:I124 H145:I145">
    <cfRule type="expression" dxfId="2548" priority="55">
      <formula>$H$145 &gt; 0</formula>
    </cfRule>
    <cfRule type="expression" dxfId="2547" priority="56">
      <formula>$H$145 = 0</formula>
    </cfRule>
    <cfRule type="expression" dxfId="2546" priority="57">
      <formula>$H$145 &lt; 0</formula>
    </cfRule>
  </conditionalFormatting>
  <conditionalFormatting sqref="J123:L124 K145:L145">
    <cfRule type="expression" dxfId="2545" priority="52">
      <formula>$K$145 &gt; 0</formula>
    </cfRule>
    <cfRule type="expression" dxfId="2544" priority="53">
      <formula>$K$145 = 0</formula>
    </cfRule>
    <cfRule type="expression" dxfId="2543" priority="54">
      <formula>$K$145 &lt; 0</formula>
    </cfRule>
  </conditionalFormatting>
  <conditionalFormatting sqref="M123:O124 N145:O145">
    <cfRule type="expression" dxfId="2542" priority="49">
      <formula>$N$145 &gt; 0</formula>
    </cfRule>
    <cfRule type="expression" dxfId="2541" priority="50">
      <formula>$N$145 = 0</formula>
    </cfRule>
    <cfRule type="expression" dxfId="2540" priority="51">
      <formula>$N$145 &lt; 0</formula>
    </cfRule>
  </conditionalFormatting>
  <conditionalFormatting sqref="A152:C171 M152:O171">
    <cfRule type="expression" dxfId="2539" priority="37">
      <formula>AND($N152 &gt; 0, ISNUMBER($N152))</formula>
    </cfRule>
    <cfRule type="expression" dxfId="2538" priority="38">
      <formula>AND($N152 = 0 * ISNUMBER($N152))</formula>
    </cfRule>
    <cfRule type="expression" dxfId="2537" priority="39">
      <formula>AND($N152 &lt; 0, ISNUMBER($N152))</formula>
    </cfRule>
  </conditionalFormatting>
  <conditionalFormatting sqref="A152:F171">
    <cfRule type="expression" dxfId="2536" priority="46">
      <formula>AND($E152 &gt; 0, ISNUMBER($E152))</formula>
    </cfRule>
    <cfRule type="expression" dxfId="2535" priority="47">
      <formula>AND($E152 = 0 * ISNUMBER($E152))</formula>
    </cfRule>
    <cfRule type="expression" dxfId="2534" priority="48">
      <formula>AND($E152 &lt; 0, ISNUMBER($E152))</formula>
    </cfRule>
  </conditionalFormatting>
  <conditionalFormatting sqref="A152:C171 G152:I171">
    <cfRule type="expression" dxfId="2533" priority="43">
      <formula>AND($H152 &gt; 0, ISNUMBER($H152))</formula>
    </cfRule>
    <cfRule type="expression" dxfId="2532" priority="44">
      <formula>AND($H152 = 0 * ISNUMBER($H152))</formula>
    </cfRule>
    <cfRule type="expression" dxfId="2531" priority="45">
      <formula>AND($H152 &lt; 0, ISNUMBER($H152))</formula>
    </cfRule>
  </conditionalFormatting>
  <conditionalFormatting sqref="A152:C171 J152:L171">
    <cfRule type="expression" dxfId="2530" priority="40">
      <formula>AND($K152 &gt; 0, ISNUMBER($K152))</formula>
    </cfRule>
    <cfRule type="expression" dxfId="2529" priority="41">
      <formula>AND($K152 = 0 * ISNUMBER($K152))</formula>
    </cfRule>
    <cfRule type="expression" dxfId="2528" priority="42">
      <formula>AND($K152 &lt; 0, ISNUMBER($K152))</formula>
    </cfRule>
  </conditionalFormatting>
  <conditionalFormatting sqref="D150:F151 E172:F172">
    <cfRule type="expression" dxfId="2527" priority="34">
      <formula>$E$172 &gt; 0</formula>
    </cfRule>
    <cfRule type="expression" dxfId="2526" priority="35">
      <formula>$E$172 = 0</formula>
    </cfRule>
    <cfRule type="expression" dxfId="2525" priority="36">
      <formula>$E$172 &lt; 0</formula>
    </cfRule>
  </conditionalFormatting>
  <conditionalFormatting sqref="G150:I151 H172:I172">
    <cfRule type="expression" dxfId="2524" priority="31">
      <formula>$H$172 &gt; 0</formula>
    </cfRule>
    <cfRule type="expression" dxfId="2523" priority="32">
      <formula>$H$172 = 0</formula>
    </cfRule>
    <cfRule type="expression" dxfId="2522" priority="33">
      <formula>$H$172 &lt; 0</formula>
    </cfRule>
  </conditionalFormatting>
  <conditionalFormatting sqref="J150:L151 K172:L172">
    <cfRule type="expression" dxfId="2521" priority="28">
      <formula>$K$172 &gt; 0</formula>
    </cfRule>
    <cfRule type="expression" dxfId="2520" priority="29">
      <formula>$K$172 = 0</formula>
    </cfRule>
    <cfRule type="expression" dxfId="2519" priority="30">
      <formula>$K$172 &lt; 0</formula>
    </cfRule>
  </conditionalFormatting>
  <conditionalFormatting sqref="M150:O151 N172:O172">
    <cfRule type="expression" dxfId="2518" priority="25">
      <formula>$N$172 &gt; 0</formula>
    </cfRule>
    <cfRule type="expression" dxfId="2517" priority="26">
      <formula>$N$172 = 0</formula>
    </cfRule>
    <cfRule type="expression" dxfId="2516" priority="27">
      <formula>$N$172 &lt; 0</formula>
    </cfRule>
  </conditionalFormatting>
  <conditionalFormatting sqref="A179:C198 M179:O198">
    <cfRule type="expression" dxfId="2515" priority="13">
      <formula>AND($N179 &gt; 0, ISNUMBER($N179))</formula>
    </cfRule>
    <cfRule type="expression" dxfId="2514" priority="14">
      <formula>AND($N179 = 0 * ISNUMBER($N179))</formula>
    </cfRule>
    <cfRule type="expression" dxfId="2513" priority="15">
      <formula>AND($N179 &lt; 0, ISNUMBER($N179))</formula>
    </cfRule>
  </conditionalFormatting>
  <conditionalFormatting sqref="A179:F198">
    <cfRule type="expression" dxfId="2512" priority="22">
      <formula>AND($E179 &gt; 0, ISNUMBER($E179))</formula>
    </cfRule>
    <cfRule type="expression" dxfId="2511" priority="23">
      <formula>AND($E179 = 0 * ISNUMBER($E179))</formula>
    </cfRule>
    <cfRule type="expression" dxfId="2510" priority="24">
      <formula>AND($E179 &lt; 0, ISNUMBER($E179))</formula>
    </cfRule>
  </conditionalFormatting>
  <conditionalFormatting sqref="A179:C198 G179:I198">
    <cfRule type="expression" dxfId="2509" priority="19">
      <formula>AND($H179 &gt; 0, ISNUMBER($H179))</formula>
    </cfRule>
    <cfRule type="expression" dxfId="2508" priority="20">
      <formula>AND($H179 = 0 * ISNUMBER($H179))</formula>
    </cfRule>
    <cfRule type="expression" dxfId="2507" priority="21">
      <formula>AND($H179 &lt; 0, ISNUMBER($H179))</formula>
    </cfRule>
  </conditionalFormatting>
  <conditionalFormatting sqref="A179:C198 J179:L198">
    <cfRule type="expression" dxfId="2506" priority="16">
      <formula>AND($K179 &gt; 0, ISNUMBER($K179))</formula>
    </cfRule>
    <cfRule type="expression" dxfId="2505" priority="17">
      <formula>AND($K179 = 0 * ISNUMBER($K179))</formula>
    </cfRule>
    <cfRule type="expression" dxfId="2504" priority="18">
      <formula>AND($K179 &lt; 0, ISNUMBER($K179))</formula>
    </cfRule>
  </conditionalFormatting>
  <conditionalFormatting sqref="D177:F178 E199:F199">
    <cfRule type="expression" dxfId="2503" priority="10">
      <formula>$E$199 &gt; 0</formula>
    </cfRule>
    <cfRule type="expression" dxfId="2502" priority="11">
      <formula>$E$199 = 0</formula>
    </cfRule>
    <cfRule type="expression" dxfId="2501" priority="12">
      <formula>$E$199 &lt; 0</formula>
    </cfRule>
  </conditionalFormatting>
  <conditionalFormatting sqref="G177:I178 H199:I199">
    <cfRule type="expression" dxfId="2500" priority="7">
      <formula>$H$199 &gt; 0</formula>
    </cfRule>
    <cfRule type="expression" dxfId="2499" priority="8">
      <formula>$H$199 = 0</formula>
    </cfRule>
    <cfRule type="expression" dxfId="2498" priority="9">
      <formula>$H$199 &lt; 0</formula>
    </cfRule>
  </conditionalFormatting>
  <conditionalFormatting sqref="J177:L178 K199:L199">
    <cfRule type="expression" dxfId="2497" priority="4">
      <formula>$K$199 &gt; 0</formula>
    </cfRule>
    <cfRule type="expression" dxfId="2496" priority="5">
      <formula>$K$199 = 0</formula>
    </cfRule>
    <cfRule type="expression" dxfId="2495" priority="6">
      <formula>$K$199 &lt; 0</formula>
    </cfRule>
  </conditionalFormatting>
  <conditionalFormatting sqref="M177:O178 N199:O199">
    <cfRule type="expression" dxfId="2494" priority="1">
      <formula>$N$199 &gt; 0</formula>
    </cfRule>
    <cfRule type="expression" dxfId="2493" priority="2">
      <formula>$N$199 = 0</formula>
    </cfRule>
    <cfRule type="expression" dxfId="249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B9F81F-741B-4B97-8EEB-37F791F25E47}">
  <sheetPr codeName="Sheet17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2" t="s">
        <v>0</v>
      </c>
      <c r="B1" s="203"/>
      <c r="C1" s="203"/>
      <c r="D1" s="203"/>
      <c r="E1" s="203"/>
      <c r="F1" s="204"/>
      <c r="G1" s="205">
        <v>44607</v>
      </c>
      <c r="H1" s="206"/>
      <c r="I1" s="207"/>
      <c r="J1" s="202" t="s">
        <v>1</v>
      </c>
      <c r="K1" s="203"/>
      <c r="L1" s="203"/>
      <c r="M1" s="203"/>
      <c r="N1" s="203"/>
      <c r="O1" s="204"/>
      <c r="Q1" s="202" t="s">
        <v>2</v>
      </c>
      <c r="R1" s="204"/>
    </row>
    <row r="2" spans="1:19" ht="17.25" customHeight="1">
      <c r="A2" s="117" t="s">
        <v>3</v>
      </c>
      <c r="B2" s="208" t="s">
        <v>8</v>
      </c>
      <c r="C2" s="209"/>
      <c r="D2" s="209"/>
      <c r="E2" s="209"/>
      <c r="F2" s="210"/>
      <c r="G2" s="211" t="s">
        <v>46</v>
      </c>
      <c r="H2" s="212"/>
      <c r="I2" s="213"/>
      <c r="J2" s="1" t="s">
        <v>3</v>
      </c>
      <c r="K2" s="208" t="s">
        <v>316</v>
      </c>
      <c r="L2" s="209"/>
      <c r="M2" s="209"/>
      <c r="N2" s="209"/>
      <c r="O2" s="210"/>
      <c r="Q2" s="2" t="s">
        <v>6</v>
      </c>
      <c r="R2" s="3">
        <v>0.375</v>
      </c>
    </row>
    <row r="3" spans="1:19" ht="17.25" customHeight="1" thickBot="1">
      <c r="A3" s="118" t="s">
        <v>7</v>
      </c>
      <c r="B3" s="214" t="s">
        <v>324</v>
      </c>
      <c r="C3" s="215"/>
      <c r="D3" s="215"/>
      <c r="E3" s="215"/>
      <c r="F3" s="216"/>
      <c r="G3" s="21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129,482 KRW (4.32%)</v>
      </c>
      <c r="H3" s="218"/>
      <c r="I3" s="219"/>
      <c r="J3" s="4" t="s">
        <v>7</v>
      </c>
      <c r="K3" s="214" t="s">
        <v>317</v>
      </c>
      <c r="L3" s="215"/>
      <c r="M3" s="215"/>
      <c r="N3" s="215"/>
      <c r="O3" s="21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14" t="s">
        <v>16</v>
      </c>
      <c r="C4" s="215"/>
      <c r="D4" s="215"/>
      <c r="E4" s="215"/>
      <c r="F4" s="216"/>
      <c r="G4" s="211" t="s">
        <v>44</v>
      </c>
      <c r="H4" s="212"/>
      <c r="I4" s="213"/>
      <c r="J4" s="4" t="s">
        <v>11</v>
      </c>
      <c r="K4" s="214" t="s">
        <v>318</v>
      </c>
      <c r="L4" s="215"/>
      <c r="M4" s="215"/>
      <c r="N4" s="215"/>
      <c r="O4" s="21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14" t="s">
        <v>315</v>
      </c>
      <c r="C5" s="215"/>
      <c r="D5" s="215"/>
      <c r="E5" s="215"/>
      <c r="F5" s="216"/>
      <c r="G5" s="21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95,021 KRW (3.17%)</v>
      </c>
      <c r="H5" s="218"/>
      <c r="I5" s="219"/>
      <c r="J5" s="4" t="s">
        <v>15</v>
      </c>
      <c r="K5" s="214" t="s">
        <v>319</v>
      </c>
      <c r="L5" s="215"/>
      <c r="M5" s="215"/>
      <c r="N5" s="215"/>
      <c r="O5" s="216"/>
    </row>
    <row r="6" spans="1:19">
      <c r="A6" s="118" t="s">
        <v>18</v>
      </c>
      <c r="B6" s="214"/>
      <c r="C6" s="215"/>
      <c r="D6" s="215"/>
      <c r="E6" s="215"/>
      <c r="F6" s="216"/>
      <c r="G6" s="211" t="s">
        <v>45</v>
      </c>
      <c r="H6" s="212"/>
      <c r="I6" s="213"/>
      <c r="J6" s="4" t="s">
        <v>18</v>
      </c>
      <c r="K6" s="214" t="s">
        <v>320</v>
      </c>
      <c r="L6" s="215"/>
      <c r="M6" s="215"/>
      <c r="N6" s="215"/>
      <c r="O6" s="216"/>
    </row>
    <row r="7" spans="1:19" ht="17.25" thickBot="1">
      <c r="A7" s="118" t="s">
        <v>21</v>
      </c>
      <c r="B7" s="214"/>
      <c r="C7" s="215"/>
      <c r="D7" s="215"/>
      <c r="E7" s="215"/>
      <c r="F7" s="216"/>
      <c r="G7" s="21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110,917 KRW (3.70%)</v>
      </c>
      <c r="H7" s="218"/>
      <c r="I7" s="219"/>
      <c r="J7" s="4" t="s">
        <v>21</v>
      </c>
      <c r="K7" s="214" t="s">
        <v>321</v>
      </c>
      <c r="L7" s="215"/>
      <c r="M7" s="215"/>
      <c r="N7" s="215"/>
      <c r="O7" s="216"/>
    </row>
    <row r="8" spans="1:19" ht="17.25" thickBot="1">
      <c r="A8" s="118" t="s">
        <v>24</v>
      </c>
      <c r="B8" s="214"/>
      <c r="C8" s="215"/>
      <c r="D8" s="215"/>
      <c r="E8" s="215"/>
      <c r="F8" s="216"/>
      <c r="G8" s="211" t="s">
        <v>251</v>
      </c>
      <c r="H8" s="212"/>
      <c r="I8" s="213"/>
      <c r="J8" s="4" t="s">
        <v>24</v>
      </c>
      <c r="K8" s="214"/>
      <c r="L8" s="215"/>
      <c r="M8" s="215"/>
      <c r="N8" s="215"/>
      <c r="O8" s="216"/>
      <c r="Q8" s="202" t="s">
        <v>27</v>
      </c>
      <c r="R8" s="204"/>
    </row>
    <row r="9" spans="1:19" ht="17.25" thickBot="1">
      <c r="A9" s="118" t="s">
        <v>28</v>
      </c>
      <c r="B9" s="214"/>
      <c r="C9" s="215"/>
      <c r="D9" s="215"/>
      <c r="E9" s="215"/>
      <c r="F9" s="216"/>
      <c r="G9" s="21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104,790 KRW (3.49%)</v>
      </c>
      <c r="H9" s="218"/>
      <c r="I9" s="219"/>
      <c r="J9" s="4" t="s">
        <v>28</v>
      </c>
      <c r="K9" s="214"/>
      <c r="L9" s="215"/>
      <c r="M9" s="215"/>
      <c r="N9" s="215"/>
      <c r="O9" s="216"/>
      <c r="Q9" s="2" t="s">
        <v>29</v>
      </c>
      <c r="R9" s="6">
        <v>10</v>
      </c>
    </row>
    <row r="10" spans="1:19">
      <c r="A10" s="118" t="s">
        <v>30</v>
      </c>
      <c r="B10" s="214"/>
      <c r="C10" s="215"/>
      <c r="D10" s="215"/>
      <c r="E10" s="215"/>
      <c r="F10" s="216"/>
      <c r="G10" s="211" t="s">
        <v>47</v>
      </c>
      <c r="H10" s="212"/>
      <c r="I10" s="213"/>
      <c r="J10" s="4" t="s">
        <v>30</v>
      </c>
      <c r="K10" s="214" t="s">
        <v>322</v>
      </c>
      <c r="L10" s="215"/>
      <c r="M10" s="215"/>
      <c r="N10" s="215"/>
      <c r="O10" s="216"/>
      <c r="Q10" s="2" t="s">
        <v>31</v>
      </c>
      <c r="R10" s="6">
        <v>100</v>
      </c>
    </row>
    <row r="11" spans="1:19" ht="17.25" thickBot="1">
      <c r="A11" s="119" t="s">
        <v>32</v>
      </c>
      <c r="B11" s="220" t="s">
        <v>323</v>
      </c>
      <c r="C11" s="221"/>
      <c r="D11" s="221"/>
      <c r="E11" s="221"/>
      <c r="F11" s="222"/>
      <c r="G11" s="21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8"/>
      <c r="I11" s="219"/>
      <c r="J11" s="7" t="s">
        <v>32</v>
      </c>
      <c r="K11" s="220" t="s">
        <v>314</v>
      </c>
      <c r="L11" s="221"/>
      <c r="M11" s="221"/>
      <c r="N11" s="221"/>
      <c r="O11" s="222"/>
      <c r="Q11" s="65" t="s">
        <v>33</v>
      </c>
      <c r="R11" s="8">
        <v>1000</v>
      </c>
    </row>
    <row r="12" spans="1:19" ht="17.25" thickBot="1"/>
    <row r="13" spans="1:19" ht="17.25" customHeight="1" thickBot="1">
      <c r="A13" s="202" t="s">
        <v>34</v>
      </c>
      <c r="B13" s="203"/>
      <c r="C13" s="203"/>
      <c r="D13" s="203"/>
      <c r="E13" s="203"/>
      <c r="F13" s="203"/>
      <c r="G13" s="203"/>
      <c r="H13" s="203"/>
      <c r="I13" s="203"/>
      <c r="J13" s="203"/>
      <c r="K13" s="203"/>
      <c r="L13" s="203"/>
      <c r="M13" s="203"/>
      <c r="N13" s="203"/>
      <c r="O13" s="204"/>
      <c r="Q13" s="223"/>
      <c r="R13" s="223"/>
      <c r="S13" s="223"/>
    </row>
    <row r="14" spans="1:19" ht="17.25" customHeight="1" thickBot="1">
      <c r="A14" s="190" t="s">
        <v>35</v>
      </c>
      <c r="B14" s="202" t="s">
        <v>36</v>
      </c>
      <c r="C14" s="204"/>
      <c r="D14" s="202" t="s">
        <v>37</v>
      </c>
      <c r="E14" s="203"/>
      <c r="F14" s="204"/>
      <c r="G14" s="229">
        <f>_xlfn.IFNA(VLOOKUP(B14, 현재가테이블!$B$2:$D$200, 2, FALSE), "-")</f>
        <v>48446000</v>
      </c>
      <c r="H14" s="230"/>
      <c r="I14" s="231"/>
      <c r="J14" s="202" t="s">
        <v>38</v>
      </c>
      <c r="K14" s="203"/>
      <c r="L14" s="204"/>
      <c r="M14" s="232">
        <f>_xlfn.IFNA(VLOOKUP(B14, 현재가테이블!$B$2:$D$200, 3, FALSE), "-")</f>
        <v>4.5040769699999997E-2</v>
      </c>
      <c r="N14" s="233"/>
      <c r="O14" s="234"/>
      <c r="Q14" s="223"/>
      <c r="R14" s="223"/>
      <c r="S14" s="223"/>
    </row>
    <row r="15" spans="1:19" ht="17.25" customHeight="1" thickBot="1">
      <c r="A15" s="267" t="s">
        <v>39</v>
      </c>
      <c r="B15" s="268" t="str">
        <f>TEXT($G$1, "[$-ko-KR]yyyy-mm-dd(ddd) ") &amp; "오전 00:00"</f>
        <v>2022-02-15(화) 오전 00:00</v>
      </c>
      <c r="C15" s="269"/>
      <c r="D15" s="225" t="str">
        <f>TEXT($G$1, "[$-ko-KR]yyyy-mm-dd(ddd) ") &amp; "오후 14:00"</f>
        <v>2022-02-15(화) 오후 14:00</v>
      </c>
      <c r="E15" s="226"/>
      <c r="F15" s="227"/>
      <c r="G15" s="225" t="str">
        <f>TEXT($G$1, "[$-ko-KR]yyyy-mm-dd(ddd) ") &amp; "오후 19:00"</f>
        <v>2022-02-15(화) 오후 19:00</v>
      </c>
      <c r="H15" s="226"/>
      <c r="I15" s="227"/>
      <c r="J15" s="225" t="str">
        <f>TEXT($G$1, "[$-ko-KR]yyyy-mm-dd(ddd) ") &amp; "오후 21:00"</f>
        <v>2022-02-15(화) 오후 21:00</v>
      </c>
      <c r="K15" s="226"/>
      <c r="L15" s="227"/>
      <c r="M15" s="225" t="str">
        <f>TEXT($G$1+1, "[$-ko-KR]yyyy-mm-dd(ddd) ") &amp; "오전 00:00"</f>
        <v>2022-02-16(수) 오전 00:00</v>
      </c>
      <c r="N15" s="226"/>
      <c r="O15" s="227"/>
      <c r="Q15" s="223"/>
      <c r="R15" s="223"/>
      <c r="S15" s="223"/>
    </row>
    <row r="16" spans="1:19" ht="17.25" customHeight="1" thickBot="1">
      <c r="A16" s="26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1" t="s">
        <v>37</v>
      </c>
      <c r="H16" s="192" t="s">
        <v>40</v>
      </c>
      <c r="I16" s="193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8"/>
      <c r="R16" s="228"/>
      <c r="S16" s="22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3"/>
      <c r="R17" s="223"/>
      <c r="S17" s="223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3"/>
      <c r="R18" s="223"/>
      <c r="S18" s="223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8"/>
      <c r="R19" s="228"/>
      <c r="S19" s="22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8"/>
      <c r="R20" s="228"/>
      <c r="S20" s="22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8"/>
      <c r="R21" s="228"/>
      <c r="S21" s="22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8"/>
      <c r="R22" s="228"/>
      <c r="S22" s="22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8"/>
      <c r="R23" s="228"/>
      <c r="S23" s="22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8"/>
      <c r="R24" s="228"/>
      <c r="S24" s="22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7"/>
      <c r="R26" s="238"/>
      <c r="S26" s="23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0"/>
      <c r="R27" s="241"/>
      <c r="S27" s="24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3"/>
      <c r="R28" s="244"/>
      <c r="S28" s="24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8"/>
      <c r="R29" s="228"/>
      <c r="S29" s="22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3"/>
      <c r="R30" s="223"/>
      <c r="S30" s="223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3"/>
      <c r="R31" s="223"/>
      <c r="S31" s="223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8"/>
      <c r="R32" s="228"/>
      <c r="S32" s="22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8"/>
      <c r="R33" s="228"/>
      <c r="S33" s="22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8"/>
      <c r="R34" s="228"/>
      <c r="S34" s="22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0"/>
      <c r="R35" s="251"/>
      <c r="S35" s="25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3"/>
      <c r="R36" s="254"/>
      <c r="S36" s="255"/>
    </row>
    <row r="37" spans="1:19" ht="17.25" customHeight="1" thickBot="1">
      <c r="A37" s="132" t="s">
        <v>42</v>
      </c>
      <c r="B37" s="261">
        <v>150000</v>
      </c>
      <c r="C37" s="26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6"/>
      <c r="R37" s="257"/>
      <c r="S37" s="258"/>
    </row>
    <row r="38" spans="1:19" ht="17.25" customHeight="1"/>
    <row r="39" spans="1:19" ht="17.25" customHeight="1" thickBot="1"/>
    <row r="40" spans="1:19" ht="17.25" customHeight="1" thickBot="1">
      <c r="A40" s="202" t="s">
        <v>44</v>
      </c>
      <c r="B40" s="203"/>
      <c r="C40" s="203"/>
      <c r="D40" s="203"/>
      <c r="E40" s="203"/>
      <c r="F40" s="203"/>
      <c r="G40" s="203"/>
      <c r="H40" s="203"/>
      <c r="I40" s="203"/>
      <c r="J40" s="203"/>
      <c r="K40" s="203"/>
      <c r="L40" s="203"/>
      <c r="M40" s="203"/>
      <c r="N40" s="203"/>
      <c r="O40" s="204"/>
      <c r="Q40" s="223"/>
      <c r="R40" s="223"/>
      <c r="S40" s="223"/>
    </row>
    <row r="41" spans="1:19" ht="17.25" customHeight="1" thickBot="1">
      <c r="A41" s="190" t="s">
        <v>263</v>
      </c>
      <c r="B41" s="202" t="s">
        <v>49</v>
      </c>
      <c r="C41" s="204"/>
      <c r="D41" s="202" t="s">
        <v>57</v>
      </c>
      <c r="E41" s="203"/>
      <c r="F41" s="204"/>
      <c r="G41" s="229">
        <f>_xlfn.IFNA(VLOOKUP(B41, 현재가테이블!$B$2:$D$200, 2, FALSE), "-")</f>
        <v>48446000</v>
      </c>
      <c r="H41" s="230"/>
      <c r="I41" s="231"/>
      <c r="J41" s="202" t="s">
        <v>58</v>
      </c>
      <c r="K41" s="203"/>
      <c r="L41" s="204"/>
      <c r="M41" s="232">
        <f>_xlfn.IFNA(VLOOKUP(B41, 현재가테이블!$B$2:$D$200, 3, FALSE), "-")</f>
        <v>4.5040769699999997E-2</v>
      </c>
      <c r="N41" s="233"/>
      <c r="O41" s="234"/>
      <c r="Q41" s="223"/>
      <c r="R41" s="223"/>
      <c r="S41" s="223"/>
    </row>
    <row r="42" spans="1:19" ht="17.25" customHeight="1" thickBot="1">
      <c r="A42" s="263" t="s">
        <v>54</v>
      </c>
      <c r="B42" s="265" t="str">
        <f>TEXT($G$1, "[$-ko-KR]yyyy-mm-dd(ddd) ") &amp; "오전 00:00"</f>
        <v>2022-02-15(화) 오전 00:00</v>
      </c>
      <c r="C42" s="266"/>
      <c r="D42" s="225" t="str">
        <f>TEXT($G$1, "[$-ko-KR]yyyy-mm-dd(ddd) ") &amp; "오후 14:00"</f>
        <v>2022-02-15(화) 오후 14:00</v>
      </c>
      <c r="E42" s="226"/>
      <c r="F42" s="227"/>
      <c r="G42" s="225" t="str">
        <f>TEXT($G$1, "[$-ko-KR]yyyy-mm-dd(ddd) ") &amp; "오후 19:00"</f>
        <v>2022-02-15(화) 오후 19:00</v>
      </c>
      <c r="H42" s="226"/>
      <c r="I42" s="227"/>
      <c r="J42" s="225" t="str">
        <f>TEXT($G$1, "[$-ko-KR]yyyy-mm-dd(ddd) ") &amp; "오후 21:00"</f>
        <v>2022-02-15(화) 오후 21:00</v>
      </c>
      <c r="K42" s="226"/>
      <c r="L42" s="227"/>
      <c r="M42" s="225" t="str">
        <f>TEXT($G$1+1, "[$-ko-KR]yyyy-mm-dd(ddd) ") &amp; "오전 00:00"</f>
        <v>2022-02-16(수) 오전 00:00</v>
      </c>
      <c r="N42" s="226"/>
      <c r="O42" s="227"/>
      <c r="Q42" s="223"/>
      <c r="R42" s="223"/>
      <c r="S42" s="223"/>
    </row>
    <row r="43" spans="1:19" ht="17.25" customHeight="1" thickBot="1">
      <c r="A43" s="264"/>
      <c r="B43" s="121" t="s">
        <v>57</v>
      </c>
      <c r="C43" s="122" t="s">
        <v>58</v>
      </c>
      <c r="D43" s="2" t="s">
        <v>57</v>
      </c>
      <c r="E43" s="10" t="s">
        <v>264</v>
      </c>
      <c r="F43" s="11" t="s">
        <v>265</v>
      </c>
      <c r="G43" s="191" t="s">
        <v>57</v>
      </c>
      <c r="H43" s="192" t="s">
        <v>264</v>
      </c>
      <c r="I43" s="193" t="s">
        <v>265</v>
      </c>
      <c r="J43" s="10" t="s">
        <v>57</v>
      </c>
      <c r="K43" s="10" t="s">
        <v>264</v>
      </c>
      <c r="L43" s="115" t="s">
        <v>265</v>
      </c>
      <c r="M43" s="2" t="s">
        <v>57</v>
      </c>
      <c r="N43" s="10" t="s">
        <v>264</v>
      </c>
      <c r="O43" s="66" t="s">
        <v>265</v>
      </c>
      <c r="Q43" s="228"/>
      <c r="R43" s="228"/>
      <c r="S43" s="228"/>
    </row>
    <row r="44" spans="1:19" ht="17.25" customHeight="1" thickBot="1">
      <c r="A44" s="123" t="s">
        <v>198</v>
      </c>
      <c r="B44" s="124">
        <v>52.9</v>
      </c>
      <c r="C44" s="76">
        <v>2.32108317E-2</v>
      </c>
      <c r="D44" s="13">
        <v>52.6</v>
      </c>
      <c r="E44" s="14">
        <f>IF(ISNUMBER(D44), (D44 - $B44) / $B44, "")</f>
        <v>-5.6710775047258445E-3</v>
      </c>
      <c r="F44" s="16">
        <f>IF(ISNUMBER(D44), $B64 * E44, "")</f>
        <v>-850.66162570887673</v>
      </c>
      <c r="G44" s="29">
        <v>53.7</v>
      </c>
      <c r="H44" s="14">
        <f>IF(ISNUMBER(G44), (G44 - $B44) / $B44, "")</f>
        <v>1.5122873345935808E-2</v>
      </c>
      <c r="I44" s="100">
        <f>IF(ISNUMBER(G44), $B64 * H44, "")</f>
        <v>2268.4310018903711</v>
      </c>
      <c r="J44" s="13">
        <v>53.8</v>
      </c>
      <c r="K44" s="14">
        <f>IF(ISNUMBER(J44), (J44 - $B44) / $B44, "")</f>
        <v>1.7013232514177669E-2</v>
      </c>
      <c r="L44" s="16">
        <f>IF(ISNUMBER(J44), $B64 * K44, "")</f>
        <v>2551.9848771266502</v>
      </c>
      <c r="M44" s="29">
        <v>53.4</v>
      </c>
      <c r="N44" s="14">
        <f>IF(ISNUMBER(M44), (M44 - $B44) / $B44, "")</f>
        <v>9.4517958412098299E-3</v>
      </c>
      <c r="O44" s="16">
        <f>IF(ISNUMBER(M44), $B64 * N44, "")</f>
        <v>1417.7693761814744</v>
      </c>
      <c r="Q44" s="223"/>
      <c r="R44" s="223"/>
      <c r="S44" s="223"/>
    </row>
    <row r="45" spans="1:19" ht="17.25" customHeight="1" thickBot="1">
      <c r="A45" s="125" t="s">
        <v>149</v>
      </c>
      <c r="B45" s="126">
        <v>78.900000000000006</v>
      </c>
      <c r="C45" s="77">
        <v>1.2690354999999999E-3</v>
      </c>
      <c r="D45" s="15">
        <v>79.400000000000006</v>
      </c>
      <c r="E45" s="32">
        <f t="shared" ref="E45:E48" si="14">IF(ISNUMBER(D45), (D45 - $B45) / $B45, "")</f>
        <v>6.3371356147021544E-3</v>
      </c>
      <c r="F45" s="18">
        <f>IF(ISNUMBER(D45), $B64 * E45, "")</f>
        <v>950.57034220532319</v>
      </c>
      <c r="G45" s="31">
        <v>80.2</v>
      </c>
      <c r="H45" s="32">
        <f t="shared" ref="H45:H48" si="15">IF(ISNUMBER(G45), (G45 - $B45) / $B45, "")</f>
        <v>1.6476552598225565E-2</v>
      </c>
      <c r="I45" s="101">
        <f>IF(ISNUMBER(G45), $B64 * H45, "")</f>
        <v>2471.4828897338348</v>
      </c>
      <c r="J45" s="15">
        <v>80.400000000000006</v>
      </c>
      <c r="K45" s="32">
        <f t="shared" ref="K45:K48" si="16">IF(ISNUMBER(J45), (J45 - $B45) / $B45, "")</f>
        <v>1.9011406844106463E-2</v>
      </c>
      <c r="L45" s="18">
        <f>IF(ISNUMBER(J45), $B64 * K45, "")</f>
        <v>2851.7110266159693</v>
      </c>
      <c r="M45" s="31">
        <v>80.400000000000006</v>
      </c>
      <c r="N45" s="32">
        <f t="shared" ref="N45:N48" si="17">IF(ISNUMBER(M45), (M45 - $B45) / $B45, "")</f>
        <v>1.9011406844106463E-2</v>
      </c>
      <c r="O45" s="18">
        <f>IF(ISNUMBER(M45), $B64 * N45, "")</f>
        <v>2851.7110266159693</v>
      </c>
      <c r="Q45" s="223"/>
      <c r="R45" s="223"/>
      <c r="S45" s="223"/>
    </row>
    <row r="46" spans="1:19" ht="17.25" customHeight="1" thickBot="1">
      <c r="A46" s="125" t="s">
        <v>97</v>
      </c>
      <c r="B46" s="126">
        <v>2.5999999999999999E-3</v>
      </c>
      <c r="C46" s="77">
        <v>0</v>
      </c>
      <c r="D46" s="15">
        <v>2.7000000000000001E-3</v>
      </c>
      <c r="E46" s="32">
        <f t="shared" si="14"/>
        <v>3.8461538461538561E-2</v>
      </c>
      <c r="F46" s="18">
        <f>IF(ISNUMBER(D46), $B64 * E46, "")</f>
        <v>5769.2307692307841</v>
      </c>
      <c r="G46" s="31">
        <v>2.7000000000000001E-3</v>
      </c>
      <c r="H46" s="32">
        <f t="shared" si="15"/>
        <v>3.8461538461538561E-2</v>
      </c>
      <c r="I46" s="101">
        <f>IF(ISNUMBER(G46), $B64 * H46, "")</f>
        <v>5769.2307692307841</v>
      </c>
      <c r="J46" s="15">
        <v>2.7000000000000001E-3</v>
      </c>
      <c r="K46" s="32">
        <f t="shared" si="16"/>
        <v>3.8461538461538561E-2</v>
      </c>
      <c r="L46" s="18">
        <f>IF(ISNUMBER(J46), $B64 * K46, "")</f>
        <v>5769.2307692307841</v>
      </c>
      <c r="M46" s="31">
        <v>2.5999999999999999E-3</v>
      </c>
      <c r="N46" s="32">
        <f t="shared" si="17"/>
        <v>0</v>
      </c>
      <c r="O46" s="18">
        <f>IF(ISNUMBER(M46), $B64 * N46, "")</f>
        <v>0</v>
      </c>
      <c r="Q46" s="228"/>
      <c r="R46" s="228"/>
      <c r="S46" s="228"/>
    </row>
    <row r="47" spans="1:19" ht="17.25" customHeight="1" thickBot="1">
      <c r="A47" s="125" t="s">
        <v>119</v>
      </c>
      <c r="B47" s="126">
        <v>18.399999999999999</v>
      </c>
      <c r="C47" s="77">
        <v>0</v>
      </c>
      <c r="D47" s="15">
        <v>19.100000000000001</v>
      </c>
      <c r="E47" s="32">
        <f t="shared" si="14"/>
        <v>3.804347826086972E-2</v>
      </c>
      <c r="F47" s="18">
        <f>IF(ISNUMBER(D47), $B64 * E47, "")</f>
        <v>5706.5217391304577</v>
      </c>
      <c r="G47" s="31">
        <v>19.5</v>
      </c>
      <c r="H47" s="32">
        <f t="shared" si="15"/>
        <v>5.9782608695652259E-2</v>
      </c>
      <c r="I47" s="101">
        <f>IF(ISNUMBER(G47), $B64 * H47, "")</f>
        <v>8967.3913043478387</v>
      </c>
      <c r="J47" s="15">
        <v>19.399999999999999</v>
      </c>
      <c r="K47" s="32">
        <f t="shared" si="16"/>
        <v>5.4347826086956527E-2</v>
      </c>
      <c r="L47" s="18">
        <f>IF(ISNUMBER(J47), $B64 * K47, "")</f>
        <v>8152.1739130434789</v>
      </c>
      <c r="M47" s="31">
        <v>19.399999999999999</v>
      </c>
      <c r="N47" s="32">
        <f t="shared" si="17"/>
        <v>5.4347826086956527E-2</v>
      </c>
      <c r="O47" s="18">
        <f>IF(ISNUMBER(M47), $B64 * N47, "")</f>
        <v>8152.1739130434789</v>
      </c>
      <c r="Q47" s="228"/>
      <c r="R47" s="228"/>
      <c r="S47" s="228"/>
    </row>
    <row r="48" spans="1:19" ht="17.25" customHeight="1" thickBot="1">
      <c r="A48" s="127" t="s">
        <v>342</v>
      </c>
      <c r="B48" s="128">
        <v>9.94</v>
      </c>
      <c r="C48" s="78">
        <v>-6.0000000000000001E-3</v>
      </c>
      <c r="D48" s="20">
        <v>10.1</v>
      </c>
      <c r="E48" s="21">
        <f t="shared" si="14"/>
        <v>1.6096579476861182E-2</v>
      </c>
      <c r="F48" s="22">
        <f>IF(ISNUMBER(D48), $B64 * E48, "")</f>
        <v>2414.4869215291774</v>
      </c>
      <c r="G48" s="30">
        <v>10.3</v>
      </c>
      <c r="H48" s="21">
        <f t="shared" si="15"/>
        <v>3.6217303822937752E-2</v>
      </c>
      <c r="I48" s="105">
        <f>IF(ISNUMBER(G48), $B64 * H48, "")</f>
        <v>5432.5955734406625</v>
      </c>
      <c r="J48" s="20">
        <v>10.5</v>
      </c>
      <c r="K48" s="21">
        <f t="shared" si="16"/>
        <v>5.6338028169014134E-2</v>
      </c>
      <c r="L48" s="22">
        <f>IF(ISNUMBER(J48), $B64 * K48, "")</f>
        <v>8450.7042253521195</v>
      </c>
      <c r="M48" s="30">
        <v>10.3</v>
      </c>
      <c r="N48" s="21">
        <f t="shared" si="17"/>
        <v>3.6217303822937752E-2</v>
      </c>
      <c r="O48" s="22">
        <f>IF(ISNUMBER(M48), $B64 * N48, "")</f>
        <v>5432.5955734406625</v>
      </c>
      <c r="Q48" s="228"/>
      <c r="R48" s="228"/>
      <c r="S48" s="228"/>
    </row>
    <row r="49" spans="1:19" ht="17.25" customHeight="1" thickBot="1">
      <c r="A49" s="125" t="s">
        <v>125</v>
      </c>
      <c r="B49" s="129">
        <v>68.5</v>
      </c>
      <c r="C49" s="80">
        <v>-1.0115606900000001E-2</v>
      </c>
      <c r="D49" s="106">
        <v>69.7</v>
      </c>
      <c r="E49" s="107">
        <f>IF(ISNUMBER(D49), (D49 - $B49) / $B49, "")</f>
        <v>1.7518248175182525E-2</v>
      </c>
      <c r="F49" s="108">
        <f>IF(ISNUMBER(D49), $B64 * E49, "")</f>
        <v>2627.7372262773788</v>
      </c>
      <c r="G49" s="109">
        <v>71.7</v>
      </c>
      <c r="H49" s="107">
        <f>IF(ISNUMBER(G49), (G49 - $B49) / $B49, "")</f>
        <v>4.6715328467153323E-2</v>
      </c>
      <c r="I49" s="110">
        <f>IF(ISNUMBER(G49), $B64 * H49, "")</f>
        <v>7007.2992700729983</v>
      </c>
      <c r="J49" s="106">
        <v>72.099999999999994</v>
      </c>
      <c r="K49" s="107">
        <f>IF(ISNUMBER(J49), (J49 - $B49) / $B49, "")</f>
        <v>5.2554744525547363E-2</v>
      </c>
      <c r="L49" s="108">
        <f>IF(ISNUMBER(J49), $B64 * K49, "")</f>
        <v>7883.2116788321046</v>
      </c>
      <c r="M49" s="109">
        <v>71.5</v>
      </c>
      <c r="N49" s="107">
        <f>IF(ISNUMBER(M49), (M49 - $B49) / $B49, "")</f>
        <v>4.3795620437956206E-2</v>
      </c>
      <c r="O49" s="108">
        <f>IF(ISNUMBER(M49), $B64 * N49, "")</f>
        <v>6569.3430656934306</v>
      </c>
      <c r="Q49" s="228"/>
      <c r="R49" s="228"/>
      <c r="S49" s="228"/>
    </row>
    <row r="50" spans="1:19" ht="17.25" customHeight="1" thickBot="1">
      <c r="A50" s="125" t="s">
        <v>129</v>
      </c>
      <c r="B50" s="126">
        <v>58</v>
      </c>
      <c r="C50" s="77">
        <v>-1.02389078E-2</v>
      </c>
      <c r="D50" s="15">
        <v>60</v>
      </c>
      <c r="E50" s="32">
        <f t="shared" ref="E50:E53" si="18">IF(ISNUMBER(D50), (D50 - $B50) / $B50, "")</f>
        <v>3.4482758620689655E-2</v>
      </c>
      <c r="F50" s="18">
        <f>IF(ISNUMBER(D50), $B64 * E50, "")</f>
        <v>5172.4137931034484</v>
      </c>
      <c r="G50" s="31">
        <v>60.9</v>
      </c>
      <c r="H50" s="32">
        <f t="shared" ref="H50:H53" si="19">IF(ISNUMBER(G50), (G50 - $B50) / $B50, "")</f>
        <v>4.9999999999999975E-2</v>
      </c>
      <c r="I50" s="101">
        <f>IF(ISNUMBER(G50), $B64 * H50, "")</f>
        <v>7499.9999999999964</v>
      </c>
      <c r="J50" s="15">
        <v>61.2</v>
      </c>
      <c r="K50" s="32">
        <f t="shared" ref="K50:K53" si="20">IF(ISNUMBER(J50), (J50 - $B50) / $B50, "")</f>
        <v>5.5172413793103496E-2</v>
      </c>
      <c r="L50" s="18">
        <f>IF(ISNUMBER(J50), $B64 * K50, "")</f>
        <v>8275.8620689655236</v>
      </c>
      <c r="M50" s="31">
        <v>60.8</v>
      </c>
      <c r="N50" s="32">
        <f t="shared" ref="N50:N53" si="21">IF(ISNUMBER(M50), (M50 - $B50) / $B50, "")</f>
        <v>4.8275862068965468E-2</v>
      </c>
      <c r="O50" s="18">
        <f>IF(ISNUMBER(M50), $B64 * N50, "")</f>
        <v>7241.3793103448206</v>
      </c>
      <c r="Q50" s="228"/>
      <c r="R50" s="228"/>
      <c r="S50" s="228"/>
    </row>
    <row r="51" spans="1:19" ht="17.25" customHeight="1" thickBot="1">
      <c r="A51" s="125" t="s">
        <v>64</v>
      </c>
      <c r="B51" s="126">
        <v>31.2</v>
      </c>
      <c r="C51" s="77">
        <v>-1.26582278E-2</v>
      </c>
      <c r="D51" s="15">
        <v>31.9</v>
      </c>
      <c r="E51" s="32">
        <f t="shared" si="18"/>
        <v>2.2435897435897415E-2</v>
      </c>
      <c r="F51" s="18">
        <f>IF(ISNUMBER(D51), $B64 * E51, "")</f>
        <v>3365.3846153846121</v>
      </c>
      <c r="G51" s="31">
        <v>32.799999999999997</v>
      </c>
      <c r="H51" s="32">
        <f t="shared" si="19"/>
        <v>5.1282051282051218E-2</v>
      </c>
      <c r="I51" s="101">
        <f>IF(ISNUMBER(G51), $B64 * H51, "")</f>
        <v>7692.3076923076824</v>
      </c>
      <c r="J51" s="15">
        <v>32.799999999999997</v>
      </c>
      <c r="K51" s="32">
        <f t="shared" si="20"/>
        <v>5.1282051282051218E-2</v>
      </c>
      <c r="L51" s="18">
        <f>IF(ISNUMBER(J51), $B64 * K51, "")</f>
        <v>7692.3076923076824</v>
      </c>
      <c r="M51" s="31">
        <v>32.799999999999997</v>
      </c>
      <c r="N51" s="32">
        <f t="shared" si="21"/>
        <v>5.1282051282051218E-2</v>
      </c>
      <c r="O51" s="18">
        <f>IF(ISNUMBER(M51), $B64 * N51, "")</f>
        <v>7692.3076923076824</v>
      </c>
      <c r="Q51" s="228"/>
      <c r="R51" s="228"/>
      <c r="S51" s="228"/>
    </row>
    <row r="52" spans="1:19" ht="17.25" customHeight="1" thickBot="1">
      <c r="A52" s="125" t="s">
        <v>141</v>
      </c>
      <c r="B52" s="126">
        <v>91.1</v>
      </c>
      <c r="C52" s="77">
        <v>-1.5135135100000001E-2</v>
      </c>
      <c r="D52" s="15">
        <v>93.4</v>
      </c>
      <c r="E52" s="32">
        <f t="shared" si="18"/>
        <v>2.5246981339187832E-2</v>
      </c>
      <c r="F52" s="18">
        <f>IF(ISNUMBER(D52), $B64 * E52, "")</f>
        <v>3787.0472008781749</v>
      </c>
      <c r="G52" s="31">
        <v>95.4</v>
      </c>
      <c r="H52" s="32">
        <f t="shared" si="19"/>
        <v>4.7200878155872796E-2</v>
      </c>
      <c r="I52" s="101">
        <f>IF(ISNUMBER(G52), $B64 * H52, "")</f>
        <v>7080.1317233809195</v>
      </c>
      <c r="J52" s="15">
        <v>96.7</v>
      </c>
      <c r="K52" s="32">
        <f t="shared" si="20"/>
        <v>6.147091108671799E-2</v>
      </c>
      <c r="L52" s="18">
        <f>IF(ISNUMBER(J52), $B64 * K52, "")</f>
        <v>9220.6366630076991</v>
      </c>
      <c r="M52" s="31">
        <v>95.1</v>
      </c>
      <c r="N52" s="32">
        <f t="shared" si="21"/>
        <v>4.3907793633369926E-2</v>
      </c>
      <c r="O52" s="18">
        <f>IF(ISNUMBER(M52), $B64 * N52, "")</f>
        <v>6586.1690450054894</v>
      </c>
      <c r="Q52" s="33"/>
      <c r="R52" s="33"/>
    </row>
    <row r="53" spans="1:19" ht="17.25" customHeight="1" thickBot="1">
      <c r="A53" s="130" t="s">
        <v>145</v>
      </c>
      <c r="B53" s="131">
        <v>12.6</v>
      </c>
      <c r="C53" s="79">
        <v>-1.5625E-2</v>
      </c>
      <c r="D53" s="24">
        <v>12.8</v>
      </c>
      <c r="E53" s="25">
        <f t="shared" si="18"/>
        <v>1.5873015873015959E-2</v>
      </c>
      <c r="F53" s="104">
        <f>IF(ISNUMBER(D53), $B64 * E53, "")</f>
        <v>2380.9523809523939</v>
      </c>
      <c r="G53" s="102">
        <v>13</v>
      </c>
      <c r="H53" s="25">
        <f t="shared" si="19"/>
        <v>3.1746031746031772E-2</v>
      </c>
      <c r="I53" s="103">
        <f>IF(ISNUMBER(G53), $B64 * H53, "")</f>
        <v>4761.904761904766</v>
      </c>
      <c r="J53" s="24">
        <v>13.1</v>
      </c>
      <c r="K53" s="25">
        <f t="shared" si="20"/>
        <v>3.968253968253968E-2</v>
      </c>
      <c r="L53" s="104">
        <f>IF(ISNUMBER(J53), $B64 * K53, "")</f>
        <v>5952.3809523809523</v>
      </c>
      <c r="M53" s="102">
        <v>13</v>
      </c>
      <c r="N53" s="25">
        <f t="shared" si="21"/>
        <v>3.1746031746031772E-2</v>
      </c>
      <c r="O53" s="104">
        <f>IF(ISNUMBER(M53), $B64 * N53, "")</f>
        <v>4761.904761904766</v>
      </c>
      <c r="Q53" s="237"/>
      <c r="R53" s="238"/>
      <c r="S53" s="239"/>
    </row>
    <row r="54" spans="1:19" ht="17.25" customHeight="1">
      <c r="A54" s="123" t="s">
        <v>190</v>
      </c>
      <c r="B54" s="124">
        <v>94</v>
      </c>
      <c r="C54" s="76">
        <v>-1.7763845399999999E-2</v>
      </c>
      <c r="D54" s="13">
        <v>94.3</v>
      </c>
      <c r="E54" s="14">
        <f>IF(ISNUMBER(D54), (D54 - $B54) / $B54, "")</f>
        <v>3.1914893617020976E-3</v>
      </c>
      <c r="F54" s="16">
        <f>IF(ISNUMBER(D54), $B64 * E54, "")</f>
        <v>478.72340425531462</v>
      </c>
      <c r="G54" s="29">
        <v>96.5</v>
      </c>
      <c r="H54" s="14">
        <f>IF(ISNUMBER(G54), (G54 - $B54) / $B54, "")</f>
        <v>2.6595744680851064E-2</v>
      </c>
      <c r="I54" s="100">
        <f>IF(ISNUMBER(G54), $B64 * H54, "")</f>
        <v>3989.3617021276596</v>
      </c>
      <c r="J54" s="13">
        <v>96.8</v>
      </c>
      <c r="K54" s="14">
        <f>IF(ISNUMBER(J54), (J54 - $B54) / $B54, "")</f>
        <v>2.9787234042553162E-2</v>
      </c>
      <c r="L54" s="16">
        <f>IF(ISNUMBER(J54), $B64 * K54, "")</f>
        <v>4468.0851063829741</v>
      </c>
      <c r="M54" s="29">
        <v>96.8</v>
      </c>
      <c r="N54" s="14">
        <f>IF(ISNUMBER(M54), (M54 - $B54) / $B54, "")</f>
        <v>2.9787234042553162E-2</v>
      </c>
      <c r="O54" s="16">
        <f>IF(ISNUMBER(M54), $B64 * N54, "")</f>
        <v>4468.0851063829741</v>
      </c>
      <c r="Q54" s="240"/>
      <c r="R54" s="241"/>
      <c r="S54" s="242"/>
    </row>
    <row r="55" spans="1:19" ht="17.25" customHeight="1" thickBot="1">
      <c r="A55" s="125" t="s">
        <v>331</v>
      </c>
      <c r="B55" s="126">
        <v>9.9199999999999997E-2</v>
      </c>
      <c r="C55" s="77">
        <v>-1.78217822E-2</v>
      </c>
      <c r="D55" s="15">
        <v>0.10100000000000001</v>
      </c>
      <c r="E55" s="32">
        <f t="shared" ref="E55:E58" si="22">IF(ISNUMBER(D55), (D55 - $B55) / $B55, "")</f>
        <v>1.8145161290322682E-2</v>
      </c>
      <c r="F55" s="18">
        <f>IF(ISNUMBER(D55), $B64 * E55, "")</f>
        <v>2721.7741935484023</v>
      </c>
      <c r="G55" s="31">
        <v>0.10299999999999999</v>
      </c>
      <c r="H55" s="32">
        <f t="shared" ref="H55:H58" si="23">IF(ISNUMBER(G55), (G55 - $B55) / $B55, "")</f>
        <v>3.8306451612903206E-2</v>
      </c>
      <c r="I55" s="101">
        <f>IF(ISNUMBER(G55), $B64 * H55, "")</f>
        <v>5745.9677419354812</v>
      </c>
      <c r="J55" s="15">
        <v>0.104</v>
      </c>
      <c r="K55" s="32">
        <f t="shared" ref="K55:K58" si="24">IF(ISNUMBER(J55), (J55 - $B55) / $B55, "")</f>
        <v>4.838709677419354E-2</v>
      </c>
      <c r="L55" s="18">
        <f>IF(ISNUMBER(J55), $B64 * K55, "")</f>
        <v>7258.0645161290313</v>
      </c>
      <c r="M55" s="31">
        <v>0.10299999999999999</v>
      </c>
      <c r="N55" s="32">
        <f t="shared" ref="N55:N58" si="25">IF(ISNUMBER(M55), (M55 - $B55) / $B55, "")</f>
        <v>3.8306451612903206E-2</v>
      </c>
      <c r="O55" s="18">
        <f>IF(ISNUMBER(M55), $B64 * N55, "")</f>
        <v>5745.9677419354812</v>
      </c>
      <c r="Q55" s="243"/>
      <c r="R55" s="244"/>
      <c r="S55" s="245"/>
    </row>
    <row r="56" spans="1:19" ht="17.25" customHeight="1" thickBot="1">
      <c r="A56" s="125" t="s">
        <v>230</v>
      </c>
      <c r="B56" s="126">
        <v>55.9</v>
      </c>
      <c r="C56" s="77">
        <v>-1.92982456E-2</v>
      </c>
      <c r="D56" s="15">
        <v>56</v>
      </c>
      <c r="E56" s="32">
        <f t="shared" si="22"/>
        <v>1.7889087656529771E-3</v>
      </c>
      <c r="F56" s="18">
        <f>IF(ISNUMBER(D56), $B64 * E56, "")</f>
        <v>268.33631484794654</v>
      </c>
      <c r="G56" s="31">
        <v>57.3</v>
      </c>
      <c r="H56" s="32">
        <f t="shared" si="23"/>
        <v>2.50447227191413E-2</v>
      </c>
      <c r="I56" s="101">
        <f>IF(ISNUMBER(G56), $B64 * H56, "")</f>
        <v>3756.708407871195</v>
      </c>
      <c r="J56" s="15">
        <v>57.5</v>
      </c>
      <c r="K56" s="32">
        <f t="shared" si="24"/>
        <v>2.8622540250447252E-2</v>
      </c>
      <c r="L56" s="18">
        <f>IF(ISNUMBER(J56), $B64 * K56, "")</f>
        <v>4293.3810375670873</v>
      </c>
      <c r="M56" s="31">
        <v>57.4</v>
      </c>
      <c r="N56" s="32">
        <f t="shared" si="25"/>
        <v>2.6833631484794278E-2</v>
      </c>
      <c r="O56" s="18">
        <f>IF(ISNUMBER(M56), $B64 * N56, "")</f>
        <v>4025.0447227191416</v>
      </c>
      <c r="Q56" s="228"/>
      <c r="R56" s="228"/>
      <c r="S56" s="228"/>
    </row>
    <row r="57" spans="1:19" ht="17.25" customHeight="1" thickBot="1">
      <c r="A57" s="125" t="s">
        <v>71</v>
      </c>
      <c r="B57" s="126">
        <v>19.899999999999999</v>
      </c>
      <c r="C57" s="77">
        <v>-1.97044335E-2</v>
      </c>
      <c r="D57" s="15">
        <v>20.100000000000001</v>
      </c>
      <c r="E57" s="32">
        <f t="shared" si="22"/>
        <v>1.0050251256281551E-2</v>
      </c>
      <c r="F57" s="18">
        <f>IF(ISNUMBER(D57), $B64 * E57, "")</f>
        <v>1507.5376884422326</v>
      </c>
      <c r="G57" s="31">
        <v>20.7</v>
      </c>
      <c r="H57" s="32">
        <f t="shared" si="23"/>
        <v>4.0201005025125663E-2</v>
      </c>
      <c r="I57" s="101">
        <f>IF(ISNUMBER(G57), $B64 * H57, "")</f>
        <v>6030.1507537688494</v>
      </c>
      <c r="J57" s="15">
        <v>20.9</v>
      </c>
      <c r="K57" s="32">
        <f t="shared" si="24"/>
        <v>5.0251256281407038E-2</v>
      </c>
      <c r="L57" s="18">
        <f>IF(ISNUMBER(J57), $B64 * K57, "")</f>
        <v>7537.6884422110561</v>
      </c>
      <c r="M57" s="31">
        <v>20.8</v>
      </c>
      <c r="N57" s="32">
        <f t="shared" si="25"/>
        <v>4.5226130653266444E-2</v>
      </c>
      <c r="O57" s="18">
        <f>IF(ISNUMBER(M57), $B64 * N57, "")</f>
        <v>6783.9195979899669</v>
      </c>
      <c r="Q57" s="223"/>
      <c r="R57" s="223"/>
      <c r="S57" s="223"/>
    </row>
    <row r="58" spans="1:19" ht="17.25" customHeight="1" thickBot="1">
      <c r="A58" s="127" t="s">
        <v>147</v>
      </c>
      <c r="B58" s="128">
        <v>9.51</v>
      </c>
      <c r="C58" s="78">
        <v>-2.2610483000000001E-2</v>
      </c>
      <c r="D58" s="20">
        <v>9.49</v>
      </c>
      <c r="E58" s="21">
        <f t="shared" si="22"/>
        <v>-2.1030494216613643E-3</v>
      </c>
      <c r="F58" s="22">
        <f>IF(ISNUMBER(D58), $B64 * E58, "")</f>
        <v>-315.45741324920465</v>
      </c>
      <c r="G58" s="30">
        <v>9.68</v>
      </c>
      <c r="H58" s="21">
        <f t="shared" si="23"/>
        <v>1.787592008412197E-2</v>
      </c>
      <c r="I58" s="105">
        <f>IF(ISNUMBER(G58), $B64 * H58, "")</f>
        <v>2681.3880126182953</v>
      </c>
      <c r="J58" s="20">
        <v>9.7799999999999994</v>
      </c>
      <c r="K58" s="21">
        <f t="shared" si="24"/>
        <v>2.8391167192428977E-2</v>
      </c>
      <c r="L58" s="22">
        <f>IF(ISNUMBER(J58), $B64 * K58, "")</f>
        <v>4258.6750788643467</v>
      </c>
      <c r="M58" s="30">
        <v>9.75</v>
      </c>
      <c r="N58" s="21">
        <f t="shared" si="25"/>
        <v>2.5236593059936932E-2</v>
      </c>
      <c r="O58" s="22">
        <f>IF(ISNUMBER(M58), $B64 * N58, "")</f>
        <v>3785.4889589905397</v>
      </c>
      <c r="Q58" s="223"/>
      <c r="R58" s="223"/>
      <c r="S58" s="223"/>
    </row>
    <row r="59" spans="1:19" ht="17.25" customHeight="1" thickBot="1">
      <c r="A59" s="125" t="s">
        <v>246</v>
      </c>
      <c r="B59" s="129">
        <v>60.5</v>
      </c>
      <c r="C59" s="80">
        <v>-2.4193548400000001E-2</v>
      </c>
      <c r="D59" s="106">
        <v>60.2</v>
      </c>
      <c r="E59" s="107">
        <f>IF(ISNUMBER(D59), (D59 - $B59) / $B59, "")</f>
        <v>-4.9586776859503658E-3</v>
      </c>
      <c r="F59" s="108">
        <f>IF(ISNUMBER(D59), $B64 * E59, "")</f>
        <v>-743.8016528925549</v>
      </c>
      <c r="G59" s="109">
        <v>61.5</v>
      </c>
      <c r="H59" s="107">
        <f>IF(ISNUMBER(G59), (G59 - $B59) / $B59, "")</f>
        <v>1.6528925619834711E-2</v>
      </c>
      <c r="I59" s="110">
        <f>IF(ISNUMBER(G59), $B64 * H59, "")</f>
        <v>2479.3388429752067</v>
      </c>
      <c r="J59" s="106">
        <v>61.4</v>
      </c>
      <c r="K59" s="107">
        <f>IF(ISNUMBER(J59), (J59 - $B59) / $B59, "")</f>
        <v>1.4876033057851215E-2</v>
      </c>
      <c r="L59" s="108">
        <f>IF(ISNUMBER(J59), $B64 * K59, "")</f>
        <v>2231.4049586776823</v>
      </c>
      <c r="M59" s="109">
        <v>61.4</v>
      </c>
      <c r="N59" s="107">
        <f>IF(ISNUMBER(M59), (M59 - $B59) / $B59, "")</f>
        <v>1.4876033057851215E-2</v>
      </c>
      <c r="O59" s="108">
        <f>IF(ISNUMBER(M59), $B64 * N59, "")</f>
        <v>2231.4049586776823</v>
      </c>
      <c r="Q59" s="228"/>
      <c r="R59" s="228"/>
      <c r="S59" s="228"/>
    </row>
    <row r="60" spans="1:19" ht="17.25" customHeight="1" thickBot="1">
      <c r="A60" s="125" t="s">
        <v>127</v>
      </c>
      <c r="B60" s="126">
        <v>85.7</v>
      </c>
      <c r="C60" s="77">
        <v>-2.7241770700000001E-2</v>
      </c>
      <c r="D60" s="15">
        <v>86</v>
      </c>
      <c r="E60" s="32">
        <f t="shared" ref="E60:E63" si="26">IF(ISNUMBER(D60), (D60 - $B60) / $B60, "")</f>
        <v>3.5005834305717287E-3</v>
      </c>
      <c r="F60" s="18">
        <f>IF(ISNUMBER(D60), $B64 * E60, "")</f>
        <v>525.08751458575932</v>
      </c>
      <c r="G60" s="31">
        <v>87.5</v>
      </c>
      <c r="H60" s="32">
        <f t="shared" ref="H60:H63" si="27">IF(ISNUMBER(G60), (G60 - $B60) / $B60, "")</f>
        <v>2.1003500583430538E-2</v>
      </c>
      <c r="I60" s="101">
        <f>IF(ISNUMBER(G60), $B64 * H60, "")</f>
        <v>3150.5250875145807</v>
      </c>
      <c r="J60" s="15">
        <v>88.4</v>
      </c>
      <c r="K60" s="32">
        <f t="shared" ref="K60:K63" si="28">IF(ISNUMBER(J60), (J60 - $B60) / $B60, "")</f>
        <v>3.1505250875145892E-2</v>
      </c>
      <c r="L60" s="18">
        <f>IF(ISNUMBER(J60), $B64 * K60, "")</f>
        <v>4725.7876312718836</v>
      </c>
      <c r="M60" s="31">
        <v>88.3</v>
      </c>
      <c r="N60" s="32">
        <f t="shared" ref="N60:N63" si="29">IF(ISNUMBER(M60), (M60 - $B60) / $B60, "")</f>
        <v>3.0338389731621871E-2</v>
      </c>
      <c r="O60" s="18">
        <f>IF(ISNUMBER(M60), $B64 * N60, "")</f>
        <v>4550.7584597432806</v>
      </c>
      <c r="Q60" s="228"/>
      <c r="R60" s="228"/>
      <c r="S60" s="228"/>
    </row>
    <row r="61" spans="1:19" ht="17.25" customHeight="1" thickBot="1">
      <c r="A61" s="125" t="s">
        <v>204</v>
      </c>
      <c r="B61" s="126">
        <v>8.1199999999999992</v>
      </c>
      <c r="C61" s="77">
        <v>-2.7544910200000002E-2</v>
      </c>
      <c r="D61" s="15">
        <v>8.17</v>
      </c>
      <c r="E61" s="32">
        <f t="shared" si="26"/>
        <v>6.1576354679803835E-3</v>
      </c>
      <c r="F61" s="18">
        <f>IF(ISNUMBER(D61), $B64 * E61, "")</f>
        <v>923.64532019705757</v>
      </c>
      <c r="G61" s="31">
        <v>8.33</v>
      </c>
      <c r="H61" s="32">
        <f t="shared" si="27"/>
        <v>2.5862068965517349E-2</v>
      </c>
      <c r="I61" s="101">
        <f>IF(ISNUMBER(G61), $B64 * H61, "")</f>
        <v>3879.3103448276024</v>
      </c>
      <c r="J61" s="15">
        <v>8.3800000000000008</v>
      </c>
      <c r="K61" s="32">
        <f t="shared" si="28"/>
        <v>3.2019704433497734E-2</v>
      </c>
      <c r="L61" s="18">
        <f>IF(ISNUMBER(J61), $B64 * K61, "")</f>
        <v>4802.9556650246604</v>
      </c>
      <c r="M61" s="31">
        <v>8.34</v>
      </c>
      <c r="N61" s="32">
        <f t="shared" si="29"/>
        <v>2.7093596059113382E-2</v>
      </c>
      <c r="O61" s="18">
        <f>IF(ISNUMBER(M61), $B64 * N61, "")</f>
        <v>4064.0394088670073</v>
      </c>
      <c r="Q61" s="228"/>
      <c r="R61" s="228"/>
      <c r="S61" s="228"/>
    </row>
    <row r="62" spans="1:19" ht="17.25" customHeight="1">
      <c r="A62" s="125" t="s">
        <v>159</v>
      </c>
      <c r="B62" s="126">
        <v>69.5</v>
      </c>
      <c r="C62" s="77">
        <v>-3.2033426199999999E-2</v>
      </c>
      <c r="D62" s="15">
        <v>69.7</v>
      </c>
      <c r="E62" s="32">
        <f t="shared" si="26"/>
        <v>2.8776978417266595E-3</v>
      </c>
      <c r="F62" s="18">
        <f>IF(ISNUMBER(D62), $B64 * E62, "")</f>
        <v>431.6546762589989</v>
      </c>
      <c r="G62" s="31">
        <v>71.8</v>
      </c>
      <c r="H62" s="32">
        <f t="shared" si="27"/>
        <v>3.3093525179856073E-2</v>
      </c>
      <c r="I62" s="101">
        <f>IF(ISNUMBER(G62), $B64 * H62, "")</f>
        <v>4964.0287769784109</v>
      </c>
      <c r="J62" s="15">
        <v>71.599999999999994</v>
      </c>
      <c r="K62" s="32">
        <f t="shared" si="28"/>
        <v>3.0215827338129414E-2</v>
      </c>
      <c r="L62" s="18">
        <f>IF(ISNUMBER(J62), $B64 * K62, "")</f>
        <v>4532.3741007194121</v>
      </c>
      <c r="M62" s="31">
        <v>71.7</v>
      </c>
      <c r="N62" s="32">
        <f t="shared" si="29"/>
        <v>3.1654676258992848E-2</v>
      </c>
      <c r="O62" s="18">
        <f>IF(ISNUMBER(M62), $B64 * N62, "")</f>
        <v>4748.201438848927</v>
      </c>
      <c r="Q62" s="250"/>
      <c r="R62" s="251"/>
      <c r="S62" s="252"/>
    </row>
    <row r="63" spans="1:19" ht="17.25" customHeight="1" thickBot="1">
      <c r="A63" s="130" t="s">
        <v>206</v>
      </c>
      <c r="B63" s="131">
        <v>11.5</v>
      </c>
      <c r="C63" s="79">
        <v>-3.3613445399999997E-2</v>
      </c>
      <c r="D63" s="24">
        <v>11.6</v>
      </c>
      <c r="E63" s="25">
        <f t="shared" si="26"/>
        <v>8.6956521739130124E-3</v>
      </c>
      <c r="F63" s="104">
        <f>IF(ISNUMBER(D63), $B64 * E63, "")</f>
        <v>1304.347826086952</v>
      </c>
      <c r="G63" s="102">
        <v>11.9</v>
      </c>
      <c r="H63" s="25">
        <f t="shared" si="27"/>
        <v>3.4782608695652202E-2</v>
      </c>
      <c r="I63" s="103">
        <f>IF(ISNUMBER(G63), $B64 * H63, "")</f>
        <v>5217.3913043478306</v>
      </c>
      <c r="J63" s="24">
        <v>11.9</v>
      </c>
      <c r="K63" s="25">
        <f t="shared" si="28"/>
        <v>3.4782608695652202E-2</v>
      </c>
      <c r="L63" s="104">
        <f>IF(ISNUMBER(J63), $B64 * K63, "")</f>
        <v>5217.3913043478306</v>
      </c>
      <c r="M63" s="102">
        <v>11.8</v>
      </c>
      <c r="N63" s="25">
        <f t="shared" si="29"/>
        <v>2.6086956521739191E-2</v>
      </c>
      <c r="O63" s="104">
        <f>IF(ISNUMBER(M63), $B64 * N63, "")</f>
        <v>3913.0434782608786</v>
      </c>
      <c r="Q63" s="253"/>
      <c r="R63" s="254"/>
      <c r="S63" s="255"/>
    </row>
    <row r="64" spans="1:19" ht="17.25" customHeight="1" thickBot="1">
      <c r="A64" s="132" t="s">
        <v>266</v>
      </c>
      <c r="B64" s="261">
        <f>$B$37</f>
        <v>150000</v>
      </c>
      <c r="C64" s="262"/>
      <c r="D64" s="26" t="s">
        <v>267</v>
      </c>
      <c r="E64" s="27">
        <f>IF(COUNT(E44:E63), SUM(E44:E63) / COUNT(E44:E63), 0)</f>
        <v>1.2808510411687924E-2</v>
      </c>
      <c r="F64" s="28">
        <f>SUM(F44:F63)</f>
        <v>38425.531235063776</v>
      </c>
      <c r="G64" s="26" t="s">
        <v>267</v>
      </c>
      <c r="H64" s="27">
        <f>IF(COUNT(H44:H63), SUM(H44:H63) / COUNT(H44:H63), 0)</f>
        <v>3.3614981987091661E-2</v>
      </c>
      <c r="I64" s="28">
        <f>SUM(I44:I63)</f>
        <v>100844.94596127495</v>
      </c>
      <c r="J64" s="26" t="s">
        <v>267</v>
      </c>
      <c r="K64" s="27">
        <f>IF(COUNT(K44:K63), SUM(K44:K63) / COUNT(K44:K63), 0)</f>
        <v>3.8708670569352982E-2</v>
      </c>
      <c r="L64" s="28">
        <f>SUM(L44:L63)</f>
        <v>116126.01170805893</v>
      </c>
      <c r="M64" s="26" t="s">
        <v>267</v>
      </c>
      <c r="N64" s="27">
        <f>IF(COUNT(N44:N63), SUM(N44:N63) / COUNT(N44:N63), 0)</f>
        <v>3.167376921231789E-2</v>
      </c>
      <c r="O64" s="28">
        <f>SUM(O44:O63)</f>
        <v>95021.307636953657</v>
      </c>
      <c r="Q64" s="256"/>
      <c r="R64" s="257"/>
      <c r="S64" s="258"/>
    </row>
    <row r="65" spans="1:19" ht="17.25" customHeight="1"/>
    <row r="66" spans="1:19" ht="17.25" customHeight="1" thickBot="1"/>
    <row r="67" spans="1:19" ht="17.25" thickBot="1">
      <c r="A67" s="202" t="s">
        <v>45</v>
      </c>
      <c r="B67" s="203"/>
      <c r="C67" s="203"/>
      <c r="D67" s="203"/>
      <c r="E67" s="203"/>
      <c r="F67" s="203"/>
      <c r="G67" s="203"/>
      <c r="H67" s="203"/>
      <c r="I67" s="203"/>
      <c r="J67" s="203"/>
      <c r="K67" s="203"/>
      <c r="L67" s="203"/>
      <c r="M67" s="203"/>
      <c r="N67" s="203"/>
      <c r="O67" s="204"/>
      <c r="Q67" s="223"/>
      <c r="R67" s="223"/>
      <c r="S67" s="223"/>
    </row>
    <row r="68" spans="1:19" ht="17.25" thickBot="1">
      <c r="A68" s="190" t="s">
        <v>263</v>
      </c>
      <c r="B68" s="202" t="s">
        <v>49</v>
      </c>
      <c r="C68" s="204"/>
      <c r="D68" s="202" t="s">
        <v>57</v>
      </c>
      <c r="E68" s="203"/>
      <c r="F68" s="204"/>
      <c r="G68" s="229">
        <f>_xlfn.IFNA(VLOOKUP(B68, 현재가테이블!$B$2:$D$200, 2, FALSE), "-")</f>
        <v>48446000</v>
      </c>
      <c r="H68" s="230"/>
      <c r="I68" s="231"/>
      <c r="J68" s="202" t="s">
        <v>58</v>
      </c>
      <c r="K68" s="203"/>
      <c r="L68" s="204"/>
      <c r="M68" s="232">
        <f>_xlfn.IFNA(VLOOKUP(B68, 현재가테이블!$B$2:$D$200, 3, FALSE), "-")</f>
        <v>4.5040769699999997E-2</v>
      </c>
      <c r="N68" s="233"/>
      <c r="O68" s="234"/>
      <c r="Q68" s="223"/>
      <c r="R68" s="223"/>
      <c r="S68" s="223"/>
    </row>
    <row r="69" spans="1:19" ht="17.25" thickBot="1">
      <c r="A69" s="263" t="s">
        <v>54</v>
      </c>
      <c r="B69" s="265" t="str">
        <f>TEXT($G$1, "[$-ko-KR]yyyy-mm-dd(ddd) ") &amp; "오전 00:00"</f>
        <v>2022-02-15(화) 오전 00:00</v>
      </c>
      <c r="C69" s="266"/>
      <c r="D69" s="225" t="str">
        <f>TEXT($G$1, "[$-ko-KR]yyyy-mm-dd(ddd) ") &amp; "오후 14:00"</f>
        <v>2022-02-15(화) 오후 14:00</v>
      </c>
      <c r="E69" s="226"/>
      <c r="F69" s="227"/>
      <c r="G69" s="225" t="str">
        <f>TEXT($G$1, "[$-ko-KR]yyyy-mm-dd(ddd) ") &amp; "오후 19:00"</f>
        <v>2022-02-15(화) 오후 19:00</v>
      </c>
      <c r="H69" s="226"/>
      <c r="I69" s="227"/>
      <c r="J69" s="225" t="str">
        <f>TEXT($G$1, "[$-ko-KR]yyyy-mm-dd(ddd) ") &amp; "오후 21:00"</f>
        <v>2022-02-15(화) 오후 21:00</v>
      </c>
      <c r="K69" s="226"/>
      <c r="L69" s="227"/>
      <c r="M69" s="225" t="str">
        <f>TEXT($G$1+1, "[$-ko-KR]yyyy-mm-dd(ddd) ") &amp; "오전 00:00"</f>
        <v>2022-02-16(수) 오전 00:00</v>
      </c>
      <c r="N69" s="226"/>
      <c r="O69" s="227"/>
      <c r="Q69" s="223"/>
      <c r="R69" s="223"/>
      <c r="S69" s="223"/>
    </row>
    <row r="70" spans="1:19" ht="17.25" thickBot="1">
      <c r="A70" s="264"/>
      <c r="B70" s="121" t="s">
        <v>57</v>
      </c>
      <c r="C70" s="122" t="s">
        <v>58</v>
      </c>
      <c r="D70" s="2" t="s">
        <v>57</v>
      </c>
      <c r="E70" s="10" t="s">
        <v>264</v>
      </c>
      <c r="F70" s="11" t="s">
        <v>265</v>
      </c>
      <c r="G70" s="191" t="s">
        <v>57</v>
      </c>
      <c r="H70" s="192" t="s">
        <v>264</v>
      </c>
      <c r="I70" s="193" t="s">
        <v>265</v>
      </c>
      <c r="J70" s="10" t="s">
        <v>57</v>
      </c>
      <c r="K70" s="10" t="s">
        <v>264</v>
      </c>
      <c r="L70" s="115" t="s">
        <v>265</v>
      </c>
      <c r="M70" s="2" t="s">
        <v>57</v>
      </c>
      <c r="N70" s="10" t="s">
        <v>264</v>
      </c>
      <c r="O70" s="66" t="s">
        <v>265</v>
      </c>
      <c r="Q70" s="228"/>
      <c r="R70" s="228"/>
      <c r="S70" s="228"/>
    </row>
    <row r="71" spans="1:19" ht="17.25" thickBot="1">
      <c r="A71" s="123" t="s">
        <v>216</v>
      </c>
      <c r="B71" s="124">
        <v>152</v>
      </c>
      <c r="C71" s="76">
        <v>4.8275862099999997E-2</v>
      </c>
      <c r="D71" s="13">
        <v>150</v>
      </c>
      <c r="E71" s="14">
        <f>IF(ISNUMBER(D71), (D71 - $B71) / $B71, "")</f>
        <v>-1.3157894736842105E-2</v>
      </c>
      <c r="F71" s="16">
        <f>IF(ISNUMBER(D71), $B91 * E71, "")</f>
        <v>-1973.6842105263156</v>
      </c>
      <c r="G71" s="29">
        <v>153</v>
      </c>
      <c r="H71" s="14">
        <f>IF(ISNUMBER(G71), (G71 - $B71) / $B71, "")</f>
        <v>6.5789473684210523E-3</v>
      </c>
      <c r="I71" s="100">
        <f>IF(ISNUMBER(G71), $B91 * H71, "")</f>
        <v>986.8421052631578</v>
      </c>
      <c r="J71" s="13">
        <v>153</v>
      </c>
      <c r="K71" s="14">
        <f>IF(ISNUMBER(J71), (J71 - $B71) / $B71, "")</f>
        <v>6.5789473684210523E-3</v>
      </c>
      <c r="L71" s="16">
        <f>IF(ISNUMBER(J71), $B91 * K71, "")</f>
        <v>986.8421052631578</v>
      </c>
      <c r="M71" s="29">
        <v>153</v>
      </c>
      <c r="N71" s="14">
        <f>IF(ISNUMBER(M71), (M71 - $B71) / $B71, "")</f>
        <v>6.5789473684210523E-3</v>
      </c>
      <c r="O71" s="16">
        <f>IF(ISNUMBER(M71), $B91 * N71, "")</f>
        <v>986.8421052631578</v>
      </c>
      <c r="Q71" s="223"/>
      <c r="R71" s="223"/>
      <c r="S71" s="223"/>
    </row>
    <row r="72" spans="1:19" ht="17.25" thickBot="1">
      <c r="A72" s="125" t="s">
        <v>226</v>
      </c>
      <c r="B72" s="126">
        <v>419</v>
      </c>
      <c r="C72" s="77">
        <v>4.7500000000000001E-2</v>
      </c>
      <c r="D72" s="15">
        <v>420</v>
      </c>
      <c r="E72" s="32">
        <f t="shared" ref="E72:E75" si="30">IF(ISNUMBER(D72), (D72 - $B72) / $B72, "")</f>
        <v>2.3866348448687352E-3</v>
      </c>
      <c r="F72" s="18">
        <f>IF(ISNUMBER(D72), $B91 * E72, "")</f>
        <v>357.99522673031026</v>
      </c>
      <c r="G72" s="31">
        <v>428</v>
      </c>
      <c r="H72" s="32">
        <f t="shared" ref="H72:H75" si="31">IF(ISNUMBER(G72), (G72 - $B72) / $B72, "")</f>
        <v>2.1479713603818614E-2</v>
      </c>
      <c r="I72" s="101">
        <f>IF(ISNUMBER(G72), $B91 * H72, "")</f>
        <v>3221.9570405727923</v>
      </c>
      <c r="J72" s="15">
        <v>429</v>
      </c>
      <c r="K72" s="32">
        <f t="shared" ref="K72:K75" si="32">IF(ISNUMBER(J72), (J72 - $B72) / $B72, "")</f>
        <v>2.386634844868735E-2</v>
      </c>
      <c r="L72" s="18">
        <f>IF(ISNUMBER(J72), $B91 * K72, "")</f>
        <v>3579.9522673031024</v>
      </c>
      <c r="M72" s="31">
        <v>428</v>
      </c>
      <c r="N72" s="32">
        <f t="shared" ref="N72:N75" si="33">IF(ISNUMBER(M72), (M72 - $B72) / $B72, "")</f>
        <v>2.1479713603818614E-2</v>
      </c>
      <c r="O72" s="18">
        <f>IF(ISNUMBER(M72), $B91 * N72, "")</f>
        <v>3221.9570405727923</v>
      </c>
      <c r="Q72" s="223"/>
      <c r="R72" s="223"/>
      <c r="S72" s="223"/>
    </row>
    <row r="73" spans="1:19" ht="17.25" thickBot="1">
      <c r="A73" s="125" t="s">
        <v>234</v>
      </c>
      <c r="B73" s="126">
        <v>103</v>
      </c>
      <c r="C73" s="77">
        <v>9.8039215999999995E-3</v>
      </c>
      <c r="D73" s="15">
        <v>106</v>
      </c>
      <c r="E73" s="32">
        <f t="shared" si="30"/>
        <v>2.9126213592233011E-2</v>
      </c>
      <c r="F73" s="18">
        <f>IF(ISNUMBER(D73), $B91 * E73, "")</f>
        <v>4368.9320388349515</v>
      </c>
      <c r="G73" s="31">
        <v>107</v>
      </c>
      <c r="H73" s="32">
        <f t="shared" si="31"/>
        <v>3.8834951456310676E-2</v>
      </c>
      <c r="I73" s="101">
        <f>IF(ISNUMBER(G73), $B91 * H73, "")</f>
        <v>5825.2427184466014</v>
      </c>
      <c r="J73" s="15">
        <v>108</v>
      </c>
      <c r="K73" s="32">
        <f t="shared" si="32"/>
        <v>4.8543689320388349E-2</v>
      </c>
      <c r="L73" s="18">
        <f>IF(ISNUMBER(J73), $B91 * K73, "")</f>
        <v>7281.5533980582522</v>
      </c>
      <c r="M73" s="31">
        <v>108</v>
      </c>
      <c r="N73" s="32">
        <f t="shared" si="33"/>
        <v>4.8543689320388349E-2</v>
      </c>
      <c r="O73" s="18">
        <f>IF(ISNUMBER(M73), $B91 * N73, "")</f>
        <v>7281.5533980582522</v>
      </c>
      <c r="Q73" s="228"/>
      <c r="R73" s="228"/>
      <c r="S73" s="228"/>
    </row>
    <row r="74" spans="1:19" ht="17.25" thickBot="1">
      <c r="A74" s="125" t="s">
        <v>85</v>
      </c>
      <c r="B74" s="126">
        <v>248</v>
      </c>
      <c r="C74" s="77">
        <v>8.1300812999999996E-3</v>
      </c>
      <c r="D74" s="15">
        <v>253</v>
      </c>
      <c r="E74" s="32">
        <f t="shared" si="30"/>
        <v>2.0161290322580645E-2</v>
      </c>
      <c r="F74" s="18">
        <f>IF(ISNUMBER(D74), $B91 * E74, "")</f>
        <v>3024.1935483870966</v>
      </c>
      <c r="G74" s="31">
        <v>262</v>
      </c>
      <c r="H74" s="32">
        <f t="shared" si="31"/>
        <v>5.6451612903225805E-2</v>
      </c>
      <c r="I74" s="101">
        <f>IF(ISNUMBER(G74), $B91 * H74, "")</f>
        <v>8467.7419354838712</v>
      </c>
      <c r="J74" s="15">
        <v>263</v>
      </c>
      <c r="K74" s="32">
        <f t="shared" si="32"/>
        <v>6.0483870967741937E-2</v>
      </c>
      <c r="L74" s="18">
        <f>IF(ISNUMBER(J74), $B91 * K74, "")</f>
        <v>9072.5806451612898</v>
      </c>
      <c r="M74" s="31">
        <v>264</v>
      </c>
      <c r="N74" s="32">
        <f t="shared" si="33"/>
        <v>6.4516129032258063E-2</v>
      </c>
      <c r="O74" s="18">
        <f>IF(ISNUMBER(M74), $B91 * N74, "")</f>
        <v>9677.4193548387102</v>
      </c>
      <c r="Q74" s="228"/>
      <c r="R74" s="228"/>
      <c r="S74" s="228"/>
    </row>
    <row r="75" spans="1:19" ht="17.25" thickBot="1">
      <c r="A75" s="127" t="s">
        <v>325</v>
      </c>
      <c r="B75" s="128">
        <v>281</v>
      </c>
      <c r="C75" s="78">
        <v>7.1684588000000002E-3</v>
      </c>
      <c r="D75" s="20">
        <v>313</v>
      </c>
      <c r="E75" s="21">
        <f t="shared" si="30"/>
        <v>0.11387900355871886</v>
      </c>
      <c r="F75" s="22">
        <f>IF(ISNUMBER(D75), $B91 * E75, "")</f>
        <v>17081.850533807828</v>
      </c>
      <c r="G75" s="30">
        <v>315</v>
      </c>
      <c r="H75" s="21">
        <f t="shared" si="31"/>
        <v>0.12099644128113879</v>
      </c>
      <c r="I75" s="105">
        <f>IF(ISNUMBER(G75), $B91 * H75, "")</f>
        <v>18149.466192170818</v>
      </c>
      <c r="J75" s="20">
        <v>314</v>
      </c>
      <c r="K75" s="21">
        <f t="shared" si="32"/>
        <v>0.11743772241992882</v>
      </c>
      <c r="L75" s="22">
        <f>IF(ISNUMBER(J75), $B91 * K75, "")</f>
        <v>17615.658362989325</v>
      </c>
      <c r="M75" s="30">
        <v>308</v>
      </c>
      <c r="N75" s="21">
        <f t="shared" si="33"/>
        <v>9.6085409252669035E-2</v>
      </c>
      <c r="O75" s="22">
        <f>IF(ISNUMBER(M75), $B91 * N75, "")</f>
        <v>14412.811387900356</v>
      </c>
      <c r="Q75" s="228"/>
      <c r="R75" s="228"/>
      <c r="S75" s="228"/>
    </row>
    <row r="76" spans="1:19" ht="17.25" thickBot="1">
      <c r="A76" s="125" t="s">
        <v>218</v>
      </c>
      <c r="B76" s="129">
        <v>216</v>
      </c>
      <c r="C76" s="80">
        <v>4.6511627999999998E-3</v>
      </c>
      <c r="D76" s="106">
        <v>215</v>
      </c>
      <c r="E76" s="107">
        <f>IF(ISNUMBER(D76), (D76 - $B76) / $B76, "")</f>
        <v>-4.6296296296296294E-3</v>
      </c>
      <c r="F76" s="108">
        <f>IF(ISNUMBER(D76), $B91 * E76, "")</f>
        <v>-694.44444444444446</v>
      </c>
      <c r="G76" s="109">
        <v>222</v>
      </c>
      <c r="H76" s="107">
        <f>IF(ISNUMBER(G76), (G76 - $B76) / $B76, "")</f>
        <v>2.7777777777777776E-2</v>
      </c>
      <c r="I76" s="110">
        <f>IF(ISNUMBER(G76), $B91 * H76, "")</f>
        <v>4166.6666666666661</v>
      </c>
      <c r="J76" s="106">
        <v>222</v>
      </c>
      <c r="K76" s="107">
        <f>IF(ISNUMBER(J76), (J76 - $B76) / $B76, "")</f>
        <v>2.7777777777777776E-2</v>
      </c>
      <c r="L76" s="108">
        <f>IF(ISNUMBER(J76), $B91 * K76, "")</f>
        <v>4166.6666666666661</v>
      </c>
      <c r="M76" s="109">
        <v>225</v>
      </c>
      <c r="N76" s="107">
        <f>IF(ISNUMBER(M76), (M76 - $B76) / $B76, "")</f>
        <v>4.1666666666666664E-2</v>
      </c>
      <c r="O76" s="108">
        <f>IF(ISNUMBER(M76), $B91 * N76, "")</f>
        <v>6250</v>
      </c>
      <c r="Q76" s="228"/>
      <c r="R76" s="228"/>
      <c r="S76" s="228"/>
    </row>
    <row r="77" spans="1:19" ht="17.25" thickBot="1">
      <c r="A77" s="125" t="s">
        <v>51</v>
      </c>
      <c r="B77" s="126">
        <v>258</v>
      </c>
      <c r="C77" s="77">
        <v>0</v>
      </c>
      <c r="D77" s="15">
        <v>258</v>
      </c>
      <c r="E77" s="32">
        <f t="shared" ref="E77:E80" si="34">IF(ISNUMBER(D77), (D77 - $B77) / $B77, "")</f>
        <v>0</v>
      </c>
      <c r="F77" s="18">
        <f>IF(ISNUMBER(D77), $B91 * E77, "")</f>
        <v>0</v>
      </c>
      <c r="G77" s="31">
        <v>264</v>
      </c>
      <c r="H77" s="32">
        <f t="shared" ref="H77:H80" si="35">IF(ISNUMBER(G77), (G77 - $B77) / $B77, "")</f>
        <v>2.3255813953488372E-2</v>
      </c>
      <c r="I77" s="101">
        <f>IF(ISNUMBER(G77), $B91 * H77, "")</f>
        <v>3488.3720930232557</v>
      </c>
      <c r="J77" s="15">
        <v>265</v>
      </c>
      <c r="K77" s="32">
        <f t="shared" ref="K77:K80" si="36">IF(ISNUMBER(J77), (J77 - $B77) / $B77, "")</f>
        <v>2.7131782945736434E-2</v>
      </c>
      <c r="L77" s="18">
        <f>IF(ISNUMBER(J77), $B91 * K77, "")</f>
        <v>4069.7674418604652</v>
      </c>
      <c r="M77" s="31">
        <v>263</v>
      </c>
      <c r="N77" s="32">
        <f t="shared" ref="N77:N80" si="37">IF(ISNUMBER(M77), (M77 - $B77) / $B77, "")</f>
        <v>1.937984496124031E-2</v>
      </c>
      <c r="O77" s="18">
        <f>IF(ISNUMBER(M77), $B91 * N77, "")</f>
        <v>2906.9767441860463</v>
      </c>
      <c r="Q77" s="228"/>
      <c r="R77" s="228"/>
      <c r="S77" s="228"/>
    </row>
    <row r="78" spans="1:19" ht="17.25" thickBot="1">
      <c r="A78" s="125" t="s">
        <v>135</v>
      </c>
      <c r="B78" s="126">
        <v>240</v>
      </c>
      <c r="C78" s="77">
        <v>0</v>
      </c>
      <c r="D78" s="15">
        <v>246</v>
      </c>
      <c r="E78" s="32">
        <f t="shared" si="34"/>
        <v>2.5000000000000001E-2</v>
      </c>
      <c r="F78" s="18">
        <f>IF(ISNUMBER(D78), $B91 * E78, "")</f>
        <v>3750</v>
      </c>
      <c r="G78" s="31">
        <v>255</v>
      </c>
      <c r="H78" s="32">
        <f t="shared" si="35"/>
        <v>6.25E-2</v>
      </c>
      <c r="I78" s="101">
        <f>IF(ISNUMBER(G78), $B91 * H78, "")</f>
        <v>9375</v>
      </c>
      <c r="J78" s="15">
        <v>253</v>
      </c>
      <c r="K78" s="32">
        <f t="shared" si="36"/>
        <v>5.4166666666666669E-2</v>
      </c>
      <c r="L78" s="18">
        <f>IF(ISNUMBER(J78), $B91 * K78, "")</f>
        <v>8125</v>
      </c>
      <c r="M78" s="31">
        <v>250</v>
      </c>
      <c r="N78" s="32">
        <f t="shared" si="37"/>
        <v>4.1666666666666664E-2</v>
      </c>
      <c r="O78" s="18">
        <f>IF(ISNUMBER(M78), $B91 * N78, "")</f>
        <v>6250</v>
      </c>
      <c r="Q78" s="228"/>
      <c r="R78" s="228"/>
      <c r="S78" s="228"/>
    </row>
    <row r="79" spans="1:19" ht="17.25" thickBot="1">
      <c r="A79" s="125" t="s">
        <v>121</v>
      </c>
      <c r="B79" s="126">
        <v>345</v>
      </c>
      <c r="C79" s="77">
        <v>-2.8901733999999999E-3</v>
      </c>
      <c r="D79" s="15">
        <v>358</v>
      </c>
      <c r="E79" s="32">
        <f t="shared" si="34"/>
        <v>3.7681159420289857E-2</v>
      </c>
      <c r="F79" s="18">
        <f>IF(ISNUMBER(D79), $B91 * E79, "")</f>
        <v>5652.1739130434789</v>
      </c>
      <c r="G79" s="31">
        <v>368</v>
      </c>
      <c r="H79" s="32">
        <f t="shared" si="35"/>
        <v>6.6666666666666666E-2</v>
      </c>
      <c r="I79" s="101">
        <f>IF(ISNUMBER(G79), $B91 * H79, "")</f>
        <v>10000</v>
      </c>
      <c r="J79" s="15">
        <v>365</v>
      </c>
      <c r="K79" s="32">
        <f t="shared" si="36"/>
        <v>5.7971014492753624E-2</v>
      </c>
      <c r="L79" s="18">
        <f>IF(ISNUMBER(J79), $B91 * K79, "")</f>
        <v>8695.652173913044</v>
      </c>
      <c r="M79" s="31">
        <v>367</v>
      </c>
      <c r="N79" s="32">
        <f t="shared" si="37"/>
        <v>6.3768115942028983E-2</v>
      </c>
      <c r="O79" s="18">
        <f>IF(ISNUMBER(M79), $B91 * N79, "")</f>
        <v>9565.217391304348</v>
      </c>
      <c r="Q79" s="33"/>
      <c r="R79" s="33"/>
    </row>
    <row r="80" spans="1:19" ht="17.25" thickBot="1">
      <c r="A80" s="130" t="s">
        <v>105</v>
      </c>
      <c r="B80" s="131">
        <v>904</v>
      </c>
      <c r="C80" s="79">
        <v>-4.4052863000000001E-3</v>
      </c>
      <c r="D80" s="24">
        <v>927</v>
      </c>
      <c r="E80" s="25">
        <f t="shared" si="34"/>
        <v>2.5442477876106196E-2</v>
      </c>
      <c r="F80" s="104">
        <f>IF(ISNUMBER(D80), $B91 * E80, "")</f>
        <v>3816.3716814159293</v>
      </c>
      <c r="G80" s="102">
        <v>939</v>
      </c>
      <c r="H80" s="25">
        <f t="shared" si="35"/>
        <v>3.8716814159292033E-2</v>
      </c>
      <c r="I80" s="103">
        <f>IF(ISNUMBER(G80), $B91 * H80, "")</f>
        <v>5807.5221238938047</v>
      </c>
      <c r="J80" s="24">
        <v>937</v>
      </c>
      <c r="K80" s="25">
        <f t="shared" si="36"/>
        <v>3.6504424778761063E-2</v>
      </c>
      <c r="L80" s="104">
        <f>IF(ISNUMBER(J80), $B91 * K80, "")</f>
        <v>5475.6637168141597</v>
      </c>
      <c r="M80" s="102">
        <v>937</v>
      </c>
      <c r="N80" s="25">
        <f t="shared" si="37"/>
        <v>3.6504424778761063E-2</v>
      </c>
      <c r="O80" s="104">
        <f>IF(ISNUMBER(M80), $B91 * N80, "")</f>
        <v>5475.6637168141597</v>
      </c>
      <c r="Q80" s="237"/>
      <c r="R80" s="238"/>
      <c r="S80" s="239"/>
    </row>
    <row r="81" spans="1:19">
      <c r="A81" s="123" t="s">
        <v>79</v>
      </c>
      <c r="B81" s="124">
        <v>983</v>
      </c>
      <c r="C81" s="76">
        <v>-5.0607287000000003E-3</v>
      </c>
      <c r="D81" s="13">
        <v>1005</v>
      </c>
      <c r="E81" s="14">
        <f>IF(ISNUMBER(D81), (D81 - $B81) / $B81, "")</f>
        <v>2.2380467955239063E-2</v>
      </c>
      <c r="F81" s="16">
        <f>IF(ISNUMBER(D81), $B91 * E81, "")</f>
        <v>3357.0701932858592</v>
      </c>
      <c r="G81" s="29">
        <v>1025</v>
      </c>
      <c r="H81" s="14">
        <f>IF(ISNUMBER(G81), (G81 - $B81) / $B81, "")</f>
        <v>4.2726347914547304E-2</v>
      </c>
      <c r="I81" s="100">
        <f>IF(ISNUMBER(G81), $B91 * H81, "")</f>
        <v>6408.9521871820953</v>
      </c>
      <c r="J81" s="13">
        <v>1025</v>
      </c>
      <c r="K81" s="14">
        <f>IF(ISNUMBER(J81), (J81 - $B81) / $B81, "")</f>
        <v>4.2726347914547304E-2</v>
      </c>
      <c r="L81" s="16">
        <f>IF(ISNUMBER(J81), $B91 * K81, "")</f>
        <v>6408.9521871820953</v>
      </c>
      <c r="M81" s="29">
        <v>1015</v>
      </c>
      <c r="N81" s="14">
        <f>IF(ISNUMBER(M81), (M81 - $B81) / $B81, "")</f>
        <v>3.2553407934893183E-2</v>
      </c>
      <c r="O81" s="16">
        <f>IF(ISNUMBER(M81), $B91 * N81, "")</f>
        <v>4883.0111902339777</v>
      </c>
      <c r="Q81" s="240"/>
      <c r="R81" s="241"/>
      <c r="S81" s="242"/>
    </row>
    <row r="82" spans="1:19" ht="17.25" thickBot="1">
      <c r="A82" s="125" t="s">
        <v>56</v>
      </c>
      <c r="B82" s="126">
        <v>134</v>
      </c>
      <c r="C82" s="77">
        <v>-7.4074073999999997E-3</v>
      </c>
      <c r="D82" s="15">
        <v>135</v>
      </c>
      <c r="E82" s="32">
        <f t="shared" ref="E82:E85" si="38">IF(ISNUMBER(D82), (D82 - $B82) / $B82, "")</f>
        <v>7.462686567164179E-3</v>
      </c>
      <c r="F82" s="18">
        <f>IF(ISNUMBER(D82), $B91 * E82, "")</f>
        <v>1119.4029850746269</v>
      </c>
      <c r="G82" s="31">
        <v>138</v>
      </c>
      <c r="H82" s="32">
        <f t="shared" ref="H82:H85" si="39">IF(ISNUMBER(G82), (G82 - $B82) / $B82, "")</f>
        <v>2.9850746268656716E-2</v>
      </c>
      <c r="I82" s="101">
        <f>IF(ISNUMBER(G82), $B91 * H82, "")</f>
        <v>4477.6119402985078</v>
      </c>
      <c r="J82" s="15">
        <v>138</v>
      </c>
      <c r="K82" s="32">
        <f t="shared" ref="K82:K85" si="40">IF(ISNUMBER(J82), (J82 - $B82) / $B82, "")</f>
        <v>2.9850746268656716E-2</v>
      </c>
      <c r="L82" s="18">
        <f>IF(ISNUMBER(J82), $B91 * K82, "")</f>
        <v>4477.6119402985078</v>
      </c>
      <c r="M82" s="31">
        <v>136</v>
      </c>
      <c r="N82" s="32">
        <f t="shared" ref="N82:N85" si="41">IF(ISNUMBER(M82), (M82 - $B82) / $B82, "")</f>
        <v>1.4925373134328358E-2</v>
      </c>
      <c r="O82" s="18">
        <f>IF(ISNUMBER(M82), $B91 * N82, "")</f>
        <v>2238.8059701492539</v>
      </c>
      <c r="Q82" s="243"/>
      <c r="R82" s="244"/>
      <c r="S82" s="245"/>
    </row>
    <row r="83" spans="1:19" ht="17.25" thickBot="1">
      <c r="A83" s="125" t="s">
        <v>236</v>
      </c>
      <c r="B83" s="126">
        <v>116</v>
      </c>
      <c r="C83" s="77">
        <v>-8.5470084999999998E-3</v>
      </c>
      <c r="D83" s="15">
        <v>115</v>
      </c>
      <c r="E83" s="32">
        <f t="shared" si="38"/>
        <v>-8.6206896551724137E-3</v>
      </c>
      <c r="F83" s="18">
        <f>IF(ISNUMBER(D83), $B91 * E83, "")</f>
        <v>-1293.1034482758621</v>
      </c>
      <c r="G83" s="31">
        <v>118</v>
      </c>
      <c r="H83" s="32">
        <f t="shared" si="39"/>
        <v>1.7241379310344827E-2</v>
      </c>
      <c r="I83" s="101">
        <f>IF(ISNUMBER(G83), $B91 * H83, "")</f>
        <v>2586.2068965517242</v>
      </c>
      <c r="J83" s="15">
        <v>120</v>
      </c>
      <c r="K83" s="32">
        <f t="shared" si="40"/>
        <v>3.4482758620689655E-2</v>
      </c>
      <c r="L83" s="18">
        <f>IF(ISNUMBER(J83), $B91 * K83, "")</f>
        <v>5172.4137931034484</v>
      </c>
      <c r="M83" s="31">
        <v>119</v>
      </c>
      <c r="N83" s="32">
        <f t="shared" si="41"/>
        <v>2.5862068965517241E-2</v>
      </c>
      <c r="O83" s="18">
        <f>IF(ISNUMBER(M83), $B91 * N83, "")</f>
        <v>3879.3103448275861</v>
      </c>
      <c r="Q83" s="228"/>
      <c r="R83" s="228"/>
      <c r="S83" s="228"/>
    </row>
    <row r="84" spans="1:19" ht="17.25" thickBot="1">
      <c r="A84" s="125" t="s">
        <v>89</v>
      </c>
      <c r="B84" s="126">
        <v>972</v>
      </c>
      <c r="C84" s="77">
        <v>-1.6194331999999999E-2</v>
      </c>
      <c r="D84" s="15">
        <v>990</v>
      </c>
      <c r="E84" s="32">
        <f t="shared" si="38"/>
        <v>1.8518518518518517E-2</v>
      </c>
      <c r="F84" s="18">
        <f>IF(ISNUMBER(D84), $B91 * E84, "")</f>
        <v>2777.7777777777778</v>
      </c>
      <c r="G84" s="31">
        <v>1000</v>
      </c>
      <c r="H84" s="32">
        <f t="shared" si="39"/>
        <v>2.8806584362139918E-2</v>
      </c>
      <c r="I84" s="101">
        <f>IF(ISNUMBER(G84), $B91 * H84, "")</f>
        <v>4320.9876543209875</v>
      </c>
      <c r="J84" s="15">
        <v>1010</v>
      </c>
      <c r="K84" s="32">
        <f t="shared" si="40"/>
        <v>3.9094650205761319E-2</v>
      </c>
      <c r="L84" s="18">
        <f>IF(ISNUMBER(J84), $B91 * K84, "")</f>
        <v>5864.1975308641977</v>
      </c>
      <c r="M84" s="31">
        <v>995</v>
      </c>
      <c r="N84" s="32">
        <f t="shared" si="41"/>
        <v>2.3662551440329218E-2</v>
      </c>
      <c r="O84" s="18">
        <f>IF(ISNUMBER(M84), $B91 * N84, "")</f>
        <v>3549.3827160493829</v>
      </c>
      <c r="Q84" s="223"/>
      <c r="R84" s="223"/>
      <c r="S84" s="223"/>
    </row>
    <row r="85" spans="1:19" ht="17.25" thickBot="1">
      <c r="A85" s="127" t="s">
        <v>107</v>
      </c>
      <c r="B85" s="128">
        <v>114</v>
      </c>
      <c r="C85" s="78">
        <v>-1.7241379300000002E-2</v>
      </c>
      <c r="D85" s="20">
        <v>114</v>
      </c>
      <c r="E85" s="21">
        <f t="shared" si="38"/>
        <v>0</v>
      </c>
      <c r="F85" s="22">
        <f>IF(ISNUMBER(D85), $B91 * E85, "")</f>
        <v>0</v>
      </c>
      <c r="G85" s="30">
        <v>116</v>
      </c>
      <c r="H85" s="21">
        <f t="shared" si="39"/>
        <v>1.7543859649122806E-2</v>
      </c>
      <c r="I85" s="105">
        <f>IF(ISNUMBER(G85), $B91 * H85, "")</f>
        <v>2631.5789473684208</v>
      </c>
      <c r="J85" s="20">
        <v>116</v>
      </c>
      <c r="K85" s="21">
        <f t="shared" si="40"/>
        <v>1.7543859649122806E-2</v>
      </c>
      <c r="L85" s="22">
        <f>IF(ISNUMBER(J85), $B91 * K85, "")</f>
        <v>2631.5789473684208</v>
      </c>
      <c r="M85" s="30">
        <v>116</v>
      </c>
      <c r="N85" s="21">
        <f t="shared" si="41"/>
        <v>1.7543859649122806E-2</v>
      </c>
      <c r="O85" s="22">
        <f>IF(ISNUMBER(M85), $B91 * N85, "")</f>
        <v>2631.5789473684208</v>
      </c>
      <c r="Q85" s="223"/>
      <c r="R85" s="223"/>
      <c r="S85" s="223"/>
    </row>
    <row r="86" spans="1:19" ht="17.25" thickBot="1">
      <c r="A86" s="125" t="s">
        <v>327</v>
      </c>
      <c r="B86" s="129">
        <v>625</v>
      </c>
      <c r="C86" s="80">
        <v>-2.03761755E-2</v>
      </c>
      <c r="D86" s="106">
        <v>637</v>
      </c>
      <c r="E86" s="107">
        <f>IF(ISNUMBER(D86), (D86 - $B86) / $B86, "")</f>
        <v>1.9199999999999998E-2</v>
      </c>
      <c r="F86" s="108">
        <f>IF(ISNUMBER(D86), $B91 * E86, "")</f>
        <v>2879.9999999999995</v>
      </c>
      <c r="G86" s="109">
        <v>653</v>
      </c>
      <c r="H86" s="107">
        <f>IF(ISNUMBER(G86), (G86 - $B86) / $B86, "")</f>
        <v>4.48E-2</v>
      </c>
      <c r="I86" s="110">
        <f>IF(ISNUMBER(G86), $B91 * H86, "")</f>
        <v>6720</v>
      </c>
      <c r="J86" s="106">
        <v>652</v>
      </c>
      <c r="K86" s="107">
        <f>IF(ISNUMBER(J86), (J86 - $B86) / $B86, "")</f>
        <v>4.3200000000000002E-2</v>
      </c>
      <c r="L86" s="108">
        <f>IF(ISNUMBER(J86), $B91 * K86, "")</f>
        <v>6480</v>
      </c>
      <c r="M86" s="109">
        <v>647</v>
      </c>
      <c r="N86" s="107">
        <f>IF(ISNUMBER(M86), (M86 - $B86) / $B86, "")</f>
        <v>3.5200000000000002E-2</v>
      </c>
      <c r="O86" s="108">
        <f>IF(ISNUMBER(M86), $B91 * N86, "")</f>
        <v>5280</v>
      </c>
      <c r="Q86" s="228"/>
      <c r="R86" s="228"/>
      <c r="S86" s="228"/>
    </row>
    <row r="87" spans="1:19" ht="17.25" thickBot="1">
      <c r="A87" s="125" t="s">
        <v>232</v>
      </c>
      <c r="B87" s="126">
        <v>405</v>
      </c>
      <c r="C87" s="77">
        <v>-2.6442307700000001E-2</v>
      </c>
      <c r="D87" s="15">
        <v>407</v>
      </c>
      <c r="E87" s="32">
        <f t="shared" ref="E87:E90" si="42">IF(ISNUMBER(D87), (D87 - $B87) / $B87, "")</f>
        <v>4.9382716049382715E-3</v>
      </c>
      <c r="F87" s="18">
        <f>IF(ISNUMBER(D87), $B91 * E87, "")</f>
        <v>740.74074074074076</v>
      </c>
      <c r="G87" s="31">
        <v>417</v>
      </c>
      <c r="H87" s="32">
        <f t="shared" ref="H87:H90" si="43">IF(ISNUMBER(G87), (G87 - $B87) / $B87, "")</f>
        <v>2.9629629629629631E-2</v>
      </c>
      <c r="I87" s="101">
        <f>IF(ISNUMBER(G87), $B91 * H87, "")</f>
        <v>4444.4444444444443</v>
      </c>
      <c r="J87" s="15">
        <v>420</v>
      </c>
      <c r="K87" s="32">
        <f t="shared" ref="K87:K90" si="44">IF(ISNUMBER(J87), (J87 - $B87) / $B87, "")</f>
        <v>3.7037037037037035E-2</v>
      </c>
      <c r="L87" s="18">
        <f>IF(ISNUMBER(J87), $B91 * K87, "")</f>
        <v>5555.5555555555557</v>
      </c>
      <c r="M87" s="31">
        <v>417</v>
      </c>
      <c r="N87" s="32">
        <f t="shared" ref="N87:N90" si="45">IF(ISNUMBER(M87), (M87 - $B87) / $B87, "")</f>
        <v>2.9629629629629631E-2</v>
      </c>
      <c r="O87" s="18">
        <f>IF(ISNUMBER(M87), $B91 * N87, "")</f>
        <v>4444.4444444444443</v>
      </c>
      <c r="Q87" s="228"/>
      <c r="R87" s="228"/>
      <c r="S87" s="228"/>
    </row>
    <row r="88" spans="1:19" ht="17.25" thickBot="1">
      <c r="A88" s="125" t="s">
        <v>214</v>
      </c>
      <c r="B88" s="126">
        <v>294</v>
      </c>
      <c r="C88" s="77">
        <v>-2.6490066199999999E-2</v>
      </c>
      <c r="D88" s="15">
        <v>298</v>
      </c>
      <c r="E88" s="32">
        <f t="shared" si="42"/>
        <v>1.3605442176870748E-2</v>
      </c>
      <c r="F88" s="18">
        <f>IF(ISNUMBER(D88), $B91 * E88, "")</f>
        <v>2040.8163265306121</v>
      </c>
      <c r="G88" s="31">
        <v>305</v>
      </c>
      <c r="H88" s="32">
        <f t="shared" si="43"/>
        <v>3.7414965986394558E-2</v>
      </c>
      <c r="I88" s="101">
        <f>IF(ISNUMBER(G88), $B91 * H88, "")</f>
        <v>5612.2448979591836</v>
      </c>
      <c r="J88" s="15">
        <v>306</v>
      </c>
      <c r="K88" s="32">
        <f t="shared" si="44"/>
        <v>4.0816326530612242E-2</v>
      </c>
      <c r="L88" s="18">
        <f>IF(ISNUMBER(J88), $B91 * K88, "")</f>
        <v>6122.4489795918362</v>
      </c>
      <c r="M88" s="31">
        <v>308</v>
      </c>
      <c r="N88" s="32">
        <f t="shared" si="45"/>
        <v>4.7619047619047616E-2</v>
      </c>
      <c r="O88" s="18">
        <f>IF(ISNUMBER(M88), $B91 * N88, "")</f>
        <v>7142.8571428571422</v>
      </c>
      <c r="Q88" s="228"/>
      <c r="R88" s="228"/>
      <c r="S88" s="228"/>
    </row>
    <row r="89" spans="1:19">
      <c r="A89" s="125" t="s">
        <v>248</v>
      </c>
      <c r="B89" s="126">
        <v>749</v>
      </c>
      <c r="C89" s="77">
        <v>-2.7272727300000001E-2</v>
      </c>
      <c r="D89" s="15">
        <v>758</v>
      </c>
      <c r="E89" s="32">
        <f t="shared" si="42"/>
        <v>1.2016021361815754E-2</v>
      </c>
      <c r="F89" s="18">
        <f>IF(ISNUMBER(D89), $B91 * E89, "")</f>
        <v>1802.4032042723632</v>
      </c>
      <c r="G89" s="31">
        <v>770</v>
      </c>
      <c r="H89" s="32">
        <f t="shared" si="43"/>
        <v>2.8037383177570093E-2</v>
      </c>
      <c r="I89" s="101">
        <f>IF(ISNUMBER(G89), $B91 * H89, "")</f>
        <v>4205.6074766355141</v>
      </c>
      <c r="J89" s="15">
        <v>778</v>
      </c>
      <c r="K89" s="32">
        <f t="shared" si="44"/>
        <v>3.8718291054739652E-2</v>
      </c>
      <c r="L89" s="18">
        <f>IF(ISNUMBER(J89), $B91 * K89, "")</f>
        <v>5807.7436582109476</v>
      </c>
      <c r="M89" s="31">
        <v>776</v>
      </c>
      <c r="N89" s="32">
        <f t="shared" si="45"/>
        <v>3.6048064085447265E-2</v>
      </c>
      <c r="O89" s="18">
        <f>IF(ISNUMBER(M89), $B91 * N89, "")</f>
        <v>5407.2096128170897</v>
      </c>
      <c r="Q89" s="250"/>
      <c r="R89" s="251"/>
      <c r="S89" s="252"/>
    </row>
    <row r="90" spans="1:19" ht="17.25" thickBot="1">
      <c r="A90" s="130" t="s">
        <v>224</v>
      </c>
      <c r="B90" s="131">
        <v>856</v>
      </c>
      <c r="C90" s="79">
        <v>-2.7272727300000001E-2</v>
      </c>
      <c r="D90" s="24">
        <v>861</v>
      </c>
      <c r="E90" s="25">
        <f t="shared" si="42"/>
        <v>5.8411214953271026E-3</v>
      </c>
      <c r="F90" s="104">
        <f>IF(ISNUMBER(D90), $B91 * E90, "")</f>
        <v>876.1682242990654</v>
      </c>
      <c r="G90" s="102">
        <v>879</v>
      </c>
      <c r="H90" s="25">
        <f t="shared" si="43"/>
        <v>2.6869158878504672E-2</v>
      </c>
      <c r="I90" s="103">
        <f>IF(ISNUMBER(G90), $B91 * H90, "")</f>
        <v>4030.3738317757006</v>
      </c>
      <c r="J90" s="24">
        <v>885</v>
      </c>
      <c r="K90" s="25">
        <f t="shared" si="44"/>
        <v>3.3878504672897193E-2</v>
      </c>
      <c r="L90" s="104">
        <f>IF(ISNUMBER(J90), $B91 * K90, "")</f>
        <v>5081.7757009345787</v>
      </c>
      <c r="M90" s="102">
        <v>887</v>
      </c>
      <c r="N90" s="25">
        <f t="shared" si="45"/>
        <v>3.6214953271028034E-2</v>
      </c>
      <c r="O90" s="104">
        <f>IF(ISNUMBER(M90), $B91 * N90, "")</f>
        <v>5432.2429906542047</v>
      </c>
      <c r="Q90" s="253"/>
      <c r="R90" s="254"/>
      <c r="S90" s="255"/>
    </row>
    <row r="91" spans="1:19" ht="17.25" thickBot="1">
      <c r="A91" s="132" t="s">
        <v>266</v>
      </c>
      <c r="B91" s="261">
        <f>$B$37</f>
        <v>150000</v>
      </c>
      <c r="C91" s="262"/>
      <c r="D91" s="26" t="s">
        <v>267</v>
      </c>
      <c r="E91" s="27">
        <f>IF(COUNT(E71:E90), SUM(E71:E90) / COUNT(E71:E90), 0)</f>
        <v>1.6561554763651336E-2</v>
      </c>
      <c r="F91" s="28">
        <f>SUM(F71:F90)</f>
        <v>49684.664290954017</v>
      </c>
      <c r="G91" s="26" t="s">
        <v>267</v>
      </c>
      <c r="H91" s="27">
        <f>IF(COUNT(H71:H90), SUM(H71:H90) / COUNT(H71:H90), 0)</f>
        <v>3.8308939717352511E-2</v>
      </c>
      <c r="I91" s="28">
        <f>SUM(I71:I90)</f>
        <v>114926.81915205753</v>
      </c>
      <c r="J91" s="26" t="s">
        <v>267</v>
      </c>
      <c r="K91" s="27">
        <f>IF(COUNT(K71:K90), SUM(K71:K90) / COUNT(K71:K90), 0)</f>
        <v>4.0890538357046355E-2</v>
      </c>
      <c r="L91" s="28">
        <f>SUM(L71:L90)</f>
        <v>122671.61507113907</v>
      </c>
      <c r="M91" s="26" t="s">
        <v>267</v>
      </c>
      <c r="N91" s="27">
        <f>IF(COUNT(N71:N90), SUM(N71:N90) / COUNT(N71:N90), 0)</f>
        <v>3.6972428166113111E-2</v>
      </c>
      <c r="O91" s="28">
        <f>SUM(O71:O90)</f>
        <v>110917.28449833933</v>
      </c>
      <c r="Q91" s="256"/>
      <c r="R91" s="257"/>
      <c r="S91" s="258"/>
    </row>
    <row r="93" spans="1:19" ht="17.25" thickBot="1"/>
    <row r="94" spans="1:19" ht="17.25" thickBot="1">
      <c r="A94" s="202" t="s">
        <v>46</v>
      </c>
      <c r="B94" s="203"/>
      <c r="C94" s="203"/>
      <c r="D94" s="203"/>
      <c r="E94" s="203"/>
      <c r="F94" s="203"/>
      <c r="G94" s="203"/>
      <c r="H94" s="203"/>
      <c r="I94" s="203"/>
      <c r="J94" s="203"/>
      <c r="K94" s="203"/>
      <c r="L94" s="203"/>
      <c r="M94" s="203"/>
      <c r="N94" s="203"/>
      <c r="O94" s="204"/>
      <c r="Q94" s="223"/>
      <c r="R94" s="223"/>
      <c r="S94" s="223"/>
    </row>
    <row r="95" spans="1:19" ht="17.25" thickBot="1">
      <c r="A95" s="190" t="s">
        <v>263</v>
      </c>
      <c r="B95" s="202" t="s">
        <v>49</v>
      </c>
      <c r="C95" s="204"/>
      <c r="D95" s="202" t="s">
        <v>57</v>
      </c>
      <c r="E95" s="203"/>
      <c r="F95" s="204"/>
      <c r="G95" s="229">
        <f>_xlfn.IFNA(VLOOKUP(B95, 현재가테이블!$B$2:$D$200, 2, FALSE), "-")</f>
        <v>48446000</v>
      </c>
      <c r="H95" s="230"/>
      <c r="I95" s="231"/>
      <c r="J95" s="202" t="s">
        <v>58</v>
      </c>
      <c r="K95" s="203"/>
      <c r="L95" s="204"/>
      <c r="M95" s="232">
        <f>_xlfn.IFNA(VLOOKUP(B95, 현재가테이블!$B$2:$D$200, 3, FALSE), "-")</f>
        <v>4.5040769699999997E-2</v>
      </c>
      <c r="N95" s="233"/>
      <c r="O95" s="234"/>
      <c r="Q95" s="223"/>
      <c r="R95" s="223"/>
      <c r="S95" s="223"/>
    </row>
    <row r="96" spans="1:19" ht="17.25" thickBot="1">
      <c r="A96" s="263" t="s">
        <v>54</v>
      </c>
      <c r="B96" s="265" t="str">
        <f>TEXT($G$1, "[$-ko-KR]yyyy-mm-dd(ddd) ") &amp; "오전 00:00"</f>
        <v>2022-02-15(화) 오전 00:00</v>
      </c>
      <c r="C96" s="266"/>
      <c r="D96" s="225" t="str">
        <f>TEXT($G$1, "[$-ko-KR]yyyy-mm-dd(ddd) ") &amp; "오후 14:00"</f>
        <v>2022-02-15(화) 오후 14:00</v>
      </c>
      <c r="E96" s="226"/>
      <c r="F96" s="227"/>
      <c r="G96" s="225" t="str">
        <f>TEXT($G$1, "[$-ko-KR]yyyy-mm-dd(ddd) ") &amp; "오후 19:00"</f>
        <v>2022-02-15(화) 오후 19:00</v>
      </c>
      <c r="H96" s="226"/>
      <c r="I96" s="227"/>
      <c r="J96" s="225" t="str">
        <f>TEXT($G$1, "[$-ko-KR]yyyy-mm-dd(ddd) ") &amp; "오후 21:00"</f>
        <v>2022-02-15(화) 오후 21:00</v>
      </c>
      <c r="K96" s="226"/>
      <c r="L96" s="227"/>
      <c r="M96" s="225" t="str">
        <f>TEXT($G$1+1, "[$-ko-KR]yyyy-mm-dd(ddd) ") &amp; "오전 00:00"</f>
        <v>2022-02-16(수) 오전 00:00</v>
      </c>
      <c r="N96" s="226"/>
      <c r="O96" s="227"/>
      <c r="Q96" s="223"/>
      <c r="R96" s="223"/>
      <c r="S96" s="223"/>
    </row>
    <row r="97" spans="1:19" ht="17.25" thickBot="1">
      <c r="A97" s="264"/>
      <c r="B97" s="121" t="s">
        <v>57</v>
      </c>
      <c r="C97" s="122" t="s">
        <v>58</v>
      </c>
      <c r="D97" s="2" t="s">
        <v>57</v>
      </c>
      <c r="E97" s="10" t="s">
        <v>264</v>
      </c>
      <c r="F97" s="11" t="s">
        <v>265</v>
      </c>
      <c r="G97" s="191" t="s">
        <v>57</v>
      </c>
      <c r="H97" s="192" t="s">
        <v>264</v>
      </c>
      <c r="I97" s="193" t="s">
        <v>265</v>
      </c>
      <c r="J97" s="10" t="s">
        <v>57</v>
      </c>
      <c r="K97" s="10" t="s">
        <v>264</v>
      </c>
      <c r="L97" s="115" t="s">
        <v>265</v>
      </c>
      <c r="M97" s="2" t="s">
        <v>57</v>
      </c>
      <c r="N97" s="10" t="s">
        <v>264</v>
      </c>
      <c r="O97" s="66" t="s">
        <v>265</v>
      </c>
      <c r="Q97" s="228"/>
      <c r="R97" s="228"/>
      <c r="S97" s="228"/>
    </row>
    <row r="98" spans="1:19" ht="17.25" thickBot="1">
      <c r="A98" s="123" t="s">
        <v>181</v>
      </c>
      <c r="B98" s="124">
        <v>1145</v>
      </c>
      <c r="C98" s="76">
        <v>0.1393034826</v>
      </c>
      <c r="D98" s="13">
        <v>1100</v>
      </c>
      <c r="E98" s="14">
        <f>IF(ISNUMBER(D98), (D98 - $B98) / $B98, "")</f>
        <v>-3.9301310043668124E-2</v>
      </c>
      <c r="F98" s="16">
        <f>IF(ISNUMBER(D98), $B118 * E98, "")</f>
        <v>-5895.1965065502181</v>
      </c>
      <c r="G98" s="29">
        <v>1075</v>
      </c>
      <c r="H98" s="14">
        <f>IF(ISNUMBER(G98), (G98 - $B98) / $B98, "")</f>
        <v>-6.1135371179039298E-2</v>
      </c>
      <c r="I98" s="100">
        <f>IF(ISNUMBER(G98), $B118 * H98, "")</f>
        <v>-9170.3056768558945</v>
      </c>
      <c r="J98" s="13">
        <v>1085</v>
      </c>
      <c r="K98" s="14">
        <f>IF(ISNUMBER(J98), (J98 - $B98) / $B98, "")</f>
        <v>-5.2401746724890827E-2</v>
      </c>
      <c r="L98" s="16">
        <f>IF(ISNUMBER(J98), $B118 * K98, "")</f>
        <v>-7860.2620087336245</v>
      </c>
      <c r="M98" s="29">
        <v>1040</v>
      </c>
      <c r="N98" s="14">
        <f>IF(ISNUMBER(M98), (M98 - $B98) / $B98, "")</f>
        <v>-9.1703056768558958E-2</v>
      </c>
      <c r="O98" s="16">
        <f>IF(ISNUMBER(M98), $B118 * N98, "")</f>
        <v>-13755.458515283844</v>
      </c>
      <c r="Q98" s="223"/>
      <c r="R98" s="223"/>
      <c r="S98" s="223"/>
    </row>
    <row r="99" spans="1:19" ht="17.25" thickBot="1">
      <c r="A99" s="125" t="s">
        <v>216</v>
      </c>
      <c r="B99" s="126">
        <v>152</v>
      </c>
      <c r="C99" s="77">
        <v>4.8275862099999997E-2</v>
      </c>
      <c r="D99" s="15">
        <v>150</v>
      </c>
      <c r="E99" s="32">
        <f t="shared" ref="E99:E102" si="46">IF(ISNUMBER(D99), (D99 - $B99) / $B99, "")</f>
        <v>-1.3157894736842105E-2</v>
      </c>
      <c r="F99" s="18">
        <f>IF(ISNUMBER(D99), $B118 * E99, "")</f>
        <v>-1973.6842105263156</v>
      </c>
      <c r="G99" s="31">
        <v>153</v>
      </c>
      <c r="H99" s="32">
        <f t="shared" ref="H99:H102" si="47">IF(ISNUMBER(G99), (G99 - $B99) / $B99, "")</f>
        <v>6.5789473684210523E-3</v>
      </c>
      <c r="I99" s="101">
        <f>IF(ISNUMBER(G99), $B118 * H99, "")</f>
        <v>986.8421052631578</v>
      </c>
      <c r="J99" s="15">
        <v>153</v>
      </c>
      <c r="K99" s="32">
        <f t="shared" ref="K99:K102" si="48">IF(ISNUMBER(J99), (J99 - $B99) / $B99, "")</f>
        <v>6.5789473684210523E-3</v>
      </c>
      <c r="L99" s="18">
        <f>IF(ISNUMBER(J99), $B118 * K99, "")</f>
        <v>986.8421052631578</v>
      </c>
      <c r="M99" s="31">
        <v>153</v>
      </c>
      <c r="N99" s="32">
        <f t="shared" ref="N99:N102" si="49">IF(ISNUMBER(M99), (M99 - $B99) / $B99, "")</f>
        <v>6.5789473684210523E-3</v>
      </c>
      <c r="O99" s="18">
        <f>IF(ISNUMBER(M99), $B118 * N99, "")</f>
        <v>986.8421052631578</v>
      </c>
      <c r="Q99" s="223"/>
      <c r="R99" s="223"/>
      <c r="S99" s="223"/>
    </row>
    <row r="100" spans="1:19" ht="17.25" thickBot="1">
      <c r="A100" s="125" t="s">
        <v>226</v>
      </c>
      <c r="B100" s="126">
        <v>419</v>
      </c>
      <c r="C100" s="77">
        <v>4.7500000000000001E-2</v>
      </c>
      <c r="D100" s="15">
        <v>420</v>
      </c>
      <c r="E100" s="32">
        <f t="shared" si="46"/>
        <v>2.3866348448687352E-3</v>
      </c>
      <c r="F100" s="18">
        <f>IF(ISNUMBER(D100), $B118 * E100, "")</f>
        <v>357.99522673031026</v>
      </c>
      <c r="G100" s="31">
        <v>428</v>
      </c>
      <c r="H100" s="32">
        <f t="shared" si="47"/>
        <v>2.1479713603818614E-2</v>
      </c>
      <c r="I100" s="101">
        <f>IF(ISNUMBER(G100), $B118 * H100, "")</f>
        <v>3221.9570405727923</v>
      </c>
      <c r="J100" s="15">
        <v>429</v>
      </c>
      <c r="K100" s="32">
        <f t="shared" si="48"/>
        <v>2.386634844868735E-2</v>
      </c>
      <c r="L100" s="18">
        <f>IF(ISNUMBER(J100), $B118 * K100, "")</f>
        <v>3579.9522673031024</v>
      </c>
      <c r="M100" s="31">
        <v>428</v>
      </c>
      <c r="N100" s="32">
        <f t="shared" si="49"/>
        <v>2.1479713603818614E-2</v>
      </c>
      <c r="O100" s="18">
        <f>IF(ISNUMBER(M100), $B118 * N100, "")</f>
        <v>3221.9570405727923</v>
      </c>
      <c r="Q100" s="228"/>
      <c r="R100" s="228"/>
      <c r="S100" s="228"/>
    </row>
    <row r="101" spans="1:19" ht="17.25" thickBot="1">
      <c r="A101" s="125" t="s">
        <v>339</v>
      </c>
      <c r="B101" s="126">
        <v>117450</v>
      </c>
      <c r="C101" s="77">
        <v>3.1620553400000001E-2</v>
      </c>
      <c r="D101" s="15">
        <v>122100</v>
      </c>
      <c r="E101" s="32">
        <f t="shared" si="46"/>
        <v>3.9591315453384422E-2</v>
      </c>
      <c r="F101" s="18">
        <f>IF(ISNUMBER(D101), $B118 * E101, "")</f>
        <v>5938.6973180076629</v>
      </c>
      <c r="G101" s="31">
        <v>124350</v>
      </c>
      <c r="H101" s="32">
        <f t="shared" si="47"/>
        <v>5.8748403575989781E-2</v>
      </c>
      <c r="I101" s="101">
        <f>IF(ISNUMBER(G101), $B118 * H101, "")</f>
        <v>8812.2605363984676</v>
      </c>
      <c r="J101" s="15">
        <v>123550</v>
      </c>
      <c r="K101" s="32">
        <f t="shared" si="48"/>
        <v>5.1936994465730101E-2</v>
      </c>
      <c r="L101" s="18">
        <f>IF(ISNUMBER(J101), $B118 * K101, "")</f>
        <v>7790.5491698595151</v>
      </c>
      <c r="M101" s="31">
        <v>123300</v>
      </c>
      <c r="N101" s="32">
        <f t="shared" si="49"/>
        <v>4.9808429118773943E-2</v>
      </c>
      <c r="O101" s="18">
        <f>IF(ISNUMBER(M101), $B118 * N101, "")</f>
        <v>7471.2643678160912</v>
      </c>
      <c r="Q101" s="228"/>
      <c r="R101" s="228"/>
      <c r="S101" s="228"/>
    </row>
    <row r="102" spans="1:19" ht="17.25" thickBot="1">
      <c r="A102" s="127" t="s">
        <v>346</v>
      </c>
      <c r="B102" s="128">
        <v>98030</v>
      </c>
      <c r="C102" s="78">
        <v>2.5418409999999999E-2</v>
      </c>
      <c r="D102" s="20">
        <v>101550</v>
      </c>
      <c r="E102" s="21">
        <f t="shared" si="46"/>
        <v>3.5907375293277567E-2</v>
      </c>
      <c r="F102" s="22">
        <f>IF(ISNUMBER(D102), $B118 * E102, "")</f>
        <v>5386.1062939916346</v>
      </c>
      <c r="G102" s="30">
        <v>106350</v>
      </c>
      <c r="H102" s="21">
        <f t="shared" si="47"/>
        <v>8.4871977965928797E-2</v>
      </c>
      <c r="I102" s="105">
        <f>IF(ISNUMBER(G102), $B118 * H102, "")</f>
        <v>12730.796694889319</v>
      </c>
      <c r="J102" s="20">
        <v>107400</v>
      </c>
      <c r="K102" s="21">
        <f t="shared" si="48"/>
        <v>9.5582984800571258E-2</v>
      </c>
      <c r="L102" s="22">
        <f>IF(ISNUMBER(J102), $B118 * K102, "")</f>
        <v>14337.447720085689</v>
      </c>
      <c r="M102" s="30">
        <v>108200</v>
      </c>
      <c r="N102" s="21">
        <f t="shared" si="49"/>
        <v>0.10374375191267979</v>
      </c>
      <c r="O102" s="22">
        <f>IF(ISNUMBER(M102), $B118 * N102, "")</f>
        <v>15561.562786901968</v>
      </c>
      <c r="Q102" s="228"/>
      <c r="R102" s="228"/>
      <c r="S102" s="228"/>
    </row>
    <row r="103" spans="1:19" ht="17.25" thickBot="1">
      <c r="A103" s="125" t="s">
        <v>329</v>
      </c>
      <c r="B103" s="129">
        <v>2080</v>
      </c>
      <c r="C103" s="80">
        <v>2.46305419E-2</v>
      </c>
      <c r="D103" s="106">
        <v>2080</v>
      </c>
      <c r="E103" s="107">
        <f>IF(ISNUMBER(D103), (D103 - $B103) / $B103, "")</f>
        <v>0</v>
      </c>
      <c r="F103" s="108">
        <f>IF(ISNUMBER(D103), $B118 * E103, "")</f>
        <v>0</v>
      </c>
      <c r="G103" s="109">
        <v>2125</v>
      </c>
      <c r="H103" s="107">
        <f>IF(ISNUMBER(G103), (G103 - $B103) / $B103, "")</f>
        <v>2.1634615384615384E-2</v>
      </c>
      <c r="I103" s="110">
        <f>IF(ISNUMBER(G103), $B118 * H103, "")</f>
        <v>3245.1923076923076</v>
      </c>
      <c r="J103" s="106">
        <v>2125</v>
      </c>
      <c r="K103" s="107">
        <f>IF(ISNUMBER(J103), (J103 - $B103) / $B103, "")</f>
        <v>2.1634615384615384E-2</v>
      </c>
      <c r="L103" s="108">
        <f>IF(ISNUMBER(J103), $B118 * K103, "")</f>
        <v>3245.1923076923076</v>
      </c>
      <c r="M103" s="109">
        <v>2115</v>
      </c>
      <c r="N103" s="107">
        <f>IF(ISNUMBER(M103), (M103 - $B103) / $B103, "")</f>
        <v>1.6826923076923076E-2</v>
      </c>
      <c r="O103" s="108">
        <f>IF(ISNUMBER(M103), $B118 * N103, "")</f>
        <v>2524.0384615384614</v>
      </c>
      <c r="Q103" s="228"/>
      <c r="R103" s="228"/>
      <c r="S103" s="228"/>
    </row>
    <row r="104" spans="1:19" ht="17.25" thickBot="1">
      <c r="A104" s="125" t="s">
        <v>198</v>
      </c>
      <c r="B104" s="126">
        <v>52.9</v>
      </c>
      <c r="C104" s="77">
        <v>2.32108317E-2</v>
      </c>
      <c r="D104" s="15">
        <v>52.6</v>
      </c>
      <c r="E104" s="32">
        <f t="shared" ref="E104:E107" si="50">IF(ISNUMBER(D104), (D104 - $B104) / $B104, "")</f>
        <v>-5.6710775047258445E-3</v>
      </c>
      <c r="F104" s="18">
        <f>IF(ISNUMBER(D104), $B118 * E104, "")</f>
        <v>-850.66162570887673</v>
      </c>
      <c r="G104" s="31">
        <v>53.7</v>
      </c>
      <c r="H104" s="32">
        <f t="shared" ref="H104:H107" si="51">IF(ISNUMBER(G104), (G104 - $B104) / $B104, "")</f>
        <v>1.5122873345935808E-2</v>
      </c>
      <c r="I104" s="101">
        <f>IF(ISNUMBER(G104), $B118 * H104, "")</f>
        <v>2268.4310018903711</v>
      </c>
      <c r="J104" s="15">
        <v>53.8</v>
      </c>
      <c r="K104" s="32">
        <f t="shared" ref="K104:K107" si="52">IF(ISNUMBER(J104), (J104 - $B104) / $B104, "")</f>
        <v>1.7013232514177669E-2</v>
      </c>
      <c r="L104" s="18">
        <f>IF(ISNUMBER(J104), $B118 * K104, "")</f>
        <v>2551.9848771266502</v>
      </c>
      <c r="M104" s="31">
        <v>53.4</v>
      </c>
      <c r="N104" s="32">
        <f t="shared" ref="N104:N107" si="53">IF(ISNUMBER(M104), (M104 - $B104) / $B104, "")</f>
        <v>9.4517958412098299E-3</v>
      </c>
      <c r="O104" s="18">
        <f>IF(ISNUMBER(M104), $B118 * N104, "")</f>
        <v>1417.7693761814744</v>
      </c>
      <c r="Q104" s="228"/>
      <c r="R104" s="228"/>
      <c r="S104" s="228"/>
    </row>
    <row r="105" spans="1:19" ht="17.25" thickBot="1">
      <c r="A105" s="125" t="s">
        <v>109</v>
      </c>
      <c r="B105" s="126">
        <v>4475</v>
      </c>
      <c r="C105" s="77">
        <v>1.7045454500000001E-2</v>
      </c>
      <c r="D105" s="15">
        <v>4415</v>
      </c>
      <c r="E105" s="32">
        <f t="shared" si="50"/>
        <v>-1.3407821229050279E-2</v>
      </c>
      <c r="F105" s="18">
        <f>IF(ISNUMBER(D105), $B118 * E105, "")</f>
        <v>-2011.1731843575419</v>
      </c>
      <c r="G105" s="31">
        <v>4605</v>
      </c>
      <c r="H105" s="32">
        <f t="shared" si="51"/>
        <v>2.9050279329608939E-2</v>
      </c>
      <c r="I105" s="101">
        <f>IF(ISNUMBER(G105), $B118 * H105, "")</f>
        <v>4357.5418994413412</v>
      </c>
      <c r="J105" s="15">
        <v>4635</v>
      </c>
      <c r="K105" s="32">
        <f t="shared" si="52"/>
        <v>3.5754189944134075E-2</v>
      </c>
      <c r="L105" s="18">
        <f>IF(ISNUMBER(J105), $B118 * K105, "")</f>
        <v>5363.1284916201112</v>
      </c>
      <c r="M105" s="31">
        <v>4555</v>
      </c>
      <c r="N105" s="32">
        <f t="shared" si="53"/>
        <v>1.7877094972067038E-2</v>
      </c>
      <c r="O105" s="18">
        <f>IF(ISNUMBER(M105), $B118 * N105, "")</f>
        <v>2681.5642458100556</v>
      </c>
      <c r="Q105" s="228"/>
      <c r="R105" s="228"/>
      <c r="S105" s="228"/>
    </row>
    <row r="106" spans="1:19" ht="17.25" thickBot="1">
      <c r="A106" s="125" t="s">
        <v>143</v>
      </c>
      <c r="B106" s="126">
        <v>1670</v>
      </c>
      <c r="C106" s="77">
        <v>1.51975684E-2</v>
      </c>
      <c r="D106" s="15">
        <v>1720</v>
      </c>
      <c r="E106" s="32">
        <f t="shared" si="50"/>
        <v>2.9940119760479042E-2</v>
      </c>
      <c r="F106" s="18">
        <f>IF(ISNUMBER(D106), $B118 * E106, "")</f>
        <v>4491.0179640718561</v>
      </c>
      <c r="G106" s="31">
        <v>1765</v>
      </c>
      <c r="H106" s="32">
        <f t="shared" si="51"/>
        <v>5.6886227544910177E-2</v>
      </c>
      <c r="I106" s="101">
        <f>IF(ISNUMBER(G106), $B118 * H106, "")</f>
        <v>8532.934131736527</v>
      </c>
      <c r="J106" s="15">
        <v>1760</v>
      </c>
      <c r="K106" s="32">
        <f t="shared" si="52"/>
        <v>5.3892215568862277E-2</v>
      </c>
      <c r="L106" s="18">
        <f>IF(ISNUMBER(J106), $B118 * K106, "")</f>
        <v>8083.8323353293417</v>
      </c>
      <c r="M106" s="31">
        <v>1760</v>
      </c>
      <c r="N106" s="32">
        <f t="shared" si="53"/>
        <v>5.3892215568862277E-2</v>
      </c>
      <c r="O106" s="18">
        <f>IF(ISNUMBER(M106), $B118 * N106, "")</f>
        <v>8083.8323353293417</v>
      </c>
      <c r="Q106" s="33"/>
      <c r="R106" s="33"/>
    </row>
    <row r="107" spans="1:19" ht="17.25" thickBot="1">
      <c r="A107" s="130" t="s">
        <v>240</v>
      </c>
      <c r="B107" s="131">
        <v>1185</v>
      </c>
      <c r="C107" s="79">
        <v>1.2820512799999999E-2</v>
      </c>
      <c r="D107" s="24">
        <v>1200</v>
      </c>
      <c r="E107" s="25">
        <f t="shared" si="50"/>
        <v>1.2658227848101266E-2</v>
      </c>
      <c r="F107" s="104">
        <f>IF(ISNUMBER(D107), $B118 * E107, "")</f>
        <v>1898.7341772151899</v>
      </c>
      <c r="G107" s="102">
        <v>1225</v>
      </c>
      <c r="H107" s="25">
        <f t="shared" si="51"/>
        <v>3.3755274261603373E-2</v>
      </c>
      <c r="I107" s="103">
        <f>IF(ISNUMBER(G107), $B118 * H107, "")</f>
        <v>5063.2911392405058</v>
      </c>
      <c r="J107" s="24">
        <v>1225</v>
      </c>
      <c r="K107" s="25">
        <f t="shared" si="52"/>
        <v>3.3755274261603373E-2</v>
      </c>
      <c r="L107" s="104">
        <f>IF(ISNUMBER(J107), $B118 * K107, "")</f>
        <v>5063.2911392405058</v>
      </c>
      <c r="M107" s="102">
        <v>1220</v>
      </c>
      <c r="N107" s="25">
        <f t="shared" si="53"/>
        <v>2.9535864978902954E-2</v>
      </c>
      <c r="O107" s="104">
        <f>IF(ISNUMBER(M107), $B118 * N107, "")</f>
        <v>4430.3797468354433</v>
      </c>
      <c r="Q107" s="237"/>
      <c r="R107" s="238"/>
      <c r="S107" s="239"/>
    </row>
    <row r="108" spans="1:19">
      <c r="A108" s="123" t="s">
        <v>93</v>
      </c>
      <c r="B108" s="124">
        <v>3562000</v>
      </c>
      <c r="C108" s="76">
        <v>1.22193805E-2</v>
      </c>
      <c r="D108" s="13">
        <v>3652000</v>
      </c>
      <c r="E108" s="14">
        <f>IF(ISNUMBER(D108), (D108 - $B108) / $B108, "")</f>
        <v>2.5266704098820886E-2</v>
      </c>
      <c r="F108" s="16">
        <f>IF(ISNUMBER(D108), $B118 * E108, "")</f>
        <v>3790.0056148231329</v>
      </c>
      <c r="G108" s="29">
        <v>3748000</v>
      </c>
      <c r="H108" s="14">
        <f>IF(ISNUMBER(G108), (G108 - $B108) / $B108, "")</f>
        <v>5.221785513756317E-2</v>
      </c>
      <c r="I108" s="100">
        <f>IF(ISNUMBER(G108), $B118 * H108, "")</f>
        <v>7832.6782706344757</v>
      </c>
      <c r="J108" s="13">
        <v>3746000</v>
      </c>
      <c r="K108" s="14">
        <f>IF(ISNUMBER(J108), (J108 - $B108) / $B108, "")</f>
        <v>5.1656372824256037E-2</v>
      </c>
      <c r="L108" s="16">
        <f>IF(ISNUMBER(J108), $B118 * K108, "")</f>
        <v>7748.4559236384057</v>
      </c>
      <c r="M108" s="29">
        <v>3757000</v>
      </c>
      <c r="N108" s="14">
        <f>IF(ISNUMBER(M108), (M108 - $B108) / $B108, "")</f>
        <v>5.4744525547445258E-2</v>
      </c>
      <c r="O108" s="16">
        <f>IF(ISNUMBER(M108), $B118 * N108, "")</f>
        <v>8211.6788321167878</v>
      </c>
      <c r="Q108" s="240"/>
      <c r="R108" s="241"/>
      <c r="S108" s="242"/>
    </row>
    <row r="109" spans="1:19" ht="17.25" thickBot="1">
      <c r="A109" s="125" t="s">
        <v>234</v>
      </c>
      <c r="B109" s="126">
        <v>103</v>
      </c>
      <c r="C109" s="77">
        <v>9.8039215999999995E-3</v>
      </c>
      <c r="D109" s="15">
        <v>106</v>
      </c>
      <c r="E109" s="32">
        <f t="shared" ref="E109:E112" si="54">IF(ISNUMBER(D109), (D109 - $B109) / $B109, "")</f>
        <v>2.9126213592233011E-2</v>
      </c>
      <c r="F109" s="18">
        <f>IF(ISNUMBER(D109), $B118 * E109, "")</f>
        <v>4368.9320388349515</v>
      </c>
      <c r="G109" s="31">
        <v>107</v>
      </c>
      <c r="H109" s="32">
        <f t="shared" ref="H109:H112" si="55">IF(ISNUMBER(G109), (G109 - $B109) / $B109, "")</f>
        <v>3.8834951456310676E-2</v>
      </c>
      <c r="I109" s="101">
        <f>IF(ISNUMBER(G109), $B118 * H109, "")</f>
        <v>5825.2427184466014</v>
      </c>
      <c r="J109" s="15">
        <v>108</v>
      </c>
      <c r="K109" s="32">
        <f t="shared" ref="K109:K112" si="56">IF(ISNUMBER(J109), (J109 - $B109) / $B109, "")</f>
        <v>4.8543689320388349E-2</v>
      </c>
      <c r="L109" s="18">
        <f>IF(ISNUMBER(J109), $B118 * K109, "")</f>
        <v>7281.5533980582522</v>
      </c>
      <c r="M109" s="31">
        <v>108</v>
      </c>
      <c r="N109" s="32">
        <f t="shared" ref="N109:N112" si="57">IF(ISNUMBER(M109), (M109 - $B109) / $B109, "")</f>
        <v>4.8543689320388349E-2</v>
      </c>
      <c r="O109" s="18">
        <f>IF(ISNUMBER(M109), $B118 * N109, "")</f>
        <v>7281.5533980582522</v>
      </c>
      <c r="Q109" s="243"/>
      <c r="R109" s="244"/>
      <c r="S109" s="245"/>
    </row>
    <row r="110" spans="1:19" ht="17.25" thickBot="1">
      <c r="A110" s="125" t="s">
        <v>95</v>
      </c>
      <c r="B110" s="126">
        <v>4755</v>
      </c>
      <c r="C110" s="77">
        <v>9.5541401000000005E-3</v>
      </c>
      <c r="D110" s="15">
        <v>4880</v>
      </c>
      <c r="E110" s="32">
        <f t="shared" si="54"/>
        <v>2.6288117770767613E-2</v>
      </c>
      <c r="F110" s="18">
        <f>IF(ISNUMBER(D110), $B118 * E110, "")</f>
        <v>3943.2176656151419</v>
      </c>
      <c r="G110" s="31">
        <v>5025</v>
      </c>
      <c r="H110" s="32">
        <f t="shared" si="55"/>
        <v>5.6782334384858045E-2</v>
      </c>
      <c r="I110" s="101">
        <f>IF(ISNUMBER(G110), $B118 * H110, "")</f>
        <v>8517.3501577287061</v>
      </c>
      <c r="J110" s="15">
        <v>5005</v>
      </c>
      <c r="K110" s="32">
        <f t="shared" si="56"/>
        <v>5.2576235541535225E-2</v>
      </c>
      <c r="L110" s="18">
        <f>IF(ISNUMBER(J110), $B118 * K110, "")</f>
        <v>7886.4353312302837</v>
      </c>
      <c r="M110" s="31">
        <v>4955</v>
      </c>
      <c r="N110" s="32">
        <f t="shared" si="57"/>
        <v>4.2060988433228183E-2</v>
      </c>
      <c r="O110" s="18">
        <f>IF(ISNUMBER(M110), $B118 * N110, "")</f>
        <v>6309.1482649842274</v>
      </c>
      <c r="Q110" s="228"/>
      <c r="R110" s="228"/>
      <c r="S110" s="228"/>
    </row>
    <row r="111" spans="1:19" ht="17.25" thickBot="1">
      <c r="A111" s="125" t="s">
        <v>85</v>
      </c>
      <c r="B111" s="126">
        <v>248</v>
      </c>
      <c r="C111" s="77">
        <v>8.1300812999999996E-3</v>
      </c>
      <c r="D111" s="15">
        <v>253</v>
      </c>
      <c r="E111" s="32">
        <f t="shared" si="54"/>
        <v>2.0161290322580645E-2</v>
      </c>
      <c r="F111" s="18">
        <f>IF(ISNUMBER(D111), $B118 * E111, "")</f>
        <v>3024.1935483870966</v>
      </c>
      <c r="G111" s="31">
        <v>262</v>
      </c>
      <c r="H111" s="32">
        <f t="shared" si="55"/>
        <v>5.6451612903225805E-2</v>
      </c>
      <c r="I111" s="101">
        <f>IF(ISNUMBER(G111), $B118 * H111, "")</f>
        <v>8467.7419354838712</v>
      </c>
      <c r="J111" s="15">
        <v>263</v>
      </c>
      <c r="K111" s="32">
        <f t="shared" si="56"/>
        <v>6.0483870967741937E-2</v>
      </c>
      <c r="L111" s="18">
        <f>IF(ISNUMBER(J111), $B118 * K111, "")</f>
        <v>9072.5806451612898</v>
      </c>
      <c r="M111" s="31">
        <v>264</v>
      </c>
      <c r="N111" s="32">
        <f t="shared" si="57"/>
        <v>6.4516129032258063E-2</v>
      </c>
      <c r="O111" s="18">
        <f>IF(ISNUMBER(M111), $B118 * N111, "")</f>
        <v>9677.4193548387102</v>
      </c>
      <c r="Q111" s="223"/>
      <c r="R111" s="223"/>
      <c r="S111" s="223"/>
    </row>
    <row r="112" spans="1:19" ht="17.25" thickBot="1">
      <c r="A112" s="127" t="s">
        <v>73</v>
      </c>
      <c r="B112" s="128">
        <v>32390</v>
      </c>
      <c r="C112" s="78">
        <v>7.4650078000000003E-3</v>
      </c>
      <c r="D112" s="20">
        <v>33810</v>
      </c>
      <c r="E112" s="21">
        <f t="shared" si="54"/>
        <v>4.3840691571472676E-2</v>
      </c>
      <c r="F112" s="22">
        <f>IF(ISNUMBER(D112), $B118 * E112, "")</f>
        <v>6576.1037357209016</v>
      </c>
      <c r="G112" s="30">
        <v>34430</v>
      </c>
      <c r="H112" s="21">
        <f t="shared" si="55"/>
        <v>6.2982401975918492E-2</v>
      </c>
      <c r="I112" s="105">
        <f>IF(ISNUMBER(G112), $B118 * H112, "")</f>
        <v>9447.3602963877747</v>
      </c>
      <c r="J112" s="20">
        <v>34800</v>
      </c>
      <c r="K112" s="21">
        <f t="shared" si="56"/>
        <v>7.4405680765668419E-2</v>
      </c>
      <c r="L112" s="22">
        <f>IF(ISNUMBER(J112), $B118 * K112, "")</f>
        <v>11160.852114850262</v>
      </c>
      <c r="M112" s="30">
        <v>34470</v>
      </c>
      <c r="N112" s="21">
        <f t="shared" si="57"/>
        <v>6.4217351034269843E-2</v>
      </c>
      <c r="O112" s="22">
        <f>IF(ISNUMBER(M112), $B118 * N112, "")</f>
        <v>9632.6026551404757</v>
      </c>
      <c r="Q112" s="223"/>
      <c r="R112" s="223"/>
      <c r="S112" s="223"/>
    </row>
    <row r="113" spans="1:19" ht="17.25" thickBot="1">
      <c r="A113" s="125" t="s">
        <v>325</v>
      </c>
      <c r="B113" s="129">
        <v>281</v>
      </c>
      <c r="C113" s="80">
        <v>7.1684588000000002E-3</v>
      </c>
      <c r="D113" s="106">
        <v>313</v>
      </c>
      <c r="E113" s="107">
        <f>IF(ISNUMBER(D113), (D113 - $B113) / $B113, "")</f>
        <v>0.11387900355871886</v>
      </c>
      <c r="F113" s="108">
        <f>IF(ISNUMBER(D113), $B118 * E113, "")</f>
        <v>17081.850533807828</v>
      </c>
      <c r="G113" s="109">
        <v>315</v>
      </c>
      <c r="H113" s="107">
        <f>IF(ISNUMBER(G113), (G113 - $B113) / $B113, "")</f>
        <v>0.12099644128113879</v>
      </c>
      <c r="I113" s="110">
        <f>IF(ISNUMBER(G113), $B118 * H113, "")</f>
        <v>18149.466192170818</v>
      </c>
      <c r="J113" s="106">
        <v>314</v>
      </c>
      <c r="K113" s="107">
        <f>IF(ISNUMBER(J113), (J113 - $B113) / $B113, "")</f>
        <v>0.11743772241992882</v>
      </c>
      <c r="L113" s="108">
        <f>IF(ISNUMBER(J113), $B118 * K113, "")</f>
        <v>17615.658362989325</v>
      </c>
      <c r="M113" s="109">
        <v>308</v>
      </c>
      <c r="N113" s="107">
        <f>IF(ISNUMBER(M113), (M113 - $B113) / $B113, "")</f>
        <v>9.6085409252669035E-2</v>
      </c>
      <c r="O113" s="108">
        <f>IF(ISNUMBER(M113), $B118 * N113, "")</f>
        <v>14412.811387900356</v>
      </c>
      <c r="Q113" s="228"/>
      <c r="R113" s="228"/>
      <c r="S113" s="228"/>
    </row>
    <row r="114" spans="1:19" ht="17.25" thickBot="1">
      <c r="A114" s="125" t="s">
        <v>133</v>
      </c>
      <c r="B114" s="126">
        <v>2240</v>
      </c>
      <c r="C114" s="77">
        <v>6.7415729999999998E-3</v>
      </c>
      <c r="D114" s="15">
        <v>2445</v>
      </c>
      <c r="E114" s="32">
        <f t="shared" ref="E114:E117" si="58">IF(ISNUMBER(D114), (D114 - $B114) / $B114, "")</f>
        <v>9.1517857142857137E-2</v>
      </c>
      <c r="F114" s="18">
        <f>IF(ISNUMBER(D114), $B118 * E114, "")</f>
        <v>13727.678571428571</v>
      </c>
      <c r="G114" s="31">
        <v>2590</v>
      </c>
      <c r="H114" s="32">
        <f t="shared" ref="H114:H117" si="59">IF(ISNUMBER(G114), (G114 - $B114) / $B114, "")</f>
        <v>0.15625</v>
      </c>
      <c r="I114" s="101">
        <f>IF(ISNUMBER(G114), $B118 * H114, "")</f>
        <v>23437.5</v>
      </c>
      <c r="J114" s="15">
        <v>2560</v>
      </c>
      <c r="K114" s="32">
        <f t="shared" ref="K114:K117" si="60">IF(ISNUMBER(J114), (J114 - $B114) / $B114, "")</f>
        <v>0.14285714285714285</v>
      </c>
      <c r="L114" s="18">
        <f>IF(ISNUMBER(J114), $B118 * K114, "")</f>
        <v>21428.571428571428</v>
      </c>
      <c r="M114" s="31">
        <v>2575</v>
      </c>
      <c r="N114" s="32">
        <f t="shared" ref="N114:N117" si="61">IF(ISNUMBER(M114), (M114 - $B114) / $B114, "")</f>
        <v>0.14955357142857142</v>
      </c>
      <c r="O114" s="18">
        <f>IF(ISNUMBER(M114), $B118 * N114, "")</f>
        <v>22433.035714285714</v>
      </c>
      <c r="Q114" s="228"/>
      <c r="R114" s="228"/>
      <c r="S114" s="228"/>
    </row>
    <row r="115" spans="1:19" ht="17.25" thickBot="1">
      <c r="A115" s="125" t="s">
        <v>113</v>
      </c>
      <c r="B115" s="126">
        <v>4015</v>
      </c>
      <c r="C115" s="77">
        <v>6.2656641999999999E-3</v>
      </c>
      <c r="D115" s="15">
        <v>4085</v>
      </c>
      <c r="E115" s="32">
        <f t="shared" si="58"/>
        <v>1.7434620174346202E-2</v>
      </c>
      <c r="F115" s="18">
        <f>IF(ISNUMBER(D115), $B118 * E115, "")</f>
        <v>2615.1930261519301</v>
      </c>
      <c r="G115" s="31">
        <v>4145</v>
      </c>
      <c r="H115" s="32">
        <f t="shared" si="59"/>
        <v>3.2378580323785801E-2</v>
      </c>
      <c r="I115" s="101">
        <f>IF(ISNUMBER(G115), $B118 * H115, "")</f>
        <v>4856.7870485678704</v>
      </c>
      <c r="J115" s="15">
        <v>4150</v>
      </c>
      <c r="K115" s="32">
        <f t="shared" si="60"/>
        <v>3.3623910336239106E-2</v>
      </c>
      <c r="L115" s="18">
        <f>IF(ISNUMBER(J115), $B118 * K115, "")</f>
        <v>5043.5865504358662</v>
      </c>
      <c r="M115" s="31">
        <v>4120</v>
      </c>
      <c r="N115" s="32">
        <f t="shared" si="61"/>
        <v>2.6151930261519303E-2</v>
      </c>
      <c r="O115" s="18">
        <f>IF(ISNUMBER(M115), $B118 * N115, "")</f>
        <v>3922.7895392278956</v>
      </c>
      <c r="Q115" s="228"/>
      <c r="R115" s="228"/>
      <c r="S115" s="228"/>
    </row>
    <row r="116" spans="1:19">
      <c r="A116" s="125" t="s">
        <v>218</v>
      </c>
      <c r="B116" s="126">
        <v>216</v>
      </c>
      <c r="C116" s="77">
        <v>4.6511627999999998E-3</v>
      </c>
      <c r="D116" s="15">
        <v>215</v>
      </c>
      <c r="E116" s="32">
        <f t="shared" si="58"/>
        <v>-4.6296296296296294E-3</v>
      </c>
      <c r="F116" s="18">
        <f>IF(ISNUMBER(D116), $B118 * E116, "")</f>
        <v>-694.44444444444446</v>
      </c>
      <c r="G116" s="31">
        <v>222</v>
      </c>
      <c r="H116" s="32">
        <f t="shared" si="59"/>
        <v>2.7777777777777776E-2</v>
      </c>
      <c r="I116" s="101">
        <f>IF(ISNUMBER(G116), $B118 * H116, "")</f>
        <v>4166.6666666666661</v>
      </c>
      <c r="J116" s="15">
        <v>222</v>
      </c>
      <c r="K116" s="32">
        <f t="shared" si="60"/>
        <v>2.7777777777777776E-2</v>
      </c>
      <c r="L116" s="18">
        <f>IF(ISNUMBER(J116), $B118 * K116, "")</f>
        <v>4166.6666666666661</v>
      </c>
      <c r="M116" s="31">
        <v>225</v>
      </c>
      <c r="N116" s="32">
        <f t="shared" si="61"/>
        <v>4.1666666666666664E-2</v>
      </c>
      <c r="O116" s="18">
        <f>IF(ISNUMBER(M116), $B118 * N116, "")</f>
        <v>6250</v>
      </c>
      <c r="Q116" s="250"/>
      <c r="R116" s="251"/>
      <c r="S116" s="252"/>
    </row>
    <row r="117" spans="1:19" ht="17.25" thickBot="1">
      <c r="A117" s="130" t="s">
        <v>75</v>
      </c>
      <c r="B117" s="131">
        <v>19250</v>
      </c>
      <c r="C117" s="79">
        <v>4.1731872999999997E-3</v>
      </c>
      <c r="D117" s="24">
        <v>19730</v>
      </c>
      <c r="E117" s="25">
        <f t="shared" si="58"/>
        <v>2.4935064935064935E-2</v>
      </c>
      <c r="F117" s="104">
        <f>IF(ISNUMBER(D117), $B118 * E117, "")</f>
        <v>3740.2597402597403</v>
      </c>
      <c r="G117" s="102">
        <v>20290</v>
      </c>
      <c r="H117" s="25">
        <f t="shared" si="59"/>
        <v>5.4025974025974026E-2</v>
      </c>
      <c r="I117" s="103">
        <f>IF(ISNUMBER(G117), $B118 * H117, "")</f>
        <v>8103.8961038961043</v>
      </c>
      <c r="J117" s="24">
        <v>20280</v>
      </c>
      <c r="K117" s="25">
        <f t="shared" si="60"/>
        <v>5.3506493506493509E-2</v>
      </c>
      <c r="L117" s="104">
        <f>IF(ISNUMBER(J117), $B118 * K117, "")</f>
        <v>8025.9740259740265</v>
      </c>
      <c r="M117" s="102">
        <v>20370</v>
      </c>
      <c r="N117" s="25">
        <f t="shared" si="61"/>
        <v>5.8181818181818182E-2</v>
      </c>
      <c r="O117" s="104">
        <f>IF(ISNUMBER(M117), $B118 * N117, "")</f>
        <v>8727.2727272727279</v>
      </c>
      <c r="Q117" s="253"/>
      <c r="R117" s="254"/>
      <c r="S117" s="255"/>
    </row>
    <row r="118" spans="1:19" ht="17.25" thickBot="1">
      <c r="A118" s="132" t="s">
        <v>266</v>
      </c>
      <c r="B118" s="261">
        <f>$B$37</f>
        <v>150000</v>
      </c>
      <c r="C118" s="262"/>
      <c r="D118" s="26" t="s">
        <v>267</v>
      </c>
      <c r="E118" s="27">
        <f>IF(COUNT(E98:E117), SUM(E98:E117) / COUNT(E98:E117), 0)</f>
        <v>2.1838275161152849E-2</v>
      </c>
      <c r="F118" s="28">
        <f>SUM(F98:F117)</f>
        <v>65514.825483458553</v>
      </c>
      <c r="G118" s="26" t="s">
        <v>267</v>
      </c>
      <c r="H118" s="27">
        <f>IF(COUNT(H98:H117), SUM(H98:H117) / COUNT(H98:H117), 0)</f>
        <v>4.6284543523417258E-2</v>
      </c>
      <c r="I118" s="28">
        <f>SUM(I98:I117)</f>
        <v>138853.63057025181</v>
      </c>
      <c r="J118" s="26" t="s">
        <v>267</v>
      </c>
      <c r="K118" s="27">
        <f>IF(COUNT(K98:K117), SUM(K98:K117) / COUNT(K98:K117), 0)</f>
        <v>4.7524097617454186E-2</v>
      </c>
      <c r="L118" s="28">
        <f>SUM(L98:L117)</f>
        <v>142572.29285236256</v>
      </c>
      <c r="M118" s="26" t="s">
        <v>267</v>
      </c>
      <c r="N118" s="27">
        <f>IF(COUNT(N98:N117), SUM(N98:N117) / COUNT(N98:N117), 0)</f>
        <v>4.31606879415967E-2</v>
      </c>
      <c r="O118" s="28">
        <f>SUM(O98:O117)</f>
        <v>129482.06382479009</v>
      </c>
      <c r="Q118" s="256"/>
      <c r="R118" s="257"/>
      <c r="S118" s="258"/>
    </row>
    <row r="120" spans="1:19" ht="17.25" thickBot="1"/>
    <row r="121" spans="1:19" ht="17.25" thickBot="1">
      <c r="A121" s="202" t="s">
        <v>254</v>
      </c>
      <c r="B121" s="203"/>
      <c r="C121" s="203"/>
      <c r="D121" s="203"/>
      <c r="E121" s="203"/>
      <c r="F121" s="203"/>
      <c r="G121" s="203"/>
      <c r="H121" s="203"/>
      <c r="I121" s="203"/>
      <c r="J121" s="203"/>
      <c r="K121" s="203"/>
      <c r="L121" s="203"/>
      <c r="M121" s="203"/>
      <c r="N121" s="203"/>
      <c r="O121" s="204"/>
      <c r="Q121" s="223"/>
      <c r="R121" s="223"/>
      <c r="S121" s="223"/>
    </row>
    <row r="122" spans="1:19" ht="17.25" thickBot="1">
      <c r="A122" s="190" t="s">
        <v>263</v>
      </c>
      <c r="B122" s="202" t="s">
        <v>49</v>
      </c>
      <c r="C122" s="204"/>
      <c r="D122" s="202" t="s">
        <v>57</v>
      </c>
      <c r="E122" s="203"/>
      <c r="F122" s="204"/>
      <c r="G122" s="229">
        <f>_xlfn.IFNA(VLOOKUP(B122, 현재가테이블!$B$2:$D$200, 2, FALSE), "-")</f>
        <v>48446000</v>
      </c>
      <c r="H122" s="230"/>
      <c r="I122" s="231"/>
      <c r="J122" s="202" t="s">
        <v>58</v>
      </c>
      <c r="K122" s="203"/>
      <c r="L122" s="204"/>
      <c r="M122" s="232">
        <f>_xlfn.IFNA(VLOOKUP(B122, 현재가테이블!$B$2:$D$200, 3, FALSE), "-")</f>
        <v>4.5040769699999997E-2</v>
      </c>
      <c r="N122" s="233"/>
      <c r="O122" s="234"/>
      <c r="Q122" s="223"/>
      <c r="R122" s="223"/>
      <c r="S122" s="223"/>
    </row>
    <row r="123" spans="1:19" ht="17.25" thickBot="1">
      <c r="A123" s="263" t="s">
        <v>54</v>
      </c>
      <c r="B123" s="265" t="str">
        <f>TEXT($G$1, "[$-ko-KR]yyyy-mm-dd(ddd) ") &amp; "오전 00:00"</f>
        <v>2022-02-15(화) 오전 00:00</v>
      </c>
      <c r="C123" s="266"/>
      <c r="D123" s="225" t="str">
        <f>TEXT($G$1, "[$-ko-KR]yyyy-mm-dd(ddd) ") &amp; "오후 14:00"</f>
        <v>2022-02-15(화) 오후 14:00</v>
      </c>
      <c r="E123" s="226"/>
      <c r="F123" s="227"/>
      <c r="G123" s="225" t="str">
        <f>TEXT($G$1, "[$-ko-KR]yyyy-mm-dd(ddd) ") &amp; "오후 19:00"</f>
        <v>2022-02-15(화) 오후 19:00</v>
      </c>
      <c r="H123" s="226"/>
      <c r="I123" s="227"/>
      <c r="J123" s="225" t="str">
        <f>TEXT($G$1, "[$-ko-KR]yyyy-mm-dd(ddd) ") &amp; "오후 21:00"</f>
        <v>2022-02-15(화) 오후 21:00</v>
      </c>
      <c r="K123" s="226"/>
      <c r="L123" s="227"/>
      <c r="M123" s="225" t="str">
        <f>TEXT($G$1+1, "[$-ko-KR]yyyy-mm-dd(ddd) ") &amp; "오전 00:00"</f>
        <v>2022-02-16(수) 오전 00:00</v>
      </c>
      <c r="N123" s="226"/>
      <c r="O123" s="227"/>
      <c r="Q123" s="223"/>
      <c r="R123" s="223"/>
      <c r="S123" s="223"/>
    </row>
    <row r="124" spans="1:19" ht="17.25" thickBot="1">
      <c r="A124" s="264"/>
      <c r="B124" s="121" t="s">
        <v>57</v>
      </c>
      <c r="C124" s="122" t="s">
        <v>58</v>
      </c>
      <c r="D124" s="2" t="s">
        <v>57</v>
      </c>
      <c r="E124" s="10" t="s">
        <v>264</v>
      </c>
      <c r="F124" s="11" t="s">
        <v>265</v>
      </c>
      <c r="G124" s="191" t="s">
        <v>57</v>
      </c>
      <c r="H124" s="192" t="s">
        <v>264</v>
      </c>
      <c r="I124" s="193" t="s">
        <v>265</v>
      </c>
      <c r="J124" s="10" t="s">
        <v>57</v>
      </c>
      <c r="K124" s="10" t="s">
        <v>264</v>
      </c>
      <c r="L124" s="115" t="s">
        <v>265</v>
      </c>
      <c r="M124" s="2" t="s">
        <v>57</v>
      </c>
      <c r="N124" s="10" t="s">
        <v>264</v>
      </c>
      <c r="O124" s="66" t="s">
        <v>265</v>
      </c>
      <c r="Q124" s="228"/>
      <c r="R124" s="228"/>
      <c r="S124" s="228"/>
    </row>
    <row r="125" spans="1:19" ht="17.25" thickBot="1">
      <c r="A125" s="123" t="s">
        <v>342</v>
      </c>
      <c r="B125" s="124">
        <v>9.94</v>
      </c>
      <c r="C125" s="76">
        <v>-6.0000000000000001E-3</v>
      </c>
      <c r="D125" s="13">
        <v>10.1</v>
      </c>
      <c r="E125" s="14">
        <f>IF(ISNUMBER(D125), (D125 - $B125) / $B125, "")</f>
        <v>1.6096579476861182E-2</v>
      </c>
      <c r="F125" s="16">
        <f>IF(ISNUMBER(D125), $B145 * E125, "")</f>
        <v>2414.4869215291774</v>
      </c>
      <c r="G125" s="29">
        <v>10.3</v>
      </c>
      <c r="H125" s="14">
        <f>IF(ISNUMBER(G125), (G125 - $B125) / $B125, "")</f>
        <v>3.6217303822937752E-2</v>
      </c>
      <c r="I125" s="100">
        <f>IF(ISNUMBER(G125), $B145 * H125, "")</f>
        <v>5432.5955734406625</v>
      </c>
      <c r="J125" s="13">
        <v>10.5</v>
      </c>
      <c r="K125" s="14">
        <f>IF(ISNUMBER(J125), (J125 - $B125) / $B125, "")</f>
        <v>5.6338028169014134E-2</v>
      </c>
      <c r="L125" s="16">
        <f>IF(ISNUMBER(J125), $B145 * K125, "")</f>
        <v>8450.7042253521195</v>
      </c>
      <c r="M125" s="29">
        <v>10.3</v>
      </c>
      <c r="N125" s="14">
        <f>IF(ISNUMBER(M125), (M125 - $B125) / $B125, "")</f>
        <v>3.6217303822937752E-2</v>
      </c>
      <c r="O125" s="16">
        <f>IF(ISNUMBER(M125), $B145 * N125, "")</f>
        <v>5432.5955734406625</v>
      </c>
      <c r="Q125" s="223"/>
      <c r="R125" s="223"/>
      <c r="S125" s="223"/>
    </row>
    <row r="126" spans="1:19" ht="17.25" thickBot="1">
      <c r="A126" s="125" t="s">
        <v>125</v>
      </c>
      <c r="B126" s="126">
        <v>68.5</v>
      </c>
      <c r="C126" s="77">
        <v>-1.0115606900000001E-2</v>
      </c>
      <c r="D126" s="15">
        <v>69.7</v>
      </c>
      <c r="E126" s="32">
        <f t="shared" ref="E126:E129" si="62">IF(ISNUMBER(D126), (D126 - $B126) / $B126, "")</f>
        <v>1.7518248175182525E-2</v>
      </c>
      <c r="F126" s="18">
        <f>IF(ISNUMBER(D126), $B145 * E126, "")</f>
        <v>2627.7372262773788</v>
      </c>
      <c r="G126" s="31">
        <v>71.7</v>
      </c>
      <c r="H126" s="32">
        <f t="shared" ref="H126:H129" si="63">IF(ISNUMBER(G126), (G126 - $B126) / $B126, "")</f>
        <v>4.6715328467153323E-2</v>
      </c>
      <c r="I126" s="101">
        <f>IF(ISNUMBER(G126), $B145 * H126, "")</f>
        <v>7007.2992700729983</v>
      </c>
      <c r="J126" s="15">
        <v>72.099999999999994</v>
      </c>
      <c r="K126" s="32">
        <f t="shared" ref="K126:K129" si="64">IF(ISNUMBER(J126), (J126 - $B126) / $B126, "")</f>
        <v>5.2554744525547363E-2</v>
      </c>
      <c r="L126" s="18">
        <f>IF(ISNUMBER(J126), $B145 * K126, "")</f>
        <v>7883.2116788321046</v>
      </c>
      <c r="M126" s="31">
        <v>71.5</v>
      </c>
      <c r="N126" s="32">
        <f t="shared" ref="N126:N129" si="65">IF(ISNUMBER(M126), (M126 - $B126) / $B126, "")</f>
        <v>4.3795620437956206E-2</v>
      </c>
      <c r="O126" s="18">
        <f>IF(ISNUMBER(M126), $B145 * N126, "")</f>
        <v>6569.3430656934306</v>
      </c>
      <c r="Q126" s="223"/>
      <c r="R126" s="223"/>
      <c r="S126" s="223"/>
    </row>
    <row r="127" spans="1:19" ht="17.25" thickBot="1">
      <c r="A127" s="125" t="s">
        <v>129</v>
      </c>
      <c r="B127" s="126">
        <v>58</v>
      </c>
      <c r="C127" s="77">
        <v>-1.02389078E-2</v>
      </c>
      <c r="D127" s="15">
        <v>60</v>
      </c>
      <c r="E127" s="32">
        <f t="shared" si="62"/>
        <v>3.4482758620689655E-2</v>
      </c>
      <c r="F127" s="18">
        <f>IF(ISNUMBER(D127), $B145 * E127, "")</f>
        <v>5172.4137931034484</v>
      </c>
      <c r="G127" s="31">
        <v>60.9</v>
      </c>
      <c r="H127" s="32">
        <f t="shared" si="63"/>
        <v>4.9999999999999975E-2</v>
      </c>
      <c r="I127" s="101">
        <f>IF(ISNUMBER(G127), $B145 * H127, "")</f>
        <v>7499.9999999999964</v>
      </c>
      <c r="J127" s="15">
        <v>61.2</v>
      </c>
      <c r="K127" s="32">
        <f t="shared" si="64"/>
        <v>5.5172413793103496E-2</v>
      </c>
      <c r="L127" s="18">
        <f>IF(ISNUMBER(J127), $B145 * K127, "")</f>
        <v>8275.8620689655236</v>
      </c>
      <c r="M127" s="31">
        <v>60.8</v>
      </c>
      <c r="N127" s="32">
        <f t="shared" si="65"/>
        <v>4.8275862068965468E-2</v>
      </c>
      <c r="O127" s="18">
        <f>IF(ISNUMBER(M127), $B145 * N127, "")</f>
        <v>7241.3793103448206</v>
      </c>
      <c r="Q127" s="228"/>
      <c r="R127" s="228"/>
      <c r="S127" s="228"/>
    </row>
    <row r="128" spans="1:19" ht="17.25" thickBot="1">
      <c r="A128" s="125" t="s">
        <v>64</v>
      </c>
      <c r="B128" s="126">
        <v>31.2</v>
      </c>
      <c r="C128" s="77">
        <v>-1.26582278E-2</v>
      </c>
      <c r="D128" s="15">
        <v>31.9</v>
      </c>
      <c r="E128" s="32">
        <f t="shared" si="62"/>
        <v>2.2435897435897415E-2</v>
      </c>
      <c r="F128" s="18">
        <f>IF(ISNUMBER(D128), $B145 * E128, "")</f>
        <v>3365.3846153846121</v>
      </c>
      <c r="G128" s="31">
        <v>32.799999999999997</v>
      </c>
      <c r="H128" s="32">
        <f t="shared" si="63"/>
        <v>5.1282051282051218E-2</v>
      </c>
      <c r="I128" s="101">
        <f>IF(ISNUMBER(G128), $B145 * H128, "")</f>
        <v>7692.3076923076824</v>
      </c>
      <c r="J128" s="15">
        <v>32.799999999999997</v>
      </c>
      <c r="K128" s="32">
        <f t="shared" si="64"/>
        <v>5.1282051282051218E-2</v>
      </c>
      <c r="L128" s="18">
        <f>IF(ISNUMBER(J128), $B145 * K128, "")</f>
        <v>7692.3076923076824</v>
      </c>
      <c r="M128" s="31">
        <v>32.799999999999997</v>
      </c>
      <c r="N128" s="32">
        <f t="shared" si="65"/>
        <v>5.1282051282051218E-2</v>
      </c>
      <c r="O128" s="18">
        <f>IF(ISNUMBER(M128), $B145 * N128, "")</f>
        <v>7692.3076923076824</v>
      </c>
      <c r="Q128" s="228"/>
      <c r="R128" s="228"/>
      <c r="S128" s="228"/>
    </row>
    <row r="129" spans="1:19" ht="17.25" thickBot="1">
      <c r="A129" s="127" t="s">
        <v>141</v>
      </c>
      <c r="B129" s="128">
        <v>91.1</v>
      </c>
      <c r="C129" s="78">
        <v>-1.5135135100000001E-2</v>
      </c>
      <c r="D129" s="20">
        <v>93.4</v>
      </c>
      <c r="E129" s="21">
        <f t="shared" si="62"/>
        <v>2.5246981339187832E-2</v>
      </c>
      <c r="F129" s="22">
        <f>IF(ISNUMBER(D129), $B145 * E129, "")</f>
        <v>3787.0472008781749</v>
      </c>
      <c r="G129" s="30">
        <v>95.4</v>
      </c>
      <c r="H129" s="21">
        <f t="shared" si="63"/>
        <v>4.7200878155872796E-2</v>
      </c>
      <c r="I129" s="105">
        <f>IF(ISNUMBER(G129), $B145 * H129, "")</f>
        <v>7080.1317233809195</v>
      </c>
      <c r="J129" s="20">
        <v>96.7</v>
      </c>
      <c r="K129" s="21">
        <f t="shared" si="64"/>
        <v>6.147091108671799E-2</v>
      </c>
      <c r="L129" s="22">
        <f>IF(ISNUMBER(J129), $B145 * K129, "")</f>
        <v>9220.6366630076991</v>
      </c>
      <c r="M129" s="30">
        <v>95.1</v>
      </c>
      <c r="N129" s="21">
        <f t="shared" si="65"/>
        <v>4.3907793633369926E-2</v>
      </c>
      <c r="O129" s="22">
        <f>IF(ISNUMBER(M129), $B145 * N129, "")</f>
        <v>6586.1690450054894</v>
      </c>
      <c r="Q129" s="228"/>
      <c r="R129" s="228"/>
      <c r="S129" s="228"/>
    </row>
    <row r="130" spans="1:19" ht="17.25" thickBot="1">
      <c r="A130" s="125" t="s">
        <v>145</v>
      </c>
      <c r="B130" s="129">
        <v>12.6</v>
      </c>
      <c r="C130" s="80">
        <v>-1.5625E-2</v>
      </c>
      <c r="D130" s="106">
        <v>12.8</v>
      </c>
      <c r="E130" s="107">
        <f>IF(ISNUMBER(D130), (D130 - $B130) / $B130, "")</f>
        <v>1.5873015873015959E-2</v>
      </c>
      <c r="F130" s="108">
        <f>IF(ISNUMBER(D130), $B145 * E130, "")</f>
        <v>2380.9523809523939</v>
      </c>
      <c r="G130" s="109">
        <v>13</v>
      </c>
      <c r="H130" s="107">
        <f>IF(ISNUMBER(G130), (G130 - $B130) / $B130, "")</f>
        <v>3.1746031746031772E-2</v>
      </c>
      <c r="I130" s="110">
        <f>IF(ISNUMBER(G130), $B145 * H130, "")</f>
        <v>4761.904761904766</v>
      </c>
      <c r="J130" s="106">
        <v>13.1</v>
      </c>
      <c r="K130" s="107">
        <f>IF(ISNUMBER(J130), (J130 - $B130) / $B130, "")</f>
        <v>3.968253968253968E-2</v>
      </c>
      <c r="L130" s="108">
        <f>IF(ISNUMBER(J130), $B145 * K130, "")</f>
        <v>5952.3809523809523</v>
      </c>
      <c r="M130" s="109">
        <v>13</v>
      </c>
      <c r="N130" s="107">
        <f>IF(ISNUMBER(M130), (M130 - $B130) / $B130, "")</f>
        <v>3.1746031746031772E-2</v>
      </c>
      <c r="O130" s="108">
        <f>IF(ISNUMBER(M130), $B145 * N130, "")</f>
        <v>4761.904761904766</v>
      </c>
      <c r="Q130" s="228"/>
      <c r="R130" s="228"/>
      <c r="S130" s="228"/>
    </row>
    <row r="131" spans="1:19" ht="17.25" thickBot="1">
      <c r="A131" s="125" t="s">
        <v>190</v>
      </c>
      <c r="B131" s="126">
        <v>94</v>
      </c>
      <c r="C131" s="77">
        <v>-1.7763845399999999E-2</v>
      </c>
      <c r="D131" s="15">
        <v>94.3</v>
      </c>
      <c r="E131" s="32">
        <f t="shared" ref="E131:E134" si="66">IF(ISNUMBER(D131), (D131 - $B131) / $B131, "")</f>
        <v>3.1914893617020976E-3</v>
      </c>
      <c r="F131" s="18">
        <f>IF(ISNUMBER(D131), $B145 * E131, "")</f>
        <v>478.72340425531462</v>
      </c>
      <c r="G131" s="31">
        <v>96.5</v>
      </c>
      <c r="H131" s="32">
        <f t="shared" ref="H131:H134" si="67">IF(ISNUMBER(G131), (G131 - $B131) / $B131, "")</f>
        <v>2.6595744680851064E-2</v>
      </c>
      <c r="I131" s="101">
        <f>IF(ISNUMBER(G131), $B145 * H131, "")</f>
        <v>3989.3617021276596</v>
      </c>
      <c r="J131" s="15">
        <v>96.8</v>
      </c>
      <c r="K131" s="32">
        <f t="shared" ref="K131:K134" si="68">IF(ISNUMBER(J131), (J131 - $B131) / $B131, "")</f>
        <v>2.9787234042553162E-2</v>
      </c>
      <c r="L131" s="18">
        <f>IF(ISNUMBER(J131), $B145 * K131, "")</f>
        <v>4468.0851063829741</v>
      </c>
      <c r="M131" s="31">
        <v>96.8</v>
      </c>
      <c r="N131" s="32">
        <f t="shared" ref="N131:N134" si="69">IF(ISNUMBER(M131), (M131 - $B131) / $B131, "")</f>
        <v>2.9787234042553162E-2</v>
      </c>
      <c r="O131" s="18">
        <f>IF(ISNUMBER(M131), $B145 * N131, "")</f>
        <v>4468.0851063829741</v>
      </c>
      <c r="Q131" s="228"/>
      <c r="R131" s="228"/>
      <c r="S131" s="228"/>
    </row>
    <row r="132" spans="1:19" ht="17.25" thickBot="1">
      <c r="A132" s="125" t="s">
        <v>331</v>
      </c>
      <c r="B132" s="126">
        <v>9.9199999999999997E-2</v>
      </c>
      <c r="C132" s="77">
        <v>-1.78217822E-2</v>
      </c>
      <c r="D132" s="15">
        <v>0.10100000000000001</v>
      </c>
      <c r="E132" s="32">
        <f t="shared" si="66"/>
        <v>1.8145161290322682E-2</v>
      </c>
      <c r="F132" s="18">
        <f>IF(ISNUMBER(D132), $B145 * E132, "")</f>
        <v>2721.7741935484023</v>
      </c>
      <c r="G132" s="31">
        <v>0.10299999999999999</v>
      </c>
      <c r="H132" s="32">
        <f t="shared" si="67"/>
        <v>3.8306451612903206E-2</v>
      </c>
      <c r="I132" s="101">
        <f>IF(ISNUMBER(G132), $B145 * H132, "")</f>
        <v>5745.9677419354812</v>
      </c>
      <c r="J132" s="15">
        <v>0.104</v>
      </c>
      <c r="K132" s="32">
        <f t="shared" si="68"/>
        <v>4.838709677419354E-2</v>
      </c>
      <c r="L132" s="18">
        <f>IF(ISNUMBER(J132), $B145 * K132, "")</f>
        <v>7258.0645161290313</v>
      </c>
      <c r="M132" s="31">
        <v>0.10299999999999999</v>
      </c>
      <c r="N132" s="32">
        <f t="shared" si="69"/>
        <v>3.8306451612903206E-2</v>
      </c>
      <c r="O132" s="18">
        <f>IF(ISNUMBER(M132), $B145 * N132, "")</f>
        <v>5745.9677419354812</v>
      </c>
      <c r="Q132" s="228"/>
      <c r="R132" s="228"/>
      <c r="S132" s="228"/>
    </row>
    <row r="133" spans="1:19" ht="17.25" thickBot="1">
      <c r="A133" s="125" t="s">
        <v>230</v>
      </c>
      <c r="B133" s="126">
        <v>55.9</v>
      </c>
      <c r="C133" s="77">
        <v>-1.92982456E-2</v>
      </c>
      <c r="D133" s="15">
        <v>56</v>
      </c>
      <c r="E133" s="32">
        <f t="shared" si="66"/>
        <v>1.7889087656529771E-3</v>
      </c>
      <c r="F133" s="18">
        <f>IF(ISNUMBER(D133), $B145 * E133, "")</f>
        <v>268.33631484794654</v>
      </c>
      <c r="G133" s="31">
        <v>57.3</v>
      </c>
      <c r="H133" s="32">
        <f t="shared" si="67"/>
        <v>2.50447227191413E-2</v>
      </c>
      <c r="I133" s="101">
        <f>IF(ISNUMBER(G133), $B145 * H133, "")</f>
        <v>3756.708407871195</v>
      </c>
      <c r="J133" s="15">
        <v>57.5</v>
      </c>
      <c r="K133" s="32">
        <f t="shared" si="68"/>
        <v>2.8622540250447252E-2</v>
      </c>
      <c r="L133" s="18">
        <f>IF(ISNUMBER(J133), $B145 * K133, "")</f>
        <v>4293.3810375670873</v>
      </c>
      <c r="M133" s="31">
        <v>57.4</v>
      </c>
      <c r="N133" s="32">
        <f t="shared" si="69"/>
        <v>2.6833631484794278E-2</v>
      </c>
      <c r="O133" s="18">
        <f>IF(ISNUMBER(M133), $B145 * N133, "")</f>
        <v>4025.0447227191416</v>
      </c>
      <c r="Q133" s="33"/>
      <c r="R133" s="33"/>
    </row>
    <row r="134" spans="1:19" ht="17.25" thickBot="1">
      <c r="A134" s="130" t="s">
        <v>71</v>
      </c>
      <c r="B134" s="131">
        <v>19.899999999999999</v>
      </c>
      <c r="C134" s="79">
        <v>-1.97044335E-2</v>
      </c>
      <c r="D134" s="24">
        <v>20.100000000000001</v>
      </c>
      <c r="E134" s="25">
        <f t="shared" si="66"/>
        <v>1.0050251256281551E-2</v>
      </c>
      <c r="F134" s="104">
        <f>IF(ISNUMBER(D134), $B145 * E134, "")</f>
        <v>1507.5376884422326</v>
      </c>
      <c r="G134" s="102">
        <v>20.7</v>
      </c>
      <c r="H134" s="25">
        <f t="shared" si="67"/>
        <v>4.0201005025125663E-2</v>
      </c>
      <c r="I134" s="103">
        <f>IF(ISNUMBER(G134), $B145 * H134, "")</f>
        <v>6030.1507537688494</v>
      </c>
      <c r="J134" s="24">
        <v>20.9</v>
      </c>
      <c r="K134" s="25">
        <f t="shared" si="68"/>
        <v>5.0251256281407038E-2</v>
      </c>
      <c r="L134" s="104">
        <f>IF(ISNUMBER(J134), $B145 * K134, "")</f>
        <v>7537.6884422110561</v>
      </c>
      <c r="M134" s="102">
        <v>20.8</v>
      </c>
      <c r="N134" s="25">
        <f t="shared" si="69"/>
        <v>4.5226130653266444E-2</v>
      </c>
      <c r="O134" s="104">
        <f>IF(ISNUMBER(M134), $B145 * N134, "")</f>
        <v>6783.9195979899669</v>
      </c>
      <c r="Q134" s="237"/>
      <c r="R134" s="238"/>
      <c r="S134" s="239"/>
    </row>
    <row r="135" spans="1:19">
      <c r="A135" s="123" t="s">
        <v>147</v>
      </c>
      <c r="B135" s="124">
        <v>9.51</v>
      </c>
      <c r="C135" s="76">
        <v>-2.2610483000000001E-2</v>
      </c>
      <c r="D135" s="13">
        <v>9.49</v>
      </c>
      <c r="E135" s="14">
        <f>IF(ISNUMBER(D135), (D135 - $B135) / $B135, "")</f>
        <v>-2.1030494216613643E-3</v>
      </c>
      <c r="F135" s="16">
        <f>IF(ISNUMBER(D135), $B145 * E135, "")</f>
        <v>-315.45741324920465</v>
      </c>
      <c r="G135" s="29">
        <v>9.68</v>
      </c>
      <c r="H135" s="14">
        <f>IF(ISNUMBER(G135), (G135 - $B135) / $B135, "")</f>
        <v>1.787592008412197E-2</v>
      </c>
      <c r="I135" s="100">
        <f>IF(ISNUMBER(G135), $B145 * H135, "")</f>
        <v>2681.3880126182953</v>
      </c>
      <c r="J135" s="13">
        <v>9.7799999999999994</v>
      </c>
      <c r="K135" s="14">
        <f>IF(ISNUMBER(J135), (J135 - $B135) / $B135, "")</f>
        <v>2.8391167192428977E-2</v>
      </c>
      <c r="L135" s="16">
        <f>IF(ISNUMBER(J135), $B145 * K135, "")</f>
        <v>4258.6750788643467</v>
      </c>
      <c r="M135" s="29">
        <v>9.75</v>
      </c>
      <c r="N135" s="14">
        <f>IF(ISNUMBER(M135), (M135 - $B135) / $B135, "")</f>
        <v>2.5236593059936932E-2</v>
      </c>
      <c r="O135" s="16">
        <f>IF(ISNUMBER(M135), $B145 * N135, "")</f>
        <v>3785.4889589905397</v>
      </c>
      <c r="Q135" s="240"/>
      <c r="R135" s="241"/>
      <c r="S135" s="242"/>
    </row>
    <row r="136" spans="1:19" ht="17.25" thickBot="1">
      <c r="A136" s="125" t="s">
        <v>246</v>
      </c>
      <c r="B136" s="126">
        <v>60.5</v>
      </c>
      <c r="C136" s="77">
        <v>-2.4193548400000001E-2</v>
      </c>
      <c r="D136" s="15">
        <v>60.2</v>
      </c>
      <c r="E136" s="32">
        <f t="shared" ref="E136:E139" si="70">IF(ISNUMBER(D136), (D136 - $B136) / $B136, "")</f>
        <v>-4.9586776859503658E-3</v>
      </c>
      <c r="F136" s="18">
        <f>IF(ISNUMBER(D136), $B145 * E136, "")</f>
        <v>-743.8016528925549</v>
      </c>
      <c r="G136" s="31">
        <v>61.5</v>
      </c>
      <c r="H136" s="32">
        <f t="shared" ref="H136:H139" si="71">IF(ISNUMBER(G136), (G136 - $B136) / $B136, "")</f>
        <v>1.6528925619834711E-2</v>
      </c>
      <c r="I136" s="101">
        <f>IF(ISNUMBER(G136), $B145 * H136, "")</f>
        <v>2479.3388429752067</v>
      </c>
      <c r="J136" s="15">
        <v>61.4</v>
      </c>
      <c r="K136" s="32">
        <f t="shared" ref="K136:K139" si="72">IF(ISNUMBER(J136), (J136 - $B136) / $B136, "")</f>
        <v>1.4876033057851215E-2</v>
      </c>
      <c r="L136" s="18">
        <f>IF(ISNUMBER(J136), $B145 * K136, "")</f>
        <v>2231.4049586776823</v>
      </c>
      <c r="M136" s="31">
        <v>61.4</v>
      </c>
      <c r="N136" s="32">
        <f t="shared" ref="N136:N139" si="73">IF(ISNUMBER(M136), (M136 - $B136) / $B136, "")</f>
        <v>1.4876033057851215E-2</v>
      </c>
      <c r="O136" s="18">
        <f>IF(ISNUMBER(M136), $B145 * N136, "")</f>
        <v>2231.4049586776823</v>
      </c>
      <c r="Q136" s="243"/>
      <c r="R136" s="244"/>
      <c r="S136" s="245"/>
    </row>
    <row r="137" spans="1:19" ht="17.25" thickBot="1">
      <c r="A137" s="125" t="s">
        <v>127</v>
      </c>
      <c r="B137" s="126">
        <v>85.7</v>
      </c>
      <c r="C137" s="77">
        <v>-2.7241770700000001E-2</v>
      </c>
      <c r="D137" s="15">
        <v>86</v>
      </c>
      <c r="E137" s="32">
        <f t="shared" si="70"/>
        <v>3.5005834305717287E-3</v>
      </c>
      <c r="F137" s="18">
        <f>IF(ISNUMBER(D137), $B145 * E137, "")</f>
        <v>525.08751458575932</v>
      </c>
      <c r="G137" s="31">
        <v>87.5</v>
      </c>
      <c r="H137" s="32">
        <f t="shared" si="71"/>
        <v>2.1003500583430538E-2</v>
      </c>
      <c r="I137" s="101">
        <f>IF(ISNUMBER(G137), $B145 * H137, "")</f>
        <v>3150.5250875145807</v>
      </c>
      <c r="J137" s="15">
        <v>88.4</v>
      </c>
      <c r="K137" s="32">
        <f t="shared" si="72"/>
        <v>3.1505250875145892E-2</v>
      </c>
      <c r="L137" s="18">
        <f>IF(ISNUMBER(J137), $B145 * K137, "")</f>
        <v>4725.7876312718836</v>
      </c>
      <c r="M137" s="31">
        <v>88.3</v>
      </c>
      <c r="N137" s="32">
        <f t="shared" si="73"/>
        <v>3.0338389731621871E-2</v>
      </c>
      <c r="O137" s="18">
        <f>IF(ISNUMBER(M137), $B145 * N137, "")</f>
        <v>4550.7584597432806</v>
      </c>
      <c r="Q137" s="228"/>
      <c r="R137" s="228"/>
      <c r="S137" s="228"/>
    </row>
    <row r="138" spans="1:19" ht="17.25" thickBot="1">
      <c r="A138" s="125" t="s">
        <v>204</v>
      </c>
      <c r="B138" s="126">
        <v>8.1199999999999992</v>
      </c>
      <c r="C138" s="77">
        <v>-2.7544910200000002E-2</v>
      </c>
      <c r="D138" s="15">
        <v>8.17</v>
      </c>
      <c r="E138" s="32">
        <f t="shared" si="70"/>
        <v>6.1576354679803835E-3</v>
      </c>
      <c r="F138" s="18">
        <f>IF(ISNUMBER(D138), $B145 * E138, "")</f>
        <v>923.64532019705757</v>
      </c>
      <c r="G138" s="31">
        <v>8.33</v>
      </c>
      <c r="H138" s="32">
        <f t="shared" si="71"/>
        <v>2.5862068965517349E-2</v>
      </c>
      <c r="I138" s="101">
        <f>IF(ISNUMBER(G138), $B145 * H138, "")</f>
        <v>3879.3103448276024</v>
      </c>
      <c r="J138" s="15">
        <v>8.3800000000000008</v>
      </c>
      <c r="K138" s="32">
        <f t="shared" si="72"/>
        <v>3.2019704433497734E-2</v>
      </c>
      <c r="L138" s="18">
        <f>IF(ISNUMBER(J138), $B145 * K138, "")</f>
        <v>4802.9556650246604</v>
      </c>
      <c r="M138" s="31">
        <v>8.34</v>
      </c>
      <c r="N138" s="32">
        <f t="shared" si="73"/>
        <v>2.7093596059113382E-2</v>
      </c>
      <c r="O138" s="18">
        <f>IF(ISNUMBER(M138), $B145 * N138, "")</f>
        <v>4064.0394088670073</v>
      </c>
      <c r="Q138" s="223"/>
      <c r="R138" s="223"/>
      <c r="S138" s="223"/>
    </row>
    <row r="139" spans="1:19" ht="17.25" thickBot="1">
      <c r="A139" s="127" t="s">
        <v>159</v>
      </c>
      <c r="B139" s="128">
        <v>69.5</v>
      </c>
      <c r="C139" s="78">
        <v>-3.2033426199999999E-2</v>
      </c>
      <c r="D139" s="20">
        <v>69.7</v>
      </c>
      <c r="E139" s="21">
        <f t="shared" si="70"/>
        <v>2.8776978417266595E-3</v>
      </c>
      <c r="F139" s="22">
        <f>IF(ISNUMBER(D139), $B145 * E139, "")</f>
        <v>431.6546762589989</v>
      </c>
      <c r="G139" s="30">
        <v>71.8</v>
      </c>
      <c r="H139" s="21">
        <f t="shared" si="71"/>
        <v>3.3093525179856073E-2</v>
      </c>
      <c r="I139" s="105">
        <f>IF(ISNUMBER(G139), $B145 * H139, "")</f>
        <v>4964.0287769784109</v>
      </c>
      <c r="J139" s="20">
        <v>71.599999999999994</v>
      </c>
      <c r="K139" s="21">
        <f t="shared" si="72"/>
        <v>3.0215827338129414E-2</v>
      </c>
      <c r="L139" s="22">
        <f>IF(ISNUMBER(J139), $B145 * K139, "")</f>
        <v>4532.3741007194121</v>
      </c>
      <c r="M139" s="30">
        <v>71.7</v>
      </c>
      <c r="N139" s="21">
        <f t="shared" si="73"/>
        <v>3.1654676258992848E-2</v>
      </c>
      <c r="O139" s="22">
        <f>IF(ISNUMBER(M139), $B145 * N139, "")</f>
        <v>4748.201438848927</v>
      </c>
      <c r="Q139" s="223"/>
      <c r="R139" s="223"/>
      <c r="S139" s="223"/>
    </row>
    <row r="140" spans="1:19" ht="17.25" thickBot="1">
      <c r="A140" s="125" t="s">
        <v>206</v>
      </c>
      <c r="B140" s="129">
        <v>11.5</v>
      </c>
      <c r="C140" s="80">
        <v>-3.3613445399999997E-2</v>
      </c>
      <c r="D140" s="106">
        <v>11.6</v>
      </c>
      <c r="E140" s="107">
        <f>IF(ISNUMBER(D140), (D140 - $B140) / $B140, "")</f>
        <v>8.6956521739130124E-3</v>
      </c>
      <c r="F140" s="108">
        <f>IF(ISNUMBER(D140), $B145 * E140, "")</f>
        <v>1304.347826086952</v>
      </c>
      <c r="G140" s="109">
        <v>11.9</v>
      </c>
      <c r="H140" s="107">
        <f>IF(ISNUMBER(G140), (G140 - $B140) / $B140, "")</f>
        <v>3.4782608695652202E-2</v>
      </c>
      <c r="I140" s="110">
        <f>IF(ISNUMBER(G140), $B145 * H140, "")</f>
        <v>5217.3913043478306</v>
      </c>
      <c r="J140" s="106">
        <v>11.9</v>
      </c>
      <c r="K140" s="107">
        <f>IF(ISNUMBER(J140), (J140 - $B140) / $B140, "")</f>
        <v>3.4782608695652202E-2</v>
      </c>
      <c r="L140" s="108">
        <f>IF(ISNUMBER(J140), $B145 * K140, "")</f>
        <v>5217.3913043478306</v>
      </c>
      <c r="M140" s="109">
        <v>11.8</v>
      </c>
      <c r="N140" s="107">
        <f>IF(ISNUMBER(M140), (M140 - $B140) / $B140, "")</f>
        <v>2.6086956521739191E-2</v>
      </c>
      <c r="O140" s="108">
        <f>IF(ISNUMBER(M140), $B145 * N140, "")</f>
        <v>3913.0434782608786</v>
      </c>
      <c r="Q140" s="228"/>
      <c r="R140" s="228"/>
      <c r="S140" s="228"/>
    </row>
    <row r="141" spans="1:19" ht="17.25" thickBot="1">
      <c r="A141" s="125" t="s">
        <v>212</v>
      </c>
      <c r="B141" s="126">
        <v>7.42</v>
      </c>
      <c r="C141" s="77">
        <v>-3.38541667E-2</v>
      </c>
      <c r="D141" s="15">
        <v>7.48</v>
      </c>
      <c r="E141" s="32">
        <f t="shared" ref="E141:E144" si="74">IF(ISNUMBER(D141), (D141 - $B141) / $B141, "")</f>
        <v>8.0862533692723036E-3</v>
      </c>
      <c r="F141" s="18">
        <f>IF(ISNUMBER(D141), $B145 * E141, "")</f>
        <v>1212.9380053908455</v>
      </c>
      <c r="G141" s="31">
        <v>7.65</v>
      </c>
      <c r="H141" s="32">
        <f t="shared" ref="H141:H144" si="75">IF(ISNUMBER(G141), (G141 - $B141) / $B141, "")</f>
        <v>3.0997304582210301E-2</v>
      </c>
      <c r="I141" s="101">
        <f>IF(ISNUMBER(G141), $B145 * H141, "")</f>
        <v>4649.5956873315454</v>
      </c>
      <c r="J141" s="15">
        <v>7.71</v>
      </c>
      <c r="K141" s="32">
        <f t="shared" ref="K141:K144" si="76">IF(ISNUMBER(J141), (J141 - $B141) / $B141, "")</f>
        <v>3.9083557951482488E-2</v>
      </c>
      <c r="L141" s="18">
        <f>IF(ISNUMBER(J141), $B145 * K141, "")</f>
        <v>5862.5336927223734</v>
      </c>
      <c r="M141" s="31">
        <v>7.73</v>
      </c>
      <c r="N141" s="32">
        <f t="shared" ref="N141:N144" si="77">IF(ISNUMBER(M141), (M141 - $B141) / $B141, "")</f>
        <v>4.1778975741239961E-2</v>
      </c>
      <c r="O141" s="18">
        <f>IF(ISNUMBER(M141), $B145 * N141, "")</f>
        <v>6266.8463611859943</v>
      </c>
      <c r="Q141" s="228"/>
      <c r="R141" s="228"/>
      <c r="S141" s="228"/>
    </row>
    <row r="142" spans="1:19" ht="17.25" thickBot="1">
      <c r="A142" s="125" t="s">
        <v>175</v>
      </c>
      <c r="B142" s="126">
        <v>11.3</v>
      </c>
      <c r="C142" s="77">
        <v>-3.4188034200000002E-2</v>
      </c>
      <c r="D142" s="15">
        <v>11.5</v>
      </c>
      <c r="E142" s="32">
        <f t="shared" si="74"/>
        <v>1.7699115044247725E-2</v>
      </c>
      <c r="F142" s="18">
        <f>IF(ISNUMBER(D142), $B145 * E142, "")</f>
        <v>2654.8672566371588</v>
      </c>
      <c r="G142" s="31">
        <v>11.8</v>
      </c>
      <c r="H142" s="32">
        <f t="shared" si="75"/>
        <v>4.4247787610619468E-2</v>
      </c>
      <c r="I142" s="101">
        <f>IF(ISNUMBER(G142), $B145 * H142, "")</f>
        <v>6637.1681415929206</v>
      </c>
      <c r="J142" s="15">
        <v>11.8</v>
      </c>
      <c r="K142" s="32">
        <f t="shared" si="76"/>
        <v>4.4247787610619468E-2</v>
      </c>
      <c r="L142" s="18">
        <f>IF(ISNUMBER(J142), $B145 * K142, "")</f>
        <v>6637.1681415929206</v>
      </c>
      <c r="M142" s="31">
        <v>11.7</v>
      </c>
      <c r="N142" s="32">
        <f t="shared" si="77"/>
        <v>3.539823008849545E-2</v>
      </c>
      <c r="O142" s="18">
        <f>IF(ISNUMBER(M142), $B145 * N142, "")</f>
        <v>5309.7345132743176</v>
      </c>
      <c r="Q142" s="228"/>
      <c r="R142" s="228"/>
      <c r="S142" s="228"/>
    </row>
    <row r="143" spans="1:19">
      <c r="A143" s="125" t="s">
        <v>186</v>
      </c>
      <c r="B143" s="126">
        <v>10.8</v>
      </c>
      <c r="C143" s="77">
        <v>-3.5714285700000001E-2</v>
      </c>
      <c r="D143" s="15">
        <v>10.8</v>
      </c>
      <c r="E143" s="32">
        <f t="shared" si="74"/>
        <v>0</v>
      </c>
      <c r="F143" s="18">
        <f>IF(ISNUMBER(D143), $B145 * E143, "")</f>
        <v>0</v>
      </c>
      <c r="G143" s="31">
        <v>11.2</v>
      </c>
      <c r="H143" s="32">
        <f t="shared" si="75"/>
        <v>3.7037037037036903E-2</v>
      </c>
      <c r="I143" s="101">
        <f>IF(ISNUMBER(G143), $B145 * H143, "")</f>
        <v>5555.5555555555356</v>
      </c>
      <c r="J143" s="15">
        <v>11.2</v>
      </c>
      <c r="K143" s="32">
        <f t="shared" si="76"/>
        <v>3.7037037037036903E-2</v>
      </c>
      <c r="L143" s="18">
        <f>IF(ISNUMBER(J143), $B145 * K143, "")</f>
        <v>5555.5555555555356</v>
      </c>
      <c r="M143" s="31">
        <v>11.1</v>
      </c>
      <c r="N143" s="32">
        <f t="shared" si="77"/>
        <v>2.7777777777777676E-2</v>
      </c>
      <c r="O143" s="18">
        <f>IF(ISNUMBER(M143), $B145 * N143, "")</f>
        <v>4166.6666666666515</v>
      </c>
      <c r="Q143" s="250"/>
      <c r="R143" s="251"/>
      <c r="S143" s="252"/>
    </row>
    <row r="144" spans="1:19" ht="17.25" thickBot="1">
      <c r="A144" s="130" t="s">
        <v>200</v>
      </c>
      <c r="B144" s="131">
        <v>11.8</v>
      </c>
      <c r="C144" s="79">
        <v>-4.06504065E-2</v>
      </c>
      <c r="D144" s="24">
        <v>11.9</v>
      </c>
      <c r="E144" s="25">
        <f t="shared" si="74"/>
        <v>8.4745762711864094E-3</v>
      </c>
      <c r="F144" s="104">
        <f>IF(ISNUMBER(D144), $B145 * E144, "")</f>
        <v>1271.1864406779614</v>
      </c>
      <c r="G144" s="102">
        <v>12.2</v>
      </c>
      <c r="H144" s="25">
        <f t="shared" si="75"/>
        <v>3.3898305084745638E-2</v>
      </c>
      <c r="I144" s="103">
        <f>IF(ISNUMBER(G144), $B145 * H144, "")</f>
        <v>5084.7457627118456</v>
      </c>
      <c r="J144" s="24">
        <v>12.2</v>
      </c>
      <c r="K144" s="25">
        <f t="shared" si="76"/>
        <v>3.3898305084745638E-2</v>
      </c>
      <c r="L144" s="104">
        <f>IF(ISNUMBER(J144), $B145 * K144, "")</f>
        <v>5084.7457627118456</v>
      </c>
      <c r="M144" s="102">
        <v>12.1</v>
      </c>
      <c r="N144" s="25">
        <f t="shared" si="77"/>
        <v>2.542372881355923E-2</v>
      </c>
      <c r="O144" s="104">
        <f>IF(ISNUMBER(M144), $B145 * N144, "")</f>
        <v>3813.5593220338847</v>
      </c>
      <c r="Q144" s="253"/>
      <c r="R144" s="254"/>
      <c r="S144" s="255"/>
    </row>
    <row r="145" spans="1:19" ht="17.25" thickBot="1">
      <c r="A145" s="132" t="s">
        <v>266</v>
      </c>
      <c r="B145" s="261">
        <f>$B$37</f>
        <v>150000</v>
      </c>
      <c r="C145" s="262"/>
      <c r="D145" s="26" t="s">
        <v>267</v>
      </c>
      <c r="E145" s="27">
        <f>IF(COUNT(E125:E144), SUM(E125:E144) / COUNT(E125:E144), 0)</f>
        <v>1.0662953904304018E-2</v>
      </c>
      <c r="F145" s="28">
        <f>SUM(F125:F144)</f>
        <v>31988.861712912058</v>
      </c>
      <c r="G145" s="26" t="s">
        <v>267</v>
      </c>
      <c r="H145" s="27">
        <f>IF(COUNT(H125:H144), SUM(H125:H144) / COUNT(H125:H144), 0)</f>
        <v>3.4431825047754661E-2</v>
      </c>
      <c r="I145" s="28">
        <f>SUM(I125:I144)</f>
        <v>103295.47514326396</v>
      </c>
      <c r="J145" s="26" t="s">
        <v>267</v>
      </c>
      <c r="K145" s="27">
        <f>IF(COUNT(K125:K144), SUM(K125:K144) / COUNT(K125:K144), 0)</f>
        <v>3.998030475820824E-2</v>
      </c>
      <c r="L145" s="28">
        <f>SUM(L125:L144)</f>
        <v>119940.91427462471</v>
      </c>
      <c r="M145" s="26" t="s">
        <v>267</v>
      </c>
      <c r="N145" s="27">
        <f>IF(COUNT(N125:N144), SUM(N125:N144) / COUNT(N125:N144), 0)</f>
        <v>3.405215339475786E-2</v>
      </c>
      <c r="O145" s="28">
        <f>SUM(O125:O144)</f>
        <v>102156.46018427359</v>
      </c>
      <c r="Q145" s="256"/>
      <c r="R145" s="257"/>
      <c r="S145" s="258"/>
    </row>
    <row r="147" spans="1:19" ht="17.25" thickBot="1"/>
    <row r="148" spans="1:19" ht="17.25" thickBot="1">
      <c r="A148" s="202" t="s">
        <v>255</v>
      </c>
      <c r="B148" s="203"/>
      <c r="C148" s="203"/>
      <c r="D148" s="203"/>
      <c r="E148" s="203"/>
      <c r="F148" s="203"/>
      <c r="G148" s="203"/>
      <c r="H148" s="203"/>
      <c r="I148" s="203"/>
      <c r="J148" s="203"/>
      <c r="K148" s="203"/>
      <c r="L148" s="203"/>
      <c r="M148" s="203"/>
      <c r="N148" s="203"/>
      <c r="O148" s="204"/>
      <c r="Q148" s="223"/>
      <c r="R148" s="223"/>
      <c r="S148" s="223"/>
    </row>
    <row r="149" spans="1:19" ht="17.25" thickBot="1">
      <c r="A149" s="190" t="s">
        <v>263</v>
      </c>
      <c r="B149" s="202" t="s">
        <v>49</v>
      </c>
      <c r="C149" s="204"/>
      <c r="D149" s="202" t="s">
        <v>57</v>
      </c>
      <c r="E149" s="203"/>
      <c r="F149" s="204"/>
      <c r="G149" s="229">
        <f>_xlfn.IFNA(VLOOKUP(B149, 현재가테이블!$B$2:$D$200, 2, FALSE), "-")</f>
        <v>48446000</v>
      </c>
      <c r="H149" s="230"/>
      <c r="I149" s="231"/>
      <c r="J149" s="202" t="s">
        <v>58</v>
      </c>
      <c r="K149" s="203"/>
      <c r="L149" s="204"/>
      <c r="M149" s="232">
        <f>_xlfn.IFNA(VLOOKUP(B149, 현재가테이블!$B$2:$D$200, 3, FALSE), "-")</f>
        <v>4.5040769699999997E-2</v>
      </c>
      <c r="N149" s="233"/>
      <c r="O149" s="234"/>
      <c r="Q149" s="223"/>
      <c r="R149" s="223"/>
      <c r="S149" s="223"/>
    </row>
    <row r="150" spans="1:19" ht="17.25" thickBot="1">
      <c r="A150" s="263" t="s">
        <v>54</v>
      </c>
      <c r="B150" s="265" t="str">
        <f>TEXT($G$1, "[$-ko-KR]yyyy-mm-dd(ddd) ") &amp; "오전 00:00"</f>
        <v>2022-02-15(화) 오전 00:00</v>
      </c>
      <c r="C150" s="266"/>
      <c r="D150" s="225" t="str">
        <f>TEXT($G$1, "[$-ko-KR]yyyy-mm-dd(ddd) ") &amp; "오후 14:00"</f>
        <v>2022-02-15(화) 오후 14:00</v>
      </c>
      <c r="E150" s="226"/>
      <c r="F150" s="227"/>
      <c r="G150" s="225" t="str">
        <f>TEXT($G$1, "[$-ko-KR]yyyy-mm-dd(ddd) ") &amp; "오후 19:00"</f>
        <v>2022-02-15(화) 오후 19:00</v>
      </c>
      <c r="H150" s="226"/>
      <c r="I150" s="227"/>
      <c r="J150" s="225" t="str">
        <f>TEXT($G$1, "[$-ko-KR]yyyy-mm-dd(ddd) ") &amp; "오후 21:00"</f>
        <v>2022-02-15(화) 오후 21:00</v>
      </c>
      <c r="K150" s="226"/>
      <c r="L150" s="227"/>
      <c r="M150" s="225" t="str">
        <f>TEXT($G$1+1, "[$-ko-KR]yyyy-mm-dd(ddd) ") &amp; "오전 00:00"</f>
        <v>2022-02-16(수) 오전 00:00</v>
      </c>
      <c r="N150" s="226"/>
      <c r="O150" s="227"/>
      <c r="Q150" s="223"/>
      <c r="R150" s="223"/>
      <c r="S150" s="223"/>
    </row>
    <row r="151" spans="1:19" ht="17.25" thickBot="1">
      <c r="A151" s="264"/>
      <c r="B151" s="121" t="s">
        <v>57</v>
      </c>
      <c r="C151" s="122" t="s">
        <v>58</v>
      </c>
      <c r="D151" s="2" t="s">
        <v>57</v>
      </c>
      <c r="E151" s="10" t="s">
        <v>264</v>
      </c>
      <c r="F151" s="11" t="s">
        <v>265</v>
      </c>
      <c r="G151" s="191" t="s">
        <v>57</v>
      </c>
      <c r="H151" s="192" t="s">
        <v>264</v>
      </c>
      <c r="I151" s="193" t="s">
        <v>265</v>
      </c>
      <c r="J151" s="10" t="s">
        <v>57</v>
      </c>
      <c r="K151" s="10" t="s">
        <v>264</v>
      </c>
      <c r="L151" s="115" t="s">
        <v>265</v>
      </c>
      <c r="M151" s="2" t="s">
        <v>57</v>
      </c>
      <c r="N151" s="10" t="s">
        <v>264</v>
      </c>
      <c r="O151" s="66" t="s">
        <v>265</v>
      </c>
      <c r="Q151" s="228"/>
      <c r="R151" s="228"/>
      <c r="S151" s="228"/>
    </row>
    <row r="152" spans="1:19" ht="17.25" thickBot="1">
      <c r="A152" s="123" t="s">
        <v>236</v>
      </c>
      <c r="B152" s="124">
        <v>116</v>
      </c>
      <c r="C152" s="76">
        <v>-8.5470084999999998E-3</v>
      </c>
      <c r="D152" s="13">
        <v>115</v>
      </c>
      <c r="E152" s="14">
        <f>IF(ISNUMBER(D152), (D152 - $B152) / $B152, "")</f>
        <v>-8.6206896551724137E-3</v>
      </c>
      <c r="F152" s="16">
        <f>IF(ISNUMBER(D152), $B172 * E152, "")</f>
        <v>-1293.1034482758621</v>
      </c>
      <c r="G152" s="29">
        <v>118</v>
      </c>
      <c r="H152" s="14">
        <f>IF(ISNUMBER(G152), (G152 - $B152) / $B152, "")</f>
        <v>1.7241379310344827E-2</v>
      </c>
      <c r="I152" s="100">
        <f>IF(ISNUMBER(G152), $B172 * H152, "")</f>
        <v>2586.2068965517242</v>
      </c>
      <c r="J152" s="13">
        <v>120</v>
      </c>
      <c r="K152" s="14">
        <f>IF(ISNUMBER(J152), (J152 - $B152) / $B152, "")</f>
        <v>3.4482758620689655E-2</v>
      </c>
      <c r="L152" s="16">
        <f>IF(ISNUMBER(J152), $B172 * K152, "")</f>
        <v>5172.4137931034484</v>
      </c>
      <c r="M152" s="29">
        <v>119</v>
      </c>
      <c r="N152" s="14">
        <f>IF(ISNUMBER(M152), (M152 - $B152) / $B152, "")</f>
        <v>2.5862068965517241E-2</v>
      </c>
      <c r="O152" s="16">
        <f>IF(ISNUMBER(M152), $B172 * N152, "")</f>
        <v>3879.3103448275861</v>
      </c>
      <c r="Q152" s="223"/>
      <c r="R152" s="223"/>
      <c r="S152" s="223"/>
    </row>
    <row r="153" spans="1:19" ht="17.25" thickBot="1">
      <c r="A153" s="125" t="s">
        <v>89</v>
      </c>
      <c r="B153" s="126">
        <v>972</v>
      </c>
      <c r="C153" s="77">
        <v>-1.6194331999999999E-2</v>
      </c>
      <c r="D153" s="15">
        <v>990</v>
      </c>
      <c r="E153" s="32">
        <f t="shared" ref="E153:E156" si="78">IF(ISNUMBER(D153), (D153 - $B153) / $B153, "")</f>
        <v>1.8518518518518517E-2</v>
      </c>
      <c r="F153" s="18">
        <f>IF(ISNUMBER(D153), $B172 * E153, "")</f>
        <v>2777.7777777777778</v>
      </c>
      <c r="G153" s="31">
        <v>1000</v>
      </c>
      <c r="H153" s="32">
        <f t="shared" ref="H153:H156" si="79">IF(ISNUMBER(G153), (G153 - $B153) / $B153, "")</f>
        <v>2.8806584362139918E-2</v>
      </c>
      <c r="I153" s="101">
        <f>IF(ISNUMBER(G153), $B172 * H153, "")</f>
        <v>4320.9876543209875</v>
      </c>
      <c r="J153" s="15">
        <v>1010</v>
      </c>
      <c r="K153" s="32">
        <f t="shared" ref="K153:K156" si="80">IF(ISNUMBER(J153), (J153 - $B153) / $B153, "")</f>
        <v>3.9094650205761319E-2</v>
      </c>
      <c r="L153" s="18">
        <f>IF(ISNUMBER(J153), $B172 * K153, "")</f>
        <v>5864.1975308641977</v>
      </c>
      <c r="M153" s="31">
        <v>995</v>
      </c>
      <c r="N153" s="32">
        <f t="shared" ref="N153:N156" si="81">IF(ISNUMBER(M153), (M153 - $B153) / $B153, "")</f>
        <v>2.3662551440329218E-2</v>
      </c>
      <c r="O153" s="18">
        <f>IF(ISNUMBER(M153), $B172 * N153, "")</f>
        <v>3549.3827160493829</v>
      </c>
      <c r="Q153" s="223"/>
      <c r="R153" s="223"/>
      <c r="S153" s="223"/>
    </row>
    <row r="154" spans="1:19" ht="17.25" thickBot="1">
      <c r="A154" s="125" t="s">
        <v>107</v>
      </c>
      <c r="B154" s="126">
        <v>114</v>
      </c>
      <c r="C154" s="77">
        <v>-1.7241379300000002E-2</v>
      </c>
      <c r="D154" s="15">
        <v>114</v>
      </c>
      <c r="E154" s="32">
        <f t="shared" si="78"/>
        <v>0</v>
      </c>
      <c r="F154" s="18">
        <f>IF(ISNUMBER(D154), $B172 * E154, "")</f>
        <v>0</v>
      </c>
      <c r="G154" s="31">
        <v>116</v>
      </c>
      <c r="H154" s="32">
        <f t="shared" si="79"/>
        <v>1.7543859649122806E-2</v>
      </c>
      <c r="I154" s="101">
        <f>IF(ISNUMBER(G154), $B172 * H154, "")</f>
        <v>2631.5789473684208</v>
      </c>
      <c r="J154" s="15">
        <v>116</v>
      </c>
      <c r="K154" s="32">
        <f t="shared" si="80"/>
        <v>1.7543859649122806E-2</v>
      </c>
      <c r="L154" s="18">
        <f>IF(ISNUMBER(J154), $B172 * K154, "")</f>
        <v>2631.5789473684208</v>
      </c>
      <c r="M154" s="31">
        <v>116</v>
      </c>
      <c r="N154" s="32">
        <f t="shared" si="81"/>
        <v>1.7543859649122806E-2</v>
      </c>
      <c r="O154" s="18">
        <f>IF(ISNUMBER(M154), $B172 * N154, "")</f>
        <v>2631.5789473684208</v>
      </c>
      <c r="Q154" s="228"/>
      <c r="R154" s="228"/>
      <c r="S154" s="228"/>
    </row>
    <row r="155" spans="1:19" ht="17.25" thickBot="1">
      <c r="A155" s="125" t="s">
        <v>327</v>
      </c>
      <c r="B155" s="126">
        <v>625</v>
      </c>
      <c r="C155" s="77">
        <v>-2.03761755E-2</v>
      </c>
      <c r="D155" s="15">
        <v>637</v>
      </c>
      <c r="E155" s="32">
        <f t="shared" si="78"/>
        <v>1.9199999999999998E-2</v>
      </c>
      <c r="F155" s="18">
        <f>IF(ISNUMBER(D155), $B172 * E155, "")</f>
        <v>2879.9999999999995</v>
      </c>
      <c r="G155" s="31">
        <v>653</v>
      </c>
      <c r="H155" s="32">
        <f t="shared" si="79"/>
        <v>4.48E-2</v>
      </c>
      <c r="I155" s="101">
        <f>IF(ISNUMBER(G155), $B172 * H155, "")</f>
        <v>6720</v>
      </c>
      <c r="J155" s="15">
        <v>652</v>
      </c>
      <c r="K155" s="32">
        <f t="shared" si="80"/>
        <v>4.3200000000000002E-2</v>
      </c>
      <c r="L155" s="18">
        <f>IF(ISNUMBER(J155), $B172 * K155, "")</f>
        <v>6480</v>
      </c>
      <c r="M155" s="31">
        <v>647</v>
      </c>
      <c r="N155" s="32">
        <f t="shared" si="81"/>
        <v>3.5200000000000002E-2</v>
      </c>
      <c r="O155" s="18">
        <f>IF(ISNUMBER(M155), $B172 * N155, "")</f>
        <v>5280</v>
      </c>
      <c r="Q155" s="228"/>
      <c r="R155" s="228"/>
      <c r="S155" s="228"/>
    </row>
    <row r="156" spans="1:19" ht="17.25" thickBot="1">
      <c r="A156" s="127" t="s">
        <v>232</v>
      </c>
      <c r="B156" s="128">
        <v>405</v>
      </c>
      <c r="C156" s="78">
        <v>-2.6442307700000001E-2</v>
      </c>
      <c r="D156" s="20">
        <v>407</v>
      </c>
      <c r="E156" s="21">
        <f t="shared" si="78"/>
        <v>4.9382716049382715E-3</v>
      </c>
      <c r="F156" s="22">
        <f>IF(ISNUMBER(D156), $B172 * E156, "")</f>
        <v>740.74074074074076</v>
      </c>
      <c r="G156" s="30">
        <v>417</v>
      </c>
      <c r="H156" s="21">
        <f t="shared" si="79"/>
        <v>2.9629629629629631E-2</v>
      </c>
      <c r="I156" s="105">
        <f>IF(ISNUMBER(G156), $B172 * H156, "")</f>
        <v>4444.4444444444443</v>
      </c>
      <c r="J156" s="20">
        <v>420</v>
      </c>
      <c r="K156" s="21">
        <f t="shared" si="80"/>
        <v>3.7037037037037035E-2</v>
      </c>
      <c r="L156" s="22">
        <f>IF(ISNUMBER(J156), $B172 * K156, "")</f>
        <v>5555.5555555555557</v>
      </c>
      <c r="M156" s="30">
        <v>417</v>
      </c>
      <c r="N156" s="21">
        <f t="shared" si="81"/>
        <v>2.9629629629629631E-2</v>
      </c>
      <c r="O156" s="22">
        <f>IF(ISNUMBER(M156), $B172 * N156, "")</f>
        <v>4444.4444444444443</v>
      </c>
      <c r="Q156" s="228"/>
      <c r="R156" s="228"/>
      <c r="S156" s="228"/>
    </row>
    <row r="157" spans="1:19" ht="17.25" thickBot="1">
      <c r="A157" s="125" t="s">
        <v>214</v>
      </c>
      <c r="B157" s="129">
        <v>294</v>
      </c>
      <c r="C157" s="80">
        <v>-2.6490066199999999E-2</v>
      </c>
      <c r="D157" s="106">
        <v>298</v>
      </c>
      <c r="E157" s="107">
        <f>IF(ISNUMBER(D157), (D157 - $B157) / $B157, "")</f>
        <v>1.3605442176870748E-2</v>
      </c>
      <c r="F157" s="108">
        <f>IF(ISNUMBER(D157), $B172 * E157, "")</f>
        <v>2040.8163265306121</v>
      </c>
      <c r="G157" s="109">
        <v>305</v>
      </c>
      <c r="H157" s="107">
        <f>IF(ISNUMBER(G157), (G157 - $B157) / $B157, "")</f>
        <v>3.7414965986394558E-2</v>
      </c>
      <c r="I157" s="110">
        <f>IF(ISNUMBER(G157), $B172 * H157, "")</f>
        <v>5612.2448979591836</v>
      </c>
      <c r="J157" s="106">
        <v>306</v>
      </c>
      <c r="K157" s="107">
        <f>IF(ISNUMBER(J157), (J157 - $B157) / $B157, "")</f>
        <v>4.0816326530612242E-2</v>
      </c>
      <c r="L157" s="108">
        <f>IF(ISNUMBER(J157), $B172 * K157, "")</f>
        <v>6122.4489795918362</v>
      </c>
      <c r="M157" s="109">
        <v>308</v>
      </c>
      <c r="N157" s="107">
        <f>IF(ISNUMBER(M157), (M157 - $B157) / $B157, "")</f>
        <v>4.7619047619047616E-2</v>
      </c>
      <c r="O157" s="108">
        <f>IF(ISNUMBER(M157), $B172 * N157, "")</f>
        <v>7142.8571428571422</v>
      </c>
      <c r="Q157" s="228"/>
      <c r="R157" s="228"/>
      <c r="S157" s="228"/>
    </row>
    <row r="158" spans="1:19" ht="17.25" thickBot="1">
      <c r="A158" s="125" t="s">
        <v>248</v>
      </c>
      <c r="B158" s="126">
        <v>749</v>
      </c>
      <c r="C158" s="77">
        <v>-2.7272727300000001E-2</v>
      </c>
      <c r="D158" s="15">
        <v>758</v>
      </c>
      <c r="E158" s="32">
        <f t="shared" ref="E158:E161" si="82">IF(ISNUMBER(D158), (D158 - $B158) / $B158, "")</f>
        <v>1.2016021361815754E-2</v>
      </c>
      <c r="F158" s="18">
        <f>IF(ISNUMBER(D158), $B172 * E158, "")</f>
        <v>1802.4032042723632</v>
      </c>
      <c r="G158" s="31">
        <v>770</v>
      </c>
      <c r="H158" s="32">
        <f t="shared" ref="H158:H161" si="83">IF(ISNUMBER(G158), (G158 - $B158) / $B158, "")</f>
        <v>2.8037383177570093E-2</v>
      </c>
      <c r="I158" s="101">
        <f>IF(ISNUMBER(G158), $B172 * H158, "")</f>
        <v>4205.6074766355141</v>
      </c>
      <c r="J158" s="15">
        <v>778</v>
      </c>
      <c r="K158" s="32">
        <f t="shared" ref="K158:K161" si="84">IF(ISNUMBER(J158), (J158 - $B158) / $B158, "")</f>
        <v>3.8718291054739652E-2</v>
      </c>
      <c r="L158" s="18">
        <f>IF(ISNUMBER(J158), $B172 * K158, "")</f>
        <v>5807.7436582109476</v>
      </c>
      <c r="M158" s="31">
        <v>776</v>
      </c>
      <c r="N158" s="32">
        <f t="shared" ref="N158:N161" si="85">IF(ISNUMBER(M158), (M158 - $B158) / $B158, "")</f>
        <v>3.6048064085447265E-2</v>
      </c>
      <c r="O158" s="18">
        <f>IF(ISNUMBER(M158), $B172 * N158, "")</f>
        <v>5407.2096128170897</v>
      </c>
      <c r="Q158" s="228"/>
      <c r="R158" s="228"/>
      <c r="S158" s="228"/>
    </row>
    <row r="159" spans="1:19" ht="17.25" thickBot="1">
      <c r="A159" s="125" t="s">
        <v>224</v>
      </c>
      <c r="B159" s="126">
        <v>856</v>
      </c>
      <c r="C159" s="77">
        <v>-2.7272727300000001E-2</v>
      </c>
      <c r="D159" s="15">
        <v>861</v>
      </c>
      <c r="E159" s="32">
        <f t="shared" si="82"/>
        <v>5.8411214953271026E-3</v>
      </c>
      <c r="F159" s="18">
        <f>IF(ISNUMBER(D159), $B172 * E159, "")</f>
        <v>876.1682242990654</v>
      </c>
      <c r="G159" s="31">
        <v>879</v>
      </c>
      <c r="H159" s="32">
        <f t="shared" si="83"/>
        <v>2.6869158878504672E-2</v>
      </c>
      <c r="I159" s="101">
        <f>IF(ISNUMBER(G159), $B172 * H159, "")</f>
        <v>4030.3738317757006</v>
      </c>
      <c r="J159" s="15">
        <v>885</v>
      </c>
      <c r="K159" s="32">
        <f t="shared" si="84"/>
        <v>3.3878504672897193E-2</v>
      </c>
      <c r="L159" s="18">
        <f>IF(ISNUMBER(J159), $B172 * K159, "")</f>
        <v>5081.7757009345787</v>
      </c>
      <c r="M159" s="31">
        <v>887</v>
      </c>
      <c r="N159" s="32">
        <f t="shared" si="85"/>
        <v>3.6214953271028034E-2</v>
      </c>
      <c r="O159" s="18">
        <f>IF(ISNUMBER(M159), $B172 * N159, "")</f>
        <v>5432.2429906542047</v>
      </c>
      <c r="Q159" s="228"/>
      <c r="R159" s="228"/>
      <c r="S159" s="228"/>
    </row>
    <row r="160" spans="1:19" ht="17.25" thickBot="1">
      <c r="A160" s="125" t="s">
        <v>250</v>
      </c>
      <c r="B160" s="126">
        <v>249</v>
      </c>
      <c r="C160" s="77">
        <v>-2.734375E-2</v>
      </c>
      <c r="D160" s="15">
        <v>254</v>
      </c>
      <c r="E160" s="32">
        <f t="shared" si="82"/>
        <v>2.0080321285140562E-2</v>
      </c>
      <c r="F160" s="18">
        <f>IF(ISNUMBER(D160), $B172 * E160, "")</f>
        <v>3012.0481927710844</v>
      </c>
      <c r="G160" s="31">
        <v>258</v>
      </c>
      <c r="H160" s="32">
        <f t="shared" si="83"/>
        <v>3.614457831325301E-2</v>
      </c>
      <c r="I160" s="101">
        <f>IF(ISNUMBER(G160), $B172 * H160, "")</f>
        <v>5421.6867469879517</v>
      </c>
      <c r="J160" s="15">
        <v>259</v>
      </c>
      <c r="K160" s="32">
        <f t="shared" si="84"/>
        <v>4.0160642570281124E-2</v>
      </c>
      <c r="L160" s="18">
        <f>IF(ISNUMBER(J160), $B172 * K160, "")</f>
        <v>6024.0963855421687</v>
      </c>
      <c r="M160" s="31">
        <v>258</v>
      </c>
      <c r="N160" s="32">
        <f t="shared" si="85"/>
        <v>3.614457831325301E-2</v>
      </c>
      <c r="O160" s="18">
        <f>IF(ISNUMBER(M160), $B172 * N160, "")</f>
        <v>5421.6867469879517</v>
      </c>
      <c r="Q160" s="33"/>
      <c r="R160" s="33"/>
    </row>
    <row r="161" spans="1:19" ht="17.25" thickBot="1">
      <c r="A161" s="130" t="s">
        <v>262</v>
      </c>
      <c r="B161" s="131">
        <v>177</v>
      </c>
      <c r="C161" s="79">
        <v>-2.74725275E-2</v>
      </c>
      <c r="D161" s="24">
        <v>178</v>
      </c>
      <c r="E161" s="25">
        <f t="shared" si="82"/>
        <v>5.6497175141242938E-3</v>
      </c>
      <c r="F161" s="104">
        <f>IF(ISNUMBER(D161), $B172 * E161, "")</f>
        <v>847.45762711864404</v>
      </c>
      <c r="G161" s="102">
        <v>183</v>
      </c>
      <c r="H161" s="25">
        <f t="shared" si="83"/>
        <v>3.3898305084745763E-2</v>
      </c>
      <c r="I161" s="103">
        <f>IF(ISNUMBER(G161), $B172 * H161, "")</f>
        <v>5084.7457627118647</v>
      </c>
      <c r="J161" s="24">
        <v>182</v>
      </c>
      <c r="K161" s="25">
        <f t="shared" si="84"/>
        <v>2.8248587570621469E-2</v>
      </c>
      <c r="L161" s="104">
        <f>IF(ISNUMBER(J161), $B172 * K161, "")</f>
        <v>4237.2881355932204</v>
      </c>
      <c r="M161" s="102">
        <v>181</v>
      </c>
      <c r="N161" s="25">
        <f t="shared" si="85"/>
        <v>2.2598870056497175E-2</v>
      </c>
      <c r="O161" s="104">
        <f>IF(ISNUMBER(M161), $B172 * N161, "")</f>
        <v>3389.8305084745762</v>
      </c>
      <c r="Q161" s="237"/>
      <c r="R161" s="238"/>
      <c r="S161" s="239"/>
    </row>
    <row r="162" spans="1:19">
      <c r="A162" s="123" t="s">
        <v>161</v>
      </c>
      <c r="B162" s="124">
        <v>418</v>
      </c>
      <c r="C162" s="76">
        <v>-2.7906976699999999E-2</v>
      </c>
      <c r="D162" s="13">
        <v>420</v>
      </c>
      <c r="E162" s="14">
        <f>IF(ISNUMBER(D162), (D162 - $B162) / $B162, "")</f>
        <v>4.7846889952153108E-3</v>
      </c>
      <c r="F162" s="16">
        <f>IF(ISNUMBER(D162), $B172 * E162, "")</f>
        <v>717.70334928229659</v>
      </c>
      <c r="G162" s="29">
        <v>434</v>
      </c>
      <c r="H162" s="14">
        <f>IF(ISNUMBER(G162), (G162 - $B162) / $B162, "")</f>
        <v>3.8277511961722487E-2</v>
      </c>
      <c r="I162" s="100">
        <f>IF(ISNUMBER(G162), $B172 * H162, "")</f>
        <v>5741.6267942583727</v>
      </c>
      <c r="J162" s="13">
        <v>432</v>
      </c>
      <c r="K162" s="14">
        <f>IF(ISNUMBER(J162), (J162 - $B162) / $B162, "")</f>
        <v>3.3492822966507178E-2</v>
      </c>
      <c r="L162" s="16">
        <f>IF(ISNUMBER(J162), $B172 * K162, "")</f>
        <v>5023.923444976077</v>
      </c>
      <c r="M162" s="29">
        <v>432</v>
      </c>
      <c r="N162" s="14">
        <f>IF(ISNUMBER(M162), (M162 - $B162) / $B162, "")</f>
        <v>3.3492822966507178E-2</v>
      </c>
      <c r="O162" s="16">
        <f>IF(ISNUMBER(M162), $B172 * N162, "")</f>
        <v>5023.923444976077</v>
      </c>
      <c r="Q162" s="240"/>
      <c r="R162" s="241"/>
      <c r="S162" s="242"/>
    </row>
    <row r="163" spans="1:19" ht="17.25" thickBot="1">
      <c r="A163" s="125" t="s">
        <v>202</v>
      </c>
      <c r="B163" s="126">
        <v>514</v>
      </c>
      <c r="C163" s="77">
        <v>-2.8355387499999999E-2</v>
      </c>
      <c r="D163" s="15">
        <v>520</v>
      </c>
      <c r="E163" s="32">
        <f t="shared" ref="E163:E166" si="86">IF(ISNUMBER(D163), (D163 - $B163) / $B163, "")</f>
        <v>1.1673151750972763E-2</v>
      </c>
      <c r="F163" s="18">
        <f>IF(ISNUMBER(D163), $B172 * E163, "")</f>
        <v>1750.9727626459144</v>
      </c>
      <c r="G163" s="31">
        <v>533</v>
      </c>
      <c r="H163" s="32">
        <f t="shared" ref="H163:H166" si="87">IF(ISNUMBER(G163), (G163 - $B163) / $B163, "")</f>
        <v>3.6964980544747082E-2</v>
      </c>
      <c r="I163" s="101">
        <f>IF(ISNUMBER(G163), $B172 * H163, "")</f>
        <v>5544.747081712062</v>
      </c>
      <c r="J163" s="15">
        <v>534</v>
      </c>
      <c r="K163" s="32">
        <f t="shared" ref="K163:K166" si="88">IF(ISNUMBER(J163), (J163 - $B163) / $B163, "")</f>
        <v>3.8910505836575876E-2</v>
      </c>
      <c r="L163" s="18">
        <f>IF(ISNUMBER(J163), $B172 * K163, "")</f>
        <v>5836.5758754863818</v>
      </c>
      <c r="M163" s="31">
        <v>536</v>
      </c>
      <c r="N163" s="32">
        <f t="shared" ref="N163:N166" si="89">IF(ISNUMBER(M163), (M163 - $B163) / $B163, "")</f>
        <v>4.2801556420233464E-2</v>
      </c>
      <c r="O163" s="18">
        <f>IF(ISNUMBER(M163), $B172 * N163, "")</f>
        <v>6420.2334630350197</v>
      </c>
      <c r="Q163" s="243"/>
      <c r="R163" s="244"/>
      <c r="S163" s="245"/>
    </row>
    <row r="164" spans="1:19" ht="17.25" thickBot="1">
      <c r="A164" s="125" t="s">
        <v>101</v>
      </c>
      <c r="B164" s="126">
        <v>658</v>
      </c>
      <c r="C164" s="77">
        <v>-2.9498525099999999E-2</v>
      </c>
      <c r="D164" s="15">
        <v>675</v>
      </c>
      <c r="E164" s="32">
        <f t="shared" si="86"/>
        <v>2.5835866261398176E-2</v>
      </c>
      <c r="F164" s="18">
        <f>IF(ISNUMBER(D164), $B172 * E164, "")</f>
        <v>3875.3799392097267</v>
      </c>
      <c r="G164" s="31">
        <v>681</v>
      </c>
      <c r="H164" s="32">
        <f t="shared" si="87"/>
        <v>3.4954407294832825E-2</v>
      </c>
      <c r="I164" s="101">
        <f>IF(ISNUMBER(G164), $B172 * H164, "")</f>
        <v>5243.1610942249235</v>
      </c>
      <c r="J164" s="15">
        <v>684</v>
      </c>
      <c r="K164" s="32">
        <f t="shared" si="88"/>
        <v>3.9513677811550151E-2</v>
      </c>
      <c r="L164" s="18">
        <f>IF(ISNUMBER(J164), $B172 * K164, "")</f>
        <v>5927.0516717325227</v>
      </c>
      <c r="M164" s="31">
        <v>687</v>
      </c>
      <c r="N164" s="32">
        <f t="shared" si="89"/>
        <v>4.4072948328267476E-2</v>
      </c>
      <c r="O164" s="18">
        <f>IF(ISNUMBER(M164), $B172 * N164, "")</f>
        <v>6610.9422492401218</v>
      </c>
      <c r="Q164" s="228"/>
      <c r="R164" s="228"/>
      <c r="S164" s="228"/>
    </row>
    <row r="165" spans="1:19" ht="17.25" thickBot="1">
      <c r="A165" s="125" t="s">
        <v>196</v>
      </c>
      <c r="B165" s="126">
        <v>130</v>
      </c>
      <c r="C165" s="77">
        <v>-2.9850746300000001E-2</v>
      </c>
      <c r="D165" s="15">
        <v>131</v>
      </c>
      <c r="E165" s="32">
        <f t="shared" si="86"/>
        <v>7.6923076923076927E-3</v>
      </c>
      <c r="F165" s="18">
        <f>IF(ISNUMBER(D165), $B172 * E165, "")</f>
        <v>1153.8461538461538</v>
      </c>
      <c r="G165" s="31">
        <v>134</v>
      </c>
      <c r="H165" s="32">
        <f t="shared" si="87"/>
        <v>3.0769230769230771E-2</v>
      </c>
      <c r="I165" s="101">
        <f>IF(ISNUMBER(G165), $B172 * H165, "")</f>
        <v>4615.3846153846152</v>
      </c>
      <c r="J165" s="15">
        <v>134</v>
      </c>
      <c r="K165" s="32">
        <f t="shared" si="88"/>
        <v>3.0769230769230771E-2</v>
      </c>
      <c r="L165" s="18">
        <f>IF(ISNUMBER(J165), $B172 * K165, "")</f>
        <v>4615.3846153846152</v>
      </c>
      <c r="M165" s="31">
        <v>134</v>
      </c>
      <c r="N165" s="32">
        <f t="shared" si="89"/>
        <v>3.0769230769230771E-2</v>
      </c>
      <c r="O165" s="18">
        <f>IF(ISNUMBER(M165), $B172 * N165, "")</f>
        <v>4615.3846153846152</v>
      </c>
      <c r="Q165" s="223"/>
      <c r="R165" s="223"/>
      <c r="S165" s="223"/>
    </row>
    <row r="166" spans="1:19" ht="17.25" thickBot="1">
      <c r="A166" s="127" t="s">
        <v>188</v>
      </c>
      <c r="B166" s="128">
        <v>242</v>
      </c>
      <c r="C166" s="78">
        <v>-3.2000000000000001E-2</v>
      </c>
      <c r="D166" s="20">
        <v>250</v>
      </c>
      <c r="E166" s="21">
        <f t="shared" si="86"/>
        <v>3.3057851239669422E-2</v>
      </c>
      <c r="F166" s="22">
        <f>IF(ISNUMBER(D166), $B172 * E166, "")</f>
        <v>4958.6776859504134</v>
      </c>
      <c r="G166" s="30">
        <v>255</v>
      </c>
      <c r="H166" s="21">
        <f t="shared" si="87"/>
        <v>5.3719008264462811E-2</v>
      </c>
      <c r="I166" s="105">
        <f>IF(ISNUMBER(G166), $B172 * H166, "")</f>
        <v>8057.8512396694214</v>
      </c>
      <c r="J166" s="20">
        <v>257</v>
      </c>
      <c r="K166" s="21">
        <f t="shared" si="88"/>
        <v>6.1983471074380167E-2</v>
      </c>
      <c r="L166" s="22">
        <f>IF(ISNUMBER(J166), $B172 * K166, "")</f>
        <v>9297.5206611570247</v>
      </c>
      <c r="M166" s="30">
        <v>255</v>
      </c>
      <c r="N166" s="21">
        <f t="shared" si="89"/>
        <v>5.3719008264462811E-2</v>
      </c>
      <c r="O166" s="22">
        <f>IF(ISNUMBER(M166), $B172 * N166, "")</f>
        <v>8057.8512396694214</v>
      </c>
      <c r="Q166" s="223"/>
      <c r="R166" s="223"/>
      <c r="S166" s="223"/>
    </row>
    <row r="167" spans="1:19" ht="17.25" thickBot="1">
      <c r="A167" s="125" t="s">
        <v>103</v>
      </c>
      <c r="B167" s="129">
        <v>724</v>
      </c>
      <c r="C167" s="80">
        <v>-3.3377837100000002E-2</v>
      </c>
      <c r="D167" s="106">
        <v>738</v>
      </c>
      <c r="E167" s="107">
        <f>IF(ISNUMBER(D167), (D167 - $B167) / $B167, "")</f>
        <v>1.9337016574585635E-2</v>
      </c>
      <c r="F167" s="108">
        <f>IF(ISNUMBER(D167), $B172 * E167, "")</f>
        <v>2900.5524861878453</v>
      </c>
      <c r="G167" s="109">
        <v>753</v>
      </c>
      <c r="H167" s="107">
        <f>IF(ISNUMBER(G167), (G167 - $B167) / $B167, "")</f>
        <v>4.0055248618784532E-2</v>
      </c>
      <c r="I167" s="110">
        <f>IF(ISNUMBER(G167), $B172 * H167, "")</f>
        <v>6008.2872928176803</v>
      </c>
      <c r="J167" s="106">
        <v>752</v>
      </c>
      <c r="K167" s="107">
        <f>IF(ISNUMBER(J167), (J167 - $B167) / $B167, "")</f>
        <v>3.8674033149171269E-2</v>
      </c>
      <c r="L167" s="108">
        <f>IF(ISNUMBER(J167), $B172 * K167, "")</f>
        <v>5801.1049723756905</v>
      </c>
      <c r="M167" s="109">
        <v>764</v>
      </c>
      <c r="N167" s="107">
        <f>IF(ISNUMBER(M167), (M167 - $B167) / $B167, "")</f>
        <v>5.5248618784530384E-2</v>
      </c>
      <c r="O167" s="108">
        <f>IF(ISNUMBER(M167), $B172 * N167, "")</f>
        <v>8287.2928176795576</v>
      </c>
      <c r="Q167" s="228"/>
      <c r="R167" s="228"/>
      <c r="S167" s="228"/>
    </row>
    <row r="168" spans="1:19" ht="17.25" thickBot="1">
      <c r="A168" s="125" t="s">
        <v>171</v>
      </c>
      <c r="B168" s="126">
        <v>677</v>
      </c>
      <c r="C168" s="77">
        <v>-3.5612535600000002E-2</v>
      </c>
      <c r="D168" s="15">
        <v>689</v>
      </c>
      <c r="E168" s="32">
        <f t="shared" ref="E168:E171" si="90">IF(ISNUMBER(D168), (D168 - $B168) / $B168, "")</f>
        <v>1.7725258493353029E-2</v>
      </c>
      <c r="F168" s="18">
        <f>IF(ISNUMBER(D168), $B172 * E168, "")</f>
        <v>2658.7887740029546</v>
      </c>
      <c r="G168" s="31">
        <v>709</v>
      </c>
      <c r="H168" s="32">
        <f t="shared" ref="H168:H171" si="91">IF(ISNUMBER(G168), (G168 - $B168) / $B168, "")</f>
        <v>4.7267355982274745E-2</v>
      </c>
      <c r="I168" s="101">
        <f>IF(ISNUMBER(G168), $B172 * H168, "")</f>
        <v>7090.1033973412113</v>
      </c>
      <c r="J168" s="15">
        <v>705</v>
      </c>
      <c r="K168" s="32">
        <f t="shared" ref="K168:K171" si="92">IF(ISNUMBER(J168), (J168 - $B168) / $B168, "")</f>
        <v>4.1358936484490398E-2</v>
      </c>
      <c r="L168" s="18">
        <f>IF(ISNUMBER(J168), $B172 * K168, "")</f>
        <v>6203.8404726735598</v>
      </c>
      <c r="M168" s="31">
        <v>704</v>
      </c>
      <c r="N168" s="32">
        <f t="shared" ref="N168:N171" si="93">IF(ISNUMBER(M168), (M168 - $B168) / $B168, "")</f>
        <v>3.9881831610044313E-2</v>
      </c>
      <c r="O168" s="18">
        <f>IF(ISNUMBER(M168), $B172 * N168, "")</f>
        <v>5982.2747415066469</v>
      </c>
      <c r="Q168" s="228"/>
      <c r="R168" s="228"/>
      <c r="S168" s="228"/>
    </row>
    <row r="169" spans="1:19" ht="17.25" thickBot="1">
      <c r="A169" s="125" t="s">
        <v>222</v>
      </c>
      <c r="B169" s="126">
        <v>968</v>
      </c>
      <c r="C169" s="77">
        <v>-3.68159204E-2</v>
      </c>
      <c r="D169" s="15">
        <v>975</v>
      </c>
      <c r="E169" s="32">
        <f t="shared" si="90"/>
        <v>7.2314049586776862E-3</v>
      </c>
      <c r="F169" s="18">
        <f>IF(ISNUMBER(D169), $B172 * E169, "")</f>
        <v>1084.7107438016528</v>
      </c>
      <c r="G169" s="31">
        <v>1000</v>
      </c>
      <c r="H169" s="32">
        <f t="shared" si="91"/>
        <v>3.3057851239669422E-2</v>
      </c>
      <c r="I169" s="101">
        <f>IF(ISNUMBER(G169), $B172 * H169, "")</f>
        <v>4958.6776859504134</v>
      </c>
      <c r="J169" s="15">
        <v>1000</v>
      </c>
      <c r="K169" s="32">
        <f t="shared" si="92"/>
        <v>3.3057851239669422E-2</v>
      </c>
      <c r="L169" s="18">
        <f>IF(ISNUMBER(J169), $B172 * K169, "")</f>
        <v>4958.6776859504134</v>
      </c>
      <c r="M169" s="31">
        <v>997</v>
      </c>
      <c r="N169" s="32">
        <f t="shared" si="93"/>
        <v>2.9958677685950414E-2</v>
      </c>
      <c r="O169" s="18">
        <f>IF(ISNUMBER(M169), $B172 * N169, "")</f>
        <v>4493.8016528925618</v>
      </c>
      <c r="Q169" s="228"/>
      <c r="R169" s="228"/>
      <c r="S169" s="228"/>
    </row>
    <row r="170" spans="1:19">
      <c r="A170" s="125" t="s">
        <v>238</v>
      </c>
      <c r="B170" s="126">
        <v>439</v>
      </c>
      <c r="C170" s="77">
        <v>-3.7280701800000003E-2</v>
      </c>
      <c r="D170" s="15">
        <v>444</v>
      </c>
      <c r="E170" s="32">
        <f t="shared" si="90"/>
        <v>1.1389521640091117E-2</v>
      </c>
      <c r="F170" s="18">
        <f>IF(ISNUMBER(D170), $B172 * E170, "")</f>
        <v>1708.4282460136676</v>
      </c>
      <c r="G170" s="31">
        <v>456</v>
      </c>
      <c r="H170" s="32">
        <f t="shared" si="91"/>
        <v>3.8724373576309798E-2</v>
      </c>
      <c r="I170" s="101">
        <f>IF(ISNUMBER(G170), $B172 * H170, "")</f>
        <v>5808.6560364464694</v>
      </c>
      <c r="J170" s="15">
        <v>455</v>
      </c>
      <c r="K170" s="32">
        <f t="shared" si="92"/>
        <v>3.644646924829157E-2</v>
      </c>
      <c r="L170" s="18">
        <f>IF(ISNUMBER(J170), $B172 * K170, "")</f>
        <v>5466.9703872437358</v>
      </c>
      <c r="M170" s="31">
        <v>462</v>
      </c>
      <c r="N170" s="32">
        <f t="shared" si="93"/>
        <v>5.2391799544419138E-2</v>
      </c>
      <c r="O170" s="18">
        <f>IF(ISNUMBER(M170), $B172 * N170, "")</f>
        <v>7858.7699316628705</v>
      </c>
      <c r="Q170" s="250"/>
      <c r="R170" s="251"/>
      <c r="S170" s="252"/>
    </row>
    <row r="171" spans="1:19" ht="17.25" thickBot="1">
      <c r="A171" s="130" t="s">
        <v>115</v>
      </c>
      <c r="B171" s="131">
        <v>584</v>
      </c>
      <c r="C171" s="79">
        <v>-4.8859934899999999E-2</v>
      </c>
      <c r="D171" s="24">
        <v>586</v>
      </c>
      <c r="E171" s="25">
        <f t="shared" si="90"/>
        <v>3.4246575342465752E-3</v>
      </c>
      <c r="F171" s="104">
        <f>IF(ISNUMBER(D171), $B172 * E171, "")</f>
        <v>513.69863013698625</v>
      </c>
      <c r="G171" s="102">
        <v>603</v>
      </c>
      <c r="H171" s="25">
        <f t="shared" si="91"/>
        <v>3.2534246575342464E-2</v>
      </c>
      <c r="I171" s="103">
        <f>IF(ISNUMBER(G171), $B172 * H171, "")</f>
        <v>4880.1369863013697</v>
      </c>
      <c r="J171" s="24">
        <v>599</v>
      </c>
      <c r="K171" s="25">
        <f t="shared" si="92"/>
        <v>2.5684931506849314E-2</v>
      </c>
      <c r="L171" s="104">
        <f>IF(ISNUMBER(J171), $B172 * K171, "")</f>
        <v>3852.739726027397</v>
      </c>
      <c r="M171" s="102">
        <v>593</v>
      </c>
      <c r="N171" s="25">
        <f t="shared" si="93"/>
        <v>1.5410958904109588E-2</v>
      </c>
      <c r="O171" s="104">
        <f>IF(ISNUMBER(M171), $B172 * N171, "")</f>
        <v>2311.6438356164381</v>
      </c>
      <c r="Q171" s="253"/>
      <c r="R171" s="254"/>
      <c r="S171" s="255"/>
    </row>
    <row r="172" spans="1:19" ht="17.25" thickBot="1">
      <c r="A172" s="132" t="s">
        <v>266</v>
      </c>
      <c r="B172" s="261">
        <f>$B$37</f>
        <v>150000</v>
      </c>
      <c r="C172" s="262"/>
      <c r="D172" s="26" t="s">
        <v>267</v>
      </c>
      <c r="E172" s="27">
        <f>IF(COUNT(E152:E171), SUM(E152:E171) / COUNT(E152:E171), 0)</f>
        <v>1.1669022472104013E-2</v>
      </c>
      <c r="F172" s="28">
        <f>SUM(F152:F171)</f>
        <v>35007.067416312027</v>
      </c>
      <c r="G172" s="26" t="s">
        <v>267</v>
      </c>
      <c r="H172" s="27">
        <f>IF(COUNT(H152:H171), SUM(H152:H171) / COUNT(H152:H171), 0)</f>
        <v>3.4335502960954105E-2</v>
      </c>
      <c r="I172" s="28">
        <f>SUM(I152:I171)</f>
        <v>103006.50888286234</v>
      </c>
      <c r="J172" s="26" t="s">
        <v>267</v>
      </c>
      <c r="K172" s="27">
        <f>IF(COUNT(K152:K171), SUM(K152:K171) / COUNT(K152:K171), 0)</f>
        <v>3.6653629399923934E-2</v>
      </c>
      <c r="L172" s="28">
        <f>SUM(L152:L171)</f>
        <v>109960.8881997718</v>
      </c>
      <c r="M172" s="26" t="s">
        <v>267</v>
      </c>
      <c r="N172" s="27">
        <f>IF(COUNT(N152:N171), SUM(N152:N171) / COUNT(N152:N171), 0)</f>
        <v>3.5413553815381381E-2</v>
      </c>
      <c r="O172" s="28">
        <f>SUM(O152:O171)</f>
        <v>106240.66144614412</v>
      </c>
      <c r="Q172" s="256"/>
      <c r="R172" s="257"/>
      <c r="S172" s="258"/>
    </row>
    <row r="174" spans="1:19" ht="17.25" thickBot="1"/>
    <row r="175" spans="1:19" ht="17.25" thickBot="1">
      <c r="A175" s="202" t="s">
        <v>251</v>
      </c>
      <c r="B175" s="203"/>
      <c r="C175" s="203"/>
      <c r="D175" s="203"/>
      <c r="E175" s="203"/>
      <c r="F175" s="203"/>
      <c r="G175" s="203"/>
      <c r="H175" s="203"/>
      <c r="I175" s="203"/>
      <c r="J175" s="203"/>
      <c r="K175" s="203"/>
      <c r="L175" s="203"/>
      <c r="M175" s="203"/>
      <c r="N175" s="203"/>
      <c r="O175" s="204"/>
      <c r="Q175" s="223"/>
      <c r="R175" s="223"/>
      <c r="S175" s="223"/>
    </row>
    <row r="176" spans="1:19" ht="17.25" thickBot="1">
      <c r="A176" s="190" t="s">
        <v>263</v>
      </c>
      <c r="B176" s="202" t="s">
        <v>49</v>
      </c>
      <c r="C176" s="204"/>
      <c r="D176" s="202" t="s">
        <v>57</v>
      </c>
      <c r="E176" s="203"/>
      <c r="F176" s="204"/>
      <c r="G176" s="229">
        <f>_xlfn.IFNA(VLOOKUP(B176, 현재가테이블!$B$2:$D$200, 2, FALSE), "-")</f>
        <v>48446000</v>
      </c>
      <c r="H176" s="230"/>
      <c r="I176" s="231"/>
      <c r="J176" s="202" t="s">
        <v>58</v>
      </c>
      <c r="K176" s="203"/>
      <c r="L176" s="204"/>
      <c r="M176" s="232">
        <f>_xlfn.IFNA(VLOOKUP(B176, 현재가테이블!$B$2:$D$200, 3, FALSE), "-")</f>
        <v>4.5040769699999997E-2</v>
      </c>
      <c r="N176" s="233"/>
      <c r="O176" s="234"/>
      <c r="Q176" s="223"/>
      <c r="R176" s="223"/>
      <c r="S176" s="223"/>
    </row>
    <row r="177" spans="1:19" ht="17.25" thickBot="1">
      <c r="A177" s="263" t="s">
        <v>54</v>
      </c>
      <c r="B177" s="265" t="str">
        <f>TEXT($G$1, "[$-ko-KR]yyyy-mm-dd(ddd) ") &amp; "오전 00:00"</f>
        <v>2022-02-15(화) 오전 00:00</v>
      </c>
      <c r="C177" s="266"/>
      <c r="D177" s="225" t="str">
        <f>TEXT($G$1, "[$-ko-KR]yyyy-mm-dd(ddd) ") &amp; "오후 14:00"</f>
        <v>2022-02-15(화) 오후 14:00</v>
      </c>
      <c r="E177" s="226"/>
      <c r="F177" s="227"/>
      <c r="G177" s="225" t="str">
        <f>TEXT($G$1, "[$-ko-KR]yyyy-mm-dd(ddd) ") &amp; "오후 19:00"</f>
        <v>2022-02-15(화) 오후 19:00</v>
      </c>
      <c r="H177" s="226"/>
      <c r="I177" s="227"/>
      <c r="J177" s="225" t="str">
        <f>TEXT($G$1, "[$-ko-KR]yyyy-mm-dd(ddd) ") &amp; "오후 21:00"</f>
        <v>2022-02-15(화) 오후 21:00</v>
      </c>
      <c r="K177" s="226"/>
      <c r="L177" s="227"/>
      <c r="M177" s="225" t="str">
        <f>TEXT($G$1+1, "[$-ko-KR]yyyy-mm-dd(ddd) ") &amp; "오전 00:00"</f>
        <v>2022-02-16(수) 오전 00:00</v>
      </c>
      <c r="N177" s="226"/>
      <c r="O177" s="227"/>
      <c r="Q177" s="223"/>
      <c r="R177" s="223"/>
      <c r="S177" s="223"/>
    </row>
    <row r="178" spans="1:19" ht="17.25" thickBot="1">
      <c r="A178" s="264"/>
      <c r="B178" s="121" t="s">
        <v>57</v>
      </c>
      <c r="C178" s="122" t="s">
        <v>58</v>
      </c>
      <c r="D178" s="2" t="s">
        <v>57</v>
      </c>
      <c r="E178" s="10" t="s">
        <v>264</v>
      </c>
      <c r="F178" s="11" t="s">
        <v>265</v>
      </c>
      <c r="G178" s="191" t="s">
        <v>57</v>
      </c>
      <c r="H178" s="192" t="s">
        <v>264</v>
      </c>
      <c r="I178" s="193" t="s">
        <v>265</v>
      </c>
      <c r="J178" s="10" t="s">
        <v>57</v>
      </c>
      <c r="K178" s="10" t="s">
        <v>264</v>
      </c>
      <c r="L178" s="115" t="s">
        <v>265</v>
      </c>
      <c r="M178" s="2" t="s">
        <v>57</v>
      </c>
      <c r="N178" s="10" t="s">
        <v>264</v>
      </c>
      <c r="O178" s="66" t="s">
        <v>265</v>
      </c>
      <c r="Q178" s="228"/>
      <c r="R178" s="228"/>
      <c r="S178" s="228"/>
    </row>
    <row r="179" spans="1:19" ht="17.25" thickBot="1">
      <c r="A179" s="123" t="s">
        <v>196</v>
      </c>
      <c r="B179" s="124">
        <v>130</v>
      </c>
      <c r="C179" s="76">
        <v>-2.9850746300000001E-2</v>
      </c>
      <c r="D179" s="13">
        <v>131</v>
      </c>
      <c r="E179" s="14">
        <f>IF(ISNUMBER(D179), (D179 - $B179) / $B179, "")</f>
        <v>7.6923076923076927E-3</v>
      </c>
      <c r="F179" s="16">
        <f>IF(ISNUMBER(D179), $B199 * E179, "")</f>
        <v>1153.8461538461538</v>
      </c>
      <c r="G179" s="29">
        <v>134</v>
      </c>
      <c r="H179" s="14">
        <f>IF(ISNUMBER(G179), (G179 - $B179) / $B179, "")</f>
        <v>3.0769230769230771E-2</v>
      </c>
      <c r="I179" s="100">
        <f>IF(ISNUMBER(G179), $B199 * H179, "")</f>
        <v>4615.3846153846152</v>
      </c>
      <c r="J179" s="13">
        <v>134</v>
      </c>
      <c r="K179" s="14">
        <f>IF(ISNUMBER(J179), (J179 - $B179) / $B179, "")</f>
        <v>3.0769230769230771E-2</v>
      </c>
      <c r="L179" s="16">
        <f>IF(ISNUMBER(J179), $B199 * K179, "")</f>
        <v>4615.3846153846152</v>
      </c>
      <c r="M179" s="29">
        <v>134</v>
      </c>
      <c r="N179" s="14">
        <f>IF(ISNUMBER(M179), (M179 - $B179) / $B179, "")</f>
        <v>3.0769230769230771E-2</v>
      </c>
      <c r="O179" s="16">
        <f>IF(ISNUMBER(M179), $B199 * N179, "")</f>
        <v>4615.3846153846152</v>
      </c>
      <c r="Q179" s="223"/>
      <c r="R179" s="223"/>
      <c r="S179" s="223"/>
    </row>
    <row r="180" spans="1:19" ht="17.25" thickBot="1">
      <c r="A180" s="125" t="s">
        <v>194</v>
      </c>
      <c r="B180" s="126">
        <v>8410</v>
      </c>
      <c r="C180" s="77">
        <v>-3.11059908E-2</v>
      </c>
      <c r="D180" s="15">
        <v>8470</v>
      </c>
      <c r="E180" s="32">
        <f t="shared" ref="E180:E183" si="94">IF(ISNUMBER(D180), (D180 - $B180) / $B180, "")</f>
        <v>7.1343638525564806E-3</v>
      </c>
      <c r="F180" s="18">
        <f>IF(ISNUMBER(D180), $B199 * E180, "")</f>
        <v>1070.154577883472</v>
      </c>
      <c r="G180" s="31">
        <v>8710</v>
      </c>
      <c r="H180" s="32">
        <f t="shared" ref="H180:H183" si="95">IF(ISNUMBER(G180), (G180 - $B180) / $B180, "")</f>
        <v>3.56718192627824E-2</v>
      </c>
      <c r="I180" s="101">
        <f>IF(ISNUMBER(G180), $B199 * H180, "")</f>
        <v>5350.7728894173597</v>
      </c>
      <c r="J180" s="15">
        <v>8745</v>
      </c>
      <c r="K180" s="32">
        <f t="shared" ref="K180:K183" si="96">IF(ISNUMBER(J180), (J180 - $B180) / $B180, "")</f>
        <v>3.9833531510107018E-2</v>
      </c>
      <c r="L180" s="18">
        <f>IF(ISNUMBER(J180), $B199 * K180, "")</f>
        <v>5975.0297265160525</v>
      </c>
      <c r="M180" s="31">
        <v>8715</v>
      </c>
      <c r="N180" s="32">
        <f t="shared" ref="N180:N183" si="97">IF(ISNUMBER(M180), (M180 - $B180) / $B180, "")</f>
        <v>3.6266349583828773E-2</v>
      </c>
      <c r="O180" s="18">
        <f>IF(ISNUMBER(M180), $B199 * N180, "")</f>
        <v>5439.9524375743158</v>
      </c>
      <c r="Q180" s="223"/>
      <c r="R180" s="223"/>
      <c r="S180" s="223"/>
    </row>
    <row r="181" spans="1:19" ht="17.25" thickBot="1">
      <c r="A181" s="125" t="s">
        <v>91</v>
      </c>
      <c r="B181" s="126">
        <v>39310</v>
      </c>
      <c r="C181" s="77">
        <v>-3.1534860800000002E-2</v>
      </c>
      <c r="D181" s="15">
        <v>39690</v>
      </c>
      <c r="E181" s="32">
        <f t="shared" si="94"/>
        <v>9.6667514627321299E-3</v>
      </c>
      <c r="F181" s="18">
        <f>IF(ISNUMBER(D181), $B199 * E181, "")</f>
        <v>1450.0127194098195</v>
      </c>
      <c r="G181" s="31">
        <v>40500</v>
      </c>
      <c r="H181" s="32">
        <f t="shared" si="95"/>
        <v>3.0272195370134827E-2</v>
      </c>
      <c r="I181" s="101">
        <f>IF(ISNUMBER(G181), $B199 * H181, "")</f>
        <v>4540.8293055202239</v>
      </c>
      <c r="J181" s="15">
        <v>40700</v>
      </c>
      <c r="K181" s="32">
        <f t="shared" si="96"/>
        <v>3.5359959297888578E-2</v>
      </c>
      <c r="L181" s="18">
        <f>IF(ISNUMBER(J181), $B199 * K181, "")</f>
        <v>5303.9938946832872</v>
      </c>
      <c r="M181" s="31">
        <v>40910</v>
      </c>
      <c r="N181" s="32">
        <f t="shared" si="97"/>
        <v>4.0702111422030021E-2</v>
      </c>
      <c r="O181" s="18">
        <f>IF(ISNUMBER(M181), $B199 * N181, "")</f>
        <v>6105.3167133045035</v>
      </c>
      <c r="Q181" s="228"/>
      <c r="R181" s="228"/>
      <c r="S181" s="228"/>
    </row>
    <row r="182" spans="1:19" ht="17.25" thickBot="1">
      <c r="A182" s="125" t="s">
        <v>188</v>
      </c>
      <c r="B182" s="126">
        <v>242</v>
      </c>
      <c r="C182" s="77">
        <v>-3.2000000000000001E-2</v>
      </c>
      <c r="D182" s="15">
        <v>250</v>
      </c>
      <c r="E182" s="32">
        <f t="shared" si="94"/>
        <v>3.3057851239669422E-2</v>
      </c>
      <c r="F182" s="18">
        <f>IF(ISNUMBER(D182), $B199 * E182, "")</f>
        <v>4958.6776859504134</v>
      </c>
      <c r="G182" s="31">
        <v>255</v>
      </c>
      <c r="H182" s="32">
        <f t="shared" si="95"/>
        <v>5.3719008264462811E-2</v>
      </c>
      <c r="I182" s="101">
        <f>IF(ISNUMBER(G182), $B199 * H182, "")</f>
        <v>8057.8512396694214</v>
      </c>
      <c r="J182" s="15">
        <v>257</v>
      </c>
      <c r="K182" s="32">
        <f t="shared" si="96"/>
        <v>6.1983471074380167E-2</v>
      </c>
      <c r="L182" s="18">
        <f>IF(ISNUMBER(J182), $B199 * K182, "")</f>
        <v>9297.5206611570247</v>
      </c>
      <c r="M182" s="31">
        <v>255</v>
      </c>
      <c r="N182" s="32">
        <f t="shared" si="97"/>
        <v>5.3719008264462811E-2</v>
      </c>
      <c r="O182" s="18">
        <f>IF(ISNUMBER(M182), $B199 * N182, "")</f>
        <v>8057.8512396694214</v>
      </c>
      <c r="Q182" s="228"/>
      <c r="R182" s="228"/>
      <c r="S182" s="228"/>
    </row>
    <row r="183" spans="1:19" ht="17.25" thickBot="1">
      <c r="A183" s="127" t="s">
        <v>159</v>
      </c>
      <c r="B183" s="128">
        <v>69.5</v>
      </c>
      <c r="C183" s="78">
        <v>-3.2033426199999999E-2</v>
      </c>
      <c r="D183" s="20">
        <v>69.7</v>
      </c>
      <c r="E183" s="21">
        <f t="shared" si="94"/>
        <v>2.8776978417266595E-3</v>
      </c>
      <c r="F183" s="22">
        <f>IF(ISNUMBER(D183), $B199 * E183, "")</f>
        <v>431.6546762589989</v>
      </c>
      <c r="G183" s="30">
        <v>71.8</v>
      </c>
      <c r="H183" s="21">
        <f t="shared" si="95"/>
        <v>3.3093525179856073E-2</v>
      </c>
      <c r="I183" s="105">
        <f>IF(ISNUMBER(G183), $B199 * H183, "")</f>
        <v>4964.0287769784109</v>
      </c>
      <c r="J183" s="20">
        <v>71.599999999999994</v>
      </c>
      <c r="K183" s="21">
        <f t="shared" si="96"/>
        <v>3.0215827338129414E-2</v>
      </c>
      <c r="L183" s="22">
        <f>IF(ISNUMBER(J183), $B199 * K183, "")</f>
        <v>4532.3741007194121</v>
      </c>
      <c r="M183" s="30">
        <v>71.7</v>
      </c>
      <c r="N183" s="21">
        <f t="shared" si="97"/>
        <v>3.1654676258992848E-2</v>
      </c>
      <c r="O183" s="22">
        <f>IF(ISNUMBER(M183), $B199 * N183, "")</f>
        <v>4748.201438848927</v>
      </c>
      <c r="Q183" s="228"/>
      <c r="R183" s="228"/>
      <c r="S183" s="228"/>
    </row>
    <row r="184" spans="1:19" ht="17.25" thickBot="1">
      <c r="A184" s="125" t="s">
        <v>183</v>
      </c>
      <c r="B184" s="129">
        <v>4795</v>
      </c>
      <c r="C184" s="80">
        <v>-3.3266128999999998E-2</v>
      </c>
      <c r="D184" s="106">
        <v>4870</v>
      </c>
      <c r="E184" s="107">
        <f>IF(ISNUMBER(D184), (D184 - $B184) / $B184, "")</f>
        <v>1.5641293013555789E-2</v>
      </c>
      <c r="F184" s="108">
        <f>IF(ISNUMBER(D184), $B199 * E184, "")</f>
        <v>2346.1939520333685</v>
      </c>
      <c r="G184" s="109">
        <v>4990</v>
      </c>
      <c r="H184" s="107">
        <f>IF(ISNUMBER(G184), (G184 - $B184) / $B184, "")</f>
        <v>4.0667361835245046E-2</v>
      </c>
      <c r="I184" s="110">
        <f>IF(ISNUMBER(G184), $B199 * H184, "")</f>
        <v>6100.104275286757</v>
      </c>
      <c r="J184" s="106">
        <v>4990</v>
      </c>
      <c r="K184" s="107">
        <f>IF(ISNUMBER(J184), (J184 - $B184) / $B184, "")</f>
        <v>4.0667361835245046E-2</v>
      </c>
      <c r="L184" s="108">
        <f>IF(ISNUMBER(J184), $B199 * K184, "")</f>
        <v>6100.104275286757</v>
      </c>
      <c r="M184" s="109">
        <v>5000</v>
      </c>
      <c r="N184" s="107">
        <f>IF(ISNUMBER(M184), (M184 - $B184) / $B184, "")</f>
        <v>4.2752867570385822E-2</v>
      </c>
      <c r="O184" s="108">
        <f>IF(ISNUMBER(M184), $B199 * N184, "")</f>
        <v>6412.9301355578737</v>
      </c>
      <c r="Q184" s="228"/>
      <c r="R184" s="228"/>
      <c r="S184" s="228"/>
    </row>
    <row r="185" spans="1:19" ht="17.25" thickBot="1">
      <c r="A185" s="125" t="s">
        <v>103</v>
      </c>
      <c r="B185" s="126">
        <v>724</v>
      </c>
      <c r="C185" s="77">
        <v>-3.3377837100000002E-2</v>
      </c>
      <c r="D185" s="15">
        <v>738</v>
      </c>
      <c r="E185" s="32">
        <f t="shared" ref="E185:E188" si="98">IF(ISNUMBER(D185), (D185 - $B185) / $B185, "")</f>
        <v>1.9337016574585635E-2</v>
      </c>
      <c r="F185" s="18">
        <f>IF(ISNUMBER(D185), $B199 * E185, "")</f>
        <v>2900.5524861878453</v>
      </c>
      <c r="G185" s="31">
        <v>753</v>
      </c>
      <c r="H185" s="32">
        <f t="shared" ref="H185:H188" si="99">IF(ISNUMBER(G185), (G185 - $B185) / $B185, "")</f>
        <v>4.0055248618784532E-2</v>
      </c>
      <c r="I185" s="101">
        <f>IF(ISNUMBER(G185), $B199 * H185, "")</f>
        <v>6008.2872928176803</v>
      </c>
      <c r="J185" s="15">
        <v>752</v>
      </c>
      <c r="K185" s="32">
        <f t="shared" ref="K185:K188" si="100">IF(ISNUMBER(J185), (J185 - $B185) / $B185, "")</f>
        <v>3.8674033149171269E-2</v>
      </c>
      <c r="L185" s="18">
        <f>IF(ISNUMBER(J185), $B199 * K185, "")</f>
        <v>5801.1049723756905</v>
      </c>
      <c r="M185" s="31">
        <v>764</v>
      </c>
      <c r="N185" s="32">
        <f t="shared" ref="N185:N188" si="101">IF(ISNUMBER(M185), (M185 - $B185) / $B185, "")</f>
        <v>5.5248618784530384E-2</v>
      </c>
      <c r="O185" s="18">
        <f>IF(ISNUMBER(M185), $B199 * N185, "")</f>
        <v>8287.2928176795576</v>
      </c>
      <c r="Q185" s="228"/>
      <c r="R185" s="228"/>
      <c r="S185" s="228"/>
    </row>
    <row r="186" spans="1:19" ht="17.25" thickBot="1">
      <c r="A186" s="125" t="s">
        <v>206</v>
      </c>
      <c r="B186" s="126">
        <v>11.5</v>
      </c>
      <c r="C186" s="77">
        <v>-3.3613445399999997E-2</v>
      </c>
      <c r="D186" s="15">
        <v>11.6</v>
      </c>
      <c r="E186" s="32">
        <f t="shared" si="98"/>
        <v>8.6956521739130124E-3</v>
      </c>
      <c r="F186" s="18">
        <f>IF(ISNUMBER(D186), $B199 * E186, "")</f>
        <v>1304.347826086952</v>
      </c>
      <c r="G186" s="31">
        <v>11.9</v>
      </c>
      <c r="H186" s="32">
        <f t="shared" si="99"/>
        <v>3.4782608695652202E-2</v>
      </c>
      <c r="I186" s="101">
        <f>IF(ISNUMBER(G186), $B199 * H186, "")</f>
        <v>5217.3913043478306</v>
      </c>
      <c r="J186" s="15">
        <v>11.9</v>
      </c>
      <c r="K186" s="32">
        <f t="shared" si="100"/>
        <v>3.4782608695652202E-2</v>
      </c>
      <c r="L186" s="18">
        <f>IF(ISNUMBER(J186), $B199 * K186, "")</f>
        <v>5217.3913043478306</v>
      </c>
      <c r="M186" s="31">
        <v>11.8</v>
      </c>
      <c r="N186" s="32">
        <f t="shared" si="101"/>
        <v>2.6086956521739191E-2</v>
      </c>
      <c r="O186" s="18">
        <f>IF(ISNUMBER(M186), $B199 * N186, "")</f>
        <v>3913.0434782608786</v>
      </c>
      <c r="Q186" s="228"/>
      <c r="R186" s="228"/>
      <c r="S186" s="228"/>
    </row>
    <row r="187" spans="1:19" ht="17.25" thickBot="1">
      <c r="A187" s="125" t="s">
        <v>212</v>
      </c>
      <c r="B187" s="126">
        <v>7.42</v>
      </c>
      <c r="C187" s="77">
        <v>-3.38541667E-2</v>
      </c>
      <c r="D187" s="15">
        <v>7.48</v>
      </c>
      <c r="E187" s="32">
        <f t="shared" si="98"/>
        <v>8.0862533692723036E-3</v>
      </c>
      <c r="F187" s="18">
        <f>IF(ISNUMBER(D187), $B199 * E187, "")</f>
        <v>1212.9380053908455</v>
      </c>
      <c r="G187" s="31">
        <v>7.65</v>
      </c>
      <c r="H187" s="32">
        <f t="shared" si="99"/>
        <v>3.0997304582210301E-2</v>
      </c>
      <c r="I187" s="101">
        <f>IF(ISNUMBER(G187), $B199 * H187, "")</f>
        <v>4649.5956873315454</v>
      </c>
      <c r="J187" s="15">
        <v>7.71</v>
      </c>
      <c r="K187" s="32">
        <f t="shared" si="100"/>
        <v>3.9083557951482488E-2</v>
      </c>
      <c r="L187" s="18">
        <f>IF(ISNUMBER(J187), $B199 * K187, "")</f>
        <v>5862.5336927223734</v>
      </c>
      <c r="M187" s="31">
        <v>7.73</v>
      </c>
      <c r="N187" s="32">
        <f t="shared" si="101"/>
        <v>4.1778975741239961E-2</v>
      </c>
      <c r="O187" s="18">
        <f>IF(ISNUMBER(M187), $B199 * N187, "")</f>
        <v>6266.8463611859943</v>
      </c>
      <c r="Q187" s="33"/>
      <c r="R187" s="33"/>
    </row>
    <row r="188" spans="1:19" ht="17.25" thickBot="1">
      <c r="A188" s="130" t="s">
        <v>175</v>
      </c>
      <c r="B188" s="131">
        <v>11.3</v>
      </c>
      <c r="C188" s="79">
        <v>-3.4188034200000002E-2</v>
      </c>
      <c r="D188" s="24">
        <v>11.5</v>
      </c>
      <c r="E188" s="25">
        <f t="shared" si="98"/>
        <v>1.7699115044247725E-2</v>
      </c>
      <c r="F188" s="104">
        <f>IF(ISNUMBER(D188), $B199 * E188, "")</f>
        <v>2654.8672566371588</v>
      </c>
      <c r="G188" s="102">
        <v>11.8</v>
      </c>
      <c r="H188" s="25">
        <f t="shared" si="99"/>
        <v>4.4247787610619468E-2</v>
      </c>
      <c r="I188" s="103">
        <f>IF(ISNUMBER(G188), $B199 * H188, "")</f>
        <v>6637.1681415929206</v>
      </c>
      <c r="J188" s="24">
        <v>11.8</v>
      </c>
      <c r="K188" s="25">
        <f t="shared" si="100"/>
        <v>4.4247787610619468E-2</v>
      </c>
      <c r="L188" s="104">
        <f>IF(ISNUMBER(J188), $B199 * K188, "")</f>
        <v>6637.1681415929206</v>
      </c>
      <c r="M188" s="102">
        <v>11.7</v>
      </c>
      <c r="N188" s="25">
        <f t="shared" si="101"/>
        <v>3.539823008849545E-2</v>
      </c>
      <c r="O188" s="104">
        <f>IF(ISNUMBER(M188), $B199 * N188, "")</f>
        <v>5309.7345132743176</v>
      </c>
      <c r="Q188" s="237"/>
      <c r="R188" s="238"/>
      <c r="S188" s="239"/>
    </row>
    <row r="189" spans="1:19">
      <c r="A189" s="123" t="s">
        <v>228</v>
      </c>
      <c r="B189" s="124">
        <v>1270</v>
      </c>
      <c r="C189" s="76">
        <v>-3.4220532300000002E-2</v>
      </c>
      <c r="D189" s="13">
        <v>1290</v>
      </c>
      <c r="E189" s="14">
        <f>IF(ISNUMBER(D189), (D189 - $B189) / $B189, "")</f>
        <v>1.5748031496062992E-2</v>
      </c>
      <c r="F189" s="16">
        <f>IF(ISNUMBER(D189), $B199 * E189, "")</f>
        <v>2362.2047244094488</v>
      </c>
      <c r="G189" s="29">
        <v>1325</v>
      </c>
      <c r="H189" s="14">
        <f>IF(ISNUMBER(G189), (G189 - $B189) / $B189, "")</f>
        <v>4.3307086614173228E-2</v>
      </c>
      <c r="I189" s="100">
        <f>IF(ISNUMBER(G189), $B199 * H189, "")</f>
        <v>6496.0629921259842</v>
      </c>
      <c r="J189" s="13">
        <v>1320</v>
      </c>
      <c r="K189" s="14">
        <f>IF(ISNUMBER(J189), (J189 - $B189) / $B189, "")</f>
        <v>3.937007874015748E-2</v>
      </c>
      <c r="L189" s="16">
        <f>IF(ISNUMBER(J189), $B199 * K189, "")</f>
        <v>5905.5118110236217</v>
      </c>
      <c r="M189" s="29">
        <v>1310</v>
      </c>
      <c r="N189" s="14">
        <f>IF(ISNUMBER(M189), (M189 - $B189) / $B189, "")</f>
        <v>3.1496062992125984E-2</v>
      </c>
      <c r="O189" s="16">
        <f>IF(ISNUMBER(M189), $B199 * N189, "")</f>
        <v>4724.4094488188975</v>
      </c>
      <c r="Q189" s="240"/>
      <c r="R189" s="241"/>
      <c r="S189" s="242"/>
    </row>
    <row r="190" spans="1:19" ht="17.25" thickBot="1">
      <c r="A190" s="125" t="s">
        <v>171</v>
      </c>
      <c r="B190" s="126">
        <v>677</v>
      </c>
      <c r="C190" s="77">
        <v>-3.5612535600000002E-2</v>
      </c>
      <c r="D190" s="15">
        <v>689</v>
      </c>
      <c r="E190" s="32">
        <f t="shared" ref="E190:E193" si="102">IF(ISNUMBER(D190), (D190 - $B190) / $B190, "")</f>
        <v>1.7725258493353029E-2</v>
      </c>
      <c r="F190" s="18">
        <f>IF(ISNUMBER(D190), $B199 * E190, "")</f>
        <v>2658.7887740029546</v>
      </c>
      <c r="G190" s="31">
        <v>709</v>
      </c>
      <c r="H190" s="32">
        <f t="shared" ref="H190:H193" si="103">IF(ISNUMBER(G190), (G190 - $B190) / $B190, "")</f>
        <v>4.7267355982274745E-2</v>
      </c>
      <c r="I190" s="101">
        <f>IF(ISNUMBER(G190), $B199 * H190, "")</f>
        <v>7090.1033973412113</v>
      </c>
      <c r="J190" s="15">
        <v>705</v>
      </c>
      <c r="K190" s="32">
        <f t="shared" ref="K190:K193" si="104">IF(ISNUMBER(J190), (J190 - $B190) / $B190, "")</f>
        <v>4.1358936484490398E-2</v>
      </c>
      <c r="L190" s="18">
        <f>IF(ISNUMBER(J190), $B199 * K190, "")</f>
        <v>6203.8404726735598</v>
      </c>
      <c r="M190" s="31">
        <v>704</v>
      </c>
      <c r="N190" s="32">
        <f t="shared" ref="N190:N193" si="105">IF(ISNUMBER(M190), (M190 - $B190) / $B190, "")</f>
        <v>3.9881831610044313E-2</v>
      </c>
      <c r="O190" s="18">
        <f>IF(ISNUMBER(M190), $B199 * N190, "")</f>
        <v>5982.2747415066469</v>
      </c>
      <c r="Q190" s="243"/>
      <c r="R190" s="244"/>
      <c r="S190" s="245"/>
    </row>
    <row r="191" spans="1:19" ht="17.25" thickBot="1">
      <c r="A191" s="125" t="s">
        <v>186</v>
      </c>
      <c r="B191" s="126">
        <v>10.8</v>
      </c>
      <c r="C191" s="77">
        <v>-3.5714285700000001E-2</v>
      </c>
      <c r="D191" s="15">
        <v>10.8</v>
      </c>
      <c r="E191" s="32">
        <f t="shared" si="102"/>
        <v>0</v>
      </c>
      <c r="F191" s="18">
        <f>IF(ISNUMBER(D191), $B199 * E191, "")</f>
        <v>0</v>
      </c>
      <c r="G191" s="31">
        <v>11.2</v>
      </c>
      <c r="H191" s="32">
        <f t="shared" si="103"/>
        <v>3.7037037037036903E-2</v>
      </c>
      <c r="I191" s="101">
        <f>IF(ISNUMBER(G191), $B199 * H191, "")</f>
        <v>5555.5555555555356</v>
      </c>
      <c r="J191" s="15">
        <v>11.2</v>
      </c>
      <c r="K191" s="32">
        <f t="shared" si="104"/>
        <v>3.7037037037036903E-2</v>
      </c>
      <c r="L191" s="18">
        <f>IF(ISNUMBER(J191), $B199 * K191, "")</f>
        <v>5555.5555555555356</v>
      </c>
      <c r="M191" s="31">
        <v>11.1</v>
      </c>
      <c r="N191" s="32">
        <f t="shared" si="105"/>
        <v>2.7777777777777676E-2</v>
      </c>
      <c r="O191" s="18">
        <f>IF(ISNUMBER(M191), $B199 * N191, "")</f>
        <v>4166.6666666666515</v>
      </c>
      <c r="Q191" s="228"/>
      <c r="R191" s="228"/>
      <c r="S191" s="228"/>
    </row>
    <row r="192" spans="1:19" ht="17.25" thickBot="1">
      <c r="A192" s="125" t="s">
        <v>222</v>
      </c>
      <c r="B192" s="126">
        <v>968</v>
      </c>
      <c r="C192" s="77">
        <v>-3.68159204E-2</v>
      </c>
      <c r="D192" s="15">
        <v>975</v>
      </c>
      <c r="E192" s="32">
        <f t="shared" si="102"/>
        <v>7.2314049586776862E-3</v>
      </c>
      <c r="F192" s="18">
        <f>IF(ISNUMBER(D192), $B199 * E192, "")</f>
        <v>1084.7107438016528</v>
      </c>
      <c r="G192" s="31">
        <v>1000</v>
      </c>
      <c r="H192" s="32">
        <f t="shared" si="103"/>
        <v>3.3057851239669422E-2</v>
      </c>
      <c r="I192" s="101">
        <f>IF(ISNUMBER(G192), $B199 * H192, "")</f>
        <v>4958.6776859504134</v>
      </c>
      <c r="J192" s="15">
        <v>1000</v>
      </c>
      <c r="K192" s="32">
        <f t="shared" si="104"/>
        <v>3.3057851239669422E-2</v>
      </c>
      <c r="L192" s="18">
        <f>IF(ISNUMBER(J192), $B199 * K192, "")</f>
        <v>4958.6776859504134</v>
      </c>
      <c r="M192" s="31">
        <v>997</v>
      </c>
      <c r="N192" s="32">
        <f t="shared" si="105"/>
        <v>2.9958677685950414E-2</v>
      </c>
      <c r="O192" s="18">
        <f>IF(ISNUMBER(M192), $B199 * N192, "")</f>
        <v>4493.8016528925618</v>
      </c>
      <c r="Q192" s="223"/>
      <c r="R192" s="223"/>
      <c r="S192" s="223"/>
    </row>
    <row r="193" spans="1:19" ht="17.25" thickBot="1">
      <c r="A193" s="127" t="s">
        <v>220</v>
      </c>
      <c r="B193" s="128">
        <v>2985</v>
      </c>
      <c r="C193" s="78">
        <v>-3.7096774200000002E-2</v>
      </c>
      <c r="D193" s="20">
        <v>3000</v>
      </c>
      <c r="E193" s="21">
        <f t="shared" si="102"/>
        <v>5.0251256281407036E-3</v>
      </c>
      <c r="F193" s="22">
        <f>IF(ISNUMBER(D193), $B199 * E193, "")</f>
        <v>753.7688442211055</v>
      </c>
      <c r="G193" s="30">
        <v>3050</v>
      </c>
      <c r="H193" s="21">
        <f t="shared" si="103"/>
        <v>2.1775544388609715E-2</v>
      </c>
      <c r="I193" s="105">
        <f>IF(ISNUMBER(G193), $B199 * H193, "")</f>
        <v>3266.3316582914572</v>
      </c>
      <c r="J193" s="20">
        <v>3070</v>
      </c>
      <c r="K193" s="21">
        <f t="shared" si="104"/>
        <v>2.8475711892797319E-2</v>
      </c>
      <c r="L193" s="22">
        <f>IF(ISNUMBER(J193), $B199 * K193, "")</f>
        <v>4271.3567839195975</v>
      </c>
      <c r="M193" s="30">
        <v>3060</v>
      </c>
      <c r="N193" s="21">
        <f t="shared" si="105"/>
        <v>2.5125628140703519E-2</v>
      </c>
      <c r="O193" s="22">
        <f>IF(ISNUMBER(M193), $B199 * N193, "")</f>
        <v>3768.844221105528</v>
      </c>
      <c r="Q193" s="223"/>
      <c r="R193" s="223"/>
      <c r="S193" s="223"/>
    </row>
    <row r="194" spans="1:19" ht="17.25" thickBot="1">
      <c r="A194" s="125" t="s">
        <v>238</v>
      </c>
      <c r="B194" s="129">
        <v>439</v>
      </c>
      <c r="C194" s="80">
        <v>-3.7280701800000003E-2</v>
      </c>
      <c r="D194" s="106">
        <v>444</v>
      </c>
      <c r="E194" s="107">
        <f>IF(ISNUMBER(D194), (D194 - $B194) / $B194, "")</f>
        <v>1.1389521640091117E-2</v>
      </c>
      <c r="F194" s="108">
        <f>IF(ISNUMBER(D194), $B199 * E194, "")</f>
        <v>1708.4282460136676</v>
      </c>
      <c r="G194" s="109">
        <v>456</v>
      </c>
      <c r="H194" s="107">
        <f>IF(ISNUMBER(G194), (G194 - $B194) / $B194, "")</f>
        <v>3.8724373576309798E-2</v>
      </c>
      <c r="I194" s="110">
        <f>IF(ISNUMBER(G194), $B199 * H194, "")</f>
        <v>5808.6560364464694</v>
      </c>
      <c r="J194" s="106">
        <v>455</v>
      </c>
      <c r="K194" s="107">
        <f>IF(ISNUMBER(J194), (J194 - $B194) / $B194, "")</f>
        <v>3.644646924829157E-2</v>
      </c>
      <c r="L194" s="108">
        <f>IF(ISNUMBER(J194), $B199 * K194, "")</f>
        <v>5466.9703872437358</v>
      </c>
      <c r="M194" s="109">
        <v>462</v>
      </c>
      <c r="N194" s="107">
        <f>IF(ISNUMBER(M194), (M194 - $B194) / $B194, "")</f>
        <v>5.2391799544419138E-2</v>
      </c>
      <c r="O194" s="108">
        <f>IF(ISNUMBER(M194), $B199 * N194, "")</f>
        <v>7858.7699316628705</v>
      </c>
      <c r="Q194" s="228"/>
      <c r="R194" s="228"/>
      <c r="S194" s="228"/>
    </row>
    <row r="195" spans="1:19" ht="17.25" thickBot="1">
      <c r="A195" s="125" t="s">
        <v>192</v>
      </c>
      <c r="B195" s="126">
        <v>2290</v>
      </c>
      <c r="C195" s="77">
        <v>-3.7815126099999999E-2</v>
      </c>
      <c r="D195" s="15">
        <v>2315</v>
      </c>
      <c r="E195" s="32">
        <f t="shared" ref="E195:E198" si="106">IF(ISNUMBER(D195), (D195 - $B195) / $B195, "")</f>
        <v>1.0917030567685589E-2</v>
      </c>
      <c r="F195" s="18">
        <f>IF(ISNUMBER(D195), $B199 * E195, "")</f>
        <v>1637.5545851528384</v>
      </c>
      <c r="G195" s="31">
        <v>2360</v>
      </c>
      <c r="H195" s="32">
        <f t="shared" ref="H195:H198" si="107">IF(ISNUMBER(G195), (G195 - $B195) / $B195, "")</f>
        <v>3.0567685589519649E-2</v>
      </c>
      <c r="I195" s="101">
        <f>IF(ISNUMBER(G195), $B199 * H195, "")</f>
        <v>4585.1528384279472</v>
      </c>
      <c r="J195" s="15">
        <v>2375</v>
      </c>
      <c r="K195" s="32">
        <f t="shared" ref="K195:K198" si="108">IF(ISNUMBER(J195), (J195 - $B195) / $B195, "")</f>
        <v>3.7117903930131008E-2</v>
      </c>
      <c r="L195" s="18">
        <f>IF(ISNUMBER(J195), $B199 * K195, "")</f>
        <v>5567.6855895196513</v>
      </c>
      <c r="M195" s="31">
        <v>2375</v>
      </c>
      <c r="N195" s="32">
        <f t="shared" ref="N195:N198" si="109">IF(ISNUMBER(M195), (M195 - $B195) / $B195, "")</f>
        <v>3.7117903930131008E-2</v>
      </c>
      <c r="O195" s="18">
        <f>IF(ISNUMBER(M195), $B199 * N195, "")</f>
        <v>5567.6855895196513</v>
      </c>
      <c r="Q195" s="228"/>
      <c r="R195" s="228"/>
      <c r="S195" s="228"/>
    </row>
    <row r="196" spans="1:19" ht="17.25" thickBot="1">
      <c r="A196" s="125" t="s">
        <v>200</v>
      </c>
      <c r="B196" s="126">
        <v>11.8</v>
      </c>
      <c r="C196" s="77">
        <v>-4.06504065E-2</v>
      </c>
      <c r="D196" s="15">
        <v>11.9</v>
      </c>
      <c r="E196" s="32">
        <f t="shared" si="106"/>
        <v>8.4745762711864094E-3</v>
      </c>
      <c r="F196" s="18">
        <f>IF(ISNUMBER(D196), $B199 * E196, "")</f>
        <v>1271.1864406779614</v>
      </c>
      <c r="G196" s="31">
        <v>12.2</v>
      </c>
      <c r="H196" s="32">
        <f t="shared" si="107"/>
        <v>3.3898305084745638E-2</v>
      </c>
      <c r="I196" s="101">
        <f>IF(ISNUMBER(G196), $B199 * H196, "")</f>
        <v>5084.7457627118456</v>
      </c>
      <c r="J196" s="15">
        <v>12.2</v>
      </c>
      <c r="K196" s="32">
        <f t="shared" si="108"/>
        <v>3.3898305084745638E-2</v>
      </c>
      <c r="L196" s="18">
        <f>IF(ISNUMBER(J196), $B199 * K196, "")</f>
        <v>5084.7457627118456</v>
      </c>
      <c r="M196" s="31">
        <v>12.1</v>
      </c>
      <c r="N196" s="32">
        <f t="shared" si="109"/>
        <v>2.542372881355923E-2</v>
      </c>
      <c r="O196" s="18">
        <f>IF(ISNUMBER(M196), $B199 * N196, "")</f>
        <v>3813.5593220338847</v>
      </c>
      <c r="Q196" s="228"/>
      <c r="R196" s="228"/>
      <c r="S196" s="228"/>
    </row>
    <row r="197" spans="1:19">
      <c r="A197" s="125" t="s">
        <v>179</v>
      </c>
      <c r="B197" s="126">
        <v>42270</v>
      </c>
      <c r="C197" s="77">
        <v>-4.0844111600000003E-2</v>
      </c>
      <c r="D197" s="15">
        <v>42090</v>
      </c>
      <c r="E197" s="32">
        <f t="shared" si="106"/>
        <v>-4.2583392476933995E-3</v>
      </c>
      <c r="F197" s="18">
        <f>IF(ISNUMBER(D197), $B199 * E197, "")</f>
        <v>-638.75088715400989</v>
      </c>
      <c r="G197" s="31">
        <v>43190</v>
      </c>
      <c r="H197" s="32">
        <f t="shared" si="107"/>
        <v>2.1764845043766263E-2</v>
      </c>
      <c r="I197" s="101">
        <f>IF(ISNUMBER(G197), $B199 * H197, "")</f>
        <v>3264.7267565649395</v>
      </c>
      <c r="J197" s="15">
        <v>43270</v>
      </c>
      <c r="K197" s="32">
        <f t="shared" si="108"/>
        <v>2.3657440264963331E-2</v>
      </c>
      <c r="L197" s="18">
        <f>IF(ISNUMBER(J197), $B199 * K197, "")</f>
        <v>3548.6160397444996</v>
      </c>
      <c r="M197" s="31">
        <v>43100</v>
      </c>
      <c r="N197" s="32">
        <f t="shared" si="109"/>
        <v>1.9635675419919566E-2</v>
      </c>
      <c r="O197" s="18">
        <f>IF(ISNUMBER(M197), $B199 * N197, "")</f>
        <v>2945.3513129879348</v>
      </c>
      <c r="Q197" s="250"/>
      <c r="R197" s="251"/>
      <c r="S197" s="252"/>
    </row>
    <row r="198" spans="1:19" ht="17.25" thickBot="1">
      <c r="A198" s="130" t="s">
        <v>115</v>
      </c>
      <c r="B198" s="131">
        <v>584</v>
      </c>
      <c r="C198" s="79">
        <v>-4.8859934899999999E-2</v>
      </c>
      <c r="D198" s="24">
        <v>586</v>
      </c>
      <c r="E198" s="25">
        <f t="shared" si="106"/>
        <v>3.4246575342465752E-3</v>
      </c>
      <c r="F198" s="104">
        <f>IF(ISNUMBER(D198), $B199 * E198, "")</f>
        <v>513.69863013698625</v>
      </c>
      <c r="G198" s="102">
        <v>603</v>
      </c>
      <c r="H198" s="25">
        <f t="shared" si="107"/>
        <v>3.2534246575342464E-2</v>
      </c>
      <c r="I198" s="103">
        <f>IF(ISNUMBER(G198), $B199 * H198, "")</f>
        <v>4880.1369863013697</v>
      </c>
      <c r="J198" s="24">
        <v>599</v>
      </c>
      <c r="K198" s="25">
        <f t="shared" si="108"/>
        <v>2.5684931506849314E-2</v>
      </c>
      <c r="L198" s="104">
        <f>IF(ISNUMBER(J198), $B199 * K198, "")</f>
        <v>3852.739726027397</v>
      </c>
      <c r="M198" s="102">
        <v>593</v>
      </c>
      <c r="N198" s="25">
        <f t="shared" si="109"/>
        <v>1.5410958904109588E-2</v>
      </c>
      <c r="O198" s="104">
        <f>IF(ISNUMBER(M198), $B199 * N198, "")</f>
        <v>2311.6438356164381</v>
      </c>
      <c r="Q198" s="253"/>
      <c r="R198" s="254"/>
      <c r="S198" s="255"/>
    </row>
    <row r="199" spans="1:19" ht="17.25" thickBot="1">
      <c r="A199" s="132" t="s">
        <v>266</v>
      </c>
      <c r="B199" s="261">
        <f>$B$37</f>
        <v>150000</v>
      </c>
      <c r="C199" s="262"/>
      <c r="D199" s="26" t="s">
        <v>267</v>
      </c>
      <c r="E199" s="27">
        <f>IF(COUNT(E179:E198), SUM(E179:E198) / COUNT(E179:E198), 0)</f>
        <v>1.0278278480315877E-2</v>
      </c>
      <c r="F199" s="28">
        <f>SUM(F179:F198)</f>
        <v>30834.835440947638</v>
      </c>
      <c r="G199" s="26" t="s">
        <v>267</v>
      </c>
      <c r="H199" s="27">
        <f>IF(COUNT(H179:H198), SUM(H179:H198) / COUNT(H179:H198), 0)</f>
        <v>3.5710521066021308E-2</v>
      </c>
      <c r="I199" s="28">
        <f>SUM(I179:I198)</f>
        <v>107131.56319806393</v>
      </c>
      <c r="J199" s="26" t="s">
        <v>267</v>
      </c>
      <c r="K199" s="27">
        <f>IF(COUNT(K179:K198), SUM(K179:K198) / COUNT(K179:K198), 0)</f>
        <v>3.6586101733051941E-2</v>
      </c>
      <c r="L199" s="28">
        <f>SUM(L179:L198)</f>
        <v>109758.30519915583</v>
      </c>
      <c r="M199" s="26" t="s">
        <v>267</v>
      </c>
      <c r="N199" s="27">
        <f>IF(COUNT(N179:N198), SUM(N179:N198) / COUNT(N179:N198), 0)</f>
        <v>3.4929853491183827E-2</v>
      </c>
      <c r="O199" s="28">
        <f>SUM(O179:O198)</f>
        <v>104789.56047355146</v>
      </c>
      <c r="Q199" s="256"/>
      <c r="R199" s="257"/>
      <c r="S199" s="258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49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49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48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48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48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48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48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48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48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48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481" priority="157">
      <formula>AND($N17 &gt; 0, ISNUMBER($N17))</formula>
    </cfRule>
    <cfRule type="expression" dxfId="2480" priority="158">
      <formula>AND($N17 = 0 * ISNUMBER($N17))</formula>
    </cfRule>
    <cfRule type="expression" dxfId="2479" priority="159">
      <formula>AND($N17 &lt; 0, ISNUMBER($N17))</formula>
    </cfRule>
  </conditionalFormatting>
  <conditionalFormatting sqref="A17:F36">
    <cfRule type="expression" dxfId="2478" priority="166">
      <formula>AND($E17 &gt; 0, ISNUMBER($E17))</formula>
    </cfRule>
    <cfRule type="expression" dxfId="2477" priority="167">
      <formula>AND($E17 = 0 * ISNUMBER($E17))</formula>
    </cfRule>
    <cfRule type="expression" dxfId="2476" priority="168">
      <formula>AND($E17 &lt; 0, ISNUMBER($E17))</formula>
    </cfRule>
  </conditionalFormatting>
  <conditionalFormatting sqref="A17:C36 G17:I36">
    <cfRule type="expression" dxfId="2475" priority="163">
      <formula>AND($H17 &gt; 0, ISNUMBER($H17))</formula>
    </cfRule>
    <cfRule type="expression" dxfId="2474" priority="164">
      <formula>AND($H17 = 0 * ISNUMBER($H17))</formula>
    </cfRule>
    <cfRule type="expression" dxfId="2473" priority="165">
      <formula>AND($H17 &lt; 0, ISNUMBER($H17))</formula>
    </cfRule>
  </conditionalFormatting>
  <conditionalFormatting sqref="A17:C36 J17:L36">
    <cfRule type="expression" dxfId="2472" priority="160">
      <formula>AND($K17 &gt; 0, ISNUMBER($K17))</formula>
    </cfRule>
    <cfRule type="expression" dxfId="2471" priority="161">
      <formula>AND($K17 = 0 * ISNUMBER($K17))</formula>
    </cfRule>
    <cfRule type="expression" dxfId="2470" priority="162">
      <formula>AND($K17 &lt; 0, ISNUMBER($K17))</formula>
    </cfRule>
  </conditionalFormatting>
  <conditionalFormatting sqref="D15:F16 E37:F37">
    <cfRule type="expression" dxfId="2469" priority="154">
      <formula>$E$37 &gt; 0</formula>
    </cfRule>
    <cfRule type="expression" dxfId="2468" priority="155">
      <formula>$E$37 = 0</formula>
    </cfRule>
    <cfRule type="expression" dxfId="2467" priority="156">
      <formula>$E$37 &lt; 0</formula>
    </cfRule>
  </conditionalFormatting>
  <conditionalFormatting sqref="G15:I16 H37:I37">
    <cfRule type="expression" dxfId="2466" priority="151">
      <formula>$H$37 &gt; 0</formula>
    </cfRule>
    <cfRule type="expression" dxfId="2465" priority="152">
      <formula>$H$37 = 0</formula>
    </cfRule>
    <cfRule type="expression" dxfId="2464" priority="153">
      <formula>$H$37 &lt; 0</formula>
    </cfRule>
  </conditionalFormatting>
  <conditionalFormatting sqref="J15:L16 K37:L37">
    <cfRule type="expression" dxfId="2463" priority="148">
      <formula>$K$37 &gt; 0</formula>
    </cfRule>
    <cfRule type="expression" dxfId="2462" priority="149">
      <formula>$K$37 = 0</formula>
    </cfRule>
    <cfRule type="expression" dxfId="2461" priority="150">
      <formula>$K$37 &lt; 0</formula>
    </cfRule>
  </conditionalFormatting>
  <conditionalFormatting sqref="M15:O16 N37:O37">
    <cfRule type="expression" dxfId="2460" priority="145">
      <formula>$N$37 &gt; 0</formula>
    </cfRule>
    <cfRule type="expression" dxfId="2459" priority="146">
      <formula>$N$37 = 0</formula>
    </cfRule>
    <cfRule type="expression" dxfId="2458" priority="147">
      <formula>$N$37 &lt; 0</formula>
    </cfRule>
  </conditionalFormatting>
  <conditionalFormatting sqref="A44:C63 M44:O63">
    <cfRule type="expression" dxfId="2457" priority="133">
      <formula>AND($N44 &gt; 0, ISNUMBER($N44))</formula>
    </cfRule>
    <cfRule type="expression" dxfId="2456" priority="134">
      <formula>AND($N44 = 0 * ISNUMBER($N44))</formula>
    </cfRule>
    <cfRule type="expression" dxfId="2455" priority="135">
      <formula>AND($N44 &lt; 0, ISNUMBER($N44))</formula>
    </cfRule>
  </conditionalFormatting>
  <conditionalFormatting sqref="A44:F63">
    <cfRule type="expression" dxfId="2454" priority="142">
      <formula>AND($E44 &gt; 0, ISNUMBER($E44))</formula>
    </cfRule>
    <cfRule type="expression" dxfId="2453" priority="143">
      <formula>AND($E44 = 0 * ISNUMBER($E44))</formula>
    </cfRule>
    <cfRule type="expression" dxfId="2452" priority="144">
      <formula>AND($E44 &lt; 0, ISNUMBER($E44))</formula>
    </cfRule>
  </conditionalFormatting>
  <conditionalFormatting sqref="A44:C63 G44:I63">
    <cfRule type="expression" dxfId="2451" priority="139">
      <formula>AND($H44 &gt; 0, ISNUMBER($H44))</formula>
    </cfRule>
    <cfRule type="expression" dxfId="2450" priority="140">
      <formula>AND($H44 = 0 * ISNUMBER($H44))</formula>
    </cfRule>
    <cfRule type="expression" dxfId="2449" priority="141">
      <formula>AND($H44 &lt; 0, ISNUMBER($H44))</formula>
    </cfRule>
  </conditionalFormatting>
  <conditionalFormatting sqref="A44:C63 J44:L63">
    <cfRule type="expression" dxfId="2448" priority="136">
      <formula>AND($K44 &gt; 0, ISNUMBER($K44))</formula>
    </cfRule>
    <cfRule type="expression" dxfId="2447" priority="137">
      <formula>AND($K44 = 0 * ISNUMBER($K44))</formula>
    </cfRule>
    <cfRule type="expression" dxfId="2446" priority="138">
      <formula>AND($K44 &lt; 0, ISNUMBER($K44))</formula>
    </cfRule>
  </conditionalFormatting>
  <conditionalFormatting sqref="D42:F43 E64:F64">
    <cfRule type="expression" dxfId="2445" priority="130">
      <formula>$E$64 &gt; 0</formula>
    </cfRule>
    <cfRule type="expression" dxfId="2444" priority="131">
      <formula>$E$64 = 0</formula>
    </cfRule>
    <cfRule type="expression" dxfId="2443" priority="132">
      <formula>$E$64 &lt; 0</formula>
    </cfRule>
  </conditionalFormatting>
  <conditionalFormatting sqref="G42:I43 H64:I64">
    <cfRule type="expression" dxfId="2442" priority="127">
      <formula>$H$64 &gt; 0</formula>
    </cfRule>
    <cfRule type="expression" dxfId="2441" priority="128">
      <formula>$H$64 = 0</formula>
    </cfRule>
    <cfRule type="expression" dxfId="2440" priority="129">
      <formula>$H$64 &lt; 0</formula>
    </cfRule>
  </conditionalFormatting>
  <conditionalFormatting sqref="J42:L43 K64:L64">
    <cfRule type="expression" dxfId="2439" priority="124">
      <formula>$K$64 &gt; 0</formula>
    </cfRule>
    <cfRule type="expression" dxfId="2438" priority="125">
      <formula>$K$64 = 0</formula>
    </cfRule>
    <cfRule type="expression" dxfId="2437" priority="126">
      <formula>$K$64 &lt; 0</formula>
    </cfRule>
  </conditionalFormatting>
  <conditionalFormatting sqref="M42:O43 N64:O64">
    <cfRule type="expression" dxfId="2436" priority="121">
      <formula>$N$64 &gt; 0</formula>
    </cfRule>
    <cfRule type="expression" dxfId="2435" priority="122">
      <formula>$N$64 = 0</formula>
    </cfRule>
    <cfRule type="expression" dxfId="2434" priority="123">
      <formula>$N$64 &lt; 0</formula>
    </cfRule>
  </conditionalFormatting>
  <conditionalFormatting sqref="A71:C90 M71:O90">
    <cfRule type="expression" dxfId="2433" priority="109">
      <formula>AND($N71 &gt; 0, ISNUMBER($N71))</formula>
    </cfRule>
    <cfRule type="expression" dxfId="2432" priority="110">
      <formula>AND($N71 = 0 * ISNUMBER($N71))</formula>
    </cfRule>
    <cfRule type="expression" dxfId="2431" priority="111">
      <formula>AND($N71 &lt; 0, ISNUMBER($N71))</formula>
    </cfRule>
  </conditionalFormatting>
  <conditionalFormatting sqref="A71:F90">
    <cfRule type="expression" dxfId="2430" priority="118">
      <formula>AND($E71 &gt; 0, ISNUMBER($E71))</formula>
    </cfRule>
    <cfRule type="expression" dxfId="2429" priority="119">
      <formula>AND($E71 = 0 * ISNUMBER($E71))</formula>
    </cfRule>
    <cfRule type="expression" dxfId="2428" priority="120">
      <formula>AND($E71 &lt; 0, ISNUMBER($E71))</formula>
    </cfRule>
  </conditionalFormatting>
  <conditionalFormatting sqref="A71:C90 G71:I90">
    <cfRule type="expression" dxfId="2427" priority="115">
      <formula>AND($H71 &gt; 0, ISNUMBER($H71))</formula>
    </cfRule>
    <cfRule type="expression" dxfId="2426" priority="116">
      <formula>AND($H71 = 0 * ISNUMBER($H71))</formula>
    </cfRule>
    <cfRule type="expression" dxfId="2425" priority="117">
      <formula>AND($H71 &lt; 0, ISNUMBER($H71))</formula>
    </cfRule>
  </conditionalFormatting>
  <conditionalFormatting sqref="A71:C90 J71:L90">
    <cfRule type="expression" dxfId="2424" priority="112">
      <formula>AND($K71 &gt; 0, ISNUMBER($K71))</formula>
    </cfRule>
    <cfRule type="expression" dxfId="2423" priority="113">
      <formula>AND($K71 = 0 * ISNUMBER($K71))</formula>
    </cfRule>
    <cfRule type="expression" dxfId="2422" priority="114">
      <formula>AND($K71 &lt; 0, ISNUMBER($K71))</formula>
    </cfRule>
  </conditionalFormatting>
  <conditionalFormatting sqref="D69:F70 E91:F91">
    <cfRule type="expression" dxfId="2421" priority="106">
      <formula>$E$91 &gt; 0</formula>
    </cfRule>
    <cfRule type="expression" dxfId="2420" priority="107">
      <formula>$E$91 = 0</formula>
    </cfRule>
    <cfRule type="expression" dxfId="2419" priority="108">
      <formula>$E$91 &lt; 0</formula>
    </cfRule>
  </conditionalFormatting>
  <conditionalFormatting sqref="G69:I70 H91:I91">
    <cfRule type="expression" dxfId="2418" priority="103">
      <formula>$H$91 &gt; 0</formula>
    </cfRule>
    <cfRule type="expression" dxfId="2417" priority="104">
      <formula>$H$91 = 0</formula>
    </cfRule>
    <cfRule type="expression" dxfId="2416" priority="105">
      <formula>$H$91 &lt; 0</formula>
    </cfRule>
  </conditionalFormatting>
  <conditionalFormatting sqref="J69:L70 K91:L91">
    <cfRule type="expression" dxfId="2415" priority="100">
      <formula>$K$91 &gt; 0</formula>
    </cfRule>
    <cfRule type="expression" dxfId="2414" priority="101">
      <formula>$K$91 = 0</formula>
    </cfRule>
    <cfRule type="expression" dxfId="2413" priority="102">
      <formula>$K$91 &lt; 0</formula>
    </cfRule>
  </conditionalFormatting>
  <conditionalFormatting sqref="M69:O70 N91:O91">
    <cfRule type="expression" dxfId="2412" priority="97">
      <formula>$N$91 &gt; 0</formula>
    </cfRule>
    <cfRule type="expression" dxfId="2411" priority="98">
      <formula>$N$91 = 0</formula>
    </cfRule>
    <cfRule type="expression" dxfId="2410" priority="99">
      <formula>$N$91 &lt; 0</formula>
    </cfRule>
  </conditionalFormatting>
  <conditionalFormatting sqref="A98:C117 M98:O117">
    <cfRule type="expression" dxfId="2409" priority="85">
      <formula>AND($N98 &gt; 0, ISNUMBER($N98))</formula>
    </cfRule>
    <cfRule type="expression" dxfId="2408" priority="86">
      <formula>AND($N98 = 0 * ISNUMBER($N98))</formula>
    </cfRule>
    <cfRule type="expression" dxfId="2407" priority="87">
      <formula>AND($N98 &lt; 0, ISNUMBER($N98))</formula>
    </cfRule>
  </conditionalFormatting>
  <conditionalFormatting sqref="A98:F117">
    <cfRule type="expression" dxfId="2406" priority="94">
      <formula>AND($E98 &gt; 0, ISNUMBER($E98))</formula>
    </cfRule>
    <cfRule type="expression" dxfId="2405" priority="95">
      <formula>AND($E98 = 0 * ISNUMBER($E98))</formula>
    </cfRule>
    <cfRule type="expression" dxfId="2404" priority="96">
      <formula>AND($E98 &lt; 0, ISNUMBER($E98))</formula>
    </cfRule>
  </conditionalFormatting>
  <conditionalFormatting sqref="A98:C117 G98:I117">
    <cfRule type="expression" dxfId="2403" priority="91">
      <formula>AND($H98 &gt; 0, ISNUMBER($H98))</formula>
    </cfRule>
    <cfRule type="expression" dxfId="2402" priority="92">
      <formula>AND($H98 = 0 * ISNUMBER($H98))</formula>
    </cfRule>
    <cfRule type="expression" dxfId="2401" priority="93">
      <formula>AND($H98 &lt; 0, ISNUMBER($H98))</formula>
    </cfRule>
  </conditionalFormatting>
  <conditionalFormatting sqref="A98:C117 J98:L117">
    <cfRule type="expression" dxfId="2400" priority="88">
      <formula>AND($K98 &gt; 0, ISNUMBER($K98))</formula>
    </cfRule>
    <cfRule type="expression" dxfId="2399" priority="89">
      <formula>AND($K98 = 0 * ISNUMBER($K98))</formula>
    </cfRule>
    <cfRule type="expression" dxfId="2398" priority="90">
      <formula>AND($K98 &lt; 0, ISNUMBER($K98))</formula>
    </cfRule>
  </conditionalFormatting>
  <conditionalFormatting sqref="D96:F97 E118:F118">
    <cfRule type="expression" dxfId="2397" priority="82">
      <formula>$E$118 &gt; 0</formula>
    </cfRule>
    <cfRule type="expression" dxfId="2396" priority="83">
      <formula>$E$118 = 0</formula>
    </cfRule>
    <cfRule type="expression" dxfId="2395" priority="84">
      <formula>$E$118 &lt; 0</formula>
    </cfRule>
  </conditionalFormatting>
  <conditionalFormatting sqref="G96:I97 H118:I118">
    <cfRule type="expression" dxfId="2394" priority="79">
      <formula>$H$118 &gt; 0</formula>
    </cfRule>
    <cfRule type="expression" dxfId="2393" priority="80">
      <formula>$H$118 = 0</formula>
    </cfRule>
    <cfRule type="expression" dxfId="2392" priority="81">
      <formula>$H$118 &lt; 0</formula>
    </cfRule>
  </conditionalFormatting>
  <conditionalFormatting sqref="J96:L97 K118:L118">
    <cfRule type="expression" dxfId="2391" priority="76">
      <formula>$K$118 &gt; 0</formula>
    </cfRule>
    <cfRule type="expression" dxfId="2390" priority="77">
      <formula>$K$118 = 0</formula>
    </cfRule>
    <cfRule type="expression" dxfId="2389" priority="78">
      <formula>$K$118 &lt; 0</formula>
    </cfRule>
  </conditionalFormatting>
  <conditionalFormatting sqref="M96:O97 N118:O118">
    <cfRule type="expression" dxfId="2388" priority="73">
      <formula>$N$118 &gt; 0</formula>
    </cfRule>
    <cfRule type="expression" dxfId="2387" priority="74">
      <formula>$N$118 = 0</formula>
    </cfRule>
    <cfRule type="expression" dxfId="2386" priority="75">
      <formula>$N$118 &lt; 0</formula>
    </cfRule>
  </conditionalFormatting>
  <conditionalFormatting sqref="A125:C144 M125:O144">
    <cfRule type="expression" dxfId="2385" priority="61">
      <formula>AND($N125 &gt; 0, ISNUMBER($N125))</formula>
    </cfRule>
    <cfRule type="expression" dxfId="2384" priority="62">
      <formula>AND($N125 = 0 * ISNUMBER($N125))</formula>
    </cfRule>
    <cfRule type="expression" dxfId="2383" priority="63">
      <formula>AND($N125 &lt; 0, ISNUMBER($N125))</formula>
    </cfRule>
  </conditionalFormatting>
  <conditionalFormatting sqref="A125:F144">
    <cfRule type="expression" dxfId="2382" priority="70">
      <formula>AND($E125 &gt; 0, ISNUMBER($E125))</formula>
    </cfRule>
    <cfRule type="expression" dxfId="2381" priority="71">
      <formula>AND($E125 = 0 * ISNUMBER($E125))</formula>
    </cfRule>
    <cfRule type="expression" dxfId="2380" priority="72">
      <formula>AND($E125 &lt; 0, ISNUMBER($E125))</formula>
    </cfRule>
  </conditionalFormatting>
  <conditionalFormatting sqref="A125:C144 G125:I144">
    <cfRule type="expression" dxfId="2379" priority="67">
      <formula>AND($H125 &gt; 0, ISNUMBER($H125))</formula>
    </cfRule>
    <cfRule type="expression" dxfId="2378" priority="68">
      <formula>AND($H125 = 0 * ISNUMBER($H125))</formula>
    </cfRule>
    <cfRule type="expression" dxfId="2377" priority="69">
      <formula>AND($H125 &lt; 0, ISNUMBER($H125))</formula>
    </cfRule>
  </conditionalFormatting>
  <conditionalFormatting sqref="A125:C144 J125:L144">
    <cfRule type="expression" dxfId="2376" priority="64">
      <formula>AND($K125 &gt; 0, ISNUMBER($K125))</formula>
    </cfRule>
    <cfRule type="expression" dxfId="2375" priority="65">
      <formula>AND($K125 = 0 * ISNUMBER($K125))</formula>
    </cfRule>
    <cfRule type="expression" dxfId="2374" priority="66">
      <formula>AND($K125 &lt; 0, ISNUMBER($K125))</formula>
    </cfRule>
  </conditionalFormatting>
  <conditionalFormatting sqref="D123:F124 E145:F145">
    <cfRule type="expression" dxfId="2373" priority="58">
      <formula>$E$145 &gt; 0</formula>
    </cfRule>
    <cfRule type="expression" dxfId="2372" priority="59">
      <formula>$E$145 = 0</formula>
    </cfRule>
    <cfRule type="expression" dxfId="2371" priority="60">
      <formula>$E$145 &lt; 0</formula>
    </cfRule>
  </conditionalFormatting>
  <conditionalFormatting sqref="G123:I124 H145:I145">
    <cfRule type="expression" dxfId="2370" priority="55">
      <formula>$H$145 &gt; 0</formula>
    </cfRule>
    <cfRule type="expression" dxfId="2369" priority="56">
      <formula>$H$145 = 0</formula>
    </cfRule>
    <cfRule type="expression" dxfId="2368" priority="57">
      <formula>$H$145 &lt; 0</formula>
    </cfRule>
  </conditionalFormatting>
  <conditionalFormatting sqref="J123:L124 K145:L145">
    <cfRule type="expression" dxfId="2367" priority="52">
      <formula>$K$145 &gt; 0</formula>
    </cfRule>
    <cfRule type="expression" dxfId="2366" priority="53">
      <formula>$K$145 = 0</formula>
    </cfRule>
    <cfRule type="expression" dxfId="2365" priority="54">
      <formula>$K$145 &lt; 0</formula>
    </cfRule>
  </conditionalFormatting>
  <conditionalFormatting sqref="M123:O124 N145:O145">
    <cfRule type="expression" dxfId="2364" priority="49">
      <formula>$N$145 &gt; 0</formula>
    </cfRule>
    <cfRule type="expression" dxfId="2363" priority="50">
      <formula>$N$145 = 0</formula>
    </cfRule>
    <cfRule type="expression" dxfId="2362" priority="51">
      <formula>$N$145 &lt; 0</formula>
    </cfRule>
  </conditionalFormatting>
  <conditionalFormatting sqref="A152:C171 M152:O171">
    <cfRule type="expression" dxfId="2361" priority="37">
      <formula>AND($N152 &gt; 0, ISNUMBER($N152))</formula>
    </cfRule>
    <cfRule type="expression" dxfId="2360" priority="38">
      <formula>AND($N152 = 0 * ISNUMBER($N152))</formula>
    </cfRule>
    <cfRule type="expression" dxfId="2359" priority="39">
      <formula>AND($N152 &lt; 0, ISNUMBER($N152))</formula>
    </cfRule>
  </conditionalFormatting>
  <conditionalFormatting sqref="A152:F171">
    <cfRule type="expression" dxfId="2358" priority="46">
      <formula>AND($E152 &gt; 0, ISNUMBER($E152))</formula>
    </cfRule>
    <cfRule type="expression" dxfId="2357" priority="47">
      <formula>AND($E152 = 0 * ISNUMBER($E152))</formula>
    </cfRule>
    <cfRule type="expression" dxfId="2356" priority="48">
      <formula>AND($E152 &lt; 0, ISNUMBER($E152))</formula>
    </cfRule>
  </conditionalFormatting>
  <conditionalFormatting sqref="A152:C171 G152:I171">
    <cfRule type="expression" dxfId="2355" priority="43">
      <formula>AND($H152 &gt; 0, ISNUMBER($H152))</formula>
    </cfRule>
    <cfRule type="expression" dxfId="2354" priority="44">
      <formula>AND($H152 = 0 * ISNUMBER($H152))</formula>
    </cfRule>
    <cfRule type="expression" dxfId="2353" priority="45">
      <formula>AND($H152 &lt; 0, ISNUMBER($H152))</formula>
    </cfRule>
  </conditionalFormatting>
  <conditionalFormatting sqref="A152:C171 J152:L171">
    <cfRule type="expression" dxfId="2352" priority="40">
      <formula>AND($K152 &gt; 0, ISNUMBER($K152))</formula>
    </cfRule>
    <cfRule type="expression" dxfId="2351" priority="41">
      <formula>AND($K152 = 0 * ISNUMBER($K152))</formula>
    </cfRule>
    <cfRule type="expression" dxfId="2350" priority="42">
      <formula>AND($K152 &lt; 0, ISNUMBER($K152))</formula>
    </cfRule>
  </conditionalFormatting>
  <conditionalFormatting sqref="D150:F151 E172:F172">
    <cfRule type="expression" dxfId="2349" priority="34">
      <formula>$E$172 &gt; 0</formula>
    </cfRule>
    <cfRule type="expression" dxfId="2348" priority="35">
      <formula>$E$172 = 0</formula>
    </cfRule>
    <cfRule type="expression" dxfId="2347" priority="36">
      <formula>$E$172 &lt; 0</formula>
    </cfRule>
  </conditionalFormatting>
  <conditionalFormatting sqref="G150:I151 H172:I172">
    <cfRule type="expression" dxfId="2346" priority="31">
      <formula>$H$172 &gt; 0</formula>
    </cfRule>
    <cfRule type="expression" dxfId="2345" priority="32">
      <formula>$H$172 = 0</formula>
    </cfRule>
    <cfRule type="expression" dxfId="2344" priority="33">
      <formula>$H$172 &lt; 0</formula>
    </cfRule>
  </conditionalFormatting>
  <conditionalFormatting sqref="J150:L151 K172:L172">
    <cfRule type="expression" dxfId="2343" priority="28">
      <formula>$K$172 &gt; 0</formula>
    </cfRule>
    <cfRule type="expression" dxfId="2342" priority="29">
      <formula>$K$172 = 0</formula>
    </cfRule>
    <cfRule type="expression" dxfId="2341" priority="30">
      <formula>$K$172 &lt; 0</formula>
    </cfRule>
  </conditionalFormatting>
  <conditionalFormatting sqref="M150:O151 N172:O172">
    <cfRule type="expression" dxfId="2340" priority="25">
      <formula>$N$172 &gt; 0</formula>
    </cfRule>
    <cfRule type="expression" dxfId="2339" priority="26">
      <formula>$N$172 = 0</formula>
    </cfRule>
    <cfRule type="expression" dxfId="2338" priority="27">
      <formula>$N$172 &lt; 0</formula>
    </cfRule>
  </conditionalFormatting>
  <conditionalFormatting sqref="A179:C198 M179:O198">
    <cfRule type="expression" dxfId="2337" priority="13">
      <formula>AND($N179 &gt; 0, ISNUMBER($N179))</formula>
    </cfRule>
    <cfRule type="expression" dxfId="2336" priority="14">
      <formula>AND($N179 = 0 * ISNUMBER($N179))</formula>
    </cfRule>
    <cfRule type="expression" dxfId="2335" priority="15">
      <formula>AND($N179 &lt; 0, ISNUMBER($N179))</formula>
    </cfRule>
  </conditionalFormatting>
  <conditionalFormatting sqref="A179:F198">
    <cfRule type="expression" dxfId="2334" priority="22">
      <formula>AND($E179 &gt; 0, ISNUMBER($E179))</formula>
    </cfRule>
    <cfRule type="expression" dxfId="2333" priority="23">
      <formula>AND($E179 = 0 * ISNUMBER($E179))</formula>
    </cfRule>
    <cfRule type="expression" dxfId="2332" priority="24">
      <formula>AND($E179 &lt; 0, ISNUMBER($E179))</formula>
    </cfRule>
  </conditionalFormatting>
  <conditionalFormatting sqref="A179:C198 G179:I198">
    <cfRule type="expression" dxfId="2331" priority="19">
      <formula>AND($H179 &gt; 0, ISNUMBER($H179))</formula>
    </cfRule>
    <cfRule type="expression" dxfId="2330" priority="20">
      <formula>AND($H179 = 0 * ISNUMBER($H179))</formula>
    </cfRule>
    <cfRule type="expression" dxfId="2329" priority="21">
      <formula>AND($H179 &lt; 0, ISNUMBER($H179))</formula>
    </cfRule>
  </conditionalFormatting>
  <conditionalFormatting sqref="A179:C198 J179:L198">
    <cfRule type="expression" dxfId="2328" priority="16">
      <formula>AND($K179 &gt; 0, ISNUMBER($K179))</formula>
    </cfRule>
    <cfRule type="expression" dxfId="2327" priority="17">
      <formula>AND($K179 = 0 * ISNUMBER($K179))</formula>
    </cfRule>
    <cfRule type="expression" dxfId="2326" priority="18">
      <formula>AND($K179 &lt; 0, ISNUMBER($K179))</formula>
    </cfRule>
  </conditionalFormatting>
  <conditionalFormatting sqref="D177:F178 E199:F199">
    <cfRule type="expression" dxfId="2325" priority="10">
      <formula>$E$199 &gt; 0</formula>
    </cfRule>
    <cfRule type="expression" dxfId="2324" priority="11">
      <formula>$E$199 = 0</formula>
    </cfRule>
    <cfRule type="expression" dxfId="2323" priority="12">
      <formula>$E$199 &lt; 0</formula>
    </cfRule>
  </conditionalFormatting>
  <conditionalFormatting sqref="G177:I178 H199:I199">
    <cfRule type="expression" dxfId="2322" priority="7">
      <formula>$H$199 &gt; 0</formula>
    </cfRule>
    <cfRule type="expression" dxfId="2321" priority="8">
      <formula>$H$199 = 0</formula>
    </cfRule>
    <cfRule type="expression" dxfId="2320" priority="9">
      <formula>$H$199 &lt; 0</formula>
    </cfRule>
  </conditionalFormatting>
  <conditionalFormatting sqref="J177:L178 K199:L199">
    <cfRule type="expression" dxfId="2319" priority="4">
      <formula>$K$199 &gt; 0</formula>
    </cfRule>
    <cfRule type="expression" dxfId="2318" priority="5">
      <formula>$K$199 = 0</formula>
    </cfRule>
    <cfRule type="expression" dxfId="2317" priority="6">
      <formula>$K$199 &lt; 0</formula>
    </cfRule>
  </conditionalFormatting>
  <conditionalFormatting sqref="M177:O178 N199:O199">
    <cfRule type="expression" dxfId="2316" priority="1">
      <formula>$N$199 &gt; 0</formula>
    </cfRule>
    <cfRule type="expression" dxfId="2315" priority="2">
      <formula>$N$199 = 0</formula>
    </cfRule>
    <cfRule type="expression" dxfId="231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C6A280-ADC5-4EBE-9982-978FD334AB24}">
  <sheetPr codeName="Sheet18"/>
  <dimension ref="A1:S199"/>
  <sheetViews>
    <sheetView topLeftCell="A24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2" t="s">
        <v>0</v>
      </c>
      <c r="B1" s="203"/>
      <c r="C1" s="203"/>
      <c r="D1" s="203"/>
      <c r="E1" s="203"/>
      <c r="F1" s="204"/>
      <c r="G1" s="205">
        <v>44608</v>
      </c>
      <c r="H1" s="206"/>
      <c r="I1" s="207"/>
      <c r="J1" s="202" t="s">
        <v>1</v>
      </c>
      <c r="K1" s="203"/>
      <c r="L1" s="203"/>
      <c r="M1" s="203"/>
      <c r="N1" s="203"/>
      <c r="O1" s="204"/>
      <c r="Q1" s="202" t="s">
        <v>2</v>
      </c>
      <c r="R1" s="204"/>
    </row>
    <row r="2" spans="1:19" ht="17.25" customHeight="1">
      <c r="A2" s="117" t="s">
        <v>3</v>
      </c>
      <c r="B2" s="208" t="s">
        <v>8</v>
      </c>
      <c r="C2" s="209"/>
      <c r="D2" s="209"/>
      <c r="E2" s="209"/>
      <c r="F2" s="210"/>
      <c r="G2" s="211" t="s">
        <v>46</v>
      </c>
      <c r="H2" s="212"/>
      <c r="I2" s="213"/>
      <c r="J2" s="1" t="s">
        <v>3</v>
      </c>
      <c r="K2" s="208" t="s">
        <v>316</v>
      </c>
      <c r="L2" s="209"/>
      <c r="M2" s="209"/>
      <c r="N2" s="209"/>
      <c r="O2" s="210"/>
      <c r="Q2" s="2" t="s">
        <v>6</v>
      </c>
      <c r="R2" s="3">
        <v>0.375</v>
      </c>
    </row>
    <row r="3" spans="1:19" ht="17.25" customHeight="1" thickBot="1">
      <c r="A3" s="118" t="s">
        <v>7</v>
      </c>
      <c r="B3" s="214" t="s">
        <v>324</v>
      </c>
      <c r="C3" s="215"/>
      <c r="D3" s="215"/>
      <c r="E3" s="215"/>
      <c r="F3" s="216"/>
      <c r="G3" s="21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28,295 KRW (0.94%)</v>
      </c>
      <c r="H3" s="218"/>
      <c r="I3" s="219"/>
      <c r="J3" s="4" t="s">
        <v>7</v>
      </c>
      <c r="K3" s="214" t="s">
        <v>317</v>
      </c>
      <c r="L3" s="215"/>
      <c r="M3" s="215"/>
      <c r="N3" s="215"/>
      <c r="O3" s="21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14" t="s">
        <v>16</v>
      </c>
      <c r="C4" s="215"/>
      <c r="D4" s="215"/>
      <c r="E4" s="215"/>
      <c r="F4" s="216"/>
      <c r="G4" s="211" t="s">
        <v>44</v>
      </c>
      <c r="H4" s="212"/>
      <c r="I4" s="213"/>
      <c r="J4" s="4" t="s">
        <v>11</v>
      </c>
      <c r="K4" s="214" t="s">
        <v>318</v>
      </c>
      <c r="L4" s="215"/>
      <c r="M4" s="215"/>
      <c r="N4" s="215"/>
      <c r="O4" s="21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14" t="s">
        <v>315</v>
      </c>
      <c r="C5" s="215"/>
      <c r="D5" s="215"/>
      <c r="E5" s="215"/>
      <c r="F5" s="216"/>
      <c r="G5" s="21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7,256 KRW (0.24%)</v>
      </c>
      <c r="H5" s="218"/>
      <c r="I5" s="219"/>
      <c r="J5" s="4" t="s">
        <v>15</v>
      </c>
      <c r="K5" s="214" t="s">
        <v>319</v>
      </c>
      <c r="L5" s="215"/>
      <c r="M5" s="215"/>
      <c r="N5" s="215"/>
      <c r="O5" s="216"/>
    </row>
    <row r="6" spans="1:19">
      <c r="A6" s="118" t="s">
        <v>18</v>
      </c>
      <c r="B6" s="214"/>
      <c r="C6" s="215"/>
      <c r="D6" s="215"/>
      <c r="E6" s="215"/>
      <c r="F6" s="216"/>
      <c r="G6" s="211" t="s">
        <v>45</v>
      </c>
      <c r="H6" s="212"/>
      <c r="I6" s="213"/>
      <c r="J6" s="4" t="s">
        <v>18</v>
      </c>
      <c r="K6" s="214" t="s">
        <v>320</v>
      </c>
      <c r="L6" s="215"/>
      <c r="M6" s="215"/>
      <c r="N6" s="215"/>
      <c r="O6" s="216"/>
    </row>
    <row r="7" spans="1:19" ht="17.25" thickBot="1">
      <c r="A7" s="118" t="s">
        <v>21</v>
      </c>
      <c r="B7" s="214"/>
      <c r="C7" s="215"/>
      <c r="D7" s="215"/>
      <c r="E7" s="215"/>
      <c r="F7" s="216"/>
      <c r="G7" s="21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17,152 KRW (0.57%)</v>
      </c>
      <c r="H7" s="218"/>
      <c r="I7" s="219"/>
      <c r="J7" s="4" t="s">
        <v>21</v>
      </c>
      <c r="K7" s="214" t="s">
        <v>321</v>
      </c>
      <c r="L7" s="215"/>
      <c r="M7" s="215"/>
      <c r="N7" s="215"/>
      <c r="O7" s="216"/>
    </row>
    <row r="8" spans="1:19" ht="17.25" thickBot="1">
      <c r="A8" s="118" t="s">
        <v>24</v>
      </c>
      <c r="B8" s="214"/>
      <c r="C8" s="215"/>
      <c r="D8" s="215"/>
      <c r="E8" s="215"/>
      <c r="F8" s="216"/>
      <c r="G8" s="211" t="s">
        <v>251</v>
      </c>
      <c r="H8" s="212"/>
      <c r="I8" s="213"/>
      <c r="J8" s="4" t="s">
        <v>24</v>
      </c>
      <c r="K8" s="214"/>
      <c r="L8" s="215"/>
      <c r="M8" s="215"/>
      <c r="N8" s="215"/>
      <c r="O8" s="216"/>
      <c r="Q8" s="202" t="s">
        <v>27</v>
      </c>
      <c r="R8" s="204"/>
    </row>
    <row r="9" spans="1:19" ht="17.25" thickBot="1">
      <c r="A9" s="118" t="s">
        <v>28</v>
      </c>
      <c r="B9" s="214"/>
      <c r="C9" s="215"/>
      <c r="D9" s="215"/>
      <c r="E9" s="215"/>
      <c r="F9" s="216"/>
      <c r="G9" s="21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-12,529 KRW (-0.42%)</v>
      </c>
      <c r="H9" s="218"/>
      <c r="I9" s="219"/>
      <c r="J9" s="4" t="s">
        <v>28</v>
      </c>
      <c r="K9" s="214"/>
      <c r="L9" s="215"/>
      <c r="M9" s="215"/>
      <c r="N9" s="215"/>
      <c r="O9" s="216"/>
      <c r="Q9" s="2" t="s">
        <v>29</v>
      </c>
      <c r="R9" s="6">
        <v>10</v>
      </c>
    </row>
    <row r="10" spans="1:19">
      <c r="A10" s="118" t="s">
        <v>30</v>
      </c>
      <c r="B10" s="214"/>
      <c r="C10" s="215"/>
      <c r="D10" s="215"/>
      <c r="E10" s="215"/>
      <c r="F10" s="216"/>
      <c r="G10" s="211" t="s">
        <v>47</v>
      </c>
      <c r="H10" s="212"/>
      <c r="I10" s="213"/>
      <c r="J10" s="4" t="s">
        <v>30</v>
      </c>
      <c r="K10" s="214" t="s">
        <v>322</v>
      </c>
      <c r="L10" s="215"/>
      <c r="M10" s="215"/>
      <c r="N10" s="215"/>
      <c r="O10" s="216"/>
      <c r="Q10" s="2" t="s">
        <v>31</v>
      </c>
      <c r="R10" s="6">
        <v>100</v>
      </c>
    </row>
    <row r="11" spans="1:19" ht="17.25" thickBot="1">
      <c r="A11" s="119" t="s">
        <v>32</v>
      </c>
      <c r="B11" s="220" t="s">
        <v>323</v>
      </c>
      <c r="C11" s="221"/>
      <c r="D11" s="221"/>
      <c r="E11" s="221"/>
      <c r="F11" s="222"/>
      <c r="G11" s="21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8"/>
      <c r="I11" s="219"/>
      <c r="J11" s="7" t="s">
        <v>32</v>
      </c>
      <c r="K11" s="220" t="s">
        <v>314</v>
      </c>
      <c r="L11" s="221"/>
      <c r="M11" s="221"/>
      <c r="N11" s="221"/>
      <c r="O11" s="222"/>
      <c r="Q11" s="65" t="s">
        <v>33</v>
      </c>
      <c r="R11" s="8">
        <v>1000</v>
      </c>
    </row>
    <row r="12" spans="1:19" ht="17.25" thickBot="1"/>
    <row r="13" spans="1:19" ht="17.25" customHeight="1" thickBot="1">
      <c r="A13" s="202" t="s">
        <v>34</v>
      </c>
      <c r="B13" s="203"/>
      <c r="C13" s="203"/>
      <c r="D13" s="203"/>
      <c r="E13" s="203"/>
      <c r="F13" s="203"/>
      <c r="G13" s="203"/>
      <c r="H13" s="203"/>
      <c r="I13" s="203"/>
      <c r="J13" s="203"/>
      <c r="K13" s="203"/>
      <c r="L13" s="203"/>
      <c r="M13" s="203"/>
      <c r="N13" s="203"/>
      <c r="O13" s="204"/>
      <c r="Q13" s="223"/>
      <c r="R13" s="223"/>
      <c r="S13" s="223"/>
    </row>
    <row r="14" spans="1:19" ht="17.25" customHeight="1" thickBot="1">
      <c r="A14" s="194" t="s">
        <v>35</v>
      </c>
      <c r="B14" s="202" t="s">
        <v>36</v>
      </c>
      <c r="C14" s="204"/>
      <c r="D14" s="202" t="s">
        <v>37</v>
      </c>
      <c r="E14" s="203"/>
      <c r="F14" s="204"/>
      <c r="G14" s="229">
        <f>_xlfn.IFNA(VLOOKUP(B14, 현재가테이블!$B$2:$D$200, 2, FALSE), "-")</f>
        <v>48446000</v>
      </c>
      <c r="H14" s="230"/>
      <c r="I14" s="231"/>
      <c r="J14" s="202" t="s">
        <v>38</v>
      </c>
      <c r="K14" s="203"/>
      <c r="L14" s="204"/>
      <c r="M14" s="232">
        <f>_xlfn.IFNA(VLOOKUP(B14, 현재가테이블!$B$2:$D$200, 3, FALSE), "-")</f>
        <v>4.5040769699999997E-2</v>
      </c>
      <c r="N14" s="233"/>
      <c r="O14" s="234"/>
      <c r="Q14" s="223"/>
      <c r="R14" s="223"/>
      <c r="S14" s="223"/>
    </row>
    <row r="15" spans="1:19" ht="17.25" customHeight="1" thickBot="1">
      <c r="A15" s="267" t="s">
        <v>39</v>
      </c>
      <c r="B15" s="268" t="str">
        <f>TEXT($G$1, "[$-ko-KR]yyyy-mm-dd(ddd) ") &amp; "오전 00:00"</f>
        <v>2022-02-16(수) 오전 00:00</v>
      </c>
      <c r="C15" s="269"/>
      <c r="D15" s="225" t="str">
        <f>TEXT($G$1, "[$-ko-KR]yyyy-mm-dd(ddd) ") &amp; "오후 14:00"</f>
        <v>2022-02-16(수) 오후 14:00</v>
      </c>
      <c r="E15" s="226"/>
      <c r="F15" s="227"/>
      <c r="G15" s="225" t="str">
        <f>TEXT($G$1, "[$-ko-KR]yyyy-mm-dd(ddd) ") &amp; "오후 19:00"</f>
        <v>2022-02-16(수) 오후 19:00</v>
      </c>
      <c r="H15" s="226"/>
      <c r="I15" s="227"/>
      <c r="J15" s="225" t="str">
        <f>TEXT($G$1, "[$-ko-KR]yyyy-mm-dd(ddd) ") &amp; "오후 21:00"</f>
        <v>2022-02-16(수) 오후 21:00</v>
      </c>
      <c r="K15" s="226"/>
      <c r="L15" s="227"/>
      <c r="M15" s="225" t="str">
        <f>TEXT($G$1+1, "[$-ko-KR]yyyy-mm-dd(ddd) ") &amp; "오전 00:00"</f>
        <v>2022-02-17(목) 오전 00:00</v>
      </c>
      <c r="N15" s="226"/>
      <c r="O15" s="227"/>
      <c r="Q15" s="223"/>
      <c r="R15" s="223"/>
      <c r="S15" s="223"/>
    </row>
    <row r="16" spans="1:19" ht="17.25" customHeight="1" thickBot="1">
      <c r="A16" s="26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5" t="s">
        <v>37</v>
      </c>
      <c r="H16" s="196" t="s">
        <v>40</v>
      </c>
      <c r="I16" s="19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8"/>
      <c r="R16" s="228"/>
      <c r="S16" s="22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3"/>
      <c r="R17" s="223"/>
      <c r="S17" s="223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3"/>
      <c r="R18" s="223"/>
      <c r="S18" s="223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8"/>
      <c r="R19" s="228"/>
      <c r="S19" s="22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8"/>
      <c r="R20" s="228"/>
      <c r="S20" s="22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8"/>
      <c r="R21" s="228"/>
      <c r="S21" s="22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8"/>
      <c r="R22" s="228"/>
      <c r="S22" s="22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8"/>
      <c r="R23" s="228"/>
      <c r="S23" s="22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8"/>
      <c r="R24" s="228"/>
      <c r="S24" s="22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7"/>
      <c r="R26" s="238"/>
      <c r="S26" s="23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0"/>
      <c r="R27" s="241"/>
      <c r="S27" s="24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3"/>
      <c r="R28" s="244"/>
      <c r="S28" s="24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8"/>
      <c r="R29" s="228"/>
      <c r="S29" s="22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3"/>
      <c r="R30" s="223"/>
      <c r="S30" s="223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3"/>
      <c r="R31" s="223"/>
      <c r="S31" s="223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8"/>
      <c r="R32" s="228"/>
      <c r="S32" s="22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8"/>
      <c r="R33" s="228"/>
      <c r="S33" s="22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8"/>
      <c r="R34" s="228"/>
      <c r="S34" s="22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0"/>
      <c r="R35" s="251"/>
      <c r="S35" s="25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3"/>
      <c r="R36" s="254"/>
      <c r="S36" s="255"/>
    </row>
    <row r="37" spans="1:19" ht="17.25" customHeight="1" thickBot="1">
      <c r="A37" s="132" t="s">
        <v>42</v>
      </c>
      <c r="B37" s="261">
        <v>150000</v>
      </c>
      <c r="C37" s="26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6"/>
      <c r="R37" s="257"/>
      <c r="S37" s="258"/>
    </row>
    <row r="38" spans="1:19" ht="17.25" customHeight="1"/>
    <row r="39" spans="1:19" ht="17.25" customHeight="1" thickBot="1"/>
    <row r="40" spans="1:19" ht="17.25" customHeight="1" thickBot="1">
      <c r="A40" s="202" t="s">
        <v>44</v>
      </c>
      <c r="B40" s="203"/>
      <c r="C40" s="203"/>
      <c r="D40" s="203"/>
      <c r="E40" s="203"/>
      <c r="F40" s="203"/>
      <c r="G40" s="203"/>
      <c r="H40" s="203"/>
      <c r="I40" s="203"/>
      <c r="J40" s="203"/>
      <c r="K40" s="203"/>
      <c r="L40" s="203"/>
      <c r="M40" s="203"/>
      <c r="N40" s="203"/>
      <c r="O40" s="204"/>
      <c r="Q40" s="223"/>
      <c r="R40" s="223"/>
      <c r="S40" s="223"/>
    </row>
    <row r="41" spans="1:19" ht="17.25" customHeight="1" thickBot="1">
      <c r="A41" s="194" t="s">
        <v>263</v>
      </c>
      <c r="B41" s="202" t="s">
        <v>49</v>
      </c>
      <c r="C41" s="204"/>
      <c r="D41" s="202" t="s">
        <v>57</v>
      </c>
      <c r="E41" s="203"/>
      <c r="F41" s="204"/>
      <c r="G41" s="229">
        <f>_xlfn.IFNA(VLOOKUP(B41, 현재가테이블!$B$2:$D$200, 2, FALSE), "-")</f>
        <v>48446000</v>
      </c>
      <c r="H41" s="230"/>
      <c r="I41" s="231"/>
      <c r="J41" s="202" t="s">
        <v>58</v>
      </c>
      <c r="K41" s="203"/>
      <c r="L41" s="204"/>
      <c r="M41" s="232">
        <f>_xlfn.IFNA(VLOOKUP(B41, 현재가테이블!$B$2:$D$200, 3, FALSE), "-")</f>
        <v>4.5040769699999997E-2</v>
      </c>
      <c r="N41" s="233"/>
      <c r="O41" s="234"/>
      <c r="Q41" s="223"/>
      <c r="R41" s="223"/>
      <c r="S41" s="223"/>
    </row>
    <row r="42" spans="1:19" ht="17.25" customHeight="1" thickBot="1">
      <c r="A42" s="263" t="s">
        <v>54</v>
      </c>
      <c r="B42" s="265" t="str">
        <f>TEXT($G$1, "[$-ko-KR]yyyy-mm-dd(ddd) ") &amp; "오전 00:00"</f>
        <v>2022-02-16(수) 오전 00:00</v>
      </c>
      <c r="C42" s="266"/>
      <c r="D42" s="225" t="str">
        <f>TEXT($G$1, "[$-ko-KR]yyyy-mm-dd(ddd) ") &amp; "오후 14:00"</f>
        <v>2022-02-16(수) 오후 14:00</v>
      </c>
      <c r="E42" s="226"/>
      <c r="F42" s="227"/>
      <c r="G42" s="225" t="str">
        <f>TEXT($G$1, "[$-ko-KR]yyyy-mm-dd(ddd) ") &amp; "오후 19:00"</f>
        <v>2022-02-16(수) 오후 19:00</v>
      </c>
      <c r="H42" s="226"/>
      <c r="I42" s="227"/>
      <c r="J42" s="225" t="str">
        <f>TEXT($G$1, "[$-ko-KR]yyyy-mm-dd(ddd) ") &amp; "오후 21:00"</f>
        <v>2022-02-16(수) 오후 21:00</v>
      </c>
      <c r="K42" s="226"/>
      <c r="L42" s="227"/>
      <c r="M42" s="225" t="str">
        <f>TEXT($G$1+1, "[$-ko-KR]yyyy-mm-dd(ddd) ") &amp; "오전 00:00"</f>
        <v>2022-02-17(목) 오전 00:00</v>
      </c>
      <c r="N42" s="226"/>
      <c r="O42" s="227"/>
      <c r="Q42" s="223"/>
      <c r="R42" s="223"/>
      <c r="S42" s="223"/>
    </row>
    <row r="43" spans="1:19" ht="17.25" customHeight="1" thickBot="1">
      <c r="A43" s="264"/>
      <c r="B43" s="121" t="s">
        <v>57</v>
      </c>
      <c r="C43" s="122" t="s">
        <v>58</v>
      </c>
      <c r="D43" s="2" t="s">
        <v>57</v>
      </c>
      <c r="E43" s="10" t="s">
        <v>264</v>
      </c>
      <c r="F43" s="11" t="s">
        <v>265</v>
      </c>
      <c r="G43" s="195" t="s">
        <v>57</v>
      </c>
      <c r="H43" s="196" t="s">
        <v>264</v>
      </c>
      <c r="I43" s="197" t="s">
        <v>265</v>
      </c>
      <c r="J43" s="10" t="s">
        <v>57</v>
      </c>
      <c r="K43" s="10" t="s">
        <v>264</v>
      </c>
      <c r="L43" s="115" t="s">
        <v>265</v>
      </c>
      <c r="M43" s="2" t="s">
        <v>57</v>
      </c>
      <c r="N43" s="10" t="s">
        <v>264</v>
      </c>
      <c r="O43" s="66" t="s">
        <v>265</v>
      </c>
      <c r="Q43" s="228"/>
      <c r="R43" s="228"/>
      <c r="S43" s="228"/>
    </row>
    <row r="44" spans="1:19" ht="17.25" customHeight="1" thickBot="1">
      <c r="A44" s="123" t="s">
        <v>119</v>
      </c>
      <c r="B44" s="124">
        <v>19.399999999999999</v>
      </c>
      <c r="C44" s="76">
        <v>6.5934065900000005E-2</v>
      </c>
      <c r="D44" s="13">
        <v>19.399999999999999</v>
      </c>
      <c r="E44" s="14">
        <f>IF(ISNUMBER(D44), (D44 - $B44) / $B44, "")</f>
        <v>0</v>
      </c>
      <c r="F44" s="16">
        <f>IF(ISNUMBER(D44), $B64 * E44, "")</f>
        <v>0</v>
      </c>
      <c r="G44" s="29">
        <v>19.3</v>
      </c>
      <c r="H44" s="14">
        <f>IF(ISNUMBER(G44), (G44 - $B44) / $B44, "")</f>
        <v>-5.1546391752576226E-3</v>
      </c>
      <c r="I44" s="100">
        <f>IF(ISNUMBER(G44), $B64 * H44, "")</f>
        <v>-773.19587628864338</v>
      </c>
      <c r="J44" s="13">
        <v>19.2</v>
      </c>
      <c r="K44" s="14">
        <f>IF(ISNUMBER(J44), (J44 - $B44) / $B44, "")</f>
        <v>-1.0309278350515427E-2</v>
      </c>
      <c r="L44" s="16">
        <f>IF(ISNUMBER(J44), $B64 * K44, "")</f>
        <v>-1546.391752577314</v>
      </c>
      <c r="M44" s="29">
        <v>19</v>
      </c>
      <c r="N44" s="14">
        <f>IF(ISNUMBER(M44), (M44 - $B44) / $B44, "")</f>
        <v>-2.0618556701030855E-2</v>
      </c>
      <c r="O44" s="16">
        <f>IF(ISNUMBER(M44), $B64 * N44, "")</f>
        <v>-3092.7835051546281</v>
      </c>
      <c r="Q44" s="223"/>
      <c r="R44" s="223"/>
      <c r="S44" s="223"/>
    </row>
    <row r="45" spans="1:19" ht="17.25" customHeight="1" thickBot="1">
      <c r="A45" s="125" t="s">
        <v>125</v>
      </c>
      <c r="B45" s="126">
        <v>71.5</v>
      </c>
      <c r="C45" s="77">
        <v>4.8387096800000001E-2</v>
      </c>
      <c r="D45" s="15">
        <v>73.099999999999994</v>
      </c>
      <c r="E45" s="32">
        <f t="shared" ref="E45:E48" si="14">IF(ISNUMBER(D45), (D45 - $B45) / $B45, "")</f>
        <v>2.2377622377622298E-2</v>
      </c>
      <c r="F45" s="18">
        <f>IF(ISNUMBER(D45), $B64 * E45, "")</f>
        <v>3356.6433566433448</v>
      </c>
      <c r="G45" s="31">
        <v>73.099999999999994</v>
      </c>
      <c r="H45" s="32">
        <f t="shared" ref="H45:H48" si="15">IF(ISNUMBER(G45), (G45 - $B45) / $B45, "")</f>
        <v>2.2377622377622298E-2</v>
      </c>
      <c r="I45" s="101">
        <f>IF(ISNUMBER(G45), $B64 * H45, "")</f>
        <v>3356.6433566433448</v>
      </c>
      <c r="J45" s="15">
        <v>72.5</v>
      </c>
      <c r="K45" s="32">
        <f t="shared" ref="K45:K48" si="16">IF(ISNUMBER(J45), (J45 - $B45) / $B45, "")</f>
        <v>1.3986013986013986E-2</v>
      </c>
      <c r="L45" s="18">
        <f>IF(ISNUMBER(J45), $B64 * K45, "")</f>
        <v>2097.9020979020979</v>
      </c>
      <c r="M45" s="31">
        <v>71.900000000000006</v>
      </c>
      <c r="N45" s="32">
        <f t="shared" ref="N45:N48" si="17">IF(ISNUMBER(M45), (M45 - $B45) / $B45, "")</f>
        <v>5.5944055944056742E-3</v>
      </c>
      <c r="O45" s="18">
        <f>IF(ISNUMBER(M45), $B64 * N45, "")</f>
        <v>839.16083916085108</v>
      </c>
      <c r="Q45" s="223"/>
      <c r="R45" s="223"/>
      <c r="S45" s="223"/>
    </row>
    <row r="46" spans="1:19" ht="17.25" customHeight="1" thickBot="1">
      <c r="A46" s="125" t="s">
        <v>141</v>
      </c>
      <c r="B46" s="126">
        <v>95.1</v>
      </c>
      <c r="C46" s="77">
        <v>4.3907793600000002E-2</v>
      </c>
      <c r="D46" s="15">
        <v>100</v>
      </c>
      <c r="E46" s="32">
        <f t="shared" si="14"/>
        <v>5.1524710830704583E-2</v>
      </c>
      <c r="F46" s="18">
        <f>IF(ISNUMBER(D46), $B64 * E46, "")</f>
        <v>7728.7066246056875</v>
      </c>
      <c r="G46" s="31">
        <v>99.1</v>
      </c>
      <c r="H46" s="32">
        <f t="shared" si="15"/>
        <v>4.2060988433228183E-2</v>
      </c>
      <c r="I46" s="101">
        <f>IF(ISNUMBER(G46), $B64 * H46, "")</f>
        <v>6309.1482649842274</v>
      </c>
      <c r="J46" s="15">
        <v>98.7</v>
      </c>
      <c r="K46" s="32">
        <f t="shared" si="16"/>
        <v>3.7854889589905454E-2</v>
      </c>
      <c r="L46" s="18">
        <f>IF(ISNUMBER(J46), $B64 * K46, "")</f>
        <v>5678.2334384858177</v>
      </c>
      <c r="M46" s="31">
        <v>97.8</v>
      </c>
      <c r="N46" s="32">
        <f t="shared" si="17"/>
        <v>2.8391167192429054E-2</v>
      </c>
      <c r="O46" s="18">
        <f>IF(ISNUMBER(M46), $B64 * N46, "")</f>
        <v>4258.6750788643585</v>
      </c>
      <c r="Q46" s="228"/>
      <c r="R46" s="228"/>
      <c r="S46" s="228"/>
    </row>
    <row r="47" spans="1:19" ht="17.25" customHeight="1" thickBot="1">
      <c r="A47" s="125" t="s">
        <v>212</v>
      </c>
      <c r="B47" s="126">
        <v>7.73</v>
      </c>
      <c r="C47" s="77">
        <v>4.1778975699999998E-2</v>
      </c>
      <c r="D47" s="15">
        <v>7.78</v>
      </c>
      <c r="E47" s="32">
        <f t="shared" si="14"/>
        <v>6.4683053040103262E-3</v>
      </c>
      <c r="F47" s="18">
        <f>IF(ISNUMBER(D47), $B64 * E47, "")</f>
        <v>970.24579560154893</v>
      </c>
      <c r="G47" s="31">
        <v>7.8</v>
      </c>
      <c r="H47" s="32">
        <f t="shared" si="15"/>
        <v>9.0556274256144102E-3</v>
      </c>
      <c r="I47" s="101">
        <f>IF(ISNUMBER(G47), $B64 * H47, "")</f>
        <v>1358.3441138421615</v>
      </c>
      <c r="J47" s="15">
        <v>7.8</v>
      </c>
      <c r="K47" s="32">
        <f t="shared" si="16"/>
        <v>9.0556274256144102E-3</v>
      </c>
      <c r="L47" s="18">
        <f>IF(ISNUMBER(J47), $B64 * K47, "")</f>
        <v>1358.3441138421615</v>
      </c>
      <c r="M47" s="31">
        <v>7.75</v>
      </c>
      <c r="N47" s="32">
        <f t="shared" si="17"/>
        <v>2.5873221216040844E-3</v>
      </c>
      <c r="O47" s="18">
        <f>IF(ISNUMBER(M47), $B64 * N47, "")</f>
        <v>388.09831824061268</v>
      </c>
      <c r="Q47" s="228"/>
      <c r="R47" s="228"/>
      <c r="S47" s="228"/>
    </row>
    <row r="48" spans="1:19" ht="17.25" customHeight="1" thickBot="1">
      <c r="A48" s="127" t="s">
        <v>64</v>
      </c>
      <c r="B48" s="128">
        <v>32.799999999999997</v>
      </c>
      <c r="C48" s="78">
        <v>4.1269841299999999E-2</v>
      </c>
      <c r="D48" s="20">
        <v>33.200000000000003</v>
      </c>
      <c r="E48" s="21">
        <f t="shared" si="14"/>
        <v>1.2195121951219686E-2</v>
      </c>
      <c r="F48" s="22">
        <f>IF(ISNUMBER(D48), $B64 * E48, "")</f>
        <v>1829.268292682953</v>
      </c>
      <c r="G48" s="30">
        <v>33.1</v>
      </c>
      <c r="H48" s="21">
        <f t="shared" si="15"/>
        <v>9.1463414634147654E-3</v>
      </c>
      <c r="I48" s="105">
        <f>IF(ISNUMBER(G48), $B64 * H48, "")</f>
        <v>1371.9512195122147</v>
      </c>
      <c r="J48" s="20">
        <v>33.1</v>
      </c>
      <c r="K48" s="21">
        <f t="shared" si="16"/>
        <v>9.1463414634147654E-3</v>
      </c>
      <c r="L48" s="22">
        <f>IF(ISNUMBER(J48), $B64 * K48, "")</f>
        <v>1371.9512195122147</v>
      </c>
      <c r="M48" s="30">
        <v>32.5</v>
      </c>
      <c r="N48" s="21">
        <f t="shared" si="17"/>
        <v>-9.1463414634145486E-3</v>
      </c>
      <c r="O48" s="22">
        <f>IF(ISNUMBER(M48), $B64 * N48, "")</f>
        <v>-1371.9512195121822</v>
      </c>
      <c r="Q48" s="228"/>
      <c r="R48" s="228"/>
      <c r="S48" s="228"/>
    </row>
    <row r="49" spans="1:19" ht="17.25" customHeight="1" thickBot="1">
      <c r="A49" s="125" t="s">
        <v>129</v>
      </c>
      <c r="B49" s="129">
        <v>60.8</v>
      </c>
      <c r="C49" s="80">
        <v>4.1095890400000001E-2</v>
      </c>
      <c r="D49" s="106">
        <v>61.6</v>
      </c>
      <c r="E49" s="107">
        <f>IF(ISNUMBER(D49), (D49 - $B49) / $B49, "")</f>
        <v>1.3157894736842176E-2</v>
      </c>
      <c r="F49" s="108">
        <f>IF(ISNUMBER(D49), $B64 * E49, "")</f>
        <v>1973.6842105263263</v>
      </c>
      <c r="G49" s="109">
        <v>61.9</v>
      </c>
      <c r="H49" s="107">
        <f>IF(ISNUMBER(G49), (G49 - $B49) / $B49, "")</f>
        <v>1.809210526315792E-2</v>
      </c>
      <c r="I49" s="110">
        <f>IF(ISNUMBER(G49), $B64 * H49, "")</f>
        <v>2713.8157894736878</v>
      </c>
      <c r="J49" s="106">
        <v>61.4</v>
      </c>
      <c r="K49" s="107">
        <f>IF(ISNUMBER(J49), (J49 - $B49) / $B49, "")</f>
        <v>9.8684210526316027E-3</v>
      </c>
      <c r="L49" s="108">
        <f>IF(ISNUMBER(J49), $B64 * K49, "")</f>
        <v>1480.2631578947405</v>
      </c>
      <c r="M49" s="109">
        <v>60.5</v>
      </c>
      <c r="N49" s="107">
        <f>IF(ISNUMBER(M49), (M49 - $B49) / $B49, "")</f>
        <v>-4.9342105263157432E-3</v>
      </c>
      <c r="O49" s="108">
        <f>IF(ISNUMBER(M49), $B64 * N49, "")</f>
        <v>-740.1315789473615</v>
      </c>
      <c r="Q49" s="228"/>
      <c r="R49" s="228"/>
      <c r="S49" s="228"/>
    </row>
    <row r="50" spans="1:19" ht="17.25" customHeight="1" thickBot="1">
      <c r="A50" s="125" t="s">
        <v>97</v>
      </c>
      <c r="B50" s="126">
        <v>2.5999999999999999E-3</v>
      </c>
      <c r="C50" s="77">
        <v>0.04</v>
      </c>
      <c r="D50" s="15">
        <v>2.7000000000000001E-3</v>
      </c>
      <c r="E50" s="32">
        <f t="shared" ref="E50:E53" si="18">IF(ISNUMBER(D50), (D50 - $B50) / $B50, "")</f>
        <v>3.8461538461538561E-2</v>
      </c>
      <c r="F50" s="18">
        <f>IF(ISNUMBER(D50), $B64 * E50, "")</f>
        <v>5769.2307692307841</v>
      </c>
      <c r="G50" s="31">
        <v>2.7000000000000001E-3</v>
      </c>
      <c r="H50" s="32">
        <f t="shared" ref="H50:H53" si="19">IF(ISNUMBER(G50), (G50 - $B50) / $B50, "")</f>
        <v>3.8461538461538561E-2</v>
      </c>
      <c r="I50" s="101">
        <f>IF(ISNUMBER(G50), $B64 * H50, "")</f>
        <v>5769.2307692307841</v>
      </c>
      <c r="J50" s="15">
        <v>2.5999999999999999E-3</v>
      </c>
      <c r="K50" s="32">
        <f t="shared" ref="K50:K53" si="20">IF(ISNUMBER(J50), (J50 - $B50) / $B50, "")</f>
        <v>0</v>
      </c>
      <c r="L50" s="18">
        <f>IF(ISNUMBER(J50), $B64 * K50, "")</f>
        <v>0</v>
      </c>
      <c r="M50" s="31">
        <v>2.7000000000000001E-3</v>
      </c>
      <c r="N50" s="32">
        <f t="shared" ref="N50:N53" si="21">IF(ISNUMBER(M50), (M50 - $B50) / $B50, "")</f>
        <v>3.8461538461538561E-2</v>
      </c>
      <c r="O50" s="18">
        <f>IF(ISNUMBER(M50), $B64 * N50, "")</f>
        <v>5769.2307692307841</v>
      </c>
      <c r="Q50" s="228"/>
      <c r="R50" s="228"/>
      <c r="S50" s="228"/>
    </row>
    <row r="51" spans="1:19" ht="17.25" customHeight="1" thickBot="1">
      <c r="A51" s="125" t="s">
        <v>342</v>
      </c>
      <c r="B51" s="126">
        <v>10.3</v>
      </c>
      <c r="C51" s="77">
        <v>3.8306451599999999E-2</v>
      </c>
      <c r="D51" s="15">
        <v>10.4</v>
      </c>
      <c r="E51" s="32">
        <f t="shared" si="18"/>
        <v>9.7087378640776344E-3</v>
      </c>
      <c r="F51" s="18">
        <f>IF(ISNUMBER(D51), $B64 * E51, "")</f>
        <v>1456.3106796116451</v>
      </c>
      <c r="G51" s="31">
        <v>10.3</v>
      </c>
      <c r="H51" s="32">
        <f t="shared" si="19"/>
        <v>0</v>
      </c>
      <c r="I51" s="101">
        <f>IF(ISNUMBER(G51), $B64 * H51, "")</f>
        <v>0</v>
      </c>
      <c r="J51" s="15">
        <v>10.3</v>
      </c>
      <c r="K51" s="32">
        <f t="shared" si="20"/>
        <v>0</v>
      </c>
      <c r="L51" s="18">
        <f>IF(ISNUMBER(J51), $B64 * K51, "")</f>
        <v>0</v>
      </c>
      <c r="M51" s="31">
        <v>10.199999999999999</v>
      </c>
      <c r="N51" s="32">
        <f t="shared" si="21"/>
        <v>-9.7087378640778078E-3</v>
      </c>
      <c r="O51" s="18">
        <f>IF(ISNUMBER(M51), $B64 * N51, "")</f>
        <v>-1456.3106796116713</v>
      </c>
      <c r="Q51" s="228"/>
      <c r="R51" s="228"/>
      <c r="S51" s="228"/>
    </row>
    <row r="52" spans="1:19" ht="17.25" customHeight="1" thickBot="1">
      <c r="A52" s="125" t="s">
        <v>331</v>
      </c>
      <c r="B52" s="126">
        <v>0.10299999999999999</v>
      </c>
      <c r="C52" s="77">
        <v>3.5175879399999999E-2</v>
      </c>
      <c r="D52" s="15">
        <v>0.10299999999999999</v>
      </c>
      <c r="E52" s="32">
        <f t="shared" si="18"/>
        <v>0</v>
      </c>
      <c r="F52" s="18">
        <f>IF(ISNUMBER(D52), $B64 * E52, "")</f>
        <v>0</v>
      </c>
      <c r="G52" s="31">
        <v>0.104</v>
      </c>
      <c r="H52" s="32">
        <f t="shared" si="19"/>
        <v>9.7087378640776795E-3</v>
      </c>
      <c r="I52" s="101">
        <f>IF(ISNUMBER(G52), $B64 * H52, "")</f>
        <v>1456.3106796116519</v>
      </c>
      <c r="J52" s="15">
        <v>0.104</v>
      </c>
      <c r="K52" s="32">
        <f t="shared" si="20"/>
        <v>9.7087378640776795E-3</v>
      </c>
      <c r="L52" s="18">
        <f>IF(ISNUMBER(J52), $B64 * K52, "")</f>
        <v>1456.3106796116519</v>
      </c>
      <c r="M52" s="31">
        <v>0.10199999999999999</v>
      </c>
      <c r="N52" s="32">
        <f t="shared" si="21"/>
        <v>-9.7087378640776795E-3</v>
      </c>
      <c r="O52" s="18">
        <f>IF(ISNUMBER(M52), $B64 * N52, "")</f>
        <v>-1456.3106796116519</v>
      </c>
      <c r="Q52" s="33"/>
      <c r="R52" s="33"/>
    </row>
    <row r="53" spans="1:19" ht="17.25" customHeight="1" thickBot="1">
      <c r="A53" s="130" t="s">
        <v>71</v>
      </c>
      <c r="B53" s="131">
        <v>20.8</v>
      </c>
      <c r="C53" s="79">
        <v>3.4825870600000003E-2</v>
      </c>
      <c r="D53" s="24">
        <v>21.2</v>
      </c>
      <c r="E53" s="25">
        <f t="shared" si="18"/>
        <v>1.9230769230769162E-2</v>
      </c>
      <c r="F53" s="104">
        <f>IF(ISNUMBER(D53), $B64 * E53, "")</f>
        <v>2884.6153846153743</v>
      </c>
      <c r="G53" s="102">
        <v>21.2</v>
      </c>
      <c r="H53" s="25">
        <f t="shared" si="19"/>
        <v>1.9230769230769162E-2</v>
      </c>
      <c r="I53" s="103">
        <f>IF(ISNUMBER(G53), $B64 * H53, "")</f>
        <v>2884.6153846153743</v>
      </c>
      <c r="J53" s="24">
        <v>21.4</v>
      </c>
      <c r="K53" s="25">
        <f t="shared" si="20"/>
        <v>2.8846153846153744E-2</v>
      </c>
      <c r="L53" s="104">
        <f>IF(ISNUMBER(J53), $B64 * K53, "")</f>
        <v>4326.9230769230617</v>
      </c>
      <c r="M53" s="102">
        <v>20.8</v>
      </c>
      <c r="N53" s="25">
        <f t="shared" si="21"/>
        <v>0</v>
      </c>
      <c r="O53" s="104">
        <f>IF(ISNUMBER(M53), $B64 * N53, "")</f>
        <v>0</v>
      </c>
      <c r="Q53" s="237"/>
      <c r="R53" s="238"/>
      <c r="S53" s="239"/>
    </row>
    <row r="54" spans="1:19" ht="17.25" customHeight="1">
      <c r="A54" s="123" t="s">
        <v>127</v>
      </c>
      <c r="B54" s="124">
        <v>88.3</v>
      </c>
      <c r="C54" s="76">
        <v>3.2748538000000001E-2</v>
      </c>
      <c r="D54" s="13">
        <v>91.2</v>
      </c>
      <c r="E54" s="14">
        <f>IF(ISNUMBER(D54), (D54 - $B54) / $B54, "")</f>
        <v>3.2842582106455333E-2</v>
      </c>
      <c r="F54" s="16">
        <f>IF(ISNUMBER(D54), $B64 * E54, "")</f>
        <v>4926.3873159682998</v>
      </c>
      <c r="G54" s="29">
        <v>92.8</v>
      </c>
      <c r="H54" s="14">
        <f>IF(ISNUMBER(G54), (G54 - $B54) / $B54, "")</f>
        <v>5.0962627406568518E-2</v>
      </c>
      <c r="I54" s="100">
        <f>IF(ISNUMBER(G54), $B64 * H54, "")</f>
        <v>7644.3941109852776</v>
      </c>
      <c r="J54" s="13">
        <v>91.1</v>
      </c>
      <c r="K54" s="14">
        <f>IF(ISNUMBER(J54), (J54 - $B54) / $B54, "")</f>
        <v>3.1710079275198158E-2</v>
      </c>
      <c r="L54" s="16">
        <f>IF(ISNUMBER(J54), $B64 * K54, "")</f>
        <v>4756.5118912797234</v>
      </c>
      <c r="M54" s="29">
        <v>90.7</v>
      </c>
      <c r="N54" s="14">
        <f>IF(ISNUMBER(M54), (M54 - $B54) / $B54, "")</f>
        <v>2.7180067950169941E-2</v>
      </c>
      <c r="O54" s="16">
        <f>IF(ISNUMBER(M54), $B64 * N54, "")</f>
        <v>4077.0101925254912</v>
      </c>
      <c r="Q54" s="240"/>
      <c r="R54" s="241"/>
      <c r="S54" s="242"/>
    </row>
    <row r="55" spans="1:19" ht="17.25" customHeight="1" thickBot="1">
      <c r="A55" s="125" t="s">
        <v>145</v>
      </c>
      <c r="B55" s="126">
        <v>13</v>
      </c>
      <c r="C55" s="77">
        <v>3.1746031700000003E-2</v>
      </c>
      <c r="D55" s="15">
        <v>13.2</v>
      </c>
      <c r="E55" s="32">
        <f t="shared" ref="E55:E58" si="22">IF(ISNUMBER(D55), (D55 - $B55) / $B55, "")</f>
        <v>1.538461538461533E-2</v>
      </c>
      <c r="F55" s="18">
        <f>IF(ISNUMBER(D55), $B64 * E55, "")</f>
        <v>2307.6923076922994</v>
      </c>
      <c r="G55" s="31">
        <v>13.2</v>
      </c>
      <c r="H55" s="32">
        <f t="shared" ref="H55:H58" si="23">IF(ISNUMBER(G55), (G55 - $B55) / $B55, "")</f>
        <v>1.538461538461533E-2</v>
      </c>
      <c r="I55" s="101">
        <f>IF(ISNUMBER(G55), $B64 * H55, "")</f>
        <v>2307.6923076922994</v>
      </c>
      <c r="J55" s="15">
        <v>13.2</v>
      </c>
      <c r="K55" s="32">
        <f t="shared" ref="K55:K58" si="24">IF(ISNUMBER(J55), (J55 - $B55) / $B55, "")</f>
        <v>1.538461538461533E-2</v>
      </c>
      <c r="L55" s="18">
        <f>IF(ISNUMBER(J55), $B64 * K55, "")</f>
        <v>2307.6923076922994</v>
      </c>
      <c r="M55" s="31">
        <v>13</v>
      </c>
      <c r="N55" s="32">
        <f t="shared" ref="N55:N58" si="25">IF(ISNUMBER(M55), (M55 - $B55) / $B55, "")</f>
        <v>0</v>
      </c>
      <c r="O55" s="18">
        <f>IF(ISNUMBER(M55), $B64 * N55, "")</f>
        <v>0</v>
      </c>
      <c r="Q55" s="243"/>
      <c r="R55" s="244"/>
      <c r="S55" s="245"/>
    </row>
    <row r="56" spans="1:19" ht="17.25" customHeight="1" thickBot="1">
      <c r="A56" s="125" t="s">
        <v>204</v>
      </c>
      <c r="B56" s="126">
        <v>8.34</v>
      </c>
      <c r="C56" s="77">
        <v>3.0902348600000001E-2</v>
      </c>
      <c r="D56" s="15">
        <v>8.5299999999999994</v>
      </c>
      <c r="E56" s="32">
        <f t="shared" si="22"/>
        <v>2.2781774580335673E-2</v>
      </c>
      <c r="F56" s="18">
        <f>IF(ISNUMBER(D56), $B64 * E56, "")</f>
        <v>3417.2661870503512</v>
      </c>
      <c r="G56" s="31">
        <v>8.59</v>
      </c>
      <c r="H56" s="32">
        <f t="shared" si="23"/>
        <v>2.9976019184652279E-2</v>
      </c>
      <c r="I56" s="101">
        <f>IF(ISNUMBER(G56), $B64 * H56, "")</f>
        <v>4496.4028776978421</v>
      </c>
      <c r="J56" s="15">
        <v>8.5299999999999994</v>
      </c>
      <c r="K56" s="32">
        <f t="shared" si="24"/>
        <v>2.2781774580335673E-2</v>
      </c>
      <c r="L56" s="18">
        <f>IF(ISNUMBER(J56), $B64 * K56, "")</f>
        <v>3417.2661870503512</v>
      </c>
      <c r="M56" s="31">
        <v>8.5299999999999994</v>
      </c>
      <c r="N56" s="32">
        <f t="shared" si="25"/>
        <v>2.2781774580335673E-2</v>
      </c>
      <c r="O56" s="18">
        <f>IF(ISNUMBER(M56), $B64 * N56, "")</f>
        <v>3417.2661870503512</v>
      </c>
      <c r="Q56" s="228"/>
      <c r="R56" s="228"/>
      <c r="S56" s="228"/>
    </row>
    <row r="57" spans="1:19" ht="17.25" customHeight="1" thickBot="1">
      <c r="A57" s="125" t="s">
        <v>246</v>
      </c>
      <c r="B57" s="126">
        <v>61.4</v>
      </c>
      <c r="C57" s="77">
        <v>3.02013423E-2</v>
      </c>
      <c r="D57" s="15">
        <v>62.2</v>
      </c>
      <c r="E57" s="32">
        <f t="shared" si="22"/>
        <v>1.3029315960912122E-2</v>
      </c>
      <c r="F57" s="18">
        <f>IF(ISNUMBER(D57), $B64 * E57, "")</f>
        <v>1954.3973941368183</v>
      </c>
      <c r="G57" s="31">
        <v>62.4</v>
      </c>
      <c r="H57" s="32">
        <f t="shared" si="23"/>
        <v>1.6286644951140065E-2</v>
      </c>
      <c r="I57" s="101">
        <f>IF(ISNUMBER(G57), $B64 * H57, "")</f>
        <v>2442.99674267101</v>
      </c>
      <c r="J57" s="15">
        <v>62.6</v>
      </c>
      <c r="K57" s="32">
        <f t="shared" si="24"/>
        <v>1.9543973941368125E-2</v>
      </c>
      <c r="L57" s="18">
        <f>IF(ISNUMBER(J57), $B64 * K57, "")</f>
        <v>2931.5960912052187</v>
      </c>
      <c r="M57" s="31">
        <v>61.9</v>
      </c>
      <c r="N57" s="32">
        <f t="shared" si="25"/>
        <v>8.1433224755700327E-3</v>
      </c>
      <c r="O57" s="18">
        <f>IF(ISNUMBER(M57), $B64 * N57, "")</f>
        <v>1221.498371335505</v>
      </c>
      <c r="Q57" s="223"/>
      <c r="R57" s="223"/>
      <c r="S57" s="223"/>
    </row>
    <row r="58" spans="1:19" ht="17.25" customHeight="1" thickBot="1">
      <c r="A58" s="127" t="s">
        <v>159</v>
      </c>
      <c r="B58" s="128">
        <v>71.7</v>
      </c>
      <c r="C58" s="78">
        <v>3.0172413799999999E-2</v>
      </c>
      <c r="D58" s="20">
        <v>71.900000000000006</v>
      </c>
      <c r="E58" s="21">
        <f t="shared" si="22"/>
        <v>2.7894002789400673E-3</v>
      </c>
      <c r="F58" s="22">
        <f>IF(ISNUMBER(D58), $B64 * E58, "")</f>
        <v>418.41004184101007</v>
      </c>
      <c r="G58" s="30">
        <v>72.099999999999994</v>
      </c>
      <c r="H58" s="21">
        <f t="shared" si="23"/>
        <v>5.5788005578799368E-3</v>
      </c>
      <c r="I58" s="105">
        <f>IF(ISNUMBER(G58), $B64 * H58, "")</f>
        <v>836.82008368199047</v>
      </c>
      <c r="J58" s="20">
        <v>71.900000000000006</v>
      </c>
      <c r="K58" s="21">
        <f t="shared" si="24"/>
        <v>2.7894002789400673E-3</v>
      </c>
      <c r="L58" s="22">
        <f>IF(ISNUMBER(J58), $B64 * K58, "")</f>
        <v>418.41004184101007</v>
      </c>
      <c r="M58" s="30">
        <v>71.099999999999994</v>
      </c>
      <c r="N58" s="21">
        <f t="shared" si="25"/>
        <v>-8.3682008368202027E-3</v>
      </c>
      <c r="O58" s="22">
        <f>IF(ISNUMBER(M58), $B64 * N58, "")</f>
        <v>-1255.2301255230304</v>
      </c>
      <c r="Q58" s="223"/>
      <c r="R58" s="223"/>
      <c r="S58" s="223"/>
    </row>
    <row r="59" spans="1:19" ht="17.25" customHeight="1" thickBot="1">
      <c r="A59" s="125" t="s">
        <v>149</v>
      </c>
      <c r="B59" s="129">
        <v>80.400000000000006</v>
      </c>
      <c r="C59" s="80">
        <v>2.81329923E-2</v>
      </c>
      <c r="D59" s="106">
        <v>80.3</v>
      </c>
      <c r="E59" s="107">
        <f>IF(ISNUMBER(D59), (D59 - $B59) / $B59, "")</f>
        <v>-1.2437810945274692E-3</v>
      </c>
      <c r="F59" s="108">
        <f>IF(ISNUMBER(D59), $B64 * E59, "")</f>
        <v>-186.56716417912037</v>
      </c>
      <c r="G59" s="109">
        <v>80.8</v>
      </c>
      <c r="H59" s="107">
        <f>IF(ISNUMBER(G59), (G59 - $B59) / $B59, "")</f>
        <v>4.975124378109346E-3</v>
      </c>
      <c r="I59" s="110">
        <f>IF(ISNUMBER(G59), $B64 * H59, "")</f>
        <v>746.26865671640189</v>
      </c>
      <c r="J59" s="106">
        <v>80.8</v>
      </c>
      <c r="K59" s="107">
        <f>IF(ISNUMBER(J59), (J59 - $B59) / $B59, "")</f>
        <v>4.975124378109346E-3</v>
      </c>
      <c r="L59" s="108">
        <f>IF(ISNUMBER(J59), $B64 * K59, "")</f>
        <v>746.26865671640189</v>
      </c>
      <c r="M59" s="109">
        <v>80.3</v>
      </c>
      <c r="N59" s="107">
        <f>IF(ISNUMBER(M59), (M59 - $B59) / $B59, "")</f>
        <v>-1.2437810945274692E-3</v>
      </c>
      <c r="O59" s="108">
        <f>IF(ISNUMBER(M59), $B64 * N59, "")</f>
        <v>-186.56716417912037</v>
      </c>
      <c r="Q59" s="228"/>
      <c r="R59" s="228"/>
      <c r="S59" s="228"/>
    </row>
    <row r="60" spans="1:19" ht="17.25" customHeight="1" thickBot="1">
      <c r="A60" s="125" t="s">
        <v>186</v>
      </c>
      <c r="B60" s="126">
        <v>11.1</v>
      </c>
      <c r="C60" s="77">
        <v>2.77777778E-2</v>
      </c>
      <c r="D60" s="15">
        <v>11.4</v>
      </c>
      <c r="E60" s="32">
        <f t="shared" ref="E60:E63" si="26">IF(ISNUMBER(D60), (D60 - $B60) / $B60, "")</f>
        <v>2.7027027027027091E-2</v>
      </c>
      <c r="F60" s="18">
        <f>IF(ISNUMBER(D60), $B64 * E60, "")</f>
        <v>4054.0540540540637</v>
      </c>
      <c r="G60" s="31">
        <v>11.3</v>
      </c>
      <c r="H60" s="32">
        <f t="shared" ref="H60:H63" si="27">IF(ISNUMBER(G60), (G60 - $B60) / $B60, "")</f>
        <v>1.8018018018018115E-2</v>
      </c>
      <c r="I60" s="101">
        <f>IF(ISNUMBER(G60), $B64 * H60, "")</f>
        <v>2702.702702702717</v>
      </c>
      <c r="J60" s="15">
        <v>11.1</v>
      </c>
      <c r="K60" s="32">
        <f t="shared" ref="K60:K63" si="28">IF(ISNUMBER(J60), (J60 - $B60) / $B60, "")</f>
        <v>0</v>
      </c>
      <c r="L60" s="18">
        <f>IF(ISNUMBER(J60), $B64 * K60, "")</f>
        <v>0</v>
      </c>
      <c r="M60" s="31">
        <v>11</v>
      </c>
      <c r="N60" s="32">
        <f t="shared" ref="N60:N63" si="29">IF(ISNUMBER(M60), (M60 - $B60) / $B60, "")</f>
        <v>-9.0090090090089777E-3</v>
      </c>
      <c r="O60" s="18">
        <f>IF(ISNUMBER(M60), $B64 * N60, "")</f>
        <v>-1351.3513513513467</v>
      </c>
      <c r="Q60" s="228"/>
      <c r="R60" s="228"/>
      <c r="S60" s="228"/>
    </row>
    <row r="61" spans="1:19" ht="17.25" customHeight="1" thickBot="1">
      <c r="A61" s="125" t="s">
        <v>230</v>
      </c>
      <c r="B61" s="126">
        <v>57.4</v>
      </c>
      <c r="C61" s="77">
        <v>2.68336315E-2</v>
      </c>
      <c r="D61" s="15">
        <v>58.3</v>
      </c>
      <c r="E61" s="32">
        <f t="shared" si="26"/>
        <v>1.5679442508710777E-2</v>
      </c>
      <c r="F61" s="18">
        <f>IF(ISNUMBER(D61), $B64 * E61, "")</f>
        <v>2351.9163763066167</v>
      </c>
      <c r="G61" s="31">
        <v>58.4</v>
      </c>
      <c r="H61" s="32">
        <f t="shared" si="27"/>
        <v>1.7421602787456445E-2</v>
      </c>
      <c r="I61" s="101">
        <f>IF(ISNUMBER(G61), $B64 * H61, "")</f>
        <v>2613.2404181184666</v>
      </c>
      <c r="J61" s="15">
        <v>57.9</v>
      </c>
      <c r="K61" s="32">
        <f t="shared" si="28"/>
        <v>8.7108013937282226E-3</v>
      </c>
      <c r="L61" s="18">
        <f>IF(ISNUMBER(J61), $B64 * K61, "")</f>
        <v>1306.6202090592333</v>
      </c>
      <c r="M61" s="31">
        <v>57.2</v>
      </c>
      <c r="N61" s="32">
        <f t="shared" si="29"/>
        <v>-3.484320557491215E-3</v>
      </c>
      <c r="O61" s="18">
        <f>IF(ISNUMBER(M61), $B64 * N61, "")</f>
        <v>-522.64808362368228</v>
      </c>
      <c r="Q61" s="228"/>
      <c r="R61" s="228"/>
      <c r="S61" s="228"/>
    </row>
    <row r="62" spans="1:19" ht="17.25" customHeight="1">
      <c r="A62" s="125" t="s">
        <v>175</v>
      </c>
      <c r="B62" s="126">
        <v>11.7</v>
      </c>
      <c r="C62" s="77">
        <v>2.6315789499999999E-2</v>
      </c>
      <c r="D62" s="15">
        <v>11.7</v>
      </c>
      <c r="E62" s="32">
        <f t="shared" si="26"/>
        <v>0</v>
      </c>
      <c r="F62" s="18">
        <f>IF(ISNUMBER(D62), $B64 * E62, "")</f>
        <v>0</v>
      </c>
      <c r="G62" s="31">
        <v>11.7</v>
      </c>
      <c r="H62" s="32">
        <f t="shared" si="27"/>
        <v>0</v>
      </c>
      <c r="I62" s="101">
        <f>IF(ISNUMBER(G62), $B64 * H62, "")</f>
        <v>0</v>
      </c>
      <c r="J62" s="15">
        <v>11.7</v>
      </c>
      <c r="K62" s="32">
        <f t="shared" si="28"/>
        <v>0</v>
      </c>
      <c r="L62" s="18">
        <f>IF(ISNUMBER(J62), $B64 * K62, "")</f>
        <v>0</v>
      </c>
      <c r="M62" s="31">
        <v>11.6</v>
      </c>
      <c r="N62" s="32">
        <f t="shared" si="29"/>
        <v>-8.5470085470085166E-3</v>
      </c>
      <c r="O62" s="18">
        <f>IF(ISNUMBER(M62), $B64 * N62, "")</f>
        <v>-1282.0512820512774</v>
      </c>
      <c r="Q62" s="250"/>
      <c r="R62" s="251"/>
      <c r="S62" s="252"/>
    </row>
    <row r="63" spans="1:19" ht="17.25" customHeight="1" thickBot="1">
      <c r="A63" s="130" t="s">
        <v>206</v>
      </c>
      <c r="B63" s="131">
        <v>11.8</v>
      </c>
      <c r="C63" s="79">
        <v>2.6086956500000001E-2</v>
      </c>
      <c r="D63" s="24">
        <v>12.1</v>
      </c>
      <c r="E63" s="25">
        <f t="shared" si="26"/>
        <v>2.542372881355923E-2</v>
      </c>
      <c r="F63" s="104">
        <f>IF(ISNUMBER(D63), $B64 * E63, "")</f>
        <v>3813.5593220338847</v>
      </c>
      <c r="G63" s="102">
        <v>12.1</v>
      </c>
      <c r="H63" s="25">
        <f t="shared" si="27"/>
        <v>2.542372881355923E-2</v>
      </c>
      <c r="I63" s="103">
        <f>IF(ISNUMBER(G63), $B64 * H63, "")</f>
        <v>3813.5593220338847</v>
      </c>
      <c r="J63" s="24">
        <v>12.1</v>
      </c>
      <c r="K63" s="25">
        <f t="shared" si="28"/>
        <v>2.542372881355923E-2</v>
      </c>
      <c r="L63" s="104">
        <f>IF(ISNUMBER(J63), $B64 * K63, "")</f>
        <v>3813.5593220338847</v>
      </c>
      <c r="M63" s="102">
        <v>11.8</v>
      </c>
      <c r="N63" s="25">
        <f t="shared" si="29"/>
        <v>0</v>
      </c>
      <c r="O63" s="104">
        <f>IF(ISNUMBER(M63), $B64 * N63, "")</f>
        <v>0</v>
      </c>
      <c r="Q63" s="253"/>
      <c r="R63" s="254"/>
      <c r="S63" s="255"/>
    </row>
    <row r="64" spans="1:19" ht="17.25" customHeight="1" thickBot="1">
      <c r="A64" s="132" t="s">
        <v>266</v>
      </c>
      <c r="B64" s="261">
        <f>$B$37</f>
        <v>150000</v>
      </c>
      <c r="C64" s="262"/>
      <c r="D64" s="26" t="s">
        <v>267</v>
      </c>
      <c r="E64" s="27">
        <f>IF(COUNT(E44:E63), SUM(E44:E63) / COUNT(E44:E63), 0)</f>
        <v>1.634194031614063E-2</v>
      </c>
      <c r="F64" s="28">
        <f>SUM(F44:F63)</f>
        <v>49025.820948421882</v>
      </c>
      <c r="G64" s="26" t="s">
        <v>267</v>
      </c>
      <c r="H64" s="27">
        <f>IF(COUNT(H44:H63), SUM(H44:H63) / COUNT(H44:H63), 0)</f>
        <v>1.7350313641308235E-2</v>
      </c>
      <c r="I64" s="28">
        <f>SUM(I44:I63)</f>
        <v>52050.940923924703</v>
      </c>
      <c r="J64" s="26" t="s">
        <v>267</v>
      </c>
      <c r="K64" s="27">
        <f>IF(COUNT(K44:K63), SUM(K44:K63) / COUNT(K44:K63), 0)</f>
        <v>1.1973820246157518E-2</v>
      </c>
      <c r="L64" s="28">
        <f>SUM(L44:L63)</f>
        <v>35921.460738472546</v>
      </c>
      <c r="M64" s="26" t="s">
        <v>267</v>
      </c>
      <c r="N64" s="27">
        <f>IF(COUNT(N44:N63), SUM(N44:N63) / COUNT(N44:N63), 0)</f>
        <v>2.4185346956140004E-3</v>
      </c>
      <c r="O64" s="28">
        <f>SUM(O44:O63)</f>
        <v>7255.6040868420023</v>
      </c>
      <c r="Q64" s="256"/>
      <c r="R64" s="257"/>
      <c r="S64" s="258"/>
    </row>
    <row r="65" spans="1:19" ht="17.25" customHeight="1"/>
    <row r="66" spans="1:19" ht="17.25" customHeight="1" thickBot="1"/>
    <row r="67" spans="1:19" ht="17.25" thickBot="1">
      <c r="A67" s="202" t="s">
        <v>45</v>
      </c>
      <c r="B67" s="203"/>
      <c r="C67" s="203"/>
      <c r="D67" s="203"/>
      <c r="E67" s="203"/>
      <c r="F67" s="203"/>
      <c r="G67" s="203"/>
      <c r="H67" s="203"/>
      <c r="I67" s="203"/>
      <c r="J67" s="203"/>
      <c r="K67" s="203"/>
      <c r="L67" s="203"/>
      <c r="M67" s="203"/>
      <c r="N67" s="203"/>
      <c r="O67" s="204"/>
      <c r="Q67" s="223"/>
      <c r="R67" s="223"/>
      <c r="S67" s="223"/>
    </row>
    <row r="68" spans="1:19" ht="17.25" thickBot="1">
      <c r="A68" s="194" t="s">
        <v>263</v>
      </c>
      <c r="B68" s="202" t="s">
        <v>49</v>
      </c>
      <c r="C68" s="204"/>
      <c r="D68" s="202" t="s">
        <v>57</v>
      </c>
      <c r="E68" s="203"/>
      <c r="F68" s="204"/>
      <c r="G68" s="229">
        <f>_xlfn.IFNA(VLOOKUP(B68, 현재가테이블!$B$2:$D$200, 2, FALSE), "-")</f>
        <v>48446000</v>
      </c>
      <c r="H68" s="230"/>
      <c r="I68" s="231"/>
      <c r="J68" s="202" t="s">
        <v>58</v>
      </c>
      <c r="K68" s="203"/>
      <c r="L68" s="204"/>
      <c r="M68" s="232">
        <f>_xlfn.IFNA(VLOOKUP(B68, 현재가테이블!$B$2:$D$200, 3, FALSE), "-")</f>
        <v>4.5040769699999997E-2</v>
      </c>
      <c r="N68" s="233"/>
      <c r="O68" s="234"/>
      <c r="Q68" s="223"/>
      <c r="R68" s="223"/>
      <c r="S68" s="223"/>
    </row>
    <row r="69" spans="1:19" ht="17.25" thickBot="1">
      <c r="A69" s="263" t="s">
        <v>54</v>
      </c>
      <c r="B69" s="265" t="str">
        <f>TEXT($G$1, "[$-ko-KR]yyyy-mm-dd(ddd) ") &amp; "오전 00:00"</f>
        <v>2022-02-16(수) 오전 00:00</v>
      </c>
      <c r="C69" s="266"/>
      <c r="D69" s="225" t="str">
        <f>TEXT($G$1, "[$-ko-KR]yyyy-mm-dd(ddd) ") &amp; "오후 14:00"</f>
        <v>2022-02-16(수) 오후 14:00</v>
      </c>
      <c r="E69" s="226"/>
      <c r="F69" s="227"/>
      <c r="G69" s="225" t="str">
        <f>TEXT($G$1, "[$-ko-KR]yyyy-mm-dd(ddd) ") &amp; "오후 19:00"</f>
        <v>2022-02-16(수) 오후 19:00</v>
      </c>
      <c r="H69" s="226"/>
      <c r="I69" s="227"/>
      <c r="J69" s="225" t="str">
        <f>TEXT($G$1, "[$-ko-KR]yyyy-mm-dd(ddd) ") &amp; "오후 21:00"</f>
        <v>2022-02-16(수) 오후 21:00</v>
      </c>
      <c r="K69" s="226"/>
      <c r="L69" s="227"/>
      <c r="M69" s="225" t="str">
        <f>TEXT($G$1+1, "[$-ko-KR]yyyy-mm-dd(ddd) ") &amp; "오전 00:00"</f>
        <v>2022-02-17(목) 오전 00:00</v>
      </c>
      <c r="N69" s="226"/>
      <c r="O69" s="227"/>
      <c r="Q69" s="223"/>
      <c r="R69" s="223"/>
      <c r="S69" s="223"/>
    </row>
    <row r="70" spans="1:19" ht="17.25" thickBot="1">
      <c r="A70" s="264"/>
      <c r="B70" s="121" t="s">
        <v>57</v>
      </c>
      <c r="C70" s="122" t="s">
        <v>58</v>
      </c>
      <c r="D70" s="2" t="s">
        <v>57</v>
      </c>
      <c r="E70" s="10" t="s">
        <v>264</v>
      </c>
      <c r="F70" s="11" t="s">
        <v>265</v>
      </c>
      <c r="G70" s="195" t="s">
        <v>57</v>
      </c>
      <c r="H70" s="196" t="s">
        <v>264</v>
      </c>
      <c r="I70" s="197" t="s">
        <v>265</v>
      </c>
      <c r="J70" s="10" t="s">
        <v>57</v>
      </c>
      <c r="K70" s="10" t="s">
        <v>264</v>
      </c>
      <c r="L70" s="115" t="s">
        <v>265</v>
      </c>
      <c r="M70" s="2" t="s">
        <v>57</v>
      </c>
      <c r="N70" s="10" t="s">
        <v>264</v>
      </c>
      <c r="O70" s="66" t="s">
        <v>265</v>
      </c>
      <c r="Q70" s="228"/>
      <c r="R70" s="228"/>
      <c r="S70" s="228"/>
    </row>
    <row r="71" spans="1:19" ht="17.25" thickBot="1">
      <c r="A71" s="123" t="s">
        <v>85</v>
      </c>
      <c r="B71" s="124">
        <v>264</v>
      </c>
      <c r="C71" s="76">
        <v>6.4516129000000005E-2</v>
      </c>
      <c r="D71" s="13">
        <v>265</v>
      </c>
      <c r="E71" s="14">
        <f>IF(ISNUMBER(D71), (D71 - $B71) / $B71, "")</f>
        <v>3.787878787878788E-3</v>
      </c>
      <c r="F71" s="16">
        <f>IF(ISNUMBER(D71), $B91 * E71, "")</f>
        <v>568.18181818181824</v>
      </c>
      <c r="G71" s="29">
        <v>265</v>
      </c>
      <c r="H71" s="14">
        <f>IF(ISNUMBER(G71), (G71 - $B71) / $B71, "")</f>
        <v>3.787878787878788E-3</v>
      </c>
      <c r="I71" s="100">
        <f>IF(ISNUMBER(G71), $B91 * H71, "")</f>
        <v>568.18181818181824</v>
      </c>
      <c r="J71" s="13">
        <v>263</v>
      </c>
      <c r="K71" s="14">
        <f>IF(ISNUMBER(J71), (J71 - $B71) / $B71, "")</f>
        <v>-3.787878787878788E-3</v>
      </c>
      <c r="L71" s="16">
        <f>IF(ISNUMBER(J71), $B91 * K71, "")</f>
        <v>-568.18181818181824</v>
      </c>
      <c r="M71" s="29">
        <v>260</v>
      </c>
      <c r="N71" s="14">
        <f>IF(ISNUMBER(M71), (M71 - $B71) / $B71, "")</f>
        <v>-1.5151515151515152E-2</v>
      </c>
      <c r="O71" s="16">
        <f>IF(ISNUMBER(M71), $B91 * N71, "")</f>
        <v>-2272.727272727273</v>
      </c>
      <c r="Q71" s="223"/>
      <c r="R71" s="223"/>
      <c r="S71" s="223"/>
    </row>
    <row r="72" spans="1:19" ht="17.25" thickBot="1">
      <c r="A72" s="125" t="s">
        <v>103</v>
      </c>
      <c r="B72" s="126">
        <v>764</v>
      </c>
      <c r="C72" s="77">
        <v>6.1111111099999997E-2</v>
      </c>
      <c r="D72" s="15">
        <v>782</v>
      </c>
      <c r="E72" s="32">
        <f t="shared" ref="E72:E75" si="30">IF(ISNUMBER(D72), (D72 - $B72) / $B72, "")</f>
        <v>2.356020942408377E-2</v>
      </c>
      <c r="F72" s="18">
        <f>IF(ISNUMBER(D72), $B91 * E72, "")</f>
        <v>3534.0314136125653</v>
      </c>
      <c r="G72" s="31">
        <v>832</v>
      </c>
      <c r="H72" s="32">
        <f t="shared" ref="H72:H75" si="31">IF(ISNUMBER(G72), (G72 - $B72) / $B72, "")</f>
        <v>8.9005235602094238E-2</v>
      </c>
      <c r="I72" s="101">
        <f>IF(ISNUMBER(G72), $B91 * H72, "")</f>
        <v>13350.785340314136</v>
      </c>
      <c r="J72" s="15">
        <v>826</v>
      </c>
      <c r="K72" s="32">
        <f t="shared" ref="K72:K75" si="32">IF(ISNUMBER(J72), (J72 - $B72) / $B72, "")</f>
        <v>8.1151832460732987E-2</v>
      </c>
      <c r="L72" s="18">
        <f>IF(ISNUMBER(J72), $B91 * K72, "")</f>
        <v>12172.774869109948</v>
      </c>
      <c r="M72" s="31">
        <v>808</v>
      </c>
      <c r="N72" s="32">
        <f t="shared" ref="N72:N75" si="33">IF(ISNUMBER(M72), (M72 - $B72) / $B72, "")</f>
        <v>5.7591623036649213E-2</v>
      </c>
      <c r="O72" s="18">
        <f>IF(ISNUMBER(M72), $B91 * N72, "")</f>
        <v>8638.7434554973825</v>
      </c>
      <c r="Q72" s="223"/>
      <c r="R72" s="223"/>
      <c r="S72" s="223"/>
    </row>
    <row r="73" spans="1:19" ht="17.25" thickBot="1">
      <c r="A73" s="125" t="s">
        <v>218</v>
      </c>
      <c r="B73" s="126">
        <v>225</v>
      </c>
      <c r="C73" s="77">
        <v>5.1401869199999999E-2</v>
      </c>
      <c r="D73" s="15">
        <v>225</v>
      </c>
      <c r="E73" s="32">
        <f t="shared" si="30"/>
        <v>0</v>
      </c>
      <c r="F73" s="18">
        <f>IF(ISNUMBER(D73), $B91 * E73, "")</f>
        <v>0</v>
      </c>
      <c r="G73" s="31">
        <v>224</v>
      </c>
      <c r="H73" s="32">
        <f t="shared" si="31"/>
        <v>-4.4444444444444444E-3</v>
      </c>
      <c r="I73" s="101">
        <f>IF(ISNUMBER(G73), $B91 * H73, "")</f>
        <v>-666.66666666666663</v>
      </c>
      <c r="J73" s="15">
        <v>224</v>
      </c>
      <c r="K73" s="32">
        <f t="shared" si="32"/>
        <v>-4.4444444444444444E-3</v>
      </c>
      <c r="L73" s="18">
        <f>IF(ISNUMBER(J73), $B91 * K73, "")</f>
        <v>-666.66666666666663</v>
      </c>
      <c r="M73" s="31">
        <v>221</v>
      </c>
      <c r="N73" s="32">
        <f t="shared" si="33"/>
        <v>-1.7777777777777778E-2</v>
      </c>
      <c r="O73" s="18">
        <f>IF(ISNUMBER(M73), $B91 * N73, "")</f>
        <v>-2666.6666666666665</v>
      </c>
      <c r="Q73" s="228"/>
      <c r="R73" s="228"/>
      <c r="S73" s="228"/>
    </row>
    <row r="74" spans="1:19" ht="17.25" thickBot="1">
      <c r="A74" s="125" t="s">
        <v>101</v>
      </c>
      <c r="B74" s="126">
        <v>687</v>
      </c>
      <c r="C74" s="77">
        <v>5.0458715600000002E-2</v>
      </c>
      <c r="D74" s="15">
        <v>709</v>
      </c>
      <c r="E74" s="32">
        <f t="shared" si="30"/>
        <v>3.2023289665211063E-2</v>
      </c>
      <c r="F74" s="18">
        <f>IF(ISNUMBER(D74), $B91 * E74, "")</f>
        <v>4803.4934497816594</v>
      </c>
      <c r="G74" s="31">
        <v>715</v>
      </c>
      <c r="H74" s="32">
        <f t="shared" si="31"/>
        <v>4.0756914119359534E-2</v>
      </c>
      <c r="I74" s="101">
        <f>IF(ISNUMBER(G74), $B91 * H74, "")</f>
        <v>6113.5371179039303</v>
      </c>
      <c r="J74" s="15">
        <v>709</v>
      </c>
      <c r="K74" s="32">
        <f t="shared" si="32"/>
        <v>3.2023289665211063E-2</v>
      </c>
      <c r="L74" s="18">
        <f>IF(ISNUMBER(J74), $B91 * K74, "")</f>
        <v>4803.4934497816594</v>
      </c>
      <c r="M74" s="31">
        <v>696</v>
      </c>
      <c r="N74" s="32">
        <f t="shared" si="33"/>
        <v>1.3100436681222707E-2</v>
      </c>
      <c r="O74" s="18">
        <f>IF(ISNUMBER(M74), $B91 * N74, "")</f>
        <v>1965.0655021834061</v>
      </c>
      <c r="Q74" s="228"/>
      <c r="R74" s="228"/>
      <c r="S74" s="228"/>
    </row>
    <row r="75" spans="1:19" ht="17.25" thickBot="1">
      <c r="A75" s="127" t="s">
        <v>325</v>
      </c>
      <c r="B75" s="128">
        <v>308</v>
      </c>
      <c r="C75" s="78">
        <v>4.7619047599999999E-2</v>
      </c>
      <c r="D75" s="20">
        <v>313</v>
      </c>
      <c r="E75" s="21">
        <f t="shared" si="30"/>
        <v>1.6233766233766232E-2</v>
      </c>
      <c r="F75" s="22">
        <f>IF(ISNUMBER(D75), $B91 * E75, "")</f>
        <v>2435.0649350649346</v>
      </c>
      <c r="G75" s="30">
        <v>312</v>
      </c>
      <c r="H75" s="21">
        <f t="shared" si="31"/>
        <v>1.2987012987012988E-2</v>
      </c>
      <c r="I75" s="105">
        <f>IF(ISNUMBER(G75), $B91 * H75, "")</f>
        <v>1948.0519480519481</v>
      </c>
      <c r="J75" s="20">
        <v>312</v>
      </c>
      <c r="K75" s="21">
        <f t="shared" si="32"/>
        <v>1.2987012987012988E-2</v>
      </c>
      <c r="L75" s="22">
        <f>IF(ISNUMBER(J75), $B91 * K75, "")</f>
        <v>1948.0519480519481</v>
      </c>
      <c r="M75" s="30">
        <v>307</v>
      </c>
      <c r="N75" s="21">
        <f t="shared" si="33"/>
        <v>-3.246753246753247E-3</v>
      </c>
      <c r="O75" s="22">
        <f>IF(ISNUMBER(M75), $B91 * N75, "")</f>
        <v>-487.01298701298703</v>
      </c>
      <c r="Q75" s="228"/>
      <c r="R75" s="228"/>
      <c r="S75" s="228"/>
    </row>
    <row r="76" spans="1:19" ht="17.25" thickBot="1">
      <c r="A76" s="125" t="s">
        <v>121</v>
      </c>
      <c r="B76" s="129">
        <v>367</v>
      </c>
      <c r="C76" s="80">
        <v>4.5584045599999998E-2</v>
      </c>
      <c r="D76" s="106">
        <v>372</v>
      </c>
      <c r="E76" s="107">
        <f>IF(ISNUMBER(D76), (D76 - $B76) / $B76, "")</f>
        <v>1.3623978201634877E-2</v>
      </c>
      <c r="F76" s="108">
        <f>IF(ISNUMBER(D76), $B91 * E76, "")</f>
        <v>2043.5967302452316</v>
      </c>
      <c r="G76" s="109">
        <v>376</v>
      </c>
      <c r="H76" s="107">
        <f>IF(ISNUMBER(G76), (G76 - $B76) / $B76, "")</f>
        <v>2.4523160762942781E-2</v>
      </c>
      <c r="I76" s="110">
        <f>IF(ISNUMBER(G76), $B91 * H76, "")</f>
        <v>3678.474114441417</v>
      </c>
      <c r="J76" s="106">
        <v>370</v>
      </c>
      <c r="K76" s="107">
        <f>IF(ISNUMBER(J76), (J76 - $B76) / $B76, "")</f>
        <v>8.1743869209809257E-3</v>
      </c>
      <c r="L76" s="108">
        <f>IF(ISNUMBER(J76), $B91 * K76, "")</f>
        <v>1226.1580381471388</v>
      </c>
      <c r="M76" s="109">
        <v>368</v>
      </c>
      <c r="N76" s="107">
        <f>IF(ISNUMBER(M76), (M76 - $B76) / $B76, "")</f>
        <v>2.7247956403269754E-3</v>
      </c>
      <c r="O76" s="108">
        <f>IF(ISNUMBER(M76), $B91 * N76, "")</f>
        <v>408.71934604904629</v>
      </c>
      <c r="Q76" s="228"/>
      <c r="R76" s="228"/>
      <c r="S76" s="228"/>
    </row>
    <row r="77" spans="1:19" ht="17.25" thickBot="1">
      <c r="A77" s="125" t="s">
        <v>105</v>
      </c>
      <c r="B77" s="126">
        <v>937</v>
      </c>
      <c r="C77" s="77">
        <v>4.3429844099999997E-2</v>
      </c>
      <c r="D77" s="15">
        <v>988</v>
      </c>
      <c r="E77" s="32">
        <f t="shared" ref="E77:E80" si="34">IF(ISNUMBER(D77), (D77 - $B77) / $B77, "")</f>
        <v>5.4429028815368194E-2</v>
      </c>
      <c r="F77" s="18">
        <f>IF(ISNUMBER(D77), $B91 * E77, "")</f>
        <v>8164.3543223052293</v>
      </c>
      <c r="G77" s="31">
        <v>987</v>
      </c>
      <c r="H77" s="32">
        <f t="shared" ref="H77:H80" si="35">IF(ISNUMBER(G77), (G77 - $B77) / $B77, "")</f>
        <v>5.3361792956243333E-2</v>
      </c>
      <c r="I77" s="101">
        <f>IF(ISNUMBER(G77), $B91 * H77, "")</f>
        <v>8004.2689434365002</v>
      </c>
      <c r="J77" s="15">
        <v>997</v>
      </c>
      <c r="K77" s="32">
        <f t="shared" ref="K77:K80" si="36">IF(ISNUMBER(J77), (J77 - $B77) / $B77, "")</f>
        <v>6.4034151547491994E-2</v>
      </c>
      <c r="L77" s="18">
        <f>IF(ISNUMBER(J77), $B91 * K77, "")</f>
        <v>9605.1227321237984</v>
      </c>
      <c r="M77" s="31">
        <v>989</v>
      </c>
      <c r="N77" s="32">
        <f t="shared" ref="N77:N80" si="37">IF(ISNUMBER(M77), (M77 - $B77) / $B77, "")</f>
        <v>5.5496264674493062E-2</v>
      </c>
      <c r="O77" s="18">
        <f>IF(ISNUMBER(M77), $B91 * N77, "")</f>
        <v>8324.4397011739602</v>
      </c>
      <c r="Q77" s="228"/>
      <c r="R77" s="228"/>
      <c r="S77" s="228"/>
    </row>
    <row r="78" spans="1:19" ht="17.25" thickBot="1">
      <c r="A78" s="125" t="s">
        <v>238</v>
      </c>
      <c r="B78" s="126">
        <v>462</v>
      </c>
      <c r="C78" s="77">
        <v>4.2889390499999999E-2</v>
      </c>
      <c r="D78" s="15">
        <v>458</v>
      </c>
      <c r="E78" s="32">
        <f t="shared" si="34"/>
        <v>-8.658008658008658E-3</v>
      </c>
      <c r="F78" s="18">
        <f>IF(ISNUMBER(D78), $B91 * E78, "")</f>
        <v>-1298.7012987012988</v>
      </c>
      <c r="G78" s="31">
        <v>460</v>
      </c>
      <c r="H78" s="32">
        <f t="shared" si="35"/>
        <v>-4.329004329004329E-3</v>
      </c>
      <c r="I78" s="101">
        <f>IF(ISNUMBER(G78), $B91 * H78, "")</f>
        <v>-649.35064935064941</v>
      </c>
      <c r="J78" s="15">
        <v>460</v>
      </c>
      <c r="K78" s="32">
        <f t="shared" si="36"/>
        <v>-4.329004329004329E-3</v>
      </c>
      <c r="L78" s="18">
        <f>IF(ISNUMBER(J78), $B91 * K78, "")</f>
        <v>-649.35064935064941</v>
      </c>
      <c r="M78" s="31">
        <v>452</v>
      </c>
      <c r="N78" s="32">
        <f t="shared" si="37"/>
        <v>-2.1645021645021644E-2</v>
      </c>
      <c r="O78" s="18">
        <f>IF(ISNUMBER(M78), $B91 * N78, "")</f>
        <v>-3246.7532467532465</v>
      </c>
      <c r="Q78" s="228"/>
      <c r="R78" s="228"/>
      <c r="S78" s="228"/>
    </row>
    <row r="79" spans="1:19" ht="17.25" thickBot="1">
      <c r="A79" s="125" t="s">
        <v>214</v>
      </c>
      <c r="B79" s="126">
        <v>308</v>
      </c>
      <c r="C79" s="77">
        <v>3.7037037000000002E-2</v>
      </c>
      <c r="D79" s="15">
        <v>308</v>
      </c>
      <c r="E79" s="32">
        <f t="shared" si="34"/>
        <v>0</v>
      </c>
      <c r="F79" s="18">
        <f>IF(ISNUMBER(D79), $B91 * E79, "")</f>
        <v>0</v>
      </c>
      <c r="G79" s="31">
        <v>309</v>
      </c>
      <c r="H79" s="32">
        <f t="shared" si="35"/>
        <v>3.246753246753247E-3</v>
      </c>
      <c r="I79" s="101">
        <f>IF(ISNUMBER(G79), $B91 * H79, "")</f>
        <v>487.01298701298703</v>
      </c>
      <c r="J79" s="15">
        <v>308</v>
      </c>
      <c r="K79" s="32">
        <f t="shared" si="36"/>
        <v>0</v>
      </c>
      <c r="L79" s="18">
        <f>IF(ISNUMBER(J79), $B91 * K79, "")</f>
        <v>0</v>
      </c>
      <c r="M79" s="31">
        <v>305</v>
      </c>
      <c r="N79" s="32">
        <f t="shared" si="37"/>
        <v>-9.74025974025974E-3</v>
      </c>
      <c r="O79" s="18">
        <f>IF(ISNUMBER(M79), $B91 * N79, "")</f>
        <v>-1461.0389610389609</v>
      </c>
      <c r="Q79" s="33"/>
      <c r="R79" s="33"/>
    </row>
    <row r="80" spans="1:19" ht="17.25" thickBot="1">
      <c r="A80" s="130" t="s">
        <v>115</v>
      </c>
      <c r="B80" s="131">
        <v>593</v>
      </c>
      <c r="C80" s="79">
        <v>3.67132867E-2</v>
      </c>
      <c r="D80" s="24">
        <v>596</v>
      </c>
      <c r="E80" s="25">
        <f t="shared" si="34"/>
        <v>5.0590219224283303E-3</v>
      </c>
      <c r="F80" s="104">
        <f>IF(ISNUMBER(D80), $B91 * E80, "")</f>
        <v>758.85328836424958</v>
      </c>
      <c r="G80" s="102">
        <v>592</v>
      </c>
      <c r="H80" s="25">
        <f t="shared" si="35"/>
        <v>-1.6863406408094434E-3</v>
      </c>
      <c r="I80" s="103">
        <f>IF(ISNUMBER(G80), $B91 * H80, "")</f>
        <v>-252.95109612141653</v>
      </c>
      <c r="J80" s="24">
        <v>587</v>
      </c>
      <c r="K80" s="25">
        <f t="shared" si="36"/>
        <v>-1.0118043844856661E-2</v>
      </c>
      <c r="L80" s="104">
        <f>IF(ISNUMBER(J80), $B91 * K80, "")</f>
        <v>-1517.7065767284992</v>
      </c>
      <c r="M80" s="102">
        <v>580</v>
      </c>
      <c r="N80" s="25">
        <f t="shared" si="37"/>
        <v>-2.1922428330522766E-2</v>
      </c>
      <c r="O80" s="104">
        <f>IF(ISNUMBER(M80), $B91 * N80, "")</f>
        <v>-3288.3642495784147</v>
      </c>
      <c r="Q80" s="237"/>
      <c r="R80" s="238"/>
      <c r="S80" s="239"/>
    </row>
    <row r="81" spans="1:19">
      <c r="A81" s="123" t="s">
        <v>236</v>
      </c>
      <c r="B81" s="124">
        <v>119</v>
      </c>
      <c r="C81" s="76">
        <v>3.4782608700000002E-2</v>
      </c>
      <c r="D81" s="13">
        <v>120</v>
      </c>
      <c r="E81" s="14">
        <f>IF(ISNUMBER(D81), (D81 - $B81) / $B81, "")</f>
        <v>8.4033613445378148E-3</v>
      </c>
      <c r="F81" s="16">
        <f>IF(ISNUMBER(D81), $B91 * E81, "")</f>
        <v>1260.5042016806722</v>
      </c>
      <c r="G81" s="29">
        <v>120</v>
      </c>
      <c r="H81" s="14">
        <f>IF(ISNUMBER(G81), (G81 - $B81) / $B81, "")</f>
        <v>8.4033613445378148E-3</v>
      </c>
      <c r="I81" s="100">
        <f>IF(ISNUMBER(G81), $B91 * H81, "")</f>
        <v>1260.5042016806722</v>
      </c>
      <c r="J81" s="13">
        <v>119</v>
      </c>
      <c r="K81" s="14">
        <f>IF(ISNUMBER(J81), (J81 - $B81) / $B81, "")</f>
        <v>0</v>
      </c>
      <c r="L81" s="16">
        <f>IF(ISNUMBER(J81), $B91 * K81, "")</f>
        <v>0</v>
      </c>
      <c r="M81" s="29">
        <v>118</v>
      </c>
      <c r="N81" s="14">
        <f>IF(ISNUMBER(M81), (M81 - $B81) / $B81, "")</f>
        <v>-8.4033613445378148E-3</v>
      </c>
      <c r="O81" s="16">
        <f>IF(ISNUMBER(M81), $B91 * N81, "")</f>
        <v>-1260.5042016806722</v>
      </c>
      <c r="Q81" s="240"/>
      <c r="R81" s="241"/>
      <c r="S81" s="242"/>
    </row>
    <row r="82" spans="1:19" ht="17.25" thickBot="1">
      <c r="A82" s="125" t="s">
        <v>224</v>
      </c>
      <c r="B82" s="126">
        <v>887</v>
      </c>
      <c r="C82" s="77">
        <v>3.3799533800000003E-2</v>
      </c>
      <c r="D82" s="15">
        <v>887</v>
      </c>
      <c r="E82" s="32">
        <f t="shared" ref="E82:E85" si="38">IF(ISNUMBER(D82), (D82 - $B82) / $B82, "")</f>
        <v>0</v>
      </c>
      <c r="F82" s="18">
        <f>IF(ISNUMBER(D82), $B91 * E82, "")</f>
        <v>0</v>
      </c>
      <c r="G82" s="31">
        <v>900</v>
      </c>
      <c r="H82" s="32">
        <f t="shared" ref="H82:H85" si="39">IF(ISNUMBER(G82), (G82 - $B82) / $B82, "")</f>
        <v>1.4656144306651634E-2</v>
      </c>
      <c r="I82" s="101">
        <f>IF(ISNUMBER(G82), $B91 * H82, "")</f>
        <v>2198.4216459977451</v>
      </c>
      <c r="J82" s="15">
        <v>898</v>
      </c>
      <c r="K82" s="32">
        <f t="shared" ref="K82:K85" si="40">IF(ISNUMBER(J82), (J82 - $B82) / $B82, "")</f>
        <v>1.2401352874859075E-2</v>
      </c>
      <c r="L82" s="18">
        <f>IF(ISNUMBER(J82), $B91 * K82, "")</f>
        <v>1860.2029312288612</v>
      </c>
      <c r="M82" s="31">
        <v>888</v>
      </c>
      <c r="N82" s="32">
        <f t="shared" ref="N82:N85" si="41">IF(ISNUMBER(M82), (M82 - $B82) / $B82, "")</f>
        <v>1.1273957158962795E-3</v>
      </c>
      <c r="O82" s="18">
        <f>IF(ISNUMBER(M82), $B91 * N82, "")</f>
        <v>169.10935738444192</v>
      </c>
      <c r="Q82" s="243"/>
      <c r="R82" s="244"/>
      <c r="S82" s="245"/>
    </row>
    <row r="83" spans="1:19" ht="17.25" thickBot="1">
      <c r="A83" s="125" t="s">
        <v>135</v>
      </c>
      <c r="B83" s="126">
        <v>250</v>
      </c>
      <c r="C83" s="77">
        <v>3.3057851200000002E-2</v>
      </c>
      <c r="D83" s="15">
        <v>277</v>
      </c>
      <c r="E83" s="32">
        <f t="shared" si="38"/>
        <v>0.108</v>
      </c>
      <c r="F83" s="18">
        <f>IF(ISNUMBER(D83), $B91 * E83, "")</f>
        <v>16200</v>
      </c>
      <c r="G83" s="31">
        <v>275</v>
      </c>
      <c r="H83" s="32">
        <f t="shared" si="39"/>
        <v>0.1</v>
      </c>
      <c r="I83" s="101">
        <f>IF(ISNUMBER(G83), $B91 * H83, "")</f>
        <v>15000</v>
      </c>
      <c r="J83" s="15">
        <v>272</v>
      </c>
      <c r="K83" s="32">
        <f t="shared" si="40"/>
        <v>8.7999999999999995E-2</v>
      </c>
      <c r="L83" s="18">
        <f>IF(ISNUMBER(J83), $B91 * K83, "")</f>
        <v>13200</v>
      </c>
      <c r="M83" s="31">
        <v>271</v>
      </c>
      <c r="N83" s="32">
        <f t="shared" si="41"/>
        <v>8.4000000000000005E-2</v>
      </c>
      <c r="O83" s="18">
        <f>IF(ISNUMBER(M83), $B91 * N83, "")</f>
        <v>12600</v>
      </c>
      <c r="Q83" s="228"/>
      <c r="R83" s="228"/>
      <c r="S83" s="228"/>
    </row>
    <row r="84" spans="1:19" ht="17.25" thickBot="1">
      <c r="A84" s="125" t="s">
        <v>202</v>
      </c>
      <c r="B84" s="126">
        <v>536</v>
      </c>
      <c r="C84" s="77">
        <v>3.2755298699999998E-2</v>
      </c>
      <c r="D84" s="15">
        <v>541</v>
      </c>
      <c r="E84" s="32">
        <f t="shared" si="38"/>
        <v>9.3283582089552231E-3</v>
      </c>
      <c r="F84" s="18">
        <f>IF(ISNUMBER(D84), $B91 * E84, "")</f>
        <v>1399.2537313432836</v>
      </c>
      <c r="G84" s="31">
        <v>543</v>
      </c>
      <c r="H84" s="32">
        <f t="shared" si="39"/>
        <v>1.3059701492537313E-2</v>
      </c>
      <c r="I84" s="101">
        <f>IF(ISNUMBER(G84), $B91 * H84, "")</f>
        <v>1958.955223880597</v>
      </c>
      <c r="J84" s="15">
        <v>540</v>
      </c>
      <c r="K84" s="32">
        <f t="shared" si="40"/>
        <v>7.462686567164179E-3</v>
      </c>
      <c r="L84" s="18">
        <f>IF(ISNUMBER(J84), $B91 * K84, "")</f>
        <v>1119.4029850746269</v>
      </c>
      <c r="M84" s="31">
        <v>531</v>
      </c>
      <c r="N84" s="32">
        <f t="shared" si="41"/>
        <v>-9.3283582089552231E-3</v>
      </c>
      <c r="O84" s="18">
        <f>IF(ISNUMBER(M84), $B91 * N84, "")</f>
        <v>-1399.2537313432836</v>
      </c>
      <c r="Q84" s="223"/>
      <c r="R84" s="223"/>
      <c r="S84" s="223"/>
    </row>
    <row r="85" spans="1:19" ht="17.25" thickBot="1">
      <c r="A85" s="127" t="s">
        <v>327</v>
      </c>
      <c r="B85" s="128">
        <v>647</v>
      </c>
      <c r="C85" s="78">
        <v>3.1897926600000001E-2</v>
      </c>
      <c r="D85" s="20">
        <v>670</v>
      </c>
      <c r="E85" s="21">
        <f t="shared" si="38"/>
        <v>3.5548686244204021E-2</v>
      </c>
      <c r="F85" s="22">
        <f>IF(ISNUMBER(D85), $B91 * E85, "")</f>
        <v>5332.3029366306027</v>
      </c>
      <c r="G85" s="30">
        <v>668</v>
      </c>
      <c r="H85" s="21">
        <f t="shared" si="39"/>
        <v>3.2457496136012363E-2</v>
      </c>
      <c r="I85" s="105">
        <f>IF(ISNUMBER(G85), $B91 * H85, "")</f>
        <v>4868.6244204018549</v>
      </c>
      <c r="J85" s="20">
        <v>667</v>
      </c>
      <c r="K85" s="21">
        <f t="shared" si="40"/>
        <v>3.0911901081916538E-2</v>
      </c>
      <c r="L85" s="22">
        <f>IF(ISNUMBER(J85), $B91 * K85, "")</f>
        <v>4636.7851622874805</v>
      </c>
      <c r="M85" s="30">
        <v>653</v>
      </c>
      <c r="N85" s="21">
        <f t="shared" si="41"/>
        <v>9.2735703245749607E-3</v>
      </c>
      <c r="O85" s="22">
        <f>IF(ISNUMBER(M85), $B91 * N85, "")</f>
        <v>1391.0355486862441</v>
      </c>
      <c r="Q85" s="223"/>
      <c r="R85" s="223"/>
      <c r="S85" s="223"/>
    </row>
    <row r="86" spans="1:19" ht="17.25" thickBot="1">
      <c r="A86" s="125" t="s">
        <v>51</v>
      </c>
      <c r="B86" s="129">
        <v>263</v>
      </c>
      <c r="C86" s="80">
        <v>3.1372549E-2</v>
      </c>
      <c r="D86" s="106">
        <v>264</v>
      </c>
      <c r="E86" s="107">
        <f>IF(ISNUMBER(D86), (D86 - $B86) / $B86, "")</f>
        <v>3.8022813688212928E-3</v>
      </c>
      <c r="F86" s="108">
        <f>IF(ISNUMBER(D86), $B91 * E86, "")</f>
        <v>570.34220532319387</v>
      </c>
      <c r="G86" s="109">
        <v>265</v>
      </c>
      <c r="H86" s="107">
        <f>IF(ISNUMBER(G86), (G86 - $B86) / $B86, "")</f>
        <v>7.6045627376425855E-3</v>
      </c>
      <c r="I86" s="110">
        <f>IF(ISNUMBER(G86), $B91 * H86, "")</f>
        <v>1140.6844106463877</v>
      </c>
      <c r="J86" s="106">
        <v>265</v>
      </c>
      <c r="K86" s="107">
        <f>IF(ISNUMBER(J86), (J86 - $B86) / $B86, "")</f>
        <v>7.6045627376425855E-3</v>
      </c>
      <c r="L86" s="108">
        <f>IF(ISNUMBER(J86), $B91 * K86, "")</f>
        <v>1140.6844106463877</v>
      </c>
      <c r="M86" s="109">
        <v>261</v>
      </c>
      <c r="N86" s="107">
        <f>IF(ISNUMBER(M86), (M86 - $B86) / $B86, "")</f>
        <v>-7.6045627376425855E-3</v>
      </c>
      <c r="O86" s="108">
        <f>IF(ISNUMBER(M86), $B91 * N86, "")</f>
        <v>-1140.6844106463877</v>
      </c>
      <c r="Q86" s="228"/>
      <c r="R86" s="228"/>
      <c r="S86" s="228"/>
    </row>
    <row r="87" spans="1:19" ht="17.25" thickBot="1">
      <c r="A87" s="125" t="s">
        <v>196</v>
      </c>
      <c r="B87" s="126">
        <v>134</v>
      </c>
      <c r="C87" s="77">
        <v>3.0769230799999998E-2</v>
      </c>
      <c r="D87" s="15">
        <v>135</v>
      </c>
      <c r="E87" s="32">
        <f t="shared" ref="E87:E90" si="42">IF(ISNUMBER(D87), (D87 - $B87) / $B87, "")</f>
        <v>7.462686567164179E-3</v>
      </c>
      <c r="F87" s="18">
        <f>IF(ISNUMBER(D87), $B91 * E87, "")</f>
        <v>1119.4029850746269</v>
      </c>
      <c r="G87" s="31">
        <v>135</v>
      </c>
      <c r="H87" s="32">
        <f t="shared" ref="H87:H90" si="43">IF(ISNUMBER(G87), (G87 - $B87) / $B87, "")</f>
        <v>7.462686567164179E-3</v>
      </c>
      <c r="I87" s="101">
        <f>IF(ISNUMBER(G87), $B91 * H87, "")</f>
        <v>1119.4029850746269</v>
      </c>
      <c r="J87" s="15">
        <v>135</v>
      </c>
      <c r="K87" s="32">
        <f t="shared" ref="K87:K90" si="44">IF(ISNUMBER(J87), (J87 - $B87) / $B87, "")</f>
        <v>7.462686567164179E-3</v>
      </c>
      <c r="L87" s="18">
        <f>IF(ISNUMBER(J87), $B91 * K87, "")</f>
        <v>1119.4029850746269</v>
      </c>
      <c r="M87" s="31">
        <v>134</v>
      </c>
      <c r="N87" s="32">
        <f t="shared" ref="N87:N90" si="45">IF(ISNUMBER(M87), (M87 - $B87) / $B87, "")</f>
        <v>0</v>
      </c>
      <c r="O87" s="18">
        <f>IF(ISNUMBER(M87), $B91 * N87, "")</f>
        <v>0</v>
      </c>
      <c r="Q87" s="228"/>
      <c r="R87" s="228"/>
      <c r="S87" s="228"/>
    </row>
    <row r="88" spans="1:19" ht="17.25" thickBot="1">
      <c r="A88" s="125" t="s">
        <v>56</v>
      </c>
      <c r="B88" s="126">
        <v>136</v>
      </c>
      <c r="C88" s="77">
        <v>3.0303030299999999E-2</v>
      </c>
      <c r="D88" s="15">
        <v>139</v>
      </c>
      <c r="E88" s="32">
        <f t="shared" si="42"/>
        <v>2.2058823529411766E-2</v>
      </c>
      <c r="F88" s="18">
        <f>IF(ISNUMBER(D88), $B91 * E88, "")</f>
        <v>3308.8235294117649</v>
      </c>
      <c r="G88" s="31">
        <v>140</v>
      </c>
      <c r="H88" s="32">
        <f t="shared" si="43"/>
        <v>2.9411764705882353E-2</v>
      </c>
      <c r="I88" s="101">
        <f>IF(ISNUMBER(G88), $B91 * H88, "")</f>
        <v>4411.7647058823532</v>
      </c>
      <c r="J88" s="15">
        <v>140</v>
      </c>
      <c r="K88" s="32">
        <f t="shared" si="44"/>
        <v>2.9411764705882353E-2</v>
      </c>
      <c r="L88" s="18">
        <f>IF(ISNUMBER(J88), $B91 * K88, "")</f>
        <v>4411.7647058823532</v>
      </c>
      <c r="M88" s="31">
        <v>139</v>
      </c>
      <c r="N88" s="32">
        <f t="shared" si="45"/>
        <v>2.2058823529411766E-2</v>
      </c>
      <c r="O88" s="18">
        <f>IF(ISNUMBER(M88), $B91 * N88, "")</f>
        <v>3308.8235294117649</v>
      </c>
      <c r="Q88" s="228"/>
      <c r="R88" s="228"/>
      <c r="S88" s="228"/>
    </row>
    <row r="89" spans="1:19">
      <c r="A89" s="125" t="s">
        <v>234</v>
      </c>
      <c r="B89" s="126">
        <v>108</v>
      </c>
      <c r="C89" s="77">
        <v>2.85714286E-2</v>
      </c>
      <c r="D89" s="15">
        <v>109</v>
      </c>
      <c r="E89" s="32">
        <f t="shared" si="42"/>
        <v>9.2592592592592587E-3</v>
      </c>
      <c r="F89" s="18">
        <f>IF(ISNUMBER(D89), $B91 * E89, "")</f>
        <v>1388.8888888888889</v>
      </c>
      <c r="G89" s="31">
        <v>108</v>
      </c>
      <c r="H89" s="32">
        <f t="shared" si="43"/>
        <v>0</v>
      </c>
      <c r="I89" s="101">
        <f>IF(ISNUMBER(G89), $B91 * H89, "")</f>
        <v>0</v>
      </c>
      <c r="J89" s="15">
        <v>109</v>
      </c>
      <c r="K89" s="32">
        <f t="shared" si="44"/>
        <v>9.2592592592592587E-3</v>
      </c>
      <c r="L89" s="18">
        <f>IF(ISNUMBER(J89), $B91 * K89, "")</f>
        <v>1388.8888888888889</v>
      </c>
      <c r="M89" s="31">
        <v>107</v>
      </c>
      <c r="N89" s="32">
        <f t="shared" si="45"/>
        <v>-9.2592592592592587E-3</v>
      </c>
      <c r="O89" s="18">
        <f>IF(ISNUMBER(M89), $B91 * N89, "")</f>
        <v>-1388.8888888888889</v>
      </c>
      <c r="Q89" s="250"/>
      <c r="R89" s="251"/>
      <c r="S89" s="252"/>
    </row>
    <row r="90" spans="1:19" ht="17.25" thickBot="1">
      <c r="A90" s="130" t="s">
        <v>161</v>
      </c>
      <c r="B90" s="131">
        <v>432</v>
      </c>
      <c r="C90" s="79">
        <v>2.85714286E-2</v>
      </c>
      <c r="D90" s="24">
        <v>433</v>
      </c>
      <c r="E90" s="25">
        <f t="shared" si="42"/>
        <v>2.3148148148148147E-3</v>
      </c>
      <c r="F90" s="104">
        <f>IF(ISNUMBER(D90), $B91 * E90, "")</f>
        <v>347.22222222222223</v>
      </c>
      <c r="G90" s="102">
        <v>435</v>
      </c>
      <c r="H90" s="25">
        <f t="shared" si="43"/>
        <v>6.9444444444444441E-3</v>
      </c>
      <c r="I90" s="103">
        <f>IF(ISNUMBER(G90), $B91 * H90, "")</f>
        <v>1041.6666666666665</v>
      </c>
      <c r="J90" s="24">
        <v>435</v>
      </c>
      <c r="K90" s="25">
        <f t="shared" si="44"/>
        <v>6.9444444444444441E-3</v>
      </c>
      <c r="L90" s="104">
        <f>IF(ISNUMBER(J90), $B91 * K90, "")</f>
        <v>1041.6666666666665</v>
      </c>
      <c r="M90" s="102">
        <v>429</v>
      </c>
      <c r="N90" s="25">
        <f t="shared" si="45"/>
        <v>-6.9444444444444441E-3</v>
      </c>
      <c r="O90" s="104">
        <f>IF(ISNUMBER(M90), $B91 * N90, "")</f>
        <v>-1041.6666666666665</v>
      </c>
      <c r="Q90" s="253"/>
      <c r="R90" s="254"/>
      <c r="S90" s="255"/>
    </row>
    <row r="91" spans="1:19" ht="17.25" thickBot="1">
      <c r="A91" s="132" t="s">
        <v>266</v>
      </c>
      <c r="B91" s="261">
        <f>$B$37</f>
        <v>150000</v>
      </c>
      <c r="C91" s="262"/>
      <c r="D91" s="26" t="s">
        <v>267</v>
      </c>
      <c r="E91" s="27">
        <f>IF(COUNT(E71:E90), SUM(E71:E90) / COUNT(E71:E90), 0)</f>
        <v>1.731187178647655E-2</v>
      </c>
      <c r="F91" s="28">
        <f>SUM(F71:F90)</f>
        <v>51935.615359429641</v>
      </c>
      <c r="G91" s="26" t="s">
        <v>267</v>
      </c>
      <c r="H91" s="27">
        <f>IF(COUNT(H71:H90), SUM(H71:H90) / COUNT(H71:H90), 0)</f>
        <v>2.1860456039144969E-2</v>
      </c>
      <c r="I91" s="28">
        <f>SUM(I71:I90)</f>
        <v>65581.368117434919</v>
      </c>
      <c r="J91" s="26" t="s">
        <v>267</v>
      </c>
      <c r="K91" s="27">
        <f>IF(COUNT(K71:K90), SUM(K71:K90) / COUNT(K71:K90), 0)</f>
        <v>1.8757498020678921E-2</v>
      </c>
      <c r="L91" s="28">
        <f>SUM(L71:L90)</f>
        <v>56272.494062036763</v>
      </c>
      <c r="M91" s="26" t="s">
        <v>267</v>
      </c>
      <c r="N91" s="27">
        <f>IF(COUNT(N71:N90), SUM(N71:N90) / COUNT(N71:N90), 0)</f>
        <v>5.7174583857942654E-3</v>
      </c>
      <c r="O91" s="28">
        <f>SUM(O71:O90)</f>
        <v>17152.375157382798</v>
      </c>
      <c r="Q91" s="256"/>
      <c r="R91" s="257"/>
      <c r="S91" s="258"/>
    </row>
    <row r="93" spans="1:19" ht="17.25" thickBot="1"/>
    <row r="94" spans="1:19" ht="17.25" thickBot="1">
      <c r="A94" s="202" t="s">
        <v>46</v>
      </c>
      <c r="B94" s="203"/>
      <c r="C94" s="203"/>
      <c r="D94" s="203"/>
      <c r="E94" s="203"/>
      <c r="F94" s="203"/>
      <c r="G94" s="203"/>
      <c r="H94" s="203"/>
      <c r="I94" s="203"/>
      <c r="J94" s="203"/>
      <c r="K94" s="203"/>
      <c r="L94" s="203"/>
      <c r="M94" s="203"/>
      <c r="N94" s="203"/>
      <c r="O94" s="204"/>
      <c r="Q94" s="223"/>
      <c r="R94" s="223"/>
      <c r="S94" s="223"/>
    </row>
    <row r="95" spans="1:19" ht="17.25" thickBot="1">
      <c r="A95" s="194" t="s">
        <v>263</v>
      </c>
      <c r="B95" s="202" t="s">
        <v>49</v>
      </c>
      <c r="C95" s="204"/>
      <c r="D95" s="202" t="s">
        <v>57</v>
      </c>
      <c r="E95" s="203"/>
      <c r="F95" s="204"/>
      <c r="G95" s="229">
        <f>_xlfn.IFNA(VLOOKUP(B95, 현재가테이블!$B$2:$D$200, 2, FALSE), "-")</f>
        <v>48446000</v>
      </c>
      <c r="H95" s="230"/>
      <c r="I95" s="231"/>
      <c r="J95" s="202" t="s">
        <v>58</v>
      </c>
      <c r="K95" s="203"/>
      <c r="L95" s="204"/>
      <c r="M95" s="232">
        <f>_xlfn.IFNA(VLOOKUP(B95, 현재가테이블!$B$2:$D$200, 3, FALSE), "-")</f>
        <v>4.5040769699999997E-2</v>
      </c>
      <c r="N95" s="233"/>
      <c r="O95" s="234"/>
      <c r="Q95" s="223"/>
      <c r="R95" s="223"/>
      <c r="S95" s="223"/>
    </row>
    <row r="96" spans="1:19" ht="17.25" thickBot="1">
      <c r="A96" s="263" t="s">
        <v>54</v>
      </c>
      <c r="B96" s="265" t="str">
        <f>TEXT($G$1, "[$-ko-KR]yyyy-mm-dd(ddd) ") &amp; "오전 00:00"</f>
        <v>2022-02-16(수) 오전 00:00</v>
      </c>
      <c r="C96" s="266"/>
      <c r="D96" s="225" t="str">
        <f>TEXT($G$1, "[$-ko-KR]yyyy-mm-dd(ddd) ") &amp; "오후 14:00"</f>
        <v>2022-02-16(수) 오후 14:00</v>
      </c>
      <c r="E96" s="226"/>
      <c r="F96" s="227"/>
      <c r="G96" s="225" t="str">
        <f>TEXT($G$1, "[$-ko-KR]yyyy-mm-dd(ddd) ") &amp; "오후 19:00"</f>
        <v>2022-02-16(수) 오후 19:00</v>
      </c>
      <c r="H96" s="226"/>
      <c r="I96" s="227"/>
      <c r="J96" s="225" t="str">
        <f>TEXT($G$1, "[$-ko-KR]yyyy-mm-dd(ddd) ") &amp; "오후 21:00"</f>
        <v>2022-02-16(수) 오후 21:00</v>
      </c>
      <c r="K96" s="226"/>
      <c r="L96" s="227"/>
      <c r="M96" s="225" t="str">
        <f>TEXT($G$1+1, "[$-ko-KR]yyyy-mm-dd(ddd) ") &amp; "오전 00:00"</f>
        <v>2022-02-17(목) 오전 00:00</v>
      </c>
      <c r="N96" s="226"/>
      <c r="O96" s="227"/>
      <c r="Q96" s="223"/>
      <c r="R96" s="223"/>
      <c r="S96" s="223"/>
    </row>
    <row r="97" spans="1:19" ht="17.25" thickBot="1">
      <c r="A97" s="264"/>
      <c r="B97" s="121" t="s">
        <v>57</v>
      </c>
      <c r="C97" s="122" t="s">
        <v>58</v>
      </c>
      <c r="D97" s="2" t="s">
        <v>57</v>
      </c>
      <c r="E97" s="10" t="s">
        <v>264</v>
      </c>
      <c r="F97" s="11" t="s">
        <v>265</v>
      </c>
      <c r="G97" s="195" t="s">
        <v>57</v>
      </c>
      <c r="H97" s="196" t="s">
        <v>264</v>
      </c>
      <c r="I97" s="197" t="s">
        <v>265</v>
      </c>
      <c r="J97" s="10" t="s">
        <v>57</v>
      </c>
      <c r="K97" s="10" t="s">
        <v>264</v>
      </c>
      <c r="L97" s="115" t="s">
        <v>265</v>
      </c>
      <c r="M97" s="2" t="s">
        <v>57</v>
      </c>
      <c r="N97" s="10" t="s">
        <v>264</v>
      </c>
      <c r="O97" s="66" t="s">
        <v>265</v>
      </c>
      <c r="Q97" s="228"/>
      <c r="R97" s="228"/>
      <c r="S97" s="228"/>
    </row>
    <row r="98" spans="1:19" ht="17.25" thickBot="1">
      <c r="A98" s="123" t="s">
        <v>177</v>
      </c>
      <c r="B98" s="124">
        <v>8990</v>
      </c>
      <c r="C98" s="76">
        <v>0.1329552615</v>
      </c>
      <c r="D98" s="13">
        <v>9125</v>
      </c>
      <c r="E98" s="14">
        <f>IF(ISNUMBER(D98), (D98 - $B98) / $B98, "")</f>
        <v>1.5016685205784204E-2</v>
      </c>
      <c r="F98" s="16">
        <f>IF(ISNUMBER(D98), $B118 * E98, "")</f>
        <v>2252.5027808676305</v>
      </c>
      <c r="G98" s="29">
        <v>9190</v>
      </c>
      <c r="H98" s="14">
        <f>IF(ISNUMBER(G98), (G98 - $B98) / $B98, "")</f>
        <v>2.224694104560623E-2</v>
      </c>
      <c r="I98" s="100">
        <f>IF(ISNUMBER(G98), $B118 * H98, "")</f>
        <v>3337.0411568409345</v>
      </c>
      <c r="J98" s="13">
        <v>9210</v>
      </c>
      <c r="K98" s="14">
        <f>IF(ISNUMBER(J98), (J98 - $B98) / $B98, "")</f>
        <v>2.4471635150166853E-2</v>
      </c>
      <c r="L98" s="16">
        <f>IF(ISNUMBER(J98), $B118 * K98, "")</f>
        <v>3670.7452725250278</v>
      </c>
      <c r="M98" s="29">
        <v>9220</v>
      </c>
      <c r="N98" s="14">
        <f>IF(ISNUMBER(M98), (M98 - $B98) / $B98, "")</f>
        <v>2.5583982202447165E-2</v>
      </c>
      <c r="O98" s="16">
        <f>IF(ISNUMBER(M98), $B118 * N98, "")</f>
        <v>3837.5973303670748</v>
      </c>
      <c r="Q98" s="223"/>
      <c r="R98" s="223"/>
      <c r="S98" s="223"/>
    </row>
    <row r="99" spans="1:19" ht="17.25" thickBot="1">
      <c r="A99" s="125" t="s">
        <v>60</v>
      </c>
      <c r="B99" s="126">
        <v>3840</v>
      </c>
      <c r="C99" s="77">
        <v>0.1130434783</v>
      </c>
      <c r="D99" s="15">
        <v>3970</v>
      </c>
      <c r="E99" s="32">
        <f t="shared" ref="E99:E102" si="46">IF(ISNUMBER(D99), (D99 - $B99) / $B99, "")</f>
        <v>3.3854166666666664E-2</v>
      </c>
      <c r="F99" s="18">
        <f>IF(ISNUMBER(D99), $B118 * E99, "")</f>
        <v>5078.125</v>
      </c>
      <c r="G99" s="31">
        <v>4000</v>
      </c>
      <c r="H99" s="32">
        <f t="shared" ref="H99:H102" si="47">IF(ISNUMBER(G99), (G99 - $B99) / $B99, "")</f>
        <v>4.1666666666666664E-2</v>
      </c>
      <c r="I99" s="101">
        <f>IF(ISNUMBER(G99), $B118 * H99, "")</f>
        <v>6250</v>
      </c>
      <c r="J99" s="15">
        <v>3965</v>
      </c>
      <c r="K99" s="32">
        <f t="shared" ref="K99:K102" si="48">IF(ISNUMBER(J99), (J99 - $B99) / $B99, "")</f>
        <v>3.2552083333333336E-2</v>
      </c>
      <c r="L99" s="18">
        <f>IF(ISNUMBER(J99), $B118 * K99, "")</f>
        <v>4882.8125</v>
      </c>
      <c r="M99" s="31">
        <v>3910</v>
      </c>
      <c r="N99" s="32">
        <f t="shared" ref="N99:N102" si="49">IF(ISNUMBER(M99), (M99 - $B99) / $B99, "")</f>
        <v>1.8229166666666668E-2</v>
      </c>
      <c r="O99" s="18">
        <f>IF(ISNUMBER(M99), $B118 * N99, "")</f>
        <v>2734.375</v>
      </c>
      <c r="Q99" s="223"/>
      <c r="R99" s="223"/>
      <c r="S99" s="223"/>
    </row>
    <row r="100" spans="1:19" ht="17.25" thickBot="1">
      <c r="A100" s="125" t="s">
        <v>155</v>
      </c>
      <c r="B100" s="126">
        <v>12520</v>
      </c>
      <c r="C100" s="77">
        <v>0.10503089140000001</v>
      </c>
      <c r="D100" s="15">
        <v>12790</v>
      </c>
      <c r="E100" s="32">
        <f t="shared" si="46"/>
        <v>2.1565495207667731E-2</v>
      </c>
      <c r="F100" s="18">
        <f>IF(ISNUMBER(D100), $B118 * E100, "")</f>
        <v>3234.8242811501595</v>
      </c>
      <c r="G100" s="31">
        <v>12730</v>
      </c>
      <c r="H100" s="32">
        <f t="shared" si="47"/>
        <v>1.6773162939297124E-2</v>
      </c>
      <c r="I100" s="101">
        <f>IF(ISNUMBER(G100), $B118 * H100, "")</f>
        <v>2515.9744408945685</v>
      </c>
      <c r="J100" s="15">
        <v>12710</v>
      </c>
      <c r="K100" s="32">
        <f t="shared" si="48"/>
        <v>1.5175718849840255E-2</v>
      </c>
      <c r="L100" s="18">
        <f>IF(ISNUMBER(J100), $B118 * K100, "")</f>
        <v>2276.3578274760384</v>
      </c>
      <c r="M100" s="31">
        <v>12480</v>
      </c>
      <c r="N100" s="32">
        <f t="shared" si="49"/>
        <v>-3.1948881789137379E-3</v>
      </c>
      <c r="O100" s="18">
        <f>IF(ISNUMBER(M100), $B118 * N100, "")</f>
        <v>-479.23322683706067</v>
      </c>
      <c r="Q100" s="228"/>
      <c r="R100" s="228"/>
      <c r="S100" s="228"/>
    </row>
    <row r="101" spans="1:19" ht="17.25" thickBot="1">
      <c r="A101" s="125" t="s">
        <v>133</v>
      </c>
      <c r="B101" s="126">
        <v>2575</v>
      </c>
      <c r="C101" s="77">
        <v>0.1004273504</v>
      </c>
      <c r="D101" s="15">
        <v>2605</v>
      </c>
      <c r="E101" s="32">
        <f t="shared" si="46"/>
        <v>1.1650485436893204E-2</v>
      </c>
      <c r="F101" s="18">
        <f>IF(ISNUMBER(D101), $B118 * E101, "")</f>
        <v>1747.5728155339807</v>
      </c>
      <c r="G101" s="31">
        <v>2565</v>
      </c>
      <c r="H101" s="32">
        <f t="shared" si="47"/>
        <v>-3.8834951456310678E-3</v>
      </c>
      <c r="I101" s="101">
        <f>IF(ISNUMBER(G101), $B118 * H101, "")</f>
        <v>-582.52427184466012</v>
      </c>
      <c r="J101" s="15">
        <v>2575</v>
      </c>
      <c r="K101" s="32">
        <f t="shared" si="48"/>
        <v>0</v>
      </c>
      <c r="L101" s="18">
        <f>IF(ISNUMBER(J101), $B118 * K101, "")</f>
        <v>0</v>
      </c>
      <c r="M101" s="31">
        <v>2680</v>
      </c>
      <c r="N101" s="32">
        <f t="shared" si="49"/>
        <v>4.0776699029126215E-2</v>
      </c>
      <c r="O101" s="18">
        <f>IF(ISNUMBER(M101), $B118 * N101, "")</f>
        <v>6116.5048543689327</v>
      </c>
      <c r="Q101" s="228"/>
      <c r="R101" s="228"/>
      <c r="S101" s="228"/>
    </row>
    <row r="102" spans="1:19" ht="17.25" thickBot="1">
      <c r="A102" s="127" t="s">
        <v>346</v>
      </c>
      <c r="B102" s="128">
        <v>108200</v>
      </c>
      <c r="C102" s="78">
        <v>8.7000200900000005E-2</v>
      </c>
      <c r="D102" s="20">
        <v>114250</v>
      </c>
      <c r="E102" s="21">
        <f t="shared" si="46"/>
        <v>5.5914972273567468E-2</v>
      </c>
      <c r="F102" s="22">
        <f>IF(ISNUMBER(D102), $B118 * E102, "")</f>
        <v>8387.245841035121</v>
      </c>
      <c r="G102" s="30">
        <v>114550</v>
      </c>
      <c r="H102" s="21">
        <f t="shared" si="47"/>
        <v>5.8687615526802218E-2</v>
      </c>
      <c r="I102" s="105">
        <f>IF(ISNUMBER(G102), $B118 * H102, "")</f>
        <v>8803.1423290203329</v>
      </c>
      <c r="J102" s="20">
        <v>114050</v>
      </c>
      <c r="K102" s="21">
        <f t="shared" si="48"/>
        <v>5.4066543438077631E-2</v>
      </c>
      <c r="L102" s="22">
        <f>IF(ISNUMBER(J102), $B118 * K102, "")</f>
        <v>8109.9815157116445</v>
      </c>
      <c r="M102" s="30">
        <v>112800</v>
      </c>
      <c r="N102" s="21">
        <f t="shared" si="49"/>
        <v>4.2513863216266171E-2</v>
      </c>
      <c r="O102" s="22">
        <f>IF(ISNUMBER(M102), $B118 * N102, "")</f>
        <v>6377.0794824399254</v>
      </c>
      <c r="Q102" s="228"/>
      <c r="R102" s="228"/>
      <c r="S102" s="228"/>
    </row>
    <row r="103" spans="1:19" ht="17.25" thickBot="1">
      <c r="A103" s="125" t="s">
        <v>337</v>
      </c>
      <c r="B103" s="129">
        <v>2170</v>
      </c>
      <c r="C103" s="80">
        <v>7.4257425700000004E-2</v>
      </c>
      <c r="D103" s="106">
        <v>2195</v>
      </c>
      <c r="E103" s="107">
        <f>IF(ISNUMBER(D103), (D103 - $B103) / $B103, "")</f>
        <v>1.1520737327188941E-2</v>
      </c>
      <c r="F103" s="108">
        <f>IF(ISNUMBER(D103), $B118 * E103, "")</f>
        <v>1728.110599078341</v>
      </c>
      <c r="G103" s="109">
        <v>2195</v>
      </c>
      <c r="H103" s="107">
        <f>IF(ISNUMBER(G103), (G103 - $B103) / $B103, "")</f>
        <v>1.1520737327188941E-2</v>
      </c>
      <c r="I103" s="110">
        <f>IF(ISNUMBER(G103), $B118 * H103, "")</f>
        <v>1728.110599078341</v>
      </c>
      <c r="J103" s="106">
        <v>2180</v>
      </c>
      <c r="K103" s="107">
        <f>IF(ISNUMBER(J103), (J103 - $B103) / $B103, "")</f>
        <v>4.608294930875576E-3</v>
      </c>
      <c r="L103" s="108">
        <f>IF(ISNUMBER(J103), $B118 * K103, "")</f>
        <v>691.24423963133643</v>
      </c>
      <c r="M103" s="109">
        <v>2160</v>
      </c>
      <c r="N103" s="107">
        <f>IF(ISNUMBER(M103), (M103 - $B103) / $B103, "")</f>
        <v>-4.608294930875576E-3</v>
      </c>
      <c r="O103" s="108">
        <f>IF(ISNUMBER(M103), $B118 * N103, "")</f>
        <v>-691.24423963133643</v>
      </c>
      <c r="Q103" s="228"/>
      <c r="R103" s="228"/>
      <c r="S103" s="228"/>
    </row>
    <row r="104" spans="1:19" ht="17.25" thickBot="1">
      <c r="A104" s="125" t="s">
        <v>153</v>
      </c>
      <c r="B104" s="126">
        <v>2285</v>
      </c>
      <c r="C104" s="77">
        <v>7.2769953100000007E-2</v>
      </c>
      <c r="D104" s="15">
        <v>2375</v>
      </c>
      <c r="E104" s="32">
        <f t="shared" ref="E104:E107" si="50">IF(ISNUMBER(D104), (D104 - $B104) / $B104, "")</f>
        <v>3.9387308533916851E-2</v>
      </c>
      <c r="F104" s="18">
        <f>IF(ISNUMBER(D104), $B118 * E104, "")</f>
        <v>5908.0962800875277</v>
      </c>
      <c r="G104" s="31">
        <v>2380</v>
      </c>
      <c r="H104" s="32">
        <f t="shared" ref="H104:H107" si="51">IF(ISNUMBER(G104), (G104 - $B104) / $B104, "")</f>
        <v>4.1575492341356671E-2</v>
      </c>
      <c r="I104" s="101">
        <f>IF(ISNUMBER(G104), $B118 * H104, "")</f>
        <v>6236.3238512035005</v>
      </c>
      <c r="J104" s="15">
        <v>2360</v>
      </c>
      <c r="K104" s="32">
        <f t="shared" ref="K104:K107" si="52">IF(ISNUMBER(J104), (J104 - $B104) / $B104, "")</f>
        <v>3.2822757111597371E-2</v>
      </c>
      <c r="L104" s="18">
        <f>IF(ISNUMBER(J104), $B118 * K104, "")</f>
        <v>4923.4135667396058</v>
      </c>
      <c r="M104" s="31">
        <v>2325</v>
      </c>
      <c r="N104" s="32">
        <f t="shared" ref="N104:N107" si="53">IF(ISNUMBER(M104), (M104 - $B104) / $B104, "")</f>
        <v>1.7505470459518599E-2</v>
      </c>
      <c r="O104" s="18">
        <f>IF(ISNUMBER(M104), $B118 * N104, "")</f>
        <v>2625.8205689277897</v>
      </c>
      <c r="Q104" s="228"/>
      <c r="R104" s="228"/>
      <c r="S104" s="228"/>
    </row>
    <row r="105" spans="1:19" ht="17.25" thickBot="1">
      <c r="A105" s="125" t="s">
        <v>151</v>
      </c>
      <c r="B105" s="126">
        <v>73890</v>
      </c>
      <c r="C105" s="77">
        <v>7.0869565199999998E-2</v>
      </c>
      <c r="D105" s="15">
        <v>78940</v>
      </c>
      <c r="E105" s="32">
        <f t="shared" si="50"/>
        <v>6.8344836919745564E-2</v>
      </c>
      <c r="F105" s="18">
        <f>IF(ISNUMBER(D105), $B118 * E105, "")</f>
        <v>10251.725537961835</v>
      </c>
      <c r="G105" s="31">
        <v>77770</v>
      </c>
      <c r="H105" s="32">
        <f t="shared" si="51"/>
        <v>5.2510488564081741E-2</v>
      </c>
      <c r="I105" s="101">
        <f>IF(ISNUMBER(G105), $B118 * H105, "")</f>
        <v>7876.573284612261</v>
      </c>
      <c r="J105" s="15">
        <v>77060</v>
      </c>
      <c r="K105" s="32">
        <f t="shared" si="52"/>
        <v>4.290161050209771E-2</v>
      </c>
      <c r="L105" s="18">
        <f>IF(ISNUMBER(J105), $B118 * K105, "")</f>
        <v>6435.241575314657</v>
      </c>
      <c r="M105" s="31">
        <v>76830</v>
      </c>
      <c r="N105" s="32">
        <f t="shared" si="53"/>
        <v>3.9788875355257818E-2</v>
      </c>
      <c r="O105" s="18">
        <f>IF(ISNUMBER(M105), $B118 * N105, "")</f>
        <v>5968.3313032886726</v>
      </c>
      <c r="Q105" s="228"/>
      <c r="R105" s="228"/>
      <c r="S105" s="228"/>
    </row>
    <row r="106" spans="1:19" ht="17.25" thickBot="1">
      <c r="A106" s="125" t="s">
        <v>169</v>
      </c>
      <c r="B106" s="126">
        <v>2090</v>
      </c>
      <c r="C106" s="77">
        <v>6.9053708399999997E-2</v>
      </c>
      <c r="D106" s="15">
        <v>2090</v>
      </c>
      <c r="E106" s="32">
        <f t="shared" si="50"/>
        <v>0</v>
      </c>
      <c r="F106" s="18">
        <f>IF(ISNUMBER(D106), $B118 * E106, "")</f>
        <v>0</v>
      </c>
      <c r="G106" s="31">
        <v>2105</v>
      </c>
      <c r="H106" s="32">
        <f t="shared" si="51"/>
        <v>7.1770334928229667E-3</v>
      </c>
      <c r="I106" s="101">
        <f>IF(ISNUMBER(G106), $B118 * H106, "")</f>
        <v>1076.5550239234451</v>
      </c>
      <c r="J106" s="15">
        <v>2060</v>
      </c>
      <c r="K106" s="32">
        <f t="shared" si="52"/>
        <v>-1.4354066985645933E-2</v>
      </c>
      <c r="L106" s="18">
        <f>IF(ISNUMBER(J106), $B118 * K106, "")</f>
        <v>-2153.1100478468902</v>
      </c>
      <c r="M106" s="31">
        <v>2030</v>
      </c>
      <c r="N106" s="32">
        <f t="shared" si="53"/>
        <v>-2.8708133971291867E-2</v>
      </c>
      <c r="O106" s="18">
        <f>IF(ISNUMBER(M106), $B118 * N106, "")</f>
        <v>-4306.2200956937804</v>
      </c>
      <c r="Q106" s="33"/>
      <c r="R106" s="33"/>
    </row>
    <row r="107" spans="1:19" ht="17.25" thickBot="1">
      <c r="A107" s="130" t="s">
        <v>119</v>
      </c>
      <c r="B107" s="131">
        <v>19.399999999999999</v>
      </c>
      <c r="C107" s="79">
        <v>6.5934065900000005E-2</v>
      </c>
      <c r="D107" s="24">
        <v>19.399999999999999</v>
      </c>
      <c r="E107" s="25">
        <f t="shared" si="50"/>
        <v>0</v>
      </c>
      <c r="F107" s="104">
        <f>IF(ISNUMBER(D107), $B118 * E107, "")</f>
        <v>0</v>
      </c>
      <c r="G107" s="102">
        <v>19.3</v>
      </c>
      <c r="H107" s="25">
        <f t="shared" si="51"/>
        <v>-5.1546391752576226E-3</v>
      </c>
      <c r="I107" s="103">
        <f>IF(ISNUMBER(G107), $B118 * H107, "")</f>
        <v>-773.19587628864338</v>
      </c>
      <c r="J107" s="24">
        <v>19.2</v>
      </c>
      <c r="K107" s="25">
        <f t="shared" si="52"/>
        <v>-1.0309278350515427E-2</v>
      </c>
      <c r="L107" s="104">
        <f>IF(ISNUMBER(J107), $B118 * K107, "")</f>
        <v>-1546.391752577314</v>
      </c>
      <c r="M107" s="102">
        <v>19</v>
      </c>
      <c r="N107" s="25">
        <f t="shared" si="53"/>
        <v>-2.0618556701030855E-2</v>
      </c>
      <c r="O107" s="104">
        <f>IF(ISNUMBER(M107), $B118 * N107, "")</f>
        <v>-3092.7835051546281</v>
      </c>
      <c r="Q107" s="237"/>
      <c r="R107" s="238"/>
      <c r="S107" s="239"/>
    </row>
    <row r="108" spans="1:19">
      <c r="A108" s="123" t="s">
        <v>85</v>
      </c>
      <c r="B108" s="124">
        <v>264</v>
      </c>
      <c r="C108" s="76">
        <v>6.4516129000000005E-2</v>
      </c>
      <c r="D108" s="13">
        <v>265</v>
      </c>
      <c r="E108" s="14">
        <f>IF(ISNUMBER(D108), (D108 - $B108) / $B108, "")</f>
        <v>3.787878787878788E-3</v>
      </c>
      <c r="F108" s="16">
        <f>IF(ISNUMBER(D108), $B118 * E108, "")</f>
        <v>568.18181818181824</v>
      </c>
      <c r="G108" s="29">
        <v>265</v>
      </c>
      <c r="H108" s="14">
        <f>IF(ISNUMBER(G108), (G108 - $B108) / $B108, "")</f>
        <v>3.787878787878788E-3</v>
      </c>
      <c r="I108" s="100">
        <f>IF(ISNUMBER(G108), $B118 * H108, "")</f>
        <v>568.18181818181824</v>
      </c>
      <c r="J108" s="13">
        <v>263</v>
      </c>
      <c r="K108" s="14">
        <f>IF(ISNUMBER(J108), (J108 - $B108) / $B108, "")</f>
        <v>-3.787878787878788E-3</v>
      </c>
      <c r="L108" s="16">
        <f>IF(ISNUMBER(J108), $B118 * K108, "")</f>
        <v>-568.18181818181824</v>
      </c>
      <c r="M108" s="29">
        <v>260</v>
      </c>
      <c r="N108" s="14">
        <f>IF(ISNUMBER(M108), (M108 - $B108) / $B108, "")</f>
        <v>-1.5151515151515152E-2</v>
      </c>
      <c r="O108" s="16">
        <f>IF(ISNUMBER(M108), $B118 * N108, "")</f>
        <v>-2272.727272727273</v>
      </c>
      <c r="Q108" s="240"/>
      <c r="R108" s="241"/>
      <c r="S108" s="242"/>
    </row>
    <row r="109" spans="1:19" ht="17.25" thickBot="1">
      <c r="A109" s="125" t="s">
        <v>165</v>
      </c>
      <c r="B109" s="126">
        <v>1895</v>
      </c>
      <c r="C109" s="77">
        <v>6.1624649900000002E-2</v>
      </c>
      <c r="D109" s="15">
        <v>1880</v>
      </c>
      <c r="E109" s="32">
        <f t="shared" ref="E109:E112" si="54">IF(ISNUMBER(D109), (D109 - $B109) / $B109, "")</f>
        <v>-7.9155672823219003E-3</v>
      </c>
      <c r="F109" s="18">
        <f>IF(ISNUMBER(D109), $B118 * E109, "")</f>
        <v>-1187.3350923482851</v>
      </c>
      <c r="G109" s="31">
        <v>1880</v>
      </c>
      <c r="H109" s="32">
        <f t="shared" ref="H109:H112" si="55">IF(ISNUMBER(G109), (G109 - $B109) / $B109, "")</f>
        <v>-7.9155672823219003E-3</v>
      </c>
      <c r="I109" s="101">
        <f>IF(ISNUMBER(G109), $B118 * H109, "")</f>
        <v>-1187.3350923482851</v>
      </c>
      <c r="J109" s="15">
        <v>1865</v>
      </c>
      <c r="K109" s="32">
        <f t="shared" ref="K109:K112" si="56">IF(ISNUMBER(J109), (J109 - $B109) / $B109, "")</f>
        <v>-1.5831134564643801E-2</v>
      </c>
      <c r="L109" s="18">
        <f>IF(ISNUMBER(J109), $B118 * K109, "")</f>
        <v>-2374.6701846965702</v>
      </c>
      <c r="M109" s="31">
        <v>1850</v>
      </c>
      <c r="N109" s="32">
        <f t="shared" ref="N109:N112" si="57">IF(ISNUMBER(M109), (M109 - $B109) / $B109, "")</f>
        <v>-2.3746701846965697E-2</v>
      </c>
      <c r="O109" s="18">
        <f>IF(ISNUMBER(M109), $B118 * N109, "")</f>
        <v>-3562.0052770448547</v>
      </c>
      <c r="Q109" s="243"/>
      <c r="R109" s="244"/>
      <c r="S109" s="245"/>
    </row>
    <row r="110" spans="1:19" ht="17.25" thickBot="1">
      <c r="A110" s="125" t="s">
        <v>103</v>
      </c>
      <c r="B110" s="126">
        <v>764</v>
      </c>
      <c r="C110" s="77">
        <v>6.1111111099999997E-2</v>
      </c>
      <c r="D110" s="15">
        <v>782</v>
      </c>
      <c r="E110" s="32">
        <f t="shared" si="54"/>
        <v>2.356020942408377E-2</v>
      </c>
      <c r="F110" s="18">
        <f>IF(ISNUMBER(D110), $B118 * E110, "")</f>
        <v>3534.0314136125653</v>
      </c>
      <c r="G110" s="31">
        <v>832</v>
      </c>
      <c r="H110" s="32">
        <f t="shared" si="55"/>
        <v>8.9005235602094238E-2</v>
      </c>
      <c r="I110" s="101">
        <f>IF(ISNUMBER(G110), $B118 * H110, "")</f>
        <v>13350.785340314136</v>
      </c>
      <c r="J110" s="15">
        <v>826</v>
      </c>
      <c r="K110" s="32">
        <f t="shared" si="56"/>
        <v>8.1151832460732987E-2</v>
      </c>
      <c r="L110" s="18">
        <f>IF(ISNUMBER(J110), $B118 * K110, "")</f>
        <v>12172.774869109948</v>
      </c>
      <c r="M110" s="31">
        <v>808</v>
      </c>
      <c r="N110" s="32">
        <f t="shared" si="57"/>
        <v>5.7591623036649213E-2</v>
      </c>
      <c r="O110" s="18">
        <f>IF(ISNUMBER(M110), $B118 * N110, "")</f>
        <v>8638.7434554973825</v>
      </c>
      <c r="Q110" s="228"/>
      <c r="R110" s="228"/>
      <c r="S110" s="228"/>
    </row>
    <row r="111" spans="1:19" ht="17.25" thickBot="1">
      <c r="A111" s="125" t="s">
        <v>93</v>
      </c>
      <c r="B111" s="126">
        <v>3757000</v>
      </c>
      <c r="C111" s="77">
        <v>5.7416267899999998E-2</v>
      </c>
      <c r="D111" s="15">
        <v>3796000</v>
      </c>
      <c r="E111" s="32">
        <f t="shared" si="54"/>
        <v>1.0380622837370242E-2</v>
      </c>
      <c r="F111" s="18">
        <f>IF(ISNUMBER(D111), $B118 * E111, "")</f>
        <v>1557.0934256055361</v>
      </c>
      <c r="G111" s="31">
        <v>3795000</v>
      </c>
      <c r="H111" s="32">
        <f t="shared" si="55"/>
        <v>1.0114453021027415E-2</v>
      </c>
      <c r="I111" s="101">
        <f>IF(ISNUMBER(G111), $B118 * H111, "")</f>
        <v>1517.1679531541122</v>
      </c>
      <c r="J111" s="15">
        <v>3784000</v>
      </c>
      <c r="K111" s="32">
        <f t="shared" si="56"/>
        <v>7.1865850412563218E-3</v>
      </c>
      <c r="L111" s="18">
        <f>IF(ISNUMBER(J111), $B118 * K111, "")</f>
        <v>1077.9877561884482</v>
      </c>
      <c r="M111" s="31">
        <v>3735000</v>
      </c>
      <c r="N111" s="32">
        <f t="shared" si="57"/>
        <v>-5.8557359595421878E-3</v>
      </c>
      <c r="O111" s="18">
        <f>IF(ISNUMBER(M111), $B118 * N111, "")</f>
        <v>-878.36039393132819</v>
      </c>
      <c r="Q111" s="223"/>
      <c r="R111" s="223"/>
      <c r="S111" s="223"/>
    </row>
    <row r="112" spans="1:19" ht="17.25" thickBot="1">
      <c r="A112" s="127" t="s">
        <v>339</v>
      </c>
      <c r="B112" s="128">
        <v>123300</v>
      </c>
      <c r="C112" s="78">
        <v>5.3846153799999998E-2</v>
      </c>
      <c r="D112" s="20">
        <v>124450</v>
      </c>
      <c r="E112" s="21">
        <f t="shared" si="54"/>
        <v>9.3268450932684505E-3</v>
      </c>
      <c r="F112" s="22">
        <f>IF(ISNUMBER(D112), $B118 * E112, "")</f>
        <v>1399.0267639902677</v>
      </c>
      <c r="G112" s="30">
        <v>124750</v>
      </c>
      <c r="H112" s="21">
        <f t="shared" si="55"/>
        <v>1.1759935117599351E-2</v>
      </c>
      <c r="I112" s="105">
        <f>IF(ISNUMBER(G112), $B118 * H112, "")</f>
        <v>1763.9902676399026</v>
      </c>
      <c r="J112" s="20">
        <v>123600</v>
      </c>
      <c r="K112" s="21">
        <f t="shared" si="56"/>
        <v>2.4330900243309003E-3</v>
      </c>
      <c r="L112" s="22">
        <f>IF(ISNUMBER(J112), $B118 * K112, "")</f>
        <v>364.96350364963507</v>
      </c>
      <c r="M112" s="30">
        <v>120900</v>
      </c>
      <c r="N112" s="21">
        <f t="shared" si="57"/>
        <v>-1.9464720194647202E-2</v>
      </c>
      <c r="O112" s="22">
        <f>IF(ISNUMBER(M112), $B118 * N112, "")</f>
        <v>-2919.7080291970806</v>
      </c>
      <c r="Q112" s="223"/>
      <c r="R112" s="223"/>
      <c r="S112" s="223"/>
    </row>
    <row r="113" spans="1:19" ht="17.25" thickBot="1">
      <c r="A113" s="125" t="s">
        <v>344</v>
      </c>
      <c r="B113" s="129">
        <v>13510</v>
      </c>
      <c r="C113" s="80">
        <v>5.3822152900000003E-2</v>
      </c>
      <c r="D113" s="106">
        <v>13650</v>
      </c>
      <c r="E113" s="107">
        <f>IF(ISNUMBER(D113), (D113 - $B113) / $B113, "")</f>
        <v>1.0362694300518135E-2</v>
      </c>
      <c r="F113" s="108">
        <f>IF(ISNUMBER(D113), $B118 * E113, "")</f>
        <v>1554.4041450777202</v>
      </c>
      <c r="G113" s="109">
        <v>13650</v>
      </c>
      <c r="H113" s="107">
        <f>IF(ISNUMBER(G113), (G113 - $B113) / $B113, "")</f>
        <v>1.0362694300518135E-2</v>
      </c>
      <c r="I113" s="110">
        <f>IF(ISNUMBER(G113), $B118 * H113, "")</f>
        <v>1554.4041450777202</v>
      </c>
      <c r="J113" s="106">
        <v>13510</v>
      </c>
      <c r="K113" s="107">
        <f>IF(ISNUMBER(J113), (J113 - $B113) / $B113, "")</f>
        <v>0</v>
      </c>
      <c r="L113" s="108">
        <f>IF(ISNUMBER(J113), $B118 * K113, "")</f>
        <v>0</v>
      </c>
      <c r="M113" s="109">
        <v>13350</v>
      </c>
      <c r="N113" s="107">
        <f>IF(ISNUMBER(M113), (M113 - $B113) / $B113, "")</f>
        <v>-1.1843079200592153E-2</v>
      </c>
      <c r="O113" s="108">
        <f>IF(ISNUMBER(M113), $B118 * N113, "")</f>
        <v>-1776.4618800888229</v>
      </c>
      <c r="Q113" s="228"/>
      <c r="R113" s="228"/>
      <c r="S113" s="228"/>
    </row>
    <row r="114" spans="1:19" ht="17.25" thickBot="1">
      <c r="A114" s="125" t="s">
        <v>75</v>
      </c>
      <c r="B114" s="126">
        <v>20370</v>
      </c>
      <c r="C114" s="77">
        <v>5.38023797E-2</v>
      </c>
      <c r="D114" s="15">
        <v>20680</v>
      </c>
      <c r="E114" s="32">
        <f t="shared" ref="E114:E117" si="58">IF(ISNUMBER(D114), (D114 - $B114) / $B114, "")</f>
        <v>1.5218458517427589E-2</v>
      </c>
      <c r="F114" s="18">
        <f>IF(ISNUMBER(D114), $B118 * E114, "")</f>
        <v>2282.7687776141383</v>
      </c>
      <c r="G114" s="31">
        <v>20820</v>
      </c>
      <c r="H114" s="32">
        <f t="shared" ref="H114:H117" si="59">IF(ISNUMBER(G114), (G114 - $B114) / $B114, "")</f>
        <v>2.2091310751104567E-2</v>
      </c>
      <c r="I114" s="101">
        <f>IF(ISNUMBER(G114), $B118 * H114, "")</f>
        <v>3313.6966126656848</v>
      </c>
      <c r="J114" s="15">
        <v>20580</v>
      </c>
      <c r="K114" s="32">
        <f t="shared" ref="K114:K117" si="60">IF(ISNUMBER(J114), (J114 - $B114) / $B114, "")</f>
        <v>1.0309278350515464E-2</v>
      </c>
      <c r="L114" s="18">
        <f>IF(ISNUMBER(J114), $B118 * K114, "")</f>
        <v>1546.3917525773195</v>
      </c>
      <c r="M114" s="31">
        <v>20330</v>
      </c>
      <c r="N114" s="32">
        <f t="shared" ref="N114:N117" si="61">IF(ISNUMBER(M114), (M114 - $B114) / $B114, "")</f>
        <v>-1.9636720667648502E-3</v>
      </c>
      <c r="O114" s="18">
        <f>IF(ISNUMBER(M114), $B118 * N114, "")</f>
        <v>-294.55081001472752</v>
      </c>
      <c r="Q114" s="228"/>
      <c r="R114" s="228"/>
      <c r="S114" s="228"/>
    </row>
    <row r="115" spans="1:19" ht="17.25" thickBot="1">
      <c r="A115" s="125" t="s">
        <v>210</v>
      </c>
      <c r="B115" s="126">
        <v>1305</v>
      </c>
      <c r="C115" s="77">
        <v>5.2419354799999998E-2</v>
      </c>
      <c r="D115" s="15">
        <v>1350</v>
      </c>
      <c r="E115" s="32">
        <f t="shared" si="58"/>
        <v>3.4482758620689655E-2</v>
      </c>
      <c r="F115" s="18">
        <f>IF(ISNUMBER(D115), $B118 * E115, "")</f>
        <v>5172.4137931034484</v>
      </c>
      <c r="G115" s="31">
        <v>1350</v>
      </c>
      <c r="H115" s="32">
        <f t="shared" si="59"/>
        <v>3.4482758620689655E-2</v>
      </c>
      <c r="I115" s="101">
        <f>IF(ISNUMBER(G115), $B118 * H115, "")</f>
        <v>5172.4137931034484</v>
      </c>
      <c r="J115" s="15">
        <v>1335</v>
      </c>
      <c r="K115" s="32">
        <f t="shared" si="60"/>
        <v>2.2988505747126436E-2</v>
      </c>
      <c r="L115" s="18">
        <f>IF(ISNUMBER(J115), $B118 * K115, "")</f>
        <v>3448.2758620689656</v>
      </c>
      <c r="M115" s="31">
        <v>1315</v>
      </c>
      <c r="N115" s="32">
        <f t="shared" si="61"/>
        <v>7.6628352490421452E-3</v>
      </c>
      <c r="O115" s="18">
        <f>IF(ISNUMBER(M115), $B118 * N115, "")</f>
        <v>1149.4252873563219</v>
      </c>
      <c r="Q115" s="228"/>
      <c r="R115" s="228"/>
      <c r="S115" s="228"/>
    </row>
    <row r="116" spans="1:19">
      <c r="A116" s="125" t="s">
        <v>62</v>
      </c>
      <c r="B116" s="126">
        <v>27200</v>
      </c>
      <c r="C116" s="77">
        <v>5.1410900699999998E-2</v>
      </c>
      <c r="D116" s="15">
        <v>29440</v>
      </c>
      <c r="E116" s="32">
        <f t="shared" si="58"/>
        <v>8.2352941176470587E-2</v>
      </c>
      <c r="F116" s="18">
        <f>IF(ISNUMBER(D116), $B118 * E116, "")</f>
        <v>12352.941176470587</v>
      </c>
      <c r="G116" s="31">
        <v>29990</v>
      </c>
      <c r="H116" s="32">
        <f t="shared" si="59"/>
        <v>0.1025735294117647</v>
      </c>
      <c r="I116" s="101">
        <f>IF(ISNUMBER(G116), $B118 * H116, "")</f>
        <v>15386.029411764704</v>
      </c>
      <c r="J116" s="15">
        <v>30300</v>
      </c>
      <c r="K116" s="32">
        <f t="shared" si="60"/>
        <v>0.11397058823529412</v>
      </c>
      <c r="L116" s="18">
        <f>IF(ISNUMBER(J116), $B118 * K116, "")</f>
        <v>17095.588235294119</v>
      </c>
      <c r="M116" s="31">
        <v>29700</v>
      </c>
      <c r="N116" s="32">
        <f t="shared" si="61"/>
        <v>9.1911764705882359E-2</v>
      </c>
      <c r="O116" s="18">
        <f>IF(ISNUMBER(M116), $B118 * N116, "")</f>
        <v>13786.764705882353</v>
      </c>
      <c r="Q116" s="250"/>
      <c r="R116" s="251"/>
      <c r="S116" s="252"/>
    </row>
    <row r="117" spans="1:19" ht="17.25" thickBot="1">
      <c r="A117" s="130" t="s">
        <v>218</v>
      </c>
      <c r="B117" s="131">
        <v>225</v>
      </c>
      <c r="C117" s="79">
        <v>5.1401869199999999E-2</v>
      </c>
      <c r="D117" s="24">
        <v>225</v>
      </c>
      <c r="E117" s="25">
        <f t="shared" si="58"/>
        <v>0</v>
      </c>
      <c r="F117" s="104">
        <f>IF(ISNUMBER(D117), $B118 * E117, "")</f>
        <v>0</v>
      </c>
      <c r="G117" s="102">
        <v>224</v>
      </c>
      <c r="H117" s="25">
        <f t="shared" si="59"/>
        <v>-4.4444444444444444E-3</v>
      </c>
      <c r="I117" s="103">
        <f>IF(ISNUMBER(G117), $B118 * H117, "")</f>
        <v>-666.66666666666663</v>
      </c>
      <c r="J117" s="24">
        <v>224</v>
      </c>
      <c r="K117" s="25">
        <f t="shared" si="60"/>
        <v>-4.4444444444444444E-3</v>
      </c>
      <c r="L117" s="104">
        <f>IF(ISNUMBER(J117), $B118 * K117, "")</f>
        <v>-666.66666666666663</v>
      </c>
      <c r="M117" s="102">
        <v>221</v>
      </c>
      <c r="N117" s="25">
        <f t="shared" si="61"/>
        <v>-1.7777777777777778E-2</v>
      </c>
      <c r="O117" s="104">
        <f>IF(ISNUMBER(M117), $B118 * N117, "")</f>
        <v>-2666.6666666666665</v>
      </c>
      <c r="Q117" s="253"/>
      <c r="R117" s="254"/>
      <c r="S117" s="255"/>
    </row>
    <row r="118" spans="1:19" ht="17.25" thickBot="1">
      <c r="A118" s="132" t="s">
        <v>266</v>
      </c>
      <c r="B118" s="261">
        <f>$B$37</f>
        <v>150000</v>
      </c>
      <c r="C118" s="262"/>
      <c r="D118" s="26" t="s">
        <v>267</v>
      </c>
      <c r="E118" s="27">
        <f>IF(COUNT(E98:E117), SUM(E98:E117) / COUNT(E98:E117), 0)</f>
        <v>2.19405764523408E-2</v>
      </c>
      <c r="F118" s="28">
        <f>SUM(F98:F117)</f>
        <v>65821.729357022385</v>
      </c>
      <c r="G118" s="26" t="s">
        <v>267</v>
      </c>
      <c r="H118" s="27">
        <f>IF(COUNT(H98:H117), SUM(H98:H117) / COUNT(H98:H117), 0)</f>
        <v>2.5746889373442217E-2</v>
      </c>
      <c r="I118" s="28">
        <f>SUM(I98:I117)</f>
        <v>77240.668120326649</v>
      </c>
      <c r="J118" s="26" t="s">
        <v>267</v>
      </c>
      <c r="K118" s="27">
        <f>IF(COUNT(K98:K117), SUM(K98:K117) / COUNT(K98:K117), 0)</f>
        <v>1.979558600210583E-2</v>
      </c>
      <c r="L118" s="28">
        <f>SUM(L98:L117)</f>
        <v>59386.758006317483</v>
      </c>
      <c r="M118" s="26" t="s">
        <v>267</v>
      </c>
      <c r="N118" s="27">
        <f>IF(COUNT(N98:N117), SUM(N98:N117) / COUNT(N98:N117), 0)</f>
        <v>9.4315601970469641E-3</v>
      </c>
      <c r="O118" s="28">
        <f>SUM(O98:O117)</f>
        <v>28294.680591140888</v>
      </c>
      <c r="Q118" s="256"/>
      <c r="R118" s="257"/>
      <c r="S118" s="258"/>
    </row>
    <row r="120" spans="1:19" ht="17.25" thickBot="1"/>
    <row r="121" spans="1:19" ht="17.25" thickBot="1">
      <c r="A121" s="202" t="s">
        <v>254</v>
      </c>
      <c r="B121" s="203"/>
      <c r="C121" s="203"/>
      <c r="D121" s="203"/>
      <c r="E121" s="203"/>
      <c r="F121" s="203"/>
      <c r="G121" s="203"/>
      <c r="H121" s="203"/>
      <c r="I121" s="203"/>
      <c r="J121" s="203"/>
      <c r="K121" s="203"/>
      <c r="L121" s="203"/>
      <c r="M121" s="203"/>
      <c r="N121" s="203"/>
      <c r="O121" s="204"/>
      <c r="Q121" s="223"/>
      <c r="R121" s="223"/>
      <c r="S121" s="223"/>
    </row>
    <row r="122" spans="1:19" ht="17.25" thickBot="1">
      <c r="A122" s="194" t="s">
        <v>263</v>
      </c>
      <c r="B122" s="202" t="s">
        <v>49</v>
      </c>
      <c r="C122" s="204"/>
      <c r="D122" s="202" t="s">
        <v>57</v>
      </c>
      <c r="E122" s="203"/>
      <c r="F122" s="204"/>
      <c r="G122" s="229">
        <f>_xlfn.IFNA(VLOOKUP(B122, 현재가테이블!$B$2:$D$200, 2, FALSE), "-")</f>
        <v>48446000</v>
      </c>
      <c r="H122" s="230"/>
      <c r="I122" s="231"/>
      <c r="J122" s="202" t="s">
        <v>58</v>
      </c>
      <c r="K122" s="203"/>
      <c r="L122" s="204"/>
      <c r="M122" s="232">
        <f>_xlfn.IFNA(VLOOKUP(B122, 현재가테이블!$B$2:$D$200, 3, FALSE), "-")</f>
        <v>4.5040769699999997E-2</v>
      </c>
      <c r="N122" s="233"/>
      <c r="O122" s="234"/>
      <c r="Q122" s="223"/>
      <c r="R122" s="223"/>
      <c r="S122" s="223"/>
    </row>
    <row r="123" spans="1:19" ht="17.25" thickBot="1">
      <c r="A123" s="263" t="s">
        <v>54</v>
      </c>
      <c r="B123" s="265" t="str">
        <f>TEXT($G$1, "[$-ko-KR]yyyy-mm-dd(ddd) ") &amp; "오전 00:00"</f>
        <v>2022-02-16(수) 오전 00:00</v>
      </c>
      <c r="C123" s="266"/>
      <c r="D123" s="225" t="str">
        <f>TEXT($G$1, "[$-ko-KR]yyyy-mm-dd(ddd) ") &amp; "오후 14:00"</f>
        <v>2022-02-16(수) 오후 14:00</v>
      </c>
      <c r="E123" s="226"/>
      <c r="F123" s="227"/>
      <c r="G123" s="225" t="str">
        <f>TEXT($G$1, "[$-ko-KR]yyyy-mm-dd(ddd) ") &amp; "오후 19:00"</f>
        <v>2022-02-16(수) 오후 19:00</v>
      </c>
      <c r="H123" s="226"/>
      <c r="I123" s="227"/>
      <c r="J123" s="225" t="str">
        <f>TEXT($G$1, "[$-ko-KR]yyyy-mm-dd(ddd) ") &amp; "오후 21:00"</f>
        <v>2022-02-16(수) 오후 21:00</v>
      </c>
      <c r="K123" s="226"/>
      <c r="L123" s="227"/>
      <c r="M123" s="225" t="str">
        <f>TEXT($G$1+1, "[$-ko-KR]yyyy-mm-dd(ddd) ") &amp; "오전 00:00"</f>
        <v>2022-02-17(목) 오전 00:00</v>
      </c>
      <c r="N123" s="226"/>
      <c r="O123" s="227"/>
      <c r="Q123" s="223"/>
      <c r="R123" s="223"/>
      <c r="S123" s="223"/>
    </row>
    <row r="124" spans="1:19" ht="17.25" thickBot="1">
      <c r="A124" s="264"/>
      <c r="B124" s="121" t="s">
        <v>57</v>
      </c>
      <c r="C124" s="122" t="s">
        <v>58</v>
      </c>
      <c r="D124" s="2" t="s">
        <v>57</v>
      </c>
      <c r="E124" s="10" t="s">
        <v>264</v>
      </c>
      <c r="F124" s="11" t="s">
        <v>265</v>
      </c>
      <c r="G124" s="195" t="s">
        <v>57</v>
      </c>
      <c r="H124" s="196" t="s">
        <v>264</v>
      </c>
      <c r="I124" s="197" t="s">
        <v>265</v>
      </c>
      <c r="J124" s="10" t="s">
        <v>57</v>
      </c>
      <c r="K124" s="10" t="s">
        <v>264</v>
      </c>
      <c r="L124" s="115" t="s">
        <v>265</v>
      </c>
      <c r="M124" s="2" t="s">
        <v>57</v>
      </c>
      <c r="N124" s="10" t="s">
        <v>264</v>
      </c>
      <c r="O124" s="66" t="s">
        <v>265</v>
      </c>
      <c r="Q124" s="228"/>
      <c r="R124" s="228"/>
      <c r="S124" s="228"/>
    </row>
    <row r="125" spans="1:19" ht="17.25" thickBot="1">
      <c r="A125" s="123" t="s">
        <v>64</v>
      </c>
      <c r="B125" s="124">
        <v>32.799999999999997</v>
      </c>
      <c r="C125" s="76">
        <v>4.1269841299999999E-2</v>
      </c>
      <c r="D125" s="13">
        <v>33.200000000000003</v>
      </c>
      <c r="E125" s="14">
        <f>IF(ISNUMBER(D125), (D125 - $B125) / $B125, "")</f>
        <v>1.2195121951219686E-2</v>
      </c>
      <c r="F125" s="16">
        <f>IF(ISNUMBER(D125), $B145 * E125, "")</f>
        <v>1829.268292682953</v>
      </c>
      <c r="G125" s="29">
        <v>33.1</v>
      </c>
      <c r="H125" s="14">
        <f>IF(ISNUMBER(G125), (G125 - $B125) / $B125, "")</f>
        <v>9.1463414634147654E-3</v>
      </c>
      <c r="I125" s="100">
        <f>IF(ISNUMBER(G125), $B145 * H125, "")</f>
        <v>1371.9512195122147</v>
      </c>
      <c r="J125" s="13">
        <v>33.1</v>
      </c>
      <c r="K125" s="14">
        <f>IF(ISNUMBER(J125), (J125 - $B125) / $B125, "")</f>
        <v>9.1463414634147654E-3</v>
      </c>
      <c r="L125" s="16">
        <f>IF(ISNUMBER(J125), $B145 * K125, "")</f>
        <v>1371.9512195122147</v>
      </c>
      <c r="M125" s="29">
        <v>32.5</v>
      </c>
      <c r="N125" s="14">
        <f>IF(ISNUMBER(M125), (M125 - $B125) / $B125, "")</f>
        <v>-9.1463414634145486E-3</v>
      </c>
      <c r="O125" s="16">
        <f>IF(ISNUMBER(M125), $B145 * N125, "")</f>
        <v>-1371.9512195121822</v>
      </c>
      <c r="Q125" s="223"/>
      <c r="R125" s="223"/>
      <c r="S125" s="223"/>
    </row>
    <row r="126" spans="1:19" ht="17.25" thickBot="1">
      <c r="A126" s="125" t="s">
        <v>129</v>
      </c>
      <c r="B126" s="126">
        <v>60.8</v>
      </c>
      <c r="C126" s="77">
        <v>4.1095890400000001E-2</v>
      </c>
      <c r="D126" s="15">
        <v>61.6</v>
      </c>
      <c r="E126" s="32">
        <f t="shared" ref="E126:E129" si="62">IF(ISNUMBER(D126), (D126 - $B126) / $B126, "")</f>
        <v>1.3157894736842176E-2</v>
      </c>
      <c r="F126" s="18">
        <f>IF(ISNUMBER(D126), $B145 * E126, "")</f>
        <v>1973.6842105263263</v>
      </c>
      <c r="G126" s="31">
        <v>61.9</v>
      </c>
      <c r="H126" s="32">
        <f t="shared" ref="H126:H129" si="63">IF(ISNUMBER(G126), (G126 - $B126) / $B126, "")</f>
        <v>1.809210526315792E-2</v>
      </c>
      <c r="I126" s="101">
        <f>IF(ISNUMBER(G126), $B145 * H126, "")</f>
        <v>2713.8157894736878</v>
      </c>
      <c r="J126" s="15">
        <v>61.4</v>
      </c>
      <c r="K126" s="32">
        <f t="shared" ref="K126:K129" si="64">IF(ISNUMBER(J126), (J126 - $B126) / $B126, "")</f>
        <v>9.8684210526316027E-3</v>
      </c>
      <c r="L126" s="18">
        <f>IF(ISNUMBER(J126), $B145 * K126, "")</f>
        <v>1480.2631578947405</v>
      </c>
      <c r="M126" s="31">
        <v>60.5</v>
      </c>
      <c r="N126" s="32">
        <f t="shared" ref="N126:N129" si="65">IF(ISNUMBER(M126), (M126 - $B126) / $B126, "")</f>
        <v>-4.9342105263157432E-3</v>
      </c>
      <c r="O126" s="18">
        <f>IF(ISNUMBER(M126), $B145 * N126, "")</f>
        <v>-740.1315789473615</v>
      </c>
      <c r="Q126" s="223"/>
      <c r="R126" s="223"/>
      <c r="S126" s="223"/>
    </row>
    <row r="127" spans="1:19" ht="17.25" thickBot="1">
      <c r="A127" s="125" t="s">
        <v>97</v>
      </c>
      <c r="B127" s="126">
        <v>2.5999999999999999E-3</v>
      </c>
      <c r="C127" s="77">
        <v>0.04</v>
      </c>
      <c r="D127" s="15">
        <v>2.7000000000000001E-3</v>
      </c>
      <c r="E127" s="32">
        <f t="shared" si="62"/>
        <v>3.8461538461538561E-2</v>
      </c>
      <c r="F127" s="18">
        <f>IF(ISNUMBER(D127), $B145 * E127, "")</f>
        <v>5769.2307692307841</v>
      </c>
      <c r="G127" s="31">
        <v>2.7000000000000001E-3</v>
      </c>
      <c r="H127" s="32">
        <f t="shared" si="63"/>
        <v>3.8461538461538561E-2</v>
      </c>
      <c r="I127" s="101">
        <f>IF(ISNUMBER(G127), $B145 * H127, "")</f>
        <v>5769.2307692307841</v>
      </c>
      <c r="J127" s="15">
        <v>2.5999999999999999E-3</v>
      </c>
      <c r="K127" s="32">
        <f t="shared" si="64"/>
        <v>0</v>
      </c>
      <c r="L127" s="18">
        <f>IF(ISNUMBER(J127), $B145 * K127, "")</f>
        <v>0</v>
      </c>
      <c r="M127" s="31">
        <v>2.7000000000000001E-3</v>
      </c>
      <c r="N127" s="32">
        <f t="shared" si="65"/>
        <v>3.8461538461538561E-2</v>
      </c>
      <c r="O127" s="18">
        <f>IF(ISNUMBER(M127), $B145 * N127, "")</f>
        <v>5769.2307692307841</v>
      </c>
      <c r="Q127" s="228"/>
      <c r="R127" s="228"/>
      <c r="S127" s="228"/>
    </row>
    <row r="128" spans="1:19" ht="17.25" thickBot="1">
      <c r="A128" s="125" t="s">
        <v>342</v>
      </c>
      <c r="B128" s="126">
        <v>10.3</v>
      </c>
      <c r="C128" s="77">
        <v>3.8306451599999999E-2</v>
      </c>
      <c r="D128" s="15">
        <v>10.4</v>
      </c>
      <c r="E128" s="32">
        <f t="shared" si="62"/>
        <v>9.7087378640776344E-3</v>
      </c>
      <c r="F128" s="18">
        <f>IF(ISNUMBER(D128), $B145 * E128, "")</f>
        <v>1456.3106796116451</v>
      </c>
      <c r="G128" s="31">
        <v>10.3</v>
      </c>
      <c r="H128" s="32">
        <f t="shared" si="63"/>
        <v>0</v>
      </c>
      <c r="I128" s="101">
        <f>IF(ISNUMBER(G128), $B145 * H128, "")</f>
        <v>0</v>
      </c>
      <c r="J128" s="15">
        <v>10.3</v>
      </c>
      <c r="K128" s="32">
        <f t="shared" si="64"/>
        <v>0</v>
      </c>
      <c r="L128" s="18">
        <f>IF(ISNUMBER(J128), $B145 * K128, "")</f>
        <v>0</v>
      </c>
      <c r="M128" s="31">
        <v>10.199999999999999</v>
      </c>
      <c r="N128" s="32">
        <f t="shared" si="65"/>
        <v>-9.7087378640778078E-3</v>
      </c>
      <c r="O128" s="18">
        <f>IF(ISNUMBER(M128), $B145 * N128, "")</f>
        <v>-1456.3106796116713</v>
      </c>
      <c r="Q128" s="228"/>
      <c r="R128" s="228"/>
      <c r="S128" s="228"/>
    </row>
    <row r="129" spans="1:19" ht="17.25" thickBot="1">
      <c r="A129" s="127" t="s">
        <v>331</v>
      </c>
      <c r="B129" s="128">
        <v>0.10299999999999999</v>
      </c>
      <c r="C129" s="78">
        <v>3.5175879399999999E-2</v>
      </c>
      <c r="D129" s="20">
        <v>0.10299999999999999</v>
      </c>
      <c r="E129" s="21">
        <f t="shared" si="62"/>
        <v>0</v>
      </c>
      <c r="F129" s="22">
        <f>IF(ISNUMBER(D129), $B145 * E129, "")</f>
        <v>0</v>
      </c>
      <c r="G129" s="30">
        <v>0.104</v>
      </c>
      <c r="H129" s="21">
        <f t="shared" si="63"/>
        <v>9.7087378640776795E-3</v>
      </c>
      <c r="I129" s="105">
        <f>IF(ISNUMBER(G129), $B145 * H129, "")</f>
        <v>1456.3106796116519</v>
      </c>
      <c r="J129" s="20">
        <v>0.104</v>
      </c>
      <c r="K129" s="21">
        <f t="shared" si="64"/>
        <v>9.7087378640776795E-3</v>
      </c>
      <c r="L129" s="22">
        <f>IF(ISNUMBER(J129), $B145 * K129, "")</f>
        <v>1456.3106796116519</v>
      </c>
      <c r="M129" s="30">
        <v>0.10199999999999999</v>
      </c>
      <c r="N129" s="21">
        <f t="shared" si="65"/>
        <v>-9.7087378640776795E-3</v>
      </c>
      <c r="O129" s="22">
        <f>IF(ISNUMBER(M129), $B145 * N129, "")</f>
        <v>-1456.3106796116519</v>
      </c>
      <c r="Q129" s="228"/>
      <c r="R129" s="228"/>
      <c r="S129" s="228"/>
    </row>
    <row r="130" spans="1:19" ht="17.25" thickBot="1">
      <c r="A130" s="125" t="s">
        <v>71</v>
      </c>
      <c r="B130" s="129">
        <v>20.8</v>
      </c>
      <c r="C130" s="80">
        <v>3.4825870600000003E-2</v>
      </c>
      <c r="D130" s="106">
        <v>21.2</v>
      </c>
      <c r="E130" s="107">
        <f>IF(ISNUMBER(D130), (D130 - $B130) / $B130, "")</f>
        <v>1.9230769230769162E-2</v>
      </c>
      <c r="F130" s="108">
        <f>IF(ISNUMBER(D130), $B145 * E130, "")</f>
        <v>2884.6153846153743</v>
      </c>
      <c r="G130" s="109">
        <v>21.2</v>
      </c>
      <c r="H130" s="107">
        <f>IF(ISNUMBER(G130), (G130 - $B130) / $B130, "")</f>
        <v>1.9230769230769162E-2</v>
      </c>
      <c r="I130" s="110">
        <f>IF(ISNUMBER(G130), $B145 * H130, "")</f>
        <v>2884.6153846153743</v>
      </c>
      <c r="J130" s="106">
        <v>21.4</v>
      </c>
      <c r="K130" s="107">
        <f>IF(ISNUMBER(J130), (J130 - $B130) / $B130, "")</f>
        <v>2.8846153846153744E-2</v>
      </c>
      <c r="L130" s="108">
        <f>IF(ISNUMBER(J130), $B145 * K130, "")</f>
        <v>4326.9230769230617</v>
      </c>
      <c r="M130" s="109">
        <v>20.8</v>
      </c>
      <c r="N130" s="107">
        <f>IF(ISNUMBER(M130), (M130 - $B130) / $B130, "")</f>
        <v>0</v>
      </c>
      <c r="O130" s="108">
        <f>IF(ISNUMBER(M130), $B145 * N130, "")</f>
        <v>0</v>
      </c>
      <c r="Q130" s="228"/>
      <c r="R130" s="228"/>
      <c r="S130" s="228"/>
    </row>
    <row r="131" spans="1:19" ht="17.25" thickBot="1">
      <c r="A131" s="125" t="s">
        <v>127</v>
      </c>
      <c r="B131" s="126">
        <v>88.3</v>
      </c>
      <c r="C131" s="77">
        <v>3.2748538000000001E-2</v>
      </c>
      <c r="D131" s="15">
        <v>91.2</v>
      </c>
      <c r="E131" s="32">
        <f t="shared" ref="E131:E134" si="66">IF(ISNUMBER(D131), (D131 - $B131) / $B131, "")</f>
        <v>3.2842582106455333E-2</v>
      </c>
      <c r="F131" s="18">
        <f>IF(ISNUMBER(D131), $B145 * E131, "")</f>
        <v>4926.3873159682998</v>
      </c>
      <c r="G131" s="31">
        <v>92.8</v>
      </c>
      <c r="H131" s="32">
        <f t="shared" ref="H131:H134" si="67">IF(ISNUMBER(G131), (G131 - $B131) / $B131, "")</f>
        <v>5.0962627406568518E-2</v>
      </c>
      <c r="I131" s="101">
        <f>IF(ISNUMBER(G131), $B145 * H131, "")</f>
        <v>7644.3941109852776</v>
      </c>
      <c r="J131" s="15">
        <v>91.1</v>
      </c>
      <c r="K131" s="32">
        <f t="shared" ref="K131:K134" si="68">IF(ISNUMBER(J131), (J131 - $B131) / $B131, "")</f>
        <v>3.1710079275198158E-2</v>
      </c>
      <c r="L131" s="18">
        <f>IF(ISNUMBER(J131), $B145 * K131, "")</f>
        <v>4756.5118912797234</v>
      </c>
      <c r="M131" s="31">
        <v>90.7</v>
      </c>
      <c r="N131" s="32">
        <f t="shared" ref="N131:N134" si="69">IF(ISNUMBER(M131), (M131 - $B131) / $B131, "")</f>
        <v>2.7180067950169941E-2</v>
      </c>
      <c r="O131" s="18">
        <f>IF(ISNUMBER(M131), $B145 * N131, "")</f>
        <v>4077.0101925254912</v>
      </c>
      <c r="Q131" s="228"/>
      <c r="R131" s="228"/>
      <c r="S131" s="228"/>
    </row>
    <row r="132" spans="1:19" ht="17.25" thickBot="1">
      <c r="A132" s="125" t="s">
        <v>145</v>
      </c>
      <c r="B132" s="126">
        <v>13</v>
      </c>
      <c r="C132" s="77">
        <v>3.1746031700000003E-2</v>
      </c>
      <c r="D132" s="15">
        <v>13.2</v>
      </c>
      <c r="E132" s="32">
        <f t="shared" si="66"/>
        <v>1.538461538461533E-2</v>
      </c>
      <c r="F132" s="18">
        <f>IF(ISNUMBER(D132), $B145 * E132, "")</f>
        <v>2307.6923076922994</v>
      </c>
      <c r="G132" s="31">
        <v>13.2</v>
      </c>
      <c r="H132" s="32">
        <f t="shared" si="67"/>
        <v>1.538461538461533E-2</v>
      </c>
      <c r="I132" s="101">
        <f>IF(ISNUMBER(G132), $B145 * H132, "")</f>
        <v>2307.6923076922994</v>
      </c>
      <c r="J132" s="15">
        <v>13.2</v>
      </c>
      <c r="K132" s="32">
        <f t="shared" si="68"/>
        <v>1.538461538461533E-2</v>
      </c>
      <c r="L132" s="18">
        <f>IF(ISNUMBER(J132), $B145 * K132, "")</f>
        <v>2307.6923076922994</v>
      </c>
      <c r="M132" s="31">
        <v>13</v>
      </c>
      <c r="N132" s="32">
        <f t="shared" si="69"/>
        <v>0</v>
      </c>
      <c r="O132" s="18">
        <f>IF(ISNUMBER(M132), $B145 * N132, "")</f>
        <v>0</v>
      </c>
      <c r="Q132" s="228"/>
      <c r="R132" s="228"/>
      <c r="S132" s="228"/>
    </row>
    <row r="133" spans="1:19" ht="17.25" thickBot="1">
      <c r="A133" s="125" t="s">
        <v>204</v>
      </c>
      <c r="B133" s="126">
        <v>8.34</v>
      </c>
      <c r="C133" s="77">
        <v>3.0902348600000001E-2</v>
      </c>
      <c r="D133" s="15">
        <v>8.5299999999999994</v>
      </c>
      <c r="E133" s="32">
        <f t="shared" si="66"/>
        <v>2.2781774580335673E-2</v>
      </c>
      <c r="F133" s="18">
        <f>IF(ISNUMBER(D133), $B145 * E133, "")</f>
        <v>3417.2661870503512</v>
      </c>
      <c r="G133" s="31">
        <v>8.59</v>
      </c>
      <c r="H133" s="32">
        <f t="shared" si="67"/>
        <v>2.9976019184652279E-2</v>
      </c>
      <c r="I133" s="101">
        <f>IF(ISNUMBER(G133), $B145 * H133, "")</f>
        <v>4496.4028776978421</v>
      </c>
      <c r="J133" s="15">
        <v>8.5299999999999994</v>
      </c>
      <c r="K133" s="32">
        <f t="shared" si="68"/>
        <v>2.2781774580335673E-2</v>
      </c>
      <c r="L133" s="18">
        <f>IF(ISNUMBER(J133), $B145 * K133, "")</f>
        <v>3417.2661870503512</v>
      </c>
      <c r="M133" s="31">
        <v>8.5299999999999994</v>
      </c>
      <c r="N133" s="32">
        <f t="shared" si="69"/>
        <v>2.2781774580335673E-2</v>
      </c>
      <c r="O133" s="18">
        <f>IF(ISNUMBER(M133), $B145 * N133, "")</f>
        <v>3417.2661870503512</v>
      </c>
      <c r="Q133" s="33"/>
      <c r="R133" s="33"/>
    </row>
    <row r="134" spans="1:19" ht="17.25" thickBot="1">
      <c r="A134" s="130" t="s">
        <v>246</v>
      </c>
      <c r="B134" s="131">
        <v>61.4</v>
      </c>
      <c r="C134" s="79">
        <v>3.02013423E-2</v>
      </c>
      <c r="D134" s="24">
        <v>62.2</v>
      </c>
      <c r="E134" s="25">
        <f t="shared" si="66"/>
        <v>1.3029315960912122E-2</v>
      </c>
      <c r="F134" s="104">
        <f>IF(ISNUMBER(D134), $B145 * E134, "")</f>
        <v>1954.3973941368183</v>
      </c>
      <c r="G134" s="102">
        <v>62.4</v>
      </c>
      <c r="H134" s="25">
        <f t="shared" si="67"/>
        <v>1.6286644951140065E-2</v>
      </c>
      <c r="I134" s="103">
        <f>IF(ISNUMBER(G134), $B145 * H134, "")</f>
        <v>2442.99674267101</v>
      </c>
      <c r="J134" s="24">
        <v>62.6</v>
      </c>
      <c r="K134" s="25">
        <f t="shared" si="68"/>
        <v>1.9543973941368125E-2</v>
      </c>
      <c r="L134" s="104">
        <f>IF(ISNUMBER(J134), $B145 * K134, "")</f>
        <v>2931.5960912052187</v>
      </c>
      <c r="M134" s="102">
        <v>61.9</v>
      </c>
      <c r="N134" s="25">
        <f t="shared" si="69"/>
        <v>8.1433224755700327E-3</v>
      </c>
      <c r="O134" s="104">
        <f>IF(ISNUMBER(M134), $B145 * N134, "")</f>
        <v>1221.498371335505</v>
      </c>
      <c r="Q134" s="237"/>
      <c r="R134" s="238"/>
      <c r="S134" s="239"/>
    </row>
    <row r="135" spans="1:19">
      <c r="A135" s="123" t="s">
        <v>159</v>
      </c>
      <c r="B135" s="124">
        <v>71.7</v>
      </c>
      <c r="C135" s="76">
        <v>3.0172413799999999E-2</v>
      </c>
      <c r="D135" s="13">
        <v>71.900000000000006</v>
      </c>
      <c r="E135" s="14">
        <f>IF(ISNUMBER(D135), (D135 - $B135) / $B135, "")</f>
        <v>2.7894002789400673E-3</v>
      </c>
      <c r="F135" s="16">
        <f>IF(ISNUMBER(D135), $B145 * E135, "")</f>
        <v>418.41004184101007</v>
      </c>
      <c r="G135" s="29">
        <v>72.099999999999994</v>
      </c>
      <c r="H135" s="14">
        <f>IF(ISNUMBER(G135), (G135 - $B135) / $B135, "")</f>
        <v>5.5788005578799368E-3</v>
      </c>
      <c r="I135" s="100">
        <f>IF(ISNUMBER(G135), $B145 * H135, "")</f>
        <v>836.82008368199047</v>
      </c>
      <c r="J135" s="13">
        <v>71.900000000000006</v>
      </c>
      <c r="K135" s="14">
        <f>IF(ISNUMBER(J135), (J135 - $B135) / $B135, "")</f>
        <v>2.7894002789400673E-3</v>
      </c>
      <c r="L135" s="16">
        <f>IF(ISNUMBER(J135), $B145 * K135, "")</f>
        <v>418.41004184101007</v>
      </c>
      <c r="M135" s="29">
        <v>71.099999999999994</v>
      </c>
      <c r="N135" s="14">
        <f>IF(ISNUMBER(M135), (M135 - $B135) / $B135, "")</f>
        <v>-8.3682008368202027E-3</v>
      </c>
      <c r="O135" s="16">
        <f>IF(ISNUMBER(M135), $B145 * N135, "")</f>
        <v>-1255.2301255230304</v>
      </c>
      <c r="Q135" s="240"/>
      <c r="R135" s="241"/>
      <c r="S135" s="242"/>
    </row>
    <row r="136" spans="1:19" ht="17.25" thickBot="1">
      <c r="A136" s="125" t="s">
        <v>149</v>
      </c>
      <c r="B136" s="126">
        <v>80.400000000000006</v>
      </c>
      <c r="C136" s="77">
        <v>2.81329923E-2</v>
      </c>
      <c r="D136" s="15">
        <v>80.3</v>
      </c>
      <c r="E136" s="32">
        <f t="shared" ref="E136:E139" si="70">IF(ISNUMBER(D136), (D136 - $B136) / $B136, "")</f>
        <v>-1.2437810945274692E-3</v>
      </c>
      <c r="F136" s="18">
        <f>IF(ISNUMBER(D136), $B145 * E136, "")</f>
        <v>-186.56716417912037</v>
      </c>
      <c r="G136" s="31">
        <v>80.8</v>
      </c>
      <c r="H136" s="32">
        <f t="shared" ref="H136:H139" si="71">IF(ISNUMBER(G136), (G136 - $B136) / $B136, "")</f>
        <v>4.975124378109346E-3</v>
      </c>
      <c r="I136" s="101">
        <f>IF(ISNUMBER(G136), $B145 * H136, "")</f>
        <v>746.26865671640189</v>
      </c>
      <c r="J136" s="15">
        <v>80.8</v>
      </c>
      <c r="K136" s="32">
        <f t="shared" ref="K136:K139" si="72">IF(ISNUMBER(J136), (J136 - $B136) / $B136, "")</f>
        <v>4.975124378109346E-3</v>
      </c>
      <c r="L136" s="18">
        <f>IF(ISNUMBER(J136), $B145 * K136, "")</f>
        <v>746.26865671640189</v>
      </c>
      <c r="M136" s="31">
        <v>80.3</v>
      </c>
      <c r="N136" s="32">
        <f t="shared" ref="N136:N139" si="73">IF(ISNUMBER(M136), (M136 - $B136) / $B136, "")</f>
        <v>-1.2437810945274692E-3</v>
      </c>
      <c r="O136" s="18">
        <f>IF(ISNUMBER(M136), $B145 * N136, "")</f>
        <v>-186.56716417912037</v>
      </c>
      <c r="Q136" s="243"/>
      <c r="R136" s="244"/>
      <c r="S136" s="245"/>
    </row>
    <row r="137" spans="1:19" ht="17.25" thickBot="1">
      <c r="A137" s="125" t="s">
        <v>186</v>
      </c>
      <c r="B137" s="126">
        <v>11.1</v>
      </c>
      <c r="C137" s="77">
        <v>2.77777778E-2</v>
      </c>
      <c r="D137" s="15">
        <v>11.4</v>
      </c>
      <c r="E137" s="32">
        <f t="shared" si="70"/>
        <v>2.7027027027027091E-2</v>
      </c>
      <c r="F137" s="18">
        <f>IF(ISNUMBER(D137), $B145 * E137, "")</f>
        <v>4054.0540540540637</v>
      </c>
      <c r="G137" s="31">
        <v>11.3</v>
      </c>
      <c r="H137" s="32">
        <f t="shared" si="71"/>
        <v>1.8018018018018115E-2</v>
      </c>
      <c r="I137" s="101">
        <f>IF(ISNUMBER(G137), $B145 * H137, "")</f>
        <v>2702.702702702717</v>
      </c>
      <c r="J137" s="15">
        <v>11.1</v>
      </c>
      <c r="K137" s="32">
        <f t="shared" si="72"/>
        <v>0</v>
      </c>
      <c r="L137" s="18">
        <f>IF(ISNUMBER(J137), $B145 * K137, "")</f>
        <v>0</v>
      </c>
      <c r="M137" s="31">
        <v>11</v>
      </c>
      <c r="N137" s="32">
        <f t="shared" si="73"/>
        <v>-9.0090090090089777E-3</v>
      </c>
      <c r="O137" s="18">
        <f>IF(ISNUMBER(M137), $B145 * N137, "")</f>
        <v>-1351.3513513513467</v>
      </c>
      <c r="Q137" s="228"/>
      <c r="R137" s="228"/>
      <c r="S137" s="228"/>
    </row>
    <row r="138" spans="1:19" ht="17.25" thickBot="1">
      <c r="A138" s="125" t="s">
        <v>230</v>
      </c>
      <c r="B138" s="126">
        <v>57.4</v>
      </c>
      <c r="C138" s="77">
        <v>2.68336315E-2</v>
      </c>
      <c r="D138" s="15">
        <v>58.3</v>
      </c>
      <c r="E138" s="32">
        <f t="shared" si="70"/>
        <v>1.5679442508710777E-2</v>
      </c>
      <c r="F138" s="18">
        <f>IF(ISNUMBER(D138), $B145 * E138, "")</f>
        <v>2351.9163763066167</v>
      </c>
      <c r="G138" s="31">
        <v>58.4</v>
      </c>
      <c r="H138" s="32">
        <f t="shared" si="71"/>
        <v>1.7421602787456445E-2</v>
      </c>
      <c r="I138" s="101">
        <f>IF(ISNUMBER(G138), $B145 * H138, "")</f>
        <v>2613.2404181184666</v>
      </c>
      <c r="J138" s="15">
        <v>57.9</v>
      </c>
      <c r="K138" s="32">
        <f t="shared" si="72"/>
        <v>8.7108013937282226E-3</v>
      </c>
      <c r="L138" s="18">
        <f>IF(ISNUMBER(J138), $B145 * K138, "")</f>
        <v>1306.6202090592333</v>
      </c>
      <c r="M138" s="31">
        <v>57.2</v>
      </c>
      <c r="N138" s="32">
        <f t="shared" si="73"/>
        <v>-3.484320557491215E-3</v>
      </c>
      <c r="O138" s="18">
        <f>IF(ISNUMBER(M138), $B145 * N138, "")</f>
        <v>-522.64808362368228</v>
      </c>
      <c r="Q138" s="223"/>
      <c r="R138" s="223"/>
      <c r="S138" s="223"/>
    </row>
    <row r="139" spans="1:19" ht="17.25" thickBot="1">
      <c r="A139" s="127" t="s">
        <v>175</v>
      </c>
      <c r="B139" s="128">
        <v>11.7</v>
      </c>
      <c r="C139" s="78">
        <v>2.6315789499999999E-2</v>
      </c>
      <c r="D139" s="20">
        <v>11.7</v>
      </c>
      <c r="E139" s="21">
        <f t="shared" si="70"/>
        <v>0</v>
      </c>
      <c r="F139" s="22">
        <f>IF(ISNUMBER(D139), $B145 * E139, "")</f>
        <v>0</v>
      </c>
      <c r="G139" s="30">
        <v>11.7</v>
      </c>
      <c r="H139" s="21">
        <f t="shared" si="71"/>
        <v>0</v>
      </c>
      <c r="I139" s="105">
        <f>IF(ISNUMBER(G139), $B145 * H139, "")</f>
        <v>0</v>
      </c>
      <c r="J139" s="20">
        <v>11.7</v>
      </c>
      <c r="K139" s="21">
        <f t="shared" si="72"/>
        <v>0</v>
      </c>
      <c r="L139" s="22">
        <f>IF(ISNUMBER(J139), $B145 * K139, "")</f>
        <v>0</v>
      </c>
      <c r="M139" s="30">
        <v>11.6</v>
      </c>
      <c r="N139" s="21">
        <f t="shared" si="73"/>
        <v>-8.5470085470085166E-3</v>
      </c>
      <c r="O139" s="22">
        <f>IF(ISNUMBER(M139), $B145 * N139, "")</f>
        <v>-1282.0512820512774</v>
      </c>
      <c r="Q139" s="223"/>
      <c r="R139" s="223"/>
      <c r="S139" s="223"/>
    </row>
    <row r="140" spans="1:19" ht="17.25" thickBot="1">
      <c r="A140" s="125" t="s">
        <v>206</v>
      </c>
      <c r="B140" s="129">
        <v>11.8</v>
      </c>
      <c r="C140" s="80">
        <v>2.6086956500000001E-2</v>
      </c>
      <c r="D140" s="106">
        <v>12.1</v>
      </c>
      <c r="E140" s="107">
        <f>IF(ISNUMBER(D140), (D140 - $B140) / $B140, "")</f>
        <v>2.542372881355923E-2</v>
      </c>
      <c r="F140" s="108">
        <f>IF(ISNUMBER(D140), $B145 * E140, "")</f>
        <v>3813.5593220338847</v>
      </c>
      <c r="G140" s="109">
        <v>12.1</v>
      </c>
      <c r="H140" s="107">
        <f>IF(ISNUMBER(G140), (G140 - $B140) / $B140, "")</f>
        <v>2.542372881355923E-2</v>
      </c>
      <c r="I140" s="110">
        <f>IF(ISNUMBER(G140), $B145 * H140, "")</f>
        <v>3813.5593220338847</v>
      </c>
      <c r="J140" s="106">
        <v>12.1</v>
      </c>
      <c r="K140" s="107">
        <f>IF(ISNUMBER(J140), (J140 - $B140) / $B140, "")</f>
        <v>2.542372881355923E-2</v>
      </c>
      <c r="L140" s="108">
        <f>IF(ISNUMBER(J140), $B145 * K140, "")</f>
        <v>3813.5593220338847</v>
      </c>
      <c r="M140" s="109">
        <v>11.8</v>
      </c>
      <c r="N140" s="107">
        <f>IF(ISNUMBER(M140), (M140 - $B140) / $B140, "")</f>
        <v>0</v>
      </c>
      <c r="O140" s="108">
        <f>IF(ISNUMBER(M140), $B145 * N140, "")</f>
        <v>0</v>
      </c>
      <c r="Q140" s="228"/>
      <c r="R140" s="228"/>
      <c r="S140" s="228"/>
    </row>
    <row r="141" spans="1:19" ht="17.25" thickBot="1">
      <c r="A141" s="125" t="s">
        <v>200</v>
      </c>
      <c r="B141" s="126">
        <v>12.1</v>
      </c>
      <c r="C141" s="77">
        <v>2.54237288E-2</v>
      </c>
      <c r="D141" s="15">
        <v>12.2</v>
      </c>
      <c r="E141" s="32">
        <f t="shared" ref="E141:E144" si="74">IF(ISNUMBER(D141), (D141 - $B141) / $B141, "")</f>
        <v>8.2644628099173261E-3</v>
      </c>
      <c r="F141" s="18">
        <f>IF(ISNUMBER(D141), $B145 * E141, "")</f>
        <v>1239.6694214875988</v>
      </c>
      <c r="G141" s="31">
        <v>12.2</v>
      </c>
      <c r="H141" s="32">
        <f t="shared" ref="H141:H144" si="75">IF(ISNUMBER(G141), (G141 - $B141) / $B141, "")</f>
        <v>8.2644628099173261E-3</v>
      </c>
      <c r="I141" s="101">
        <f>IF(ISNUMBER(G141), $B145 * H141, "")</f>
        <v>1239.6694214875988</v>
      </c>
      <c r="J141" s="15">
        <v>12.2</v>
      </c>
      <c r="K141" s="32">
        <f t="shared" ref="K141:K144" si="76">IF(ISNUMBER(J141), (J141 - $B141) / $B141, "")</f>
        <v>8.2644628099173261E-3</v>
      </c>
      <c r="L141" s="18">
        <f>IF(ISNUMBER(J141), $B145 * K141, "")</f>
        <v>1239.6694214875988</v>
      </c>
      <c r="M141" s="31">
        <v>12.1</v>
      </c>
      <c r="N141" s="32">
        <f t="shared" ref="N141:N144" si="77">IF(ISNUMBER(M141), (M141 - $B141) / $B141, "")</f>
        <v>0</v>
      </c>
      <c r="O141" s="18">
        <f>IF(ISNUMBER(M141), $B145 * N141, "")</f>
        <v>0</v>
      </c>
      <c r="Q141" s="228"/>
      <c r="R141" s="228"/>
      <c r="S141" s="228"/>
    </row>
    <row r="142" spans="1:19" ht="17.25" thickBot="1">
      <c r="A142" s="125" t="s">
        <v>147</v>
      </c>
      <c r="B142" s="126">
        <v>9.75</v>
      </c>
      <c r="C142" s="77">
        <v>2.5236593099999999E-2</v>
      </c>
      <c r="D142" s="15">
        <v>9.86</v>
      </c>
      <c r="E142" s="32">
        <f t="shared" si="74"/>
        <v>1.1282051282051224E-2</v>
      </c>
      <c r="F142" s="18">
        <f>IF(ISNUMBER(D142), $B145 * E142, "")</f>
        <v>1692.3076923076835</v>
      </c>
      <c r="G142" s="31">
        <v>9.9</v>
      </c>
      <c r="H142" s="32">
        <f t="shared" si="75"/>
        <v>1.5384615384615422E-2</v>
      </c>
      <c r="I142" s="101">
        <f>IF(ISNUMBER(G142), $B145 * H142, "")</f>
        <v>2307.6923076923131</v>
      </c>
      <c r="J142" s="15">
        <v>9.86</v>
      </c>
      <c r="K142" s="32">
        <f t="shared" si="76"/>
        <v>1.1282051282051224E-2</v>
      </c>
      <c r="L142" s="18">
        <f>IF(ISNUMBER(J142), $B145 * K142, "")</f>
        <v>1692.3076923076835</v>
      </c>
      <c r="M142" s="31">
        <v>9.75</v>
      </c>
      <c r="N142" s="32">
        <f t="shared" si="77"/>
        <v>0</v>
      </c>
      <c r="O142" s="18">
        <f>IF(ISNUMBER(M142), $B145 * N142, "")</f>
        <v>0</v>
      </c>
      <c r="Q142" s="228"/>
      <c r="R142" s="228"/>
      <c r="S142" s="228"/>
    </row>
    <row r="143" spans="1:19">
      <c r="A143" s="125" t="s">
        <v>190</v>
      </c>
      <c r="B143" s="126">
        <v>96.8</v>
      </c>
      <c r="C143" s="77">
        <v>2.43386243E-2</v>
      </c>
      <c r="D143" s="15">
        <v>97.7</v>
      </c>
      <c r="E143" s="32">
        <f t="shared" si="74"/>
        <v>9.297520661157084E-3</v>
      </c>
      <c r="F143" s="18">
        <f>IF(ISNUMBER(D143), $B145 * E143, "")</f>
        <v>1394.6280991735625</v>
      </c>
      <c r="G143" s="31">
        <v>97.7</v>
      </c>
      <c r="H143" s="32">
        <f t="shared" si="75"/>
        <v>9.297520661157084E-3</v>
      </c>
      <c r="I143" s="101">
        <f>IF(ISNUMBER(G143), $B145 * H143, "")</f>
        <v>1394.6280991735625</v>
      </c>
      <c r="J143" s="15">
        <v>97.9</v>
      </c>
      <c r="K143" s="32">
        <f t="shared" si="76"/>
        <v>1.1363636363636452E-2</v>
      </c>
      <c r="L143" s="18">
        <f>IF(ISNUMBER(J143), $B145 * K143, "")</f>
        <v>1704.5454545454679</v>
      </c>
      <c r="M143" s="31">
        <v>95.8</v>
      </c>
      <c r="N143" s="32">
        <f t="shared" si="77"/>
        <v>-1.0330578512396695E-2</v>
      </c>
      <c r="O143" s="18">
        <f>IF(ISNUMBER(M143), $B145 * N143, "")</f>
        <v>-1549.5867768595042</v>
      </c>
      <c r="Q143" s="250"/>
      <c r="R143" s="251"/>
      <c r="S143" s="252"/>
    </row>
    <row r="144" spans="1:19" ht="17.25" thickBot="1">
      <c r="A144" s="130" t="s">
        <v>198</v>
      </c>
      <c r="B144" s="131">
        <v>53.4</v>
      </c>
      <c r="C144" s="79">
        <v>1.32827324E-2</v>
      </c>
      <c r="D144" s="24">
        <v>53.9</v>
      </c>
      <c r="E144" s="25">
        <f t="shared" si="74"/>
        <v>9.3632958801498131E-3</v>
      </c>
      <c r="F144" s="104">
        <f>IF(ISNUMBER(D144), $B145 * E144, "")</f>
        <v>1404.4943820224719</v>
      </c>
      <c r="G144" s="102">
        <v>54.3</v>
      </c>
      <c r="H144" s="25">
        <f t="shared" si="75"/>
        <v>1.6853932584269638E-2</v>
      </c>
      <c r="I144" s="103">
        <f>IF(ISNUMBER(G144), $B145 * H144, "")</f>
        <v>2528.0898876404458</v>
      </c>
      <c r="J144" s="24">
        <v>53.8</v>
      </c>
      <c r="K144" s="25">
        <f t="shared" si="76"/>
        <v>7.4906367041198234E-3</v>
      </c>
      <c r="L144" s="104">
        <f>IF(ISNUMBER(J144), $B145 * K144, "")</f>
        <v>1123.5955056179735</v>
      </c>
      <c r="M144" s="102">
        <v>53.3</v>
      </c>
      <c r="N144" s="25">
        <f t="shared" si="77"/>
        <v>-1.8726591760299892E-3</v>
      </c>
      <c r="O144" s="104">
        <f>IF(ISNUMBER(M144), $B145 * N144, "")</f>
        <v>-280.89887640449837</v>
      </c>
      <c r="Q144" s="253"/>
      <c r="R144" s="254"/>
      <c r="S144" s="255"/>
    </row>
    <row r="145" spans="1:19" ht="17.25" thickBot="1">
      <c r="A145" s="132" t="s">
        <v>266</v>
      </c>
      <c r="B145" s="261">
        <f>$B$37</f>
        <v>150000</v>
      </c>
      <c r="C145" s="262"/>
      <c r="D145" s="26" t="s">
        <v>267</v>
      </c>
      <c r="E145" s="27">
        <f>IF(COUNT(E125:E144), SUM(E125:E144) / COUNT(E125:E144), 0)</f>
        <v>1.4233774922187543E-2</v>
      </c>
      <c r="F145" s="28">
        <f>SUM(F125:F144)</f>
        <v>42701.324766562611</v>
      </c>
      <c r="G145" s="26" t="s">
        <v>267</v>
      </c>
      <c r="H145" s="27">
        <f>IF(COUNT(H125:H144), SUM(H125:H144) / COUNT(H125:H144), 0)</f>
        <v>1.6423360260245844E-2</v>
      </c>
      <c r="I145" s="28">
        <f>SUM(I125:I144)</f>
        <v>49270.080780737517</v>
      </c>
      <c r="J145" s="26" t="s">
        <v>267</v>
      </c>
      <c r="K145" s="27">
        <f>IF(COUNT(K125:K144), SUM(K125:K144) / COUNT(K125:K144), 0)</f>
        <v>1.1364496971592839E-2</v>
      </c>
      <c r="L145" s="28">
        <f>SUM(L125:L144)</f>
        <v>34093.490914778515</v>
      </c>
      <c r="M145" s="26" t="s">
        <v>267</v>
      </c>
      <c r="N145" s="27">
        <f>IF(COUNT(N125:N144), SUM(N125:N144) / COUNT(N125:N144), 0)</f>
        <v>1.0106559008222688E-3</v>
      </c>
      <c r="O145" s="28">
        <f>SUM(O125:O144)</f>
        <v>3031.9677024668031</v>
      </c>
      <c r="Q145" s="256"/>
      <c r="R145" s="257"/>
      <c r="S145" s="258"/>
    </row>
    <row r="147" spans="1:19" ht="17.25" thickBot="1"/>
    <row r="148" spans="1:19" ht="17.25" thickBot="1">
      <c r="A148" s="202" t="s">
        <v>255</v>
      </c>
      <c r="B148" s="203"/>
      <c r="C148" s="203"/>
      <c r="D148" s="203"/>
      <c r="E148" s="203"/>
      <c r="F148" s="203"/>
      <c r="G148" s="203"/>
      <c r="H148" s="203"/>
      <c r="I148" s="203"/>
      <c r="J148" s="203"/>
      <c r="K148" s="203"/>
      <c r="L148" s="203"/>
      <c r="M148" s="203"/>
      <c r="N148" s="203"/>
      <c r="O148" s="204"/>
      <c r="Q148" s="223"/>
      <c r="R148" s="223"/>
      <c r="S148" s="223"/>
    </row>
    <row r="149" spans="1:19" ht="17.25" thickBot="1">
      <c r="A149" s="194" t="s">
        <v>263</v>
      </c>
      <c r="B149" s="202" t="s">
        <v>49</v>
      </c>
      <c r="C149" s="204"/>
      <c r="D149" s="202" t="s">
        <v>57</v>
      </c>
      <c r="E149" s="203"/>
      <c r="F149" s="204"/>
      <c r="G149" s="229">
        <f>_xlfn.IFNA(VLOOKUP(B149, 현재가테이블!$B$2:$D$200, 2, FALSE), "-")</f>
        <v>48446000</v>
      </c>
      <c r="H149" s="230"/>
      <c r="I149" s="231"/>
      <c r="J149" s="202" t="s">
        <v>58</v>
      </c>
      <c r="K149" s="203"/>
      <c r="L149" s="204"/>
      <c r="M149" s="232">
        <f>_xlfn.IFNA(VLOOKUP(B149, 현재가테이블!$B$2:$D$200, 3, FALSE), "-")</f>
        <v>4.5040769699999997E-2</v>
      </c>
      <c r="N149" s="233"/>
      <c r="O149" s="234"/>
      <c r="Q149" s="223"/>
      <c r="R149" s="223"/>
      <c r="S149" s="223"/>
    </row>
    <row r="150" spans="1:19" ht="17.25" thickBot="1">
      <c r="A150" s="263" t="s">
        <v>54</v>
      </c>
      <c r="B150" s="265" t="str">
        <f>TEXT($G$1, "[$-ko-KR]yyyy-mm-dd(ddd) ") &amp; "오전 00:00"</f>
        <v>2022-02-16(수) 오전 00:00</v>
      </c>
      <c r="C150" s="266"/>
      <c r="D150" s="225" t="str">
        <f>TEXT($G$1, "[$-ko-KR]yyyy-mm-dd(ddd) ") &amp; "오후 14:00"</f>
        <v>2022-02-16(수) 오후 14:00</v>
      </c>
      <c r="E150" s="226"/>
      <c r="F150" s="227"/>
      <c r="G150" s="225" t="str">
        <f>TEXT($G$1, "[$-ko-KR]yyyy-mm-dd(ddd) ") &amp; "오후 19:00"</f>
        <v>2022-02-16(수) 오후 19:00</v>
      </c>
      <c r="H150" s="226"/>
      <c r="I150" s="227"/>
      <c r="J150" s="225" t="str">
        <f>TEXT($G$1, "[$-ko-KR]yyyy-mm-dd(ddd) ") &amp; "오후 21:00"</f>
        <v>2022-02-16(수) 오후 21:00</v>
      </c>
      <c r="K150" s="226"/>
      <c r="L150" s="227"/>
      <c r="M150" s="225" t="str">
        <f>TEXT($G$1+1, "[$-ko-KR]yyyy-mm-dd(ddd) ") &amp; "오전 00:00"</f>
        <v>2022-02-17(목) 오전 00:00</v>
      </c>
      <c r="N150" s="226"/>
      <c r="O150" s="227"/>
      <c r="Q150" s="223"/>
      <c r="R150" s="223"/>
      <c r="S150" s="223"/>
    </row>
    <row r="151" spans="1:19" ht="17.25" thickBot="1">
      <c r="A151" s="264"/>
      <c r="B151" s="121" t="s">
        <v>57</v>
      </c>
      <c r="C151" s="122" t="s">
        <v>58</v>
      </c>
      <c r="D151" s="2" t="s">
        <v>57</v>
      </c>
      <c r="E151" s="10" t="s">
        <v>264</v>
      </c>
      <c r="F151" s="11" t="s">
        <v>265</v>
      </c>
      <c r="G151" s="195" t="s">
        <v>57</v>
      </c>
      <c r="H151" s="196" t="s">
        <v>264</v>
      </c>
      <c r="I151" s="197" t="s">
        <v>265</v>
      </c>
      <c r="J151" s="10" t="s">
        <v>57</v>
      </c>
      <c r="K151" s="10" t="s">
        <v>264</v>
      </c>
      <c r="L151" s="115" t="s">
        <v>265</v>
      </c>
      <c r="M151" s="2" t="s">
        <v>57</v>
      </c>
      <c r="N151" s="10" t="s">
        <v>264</v>
      </c>
      <c r="O151" s="66" t="s">
        <v>265</v>
      </c>
      <c r="Q151" s="228"/>
      <c r="R151" s="228"/>
      <c r="S151" s="228"/>
    </row>
    <row r="152" spans="1:19" ht="17.25" thickBot="1">
      <c r="A152" s="123" t="s">
        <v>224</v>
      </c>
      <c r="B152" s="124">
        <v>887</v>
      </c>
      <c r="C152" s="76">
        <v>3.3799533800000003E-2</v>
      </c>
      <c r="D152" s="13">
        <v>887</v>
      </c>
      <c r="E152" s="14">
        <f>IF(ISNUMBER(D152), (D152 - $B152) / $B152, "")</f>
        <v>0</v>
      </c>
      <c r="F152" s="16">
        <f>IF(ISNUMBER(D152), $B172 * E152, "")</f>
        <v>0</v>
      </c>
      <c r="G152" s="29">
        <v>900</v>
      </c>
      <c r="H152" s="14">
        <f>IF(ISNUMBER(G152), (G152 - $B152) / $B152, "")</f>
        <v>1.4656144306651634E-2</v>
      </c>
      <c r="I152" s="100">
        <f>IF(ISNUMBER(G152), $B172 * H152, "")</f>
        <v>2198.4216459977451</v>
      </c>
      <c r="J152" s="13">
        <v>898</v>
      </c>
      <c r="K152" s="14">
        <f>IF(ISNUMBER(J152), (J152 - $B152) / $B152, "")</f>
        <v>1.2401352874859075E-2</v>
      </c>
      <c r="L152" s="16">
        <f>IF(ISNUMBER(J152), $B172 * K152, "")</f>
        <v>1860.2029312288612</v>
      </c>
      <c r="M152" s="29">
        <v>888</v>
      </c>
      <c r="N152" s="14">
        <f>IF(ISNUMBER(M152), (M152 - $B152) / $B152, "")</f>
        <v>1.1273957158962795E-3</v>
      </c>
      <c r="O152" s="16">
        <f>IF(ISNUMBER(M152), $B172 * N152, "")</f>
        <v>169.10935738444192</v>
      </c>
      <c r="Q152" s="223"/>
      <c r="R152" s="223"/>
      <c r="S152" s="223"/>
    </row>
    <row r="153" spans="1:19" ht="17.25" thickBot="1">
      <c r="A153" s="125" t="s">
        <v>135</v>
      </c>
      <c r="B153" s="126">
        <v>250</v>
      </c>
      <c r="C153" s="77">
        <v>3.3057851200000002E-2</v>
      </c>
      <c r="D153" s="15">
        <v>277</v>
      </c>
      <c r="E153" s="32">
        <f t="shared" ref="E153:E156" si="78">IF(ISNUMBER(D153), (D153 - $B153) / $B153, "")</f>
        <v>0.108</v>
      </c>
      <c r="F153" s="18">
        <f>IF(ISNUMBER(D153), $B172 * E153, "")</f>
        <v>16200</v>
      </c>
      <c r="G153" s="31">
        <v>275</v>
      </c>
      <c r="H153" s="32">
        <f t="shared" ref="H153:H156" si="79">IF(ISNUMBER(G153), (G153 - $B153) / $B153, "")</f>
        <v>0.1</v>
      </c>
      <c r="I153" s="101">
        <f>IF(ISNUMBER(G153), $B172 * H153, "")</f>
        <v>15000</v>
      </c>
      <c r="J153" s="15">
        <v>272</v>
      </c>
      <c r="K153" s="32">
        <f t="shared" ref="K153:K156" si="80">IF(ISNUMBER(J153), (J153 - $B153) / $B153, "")</f>
        <v>8.7999999999999995E-2</v>
      </c>
      <c r="L153" s="18">
        <f>IF(ISNUMBER(J153), $B172 * K153, "")</f>
        <v>13200</v>
      </c>
      <c r="M153" s="31">
        <v>271</v>
      </c>
      <c r="N153" s="32">
        <f t="shared" ref="N153:N156" si="81">IF(ISNUMBER(M153), (M153 - $B153) / $B153, "")</f>
        <v>8.4000000000000005E-2</v>
      </c>
      <c r="O153" s="18">
        <f>IF(ISNUMBER(M153), $B172 * N153, "")</f>
        <v>12600</v>
      </c>
      <c r="Q153" s="223"/>
      <c r="R153" s="223"/>
      <c r="S153" s="223"/>
    </row>
    <row r="154" spans="1:19" ht="17.25" thickBot="1">
      <c r="A154" s="125" t="s">
        <v>202</v>
      </c>
      <c r="B154" s="126">
        <v>536</v>
      </c>
      <c r="C154" s="77">
        <v>3.2755298699999998E-2</v>
      </c>
      <c r="D154" s="15">
        <v>541</v>
      </c>
      <c r="E154" s="32">
        <f t="shared" si="78"/>
        <v>9.3283582089552231E-3</v>
      </c>
      <c r="F154" s="18">
        <f>IF(ISNUMBER(D154), $B172 * E154, "")</f>
        <v>1399.2537313432836</v>
      </c>
      <c r="G154" s="31">
        <v>543</v>
      </c>
      <c r="H154" s="32">
        <f t="shared" si="79"/>
        <v>1.3059701492537313E-2</v>
      </c>
      <c r="I154" s="101">
        <f>IF(ISNUMBER(G154), $B172 * H154, "")</f>
        <v>1958.955223880597</v>
      </c>
      <c r="J154" s="15">
        <v>540</v>
      </c>
      <c r="K154" s="32">
        <f t="shared" si="80"/>
        <v>7.462686567164179E-3</v>
      </c>
      <c r="L154" s="18">
        <f>IF(ISNUMBER(J154), $B172 * K154, "")</f>
        <v>1119.4029850746269</v>
      </c>
      <c r="M154" s="31">
        <v>531</v>
      </c>
      <c r="N154" s="32">
        <f t="shared" si="81"/>
        <v>-9.3283582089552231E-3</v>
      </c>
      <c r="O154" s="18">
        <f>IF(ISNUMBER(M154), $B172 * N154, "")</f>
        <v>-1399.2537313432836</v>
      </c>
      <c r="Q154" s="228"/>
      <c r="R154" s="228"/>
      <c r="S154" s="228"/>
    </row>
    <row r="155" spans="1:19" ht="17.25" thickBot="1">
      <c r="A155" s="125" t="s">
        <v>327</v>
      </c>
      <c r="B155" s="126">
        <v>647</v>
      </c>
      <c r="C155" s="77">
        <v>3.1897926600000001E-2</v>
      </c>
      <c r="D155" s="15">
        <v>670</v>
      </c>
      <c r="E155" s="32">
        <f t="shared" si="78"/>
        <v>3.5548686244204021E-2</v>
      </c>
      <c r="F155" s="18">
        <f>IF(ISNUMBER(D155), $B172 * E155, "")</f>
        <v>5332.3029366306027</v>
      </c>
      <c r="G155" s="31">
        <v>668</v>
      </c>
      <c r="H155" s="32">
        <f t="shared" si="79"/>
        <v>3.2457496136012363E-2</v>
      </c>
      <c r="I155" s="101">
        <f>IF(ISNUMBER(G155), $B172 * H155, "")</f>
        <v>4868.6244204018549</v>
      </c>
      <c r="J155" s="15">
        <v>667</v>
      </c>
      <c r="K155" s="32">
        <f t="shared" si="80"/>
        <v>3.0911901081916538E-2</v>
      </c>
      <c r="L155" s="18">
        <f>IF(ISNUMBER(J155), $B172 * K155, "")</f>
        <v>4636.7851622874805</v>
      </c>
      <c r="M155" s="31">
        <v>653</v>
      </c>
      <c r="N155" s="32">
        <f t="shared" si="81"/>
        <v>9.2735703245749607E-3</v>
      </c>
      <c r="O155" s="18">
        <f>IF(ISNUMBER(M155), $B172 * N155, "")</f>
        <v>1391.0355486862441</v>
      </c>
      <c r="Q155" s="228"/>
      <c r="R155" s="228"/>
      <c r="S155" s="228"/>
    </row>
    <row r="156" spans="1:19" ht="17.25" thickBot="1">
      <c r="A156" s="127" t="s">
        <v>51</v>
      </c>
      <c r="B156" s="128">
        <v>263</v>
      </c>
      <c r="C156" s="78">
        <v>3.1372549E-2</v>
      </c>
      <c r="D156" s="20">
        <v>264</v>
      </c>
      <c r="E156" s="21">
        <f t="shared" si="78"/>
        <v>3.8022813688212928E-3</v>
      </c>
      <c r="F156" s="22">
        <f>IF(ISNUMBER(D156), $B172 * E156, "")</f>
        <v>570.34220532319387</v>
      </c>
      <c r="G156" s="30">
        <v>265</v>
      </c>
      <c r="H156" s="21">
        <f t="shared" si="79"/>
        <v>7.6045627376425855E-3</v>
      </c>
      <c r="I156" s="105">
        <f>IF(ISNUMBER(G156), $B172 * H156, "")</f>
        <v>1140.6844106463877</v>
      </c>
      <c r="J156" s="20">
        <v>265</v>
      </c>
      <c r="K156" s="21">
        <f t="shared" si="80"/>
        <v>7.6045627376425855E-3</v>
      </c>
      <c r="L156" s="22">
        <f>IF(ISNUMBER(J156), $B172 * K156, "")</f>
        <v>1140.6844106463877</v>
      </c>
      <c r="M156" s="30">
        <v>261</v>
      </c>
      <c r="N156" s="21">
        <f t="shared" si="81"/>
        <v>-7.6045627376425855E-3</v>
      </c>
      <c r="O156" s="22">
        <f>IF(ISNUMBER(M156), $B172 * N156, "")</f>
        <v>-1140.6844106463877</v>
      </c>
      <c r="Q156" s="228"/>
      <c r="R156" s="228"/>
      <c r="S156" s="228"/>
    </row>
    <row r="157" spans="1:19" ht="17.25" thickBot="1">
      <c r="A157" s="125" t="s">
        <v>196</v>
      </c>
      <c r="B157" s="129">
        <v>134</v>
      </c>
      <c r="C157" s="80">
        <v>3.0769230799999998E-2</v>
      </c>
      <c r="D157" s="106">
        <v>135</v>
      </c>
      <c r="E157" s="107">
        <f>IF(ISNUMBER(D157), (D157 - $B157) / $B157, "")</f>
        <v>7.462686567164179E-3</v>
      </c>
      <c r="F157" s="108">
        <f>IF(ISNUMBER(D157), $B172 * E157, "")</f>
        <v>1119.4029850746269</v>
      </c>
      <c r="G157" s="109">
        <v>135</v>
      </c>
      <c r="H157" s="107">
        <f>IF(ISNUMBER(G157), (G157 - $B157) / $B157, "")</f>
        <v>7.462686567164179E-3</v>
      </c>
      <c r="I157" s="110">
        <f>IF(ISNUMBER(G157), $B172 * H157, "")</f>
        <v>1119.4029850746269</v>
      </c>
      <c r="J157" s="106">
        <v>135</v>
      </c>
      <c r="K157" s="107">
        <f>IF(ISNUMBER(J157), (J157 - $B157) / $B157, "")</f>
        <v>7.462686567164179E-3</v>
      </c>
      <c r="L157" s="108">
        <f>IF(ISNUMBER(J157), $B172 * K157, "")</f>
        <v>1119.4029850746269</v>
      </c>
      <c r="M157" s="109">
        <v>134</v>
      </c>
      <c r="N157" s="107">
        <f>IF(ISNUMBER(M157), (M157 - $B157) / $B157, "")</f>
        <v>0</v>
      </c>
      <c r="O157" s="108">
        <f>IF(ISNUMBER(M157), $B172 * N157, "")</f>
        <v>0</v>
      </c>
      <c r="Q157" s="228"/>
      <c r="R157" s="228"/>
      <c r="S157" s="228"/>
    </row>
    <row r="158" spans="1:19" ht="17.25" thickBot="1">
      <c r="A158" s="125" t="s">
        <v>56</v>
      </c>
      <c r="B158" s="126">
        <v>136</v>
      </c>
      <c r="C158" s="77">
        <v>3.0303030299999999E-2</v>
      </c>
      <c r="D158" s="15">
        <v>139</v>
      </c>
      <c r="E158" s="32">
        <f t="shared" ref="E158:E161" si="82">IF(ISNUMBER(D158), (D158 - $B158) / $B158, "")</f>
        <v>2.2058823529411766E-2</v>
      </c>
      <c r="F158" s="18">
        <f>IF(ISNUMBER(D158), $B172 * E158, "")</f>
        <v>3308.8235294117649</v>
      </c>
      <c r="G158" s="31">
        <v>140</v>
      </c>
      <c r="H158" s="32">
        <f t="shared" ref="H158:H161" si="83">IF(ISNUMBER(G158), (G158 - $B158) / $B158, "")</f>
        <v>2.9411764705882353E-2</v>
      </c>
      <c r="I158" s="101">
        <f>IF(ISNUMBER(G158), $B172 * H158, "")</f>
        <v>4411.7647058823532</v>
      </c>
      <c r="J158" s="15">
        <v>140</v>
      </c>
      <c r="K158" s="32">
        <f t="shared" ref="K158:K161" si="84">IF(ISNUMBER(J158), (J158 - $B158) / $B158, "")</f>
        <v>2.9411764705882353E-2</v>
      </c>
      <c r="L158" s="18">
        <f>IF(ISNUMBER(J158), $B172 * K158, "")</f>
        <v>4411.7647058823532</v>
      </c>
      <c r="M158" s="31">
        <v>139</v>
      </c>
      <c r="N158" s="32">
        <f t="shared" ref="N158:N161" si="85">IF(ISNUMBER(M158), (M158 - $B158) / $B158, "")</f>
        <v>2.2058823529411766E-2</v>
      </c>
      <c r="O158" s="18">
        <f>IF(ISNUMBER(M158), $B172 * N158, "")</f>
        <v>3308.8235294117649</v>
      </c>
      <c r="Q158" s="228"/>
      <c r="R158" s="228"/>
      <c r="S158" s="228"/>
    </row>
    <row r="159" spans="1:19" ht="17.25" thickBot="1">
      <c r="A159" s="125" t="s">
        <v>234</v>
      </c>
      <c r="B159" s="126">
        <v>108</v>
      </c>
      <c r="C159" s="77">
        <v>2.85714286E-2</v>
      </c>
      <c r="D159" s="15">
        <v>109</v>
      </c>
      <c r="E159" s="32">
        <f t="shared" si="82"/>
        <v>9.2592592592592587E-3</v>
      </c>
      <c r="F159" s="18">
        <f>IF(ISNUMBER(D159), $B172 * E159, "")</f>
        <v>1388.8888888888889</v>
      </c>
      <c r="G159" s="31">
        <v>108</v>
      </c>
      <c r="H159" s="32">
        <f t="shared" si="83"/>
        <v>0</v>
      </c>
      <c r="I159" s="101">
        <f>IF(ISNUMBER(G159), $B172 * H159, "")</f>
        <v>0</v>
      </c>
      <c r="J159" s="15">
        <v>109</v>
      </c>
      <c r="K159" s="32">
        <f t="shared" si="84"/>
        <v>9.2592592592592587E-3</v>
      </c>
      <c r="L159" s="18">
        <f>IF(ISNUMBER(J159), $B172 * K159, "")</f>
        <v>1388.8888888888889</v>
      </c>
      <c r="M159" s="31">
        <v>107</v>
      </c>
      <c r="N159" s="32">
        <f t="shared" si="85"/>
        <v>-9.2592592592592587E-3</v>
      </c>
      <c r="O159" s="18">
        <f>IF(ISNUMBER(M159), $B172 * N159, "")</f>
        <v>-1388.8888888888889</v>
      </c>
      <c r="Q159" s="228"/>
      <c r="R159" s="228"/>
      <c r="S159" s="228"/>
    </row>
    <row r="160" spans="1:19" ht="17.25" thickBot="1">
      <c r="A160" s="125" t="s">
        <v>161</v>
      </c>
      <c r="B160" s="126">
        <v>432</v>
      </c>
      <c r="C160" s="77">
        <v>2.85714286E-2</v>
      </c>
      <c r="D160" s="15">
        <v>433</v>
      </c>
      <c r="E160" s="32">
        <f t="shared" si="82"/>
        <v>2.3148148148148147E-3</v>
      </c>
      <c r="F160" s="18">
        <f>IF(ISNUMBER(D160), $B172 * E160, "")</f>
        <v>347.22222222222223</v>
      </c>
      <c r="G160" s="31">
        <v>435</v>
      </c>
      <c r="H160" s="32">
        <f t="shared" si="83"/>
        <v>6.9444444444444441E-3</v>
      </c>
      <c r="I160" s="101">
        <f>IF(ISNUMBER(G160), $B172 * H160, "")</f>
        <v>1041.6666666666665</v>
      </c>
      <c r="J160" s="15">
        <v>435</v>
      </c>
      <c r="K160" s="32">
        <f t="shared" si="84"/>
        <v>6.9444444444444441E-3</v>
      </c>
      <c r="L160" s="18">
        <f>IF(ISNUMBER(J160), $B172 * K160, "")</f>
        <v>1041.6666666666665</v>
      </c>
      <c r="M160" s="31">
        <v>429</v>
      </c>
      <c r="N160" s="32">
        <f t="shared" si="85"/>
        <v>-6.9444444444444441E-3</v>
      </c>
      <c r="O160" s="18">
        <f>IF(ISNUMBER(M160), $B172 * N160, "")</f>
        <v>-1041.6666666666665</v>
      </c>
      <c r="Q160" s="33"/>
      <c r="R160" s="33"/>
    </row>
    <row r="161" spans="1:19" ht="17.25" thickBot="1">
      <c r="A161" s="130" t="s">
        <v>232</v>
      </c>
      <c r="B161" s="131">
        <v>417</v>
      </c>
      <c r="C161" s="79">
        <v>2.7093596099999999E-2</v>
      </c>
      <c r="D161" s="24">
        <v>428</v>
      </c>
      <c r="E161" s="25">
        <f t="shared" si="82"/>
        <v>2.6378896882494004E-2</v>
      </c>
      <c r="F161" s="104">
        <f>IF(ISNUMBER(D161), $B172 * E161, "")</f>
        <v>3956.8345323741005</v>
      </c>
      <c r="G161" s="102">
        <v>429</v>
      </c>
      <c r="H161" s="25">
        <f t="shared" si="83"/>
        <v>2.8776978417266189E-2</v>
      </c>
      <c r="I161" s="103">
        <f>IF(ISNUMBER(G161), $B172 * H161, "")</f>
        <v>4316.5467625899282</v>
      </c>
      <c r="J161" s="24">
        <v>429</v>
      </c>
      <c r="K161" s="25">
        <f t="shared" si="84"/>
        <v>2.8776978417266189E-2</v>
      </c>
      <c r="L161" s="104">
        <f>IF(ISNUMBER(J161), $B172 * K161, "")</f>
        <v>4316.5467625899282</v>
      </c>
      <c r="M161" s="102">
        <v>420</v>
      </c>
      <c r="N161" s="25">
        <f t="shared" si="85"/>
        <v>7.1942446043165471E-3</v>
      </c>
      <c r="O161" s="104">
        <f>IF(ISNUMBER(M161), $B172 * N161, "")</f>
        <v>1079.1366906474821</v>
      </c>
      <c r="Q161" s="237"/>
      <c r="R161" s="238"/>
      <c r="S161" s="239"/>
    </row>
    <row r="162" spans="1:19">
      <c r="A162" s="123" t="s">
        <v>107</v>
      </c>
      <c r="B162" s="124">
        <v>116</v>
      </c>
      <c r="C162" s="76">
        <v>2.65486726E-2</v>
      </c>
      <c r="D162" s="13">
        <v>117</v>
      </c>
      <c r="E162" s="14">
        <f>IF(ISNUMBER(D162), (D162 - $B162) / $B162, "")</f>
        <v>8.6206896551724137E-3</v>
      </c>
      <c r="F162" s="16">
        <f>IF(ISNUMBER(D162), $B172 * E162, "")</f>
        <v>1293.1034482758621</v>
      </c>
      <c r="G162" s="29">
        <v>119</v>
      </c>
      <c r="H162" s="14">
        <f>IF(ISNUMBER(G162), (G162 - $B162) / $B162, "")</f>
        <v>2.5862068965517241E-2</v>
      </c>
      <c r="I162" s="100">
        <f>IF(ISNUMBER(G162), $B172 * H162, "")</f>
        <v>3879.3103448275861</v>
      </c>
      <c r="J162" s="13">
        <v>118</v>
      </c>
      <c r="K162" s="14">
        <f>IF(ISNUMBER(J162), (J162 - $B162) / $B162, "")</f>
        <v>1.7241379310344827E-2</v>
      </c>
      <c r="L162" s="16">
        <f>IF(ISNUMBER(J162), $B172 * K162, "")</f>
        <v>2586.2068965517242</v>
      </c>
      <c r="M162" s="29">
        <v>117</v>
      </c>
      <c r="N162" s="14">
        <f>IF(ISNUMBER(M162), (M162 - $B162) / $B162, "")</f>
        <v>8.6206896551724137E-3</v>
      </c>
      <c r="O162" s="16">
        <f>IF(ISNUMBER(M162), $B172 * N162, "")</f>
        <v>1293.1034482758621</v>
      </c>
      <c r="Q162" s="240"/>
      <c r="R162" s="241"/>
      <c r="S162" s="242"/>
    </row>
    <row r="163" spans="1:19" ht="17.25" thickBot="1">
      <c r="A163" s="125" t="s">
        <v>222</v>
      </c>
      <c r="B163" s="126">
        <v>997</v>
      </c>
      <c r="C163" s="77">
        <v>2.5720164600000001E-2</v>
      </c>
      <c r="D163" s="15">
        <v>1005</v>
      </c>
      <c r="E163" s="32">
        <f t="shared" ref="E163:E166" si="86">IF(ISNUMBER(D163), (D163 - $B163) / $B163, "")</f>
        <v>8.0240722166499499E-3</v>
      </c>
      <c r="F163" s="18">
        <f>IF(ISNUMBER(D163), $B172 * E163, "")</f>
        <v>1203.6108324974925</v>
      </c>
      <c r="G163" s="31">
        <v>1010</v>
      </c>
      <c r="H163" s="32">
        <f t="shared" ref="H163:H166" si="87">IF(ISNUMBER(G163), (G163 - $B163) / $B163, "")</f>
        <v>1.3039117352056168E-2</v>
      </c>
      <c r="I163" s="101">
        <f>IF(ISNUMBER(G163), $B172 * H163, "")</f>
        <v>1955.8676028084253</v>
      </c>
      <c r="J163" s="15">
        <v>1010</v>
      </c>
      <c r="K163" s="32">
        <f t="shared" ref="K163:K166" si="88">IF(ISNUMBER(J163), (J163 - $B163) / $B163, "")</f>
        <v>1.3039117352056168E-2</v>
      </c>
      <c r="L163" s="18">
        <f>IF(ISNUMBER(J163), $B172 * K163, "")</f>
        <v>1955.8676028084253</v>
      </c>
      <c r="M163" s="31">
        <v>997</v>
      </c>
      <c r="N163" s="32">
        <f t="shared" ref="N163:N166" si="89">IF(ISNUMBER(M163), (M163 - $B163) / $B163, "")</f>
        <v>0</v>
      </c>
      <c r="O163" s="18">
        <f>IF(ISNUMBER(M163), $B172 * N163, "")</f>
        <v>0</v>
      </c>
      <c r="Q163" s="243"/>
      <c r="R163" s="244"/>
      <c r="S163" s="245"/>
    </row>
    <row r="164" spans="1:19" ht="17.25" thickBot="1">
      <c r="A164" s="125" t="s">
        <v>171</v>
      </c>
      <c r="B164" s="126">
        <v>704</v>
      </c>
      <c r="C164" s="77">
        <v>2.4745269300000001E-2</v>
      </c>
      <c r="D164" s="15">
        <v>722</v>
      </c>
      <c r="E164" s="32">
        <f t="shared" si="86"/>
        <v>2.556818181818182E-2</v>
      </c>
      <c r="F164" s="18">
        <f>IF(ISNUMBER(D164), $B172 * E164, "")</f>
        <v>3835.227272727273</v>
      </c>
      <c r="G164" s="31">
        <v>731</v>
      </c>
      <c r="H164" s="32">
        <f t="shared" si="87"/>
        <v>3.8352272727272728E-2</v>
      </c>
      <c r="I164" s="101">
        <f>IF(ISNUMBER(G164), $B172 * H164, "")</f>
        <v>5752.840909090909</v>
      </c>
      <c r="J164" s="15">
        <v>727</v>
      </c>
      <c r="K164" s="32">
        <f t="shared" si="88"/>
        <v>3.2670454545454544E-2</v>
      </c>
      <c r="L164" s="18">
        <f>IF(ISNUMBER(J164), $B172 * K164, "")</f>
        <v>4900.568181818182</v>
      </c>
      <c r="M164" s="31">
        <v>717</v>
      </c>
      <c r="N164" s="32">
        <f t="shared" si="89"/>
        <v>1.8465909090909092E-2</v>
      </c>
      <c r="O164" s="18">
        <f>IF(ISNUMBER(M164), $B172 * N164, "")</f>
        <v>2769.886363636364</v>
      </c>
      <c r="Q164" s="228"/>
      <c r="R164" s="228"/>
      <c r="S164" s="228"/>
    </row>
    <row r="165" spans="1:19" ht="17.25" thickBot="1">
      <c r="A165" s="125" t="s">
        <v>188</v>
      </c>
      <c r="B165" s="126">
        <v>255</v>
      </c>
      <c r="C165" s="77">
        <v>2.4096385500000001E-2</v>
      </c>
      <c r="D165" s="15">
        <v>257</v>
      </c>
      <c r="E165" s="32">
        <f t="shared" si="86"/>
        <v>7.8431372549019607E-3</v>
      </c>
      <c r="F165" s="18">
        <f>IF(ISNUMBER(D165), $B172 * E165, "")</f>
        <v>1176.4705882352941</v>
      </c>
      <c r="G165" s="31">
        <v>258</v>
      </c>
      <c r="H165" s="32">
        <f t="shared" si="87"/>
        <v>1.1764705882352941E-2</v>
      </c>
      <c r="I165" s="101">
        <f>IF(ISNUMBER(G165), $B172 * H165, "")</f>
        <v>1764.7058823529412</v>
      </c>
      <c r="J165" s="15">
        <v>255</v>
      </c>
      <c r="K165" s="32">
        <f t="shared" si="88"/>
        <v>0</v>
      </c>
      <c r="L165" s="18">
        <f>IF(ISNUMBER(J165), $B172 * K165, "")</f>
        <v>0</v>
      </c>
      <c r="M165" s="31">
        <v>252</v>
      </c>
      <c r="N165" s="32">
        <f t="shared" si="89"/>
        <v>-1.1764705882352941E-2</v>
      </c>
      <c r="O165" s="18">
        <f>IF(ISNUMBER(M165), $B172 * N165, "")</f>
        <v>-1764.7058823529412</v>
      </c>
      <c r="Q165" s="223"/>
      <c r="R165" s="223"/>
      <c r="S165" s="223"/>
    </row>
    <row r="166" spans="1:19" ht="17.25" thickBot="1">
      <c r="A166" s="127" t="s">
        <v>226</v>
      </c>
      <c r="B166" s="128">
        <v>428</v>
      </c>
      <c r="C166" s="78">
        <v>2.3923445000000002E-2</v>
      </c>
      <c r="D166" s="20">
        <v>425</v>
      </c>
      <c r="E166" s="21">
        <f t="shared" si="86"/>
        <v>-7.0093457943925233E-3</v>
      </c>
      <c r="F166" s="22">
        <f>IF(ISNUMBER(D166), $B172 * E166, "")</f>
        <v>-1051.4018691588785</v>
      </c>
      <c r="G166" s="30">
        <v>426</v>
      </c>
      <c r="H166" s="21">
        <f t="shared" si="87"/>
        <v>-4.6728971962616819E-3</v>
      </c>
      <c r="I166" s="105">
        <f>IF(ISNUMBER(G166), $B172 * H166, "")</f>
        <v>-700.93457943925227</v>
      </c>
      <c r="J166" s="20">
        <v>423</v>
      </c>
      <c r="K166" s="21">
        <f t="shared" si="88"/>
        <v>-1.1682242990654205E-2</v>
      </c>
      <c r="L166" s="22">
        <f>IF(ISNUMBER(J166), $B172 * K166, "")</f>
        <v>-1752.3364485981308</v>
      </c>
      <c r="M166" s="30">
        <v>419</v>
      </c>
      <c r="N166" s="21">
        <f t="shared" si="89"/>
        <v>-2.1028037383177569E-2</v>
      </c>
      <c r="O166" s="22">
        <f>IF(ISNUMBER(M166), $B172 * N166, "")</f>
        <v>-3154.2056074766351</v>
      </c>
      <c r="Q166" s="223"/>
      <c r="R166" s="223"/>
      <c r="S166" s="223"/>
    </row>
    <row r="167" spans="1:19" ht="17.25" thickBot="1">
      <c r="A167" s="125" t="s">
        <v>248</v>
      </c>
      <c r="B167" s="129">
        <v>776</v>
      </c>
      <c r="C167" s="80">
        <v>2.3746701799999999E-2</v>
      </c>
      <c r="D167" s="106">
        <v>780</v>
      </c>
      <c r="E167" s="107">
        <f>IF(ISNUMBER(D167), (D167 - $B167) / $B167, "")</f>
        <v>5.1546391752577319E-3</v>
      </c>
      <c r="F167" s="108">
        <f>IF(ISNUMBER(D167), $B172 * E167, "")</f>
        <v>773.19587628865975</v>
      </c>
      <c r="G167" s="109">
        <v>780</v>
      </c>
      <c r="H167" s="107">
        <f>IF(ISNUMBER(G167), (G167 - $B167) / $B167, "")</f>
        <v>5.1546391752577319E-3</v>
      </c>
      <c r="I167" s="110">
        <f>IF(ISNUMBER(G167), $B172 * H167, "")</f>
        <v>773.19587628865975</v>
      </c>
      <c r="J167" s="106">
        <v>777</v>
      </c>
      <c r="K167" s="107">
        <f>IF(ISNUMBER(J167), (J167 - $B167) / $B167, "")</f>
        <v>1.288659793814433E-3</v>
      </c>
      <c r="L167" s="108">
        <f>IF(ISNUMBER(J167), $B172 * K167, "")</f>
        <v>193.29896907216494</v>
      </c>
      <c r="M167" s="109">
        <v>768</v>
      </c>
      <c r="N167" s="107">
        <f>IF(ISNUMBER(M167), (M167 - $B167) / $B167, "")</f>
        <v>-1.0309278350515464E-2</v>
      </c>
      <c r="O167" s="108">
        <f>IF(ISNUMBER(M167), $B172 * N167, "")</f>
        <v>-1546.3917525773195</v>
      </c>
      <c r="Q167" s="228"/>
      <c r="R167" s="228"/>
      <c r="S167" s="228"/>
    </row>
    <row r="168" spans="1:19" ht="17.25" thickBot="1">
      <c r="A168" s="125" t="s">
        <v>89</v>
      </c>
      <c r="B168" s="126">
        <v>995</v>
      </c>
      <c r="C168" s="77">
        <v>2.3662551399999999E-2</v>
      </c>
      <c r="D168" s="15">
        <v>1010</v>
      </c>
      <c r="E168" s="32">
        <f t="shared" ref="E168:E171" si="90">IF(ISNUMBER(D168), (D168 - $B168) / $B168, "")</f>
        <v>1.507537688442211E-2</v>
      </c>
      <c r="F168" s="18">
        <f>IF(ISNUMBER(D168), $B172 * E168, "")</f>
        <v>2261.3065326633164</v>
      </c>
      <c r="G168" s="31">
        <v>1010</v>
      </c>
      <c r="H168" s="32">
        <f t="shared" ref="H168:H171" si="91">IF(ISNUMBER(G168), (G168 - $B168) / $B168, "")</f>
        <v>1.507537688442211E-2</v>
      </c>
      <c r="I168" s="101">
        <f>IF(ISNUMBER(G168), $B172 * H168, "")</f>
        <v>2261.3065326633164</v>
      </c>
      <c r="J168" s="15">
        <v>1005</v>
      </c>
      <c r="K168" s="32">
        <f t="shared" ref="K168:K171" si="92">IF(ISNUMBER(J168), (J168 - $B168) / $B168, "")</f>
        <v>1.0050251256281407E-2</v>
      </c>
      <c r="L168" s="18">
        <f>IF(ISNUMBER(J168), $B172 * K168, "")</f>
        <v>1507.537688442211</v>
      </c>
      <c r="M168" s="31">
        <v>995</v>
      </c>
      <c r="N168" s="32">
        <f t="shared" ref="N168:N171" si="93">IF(ISNUMBER(M168), (M168 - $B168) / $B168, "")</f>
        <v>0</v>
      </c>
      <c r="O168" s="18">
        <f>IF(ISNUMBER(M168), $B172 * N168, "")</f>
        <v>0</v>
      </c>
      <c r="Q168" s="228"/>
      <c r="R168" s="228"/>
      <c r="S168" s="228"/>
    </row>
    <row r="169" spans="1:19" ht="17.25" thickBot="1">
      <c r="A169" s="125" t="s">
        <v>262</v>
      </c>
      <c r="B169" s="126">
        <v>181</v>
      </c>
      <c r="C169" s="77">
        <v>2.2598870100000001E-2</v>
      </c>
      <c r="D169" s="15">
        <v>182</v>
      </c>
      <c r="E169" s="32">
        <f t="shared" si="90"/>
        <v>5.5248618784530384E-3</v>
      </c>
      <c r="F169" s="18">
        <f>IF(ISNUMBER(D169), $B172 * E169, "")</f>
        <v>828.72928176795574</v>
      </c>
      <c r="G169" s="31">
        <v>181</v>
      </c>
      <c r="H169" s="32">
        <f t="shared" si="91"/>
        <v>0</v>
      </c>
      <c r="I169" s="101">
        <f>IF(ISNUMBER(G169), $B172 * H169, "")</f>
        <v>0</v>
      </c>
      <c r="J169" s="15">
        <v>180</v>
      </c>
      <c r="K169" s="32">
        <f t="shared" si="92"/>
        <v>-5.5248618784530384E-3</v>
      </c>
      <c r="L169" s="18">
        <f>IF(ISNUMBER(J169), $B172 * K169, "")</f>
        <v>-828.72928176795574</v>
      </c>
      <c r="M169" s="31">
        <v>180</v>
      </c>
      <c r="N169" s="32">
        <f t="shared" si="93"/>
        <v>-5.5248618784530384E-3</v>
      </c>
      <c r="O169" s="18">
        <f>IF(ISNUMBER(M169), $B172 * N169, "")</f>
        <v>-828.72928176795574</v>
      </c>
      <c r="Q169" s="228"/>
      <c r="R169" s="228"/>
      <c r="S169" s="228"/>
    </row>
    <row r="170" spans="1:19">
      <c r="A170" s="125" t="s">
        <v>216</v>
      </c>
      <c r="B170" s="126">
        <v>153</v>
      </c>
      <c r="C170" s="77">
        <v>0.02</v>
      </c>
      <c r="D170" s="15">
        <v>153</v>
      </c>
      <c r="E170" s="32">
        <f t="shared" si="90"/>
        <v>0</v>
      </c>
      <c r="F170" s="18">
        <f>IF(ISNUMBER(D170), $B172 * E170, "")</f>
        <v>0</v>
      </c>
      <c r="G170" s="31">
        <v>153</v>
      </c>
      <c r="H170" s="32">
        <f t="shared" si="91"/>
        <v>0</v>
      </c>
      <c r="I170" s="101">
        <f>IF(ISNUMBER(G170), $B172 * H170, "")</f>
        <v>0</v>
      </c>
      <c r="J170" s="15">
        <v>151</v>
      </c>
      <c r="K170" s="32">
        <f t="shared" si="92"/>
        <v>-1.3071895424836602E-2</v>
      </c>
      <c r="L170" s="18">
        <f>IF(ISNUMBER(J170), $B172 * K170, "")</f>
        <v>-1960.7843137254902</v>
      </c>
      <c r="M170" s="31">
        <v>150</v>
      </c>
      <c r="N170" s="32">
        <f t="shared" si="93"/>
        <v>-1.9607843137254902E-2</v>
      </c>
      <c r="O170" s="18">
        <f>IF(ISNUMBER(M170), $B172 * N170, "")</f>
        <v>-2941.1764705882351</v>
      </c>
      <c r="Q170" s="250"/>
      <c r="R170" s="251"/>
      <c r="S170" s="252"/>
    </row>
    <row r="171" spans="1:19" ht="17.25" thickBot="1">
      <c r="A171" s="130" t="s">
        <v>250</v>
      </c>
      <c r="B171" s="131">
        <v>258</v>
      </c>
      <c r="C171" s="79">
        <v>1.9762845800000001E-2</v>
      </c>
      <c r="D171" s="24">
        <v>260</v>
      </c>
      <c r="E171" s="25">
        <f t="shared" si="90"/>
        <v>7.7519379844961239E-3</v>
      </c>
      <c r="F171" s="104">
        <f>IF(ISNUMBER(D171), $B172 * E171, "")</f>
        <v>1162.7906976744187</v>
      </c>
      <c r="G171" s="102">
        <v>261</v>
      </c>
      <c r="H171" s="25">
        <f t="shared" si="91"/>
        <v>1.1627906976744186E-2</v>
      </c>
      <c r="I171" s="103">
        <f>IF(ISNUMBER(G171), $B172 * H171, "")</f>
        <v>1744.1860465116279</v>
      </c>
      <c r="J171" s="24">
        <v>260</v>
      </c>
      <c r="K171" s="25">
        <f t="shared" si="92"/>
        <v>7.7519379844961239E-3</v>
      </c>
      <c r="L171" s="104">
        <f>IF(ISNUMBER(J171), $B172 * K171, "")</f>
        <v>1162.7906976744187</v>
      </c>
      <c r="M171" s="102">
        <v>259</v>
      </c>
      <c r="N171" s="25">
        <f t="shared" si="93"/>
        <v>3.875968992248062E-3</v>
      </c>
      <c r="O171" s="104">
        <f>IF(ISNUMBER(M171), $B172 * N171, "")</f>
        <v>581.39534883720933</v>
      </c>
      <c r="Q171" s="253"/>
      <c r="R171" s="254"/>
      <c r="S171" s="255"/>
    </row>
    <row r="172" spans="1:19" ht="17.25" thickBot="1">
      <c r="A172" s="132" t="s">
        <v>266</v>
      </c>
      <c r="B172" s="261">
        <f>$B$37</f>
        <v>150000</v>
      </c>
      <c r="C172" s="262"/>
      <c r="D172" s="26" t="s">
        <v>267</v>
      </c>
      <c r="E172" s="27">
        <f>IF(COUNT(E152:E171), SUM(E152:E171) / COUNT(E152:E171), 0)</f>
        <v>1.5035367897413363E-2</v>
      </c>
      <c r="F172" s="28">
        <f>SUM(F152:F171)</f>
        <v>45106.103692240074</v>
      </c>
      <c r="G172" s="26" t="s">
        <v>267</v>
      </c>
      <c r="H172" s="27">
        <f>IF(COUNT(H152:H171), SUM(H152:H171) / COUNT(H152:H171), 0)</f>
        <v>1.7828848478748126E-2</v>
      </c>
      <c r="I172" s="28">
        <f>SUM(I152:I171)</f>
        <v>53486.545436244371</v>
      </c>
      <c r="J172" s="26" t="s">
        <v>267</v>
      </c>
      <c r="K172" s="27">
        <f>IF(COUNT(K152:K171), SUM(K152:K171) / COUNT(K152:K171), 0)</f>
        <v>1.3999921830205125E-2</v>
      </c>
      <c r="L172" s="28">
        <f>SUM(L152:L171)</f>
        <v>41999.765490615369</v>
      </c>
      <c r="M172" s="26" t="s">
        <v>267</v>
      </c>
      <c r="N172" s="27">
        <f>IF(COUNT(N152:N171), SUM(N152:N171) / COUNT(N152:N171), 0)</f>
        <v>2.6622625315236843E-3</v>
      </c>
      <c r="O172" s="28">
        <f>SUM(O152:O171)</f>
        <v>7986.7875945710603</v>
      </c>
      <c r="Q172" s="256"/>
      <c r="R172" s="257"/>
      <c r="S172" s="258"/>
    </row>
    <row r="174" spans="1:19" ht="17.25" thickBot="1"/>
    <row r="175" spans="1:19" ht="17.25" thickBot="1">
      <c r="A175" s="202" t="s">
        <v>251</v>
      </c>
      <c r="B175" s="203"/>
      <c r="C175" s="203"/>
      <c r="D175" s="203"/>
      <c r="E175" s="203"/>
      <c r="F175" s="203"/>
      <c r="G175" s="203"/>
      <c r="H175" s="203"/>
      <c r="I175" s="203"/>
      <c r="J175" s="203"/>
      <c r="K175" s="203"/>
      <c r="L175" s="203"/>
      <c r="M175" s="203"/>
      <c r="N175" s="203"/>
      <c r="O175" s="204"/>
      <c r="Q175" s="223"/>
      <c r="R175" s="223"/>
      <c r="S175" s="223"/>
    </row>
    <row r="176" spans="1:19" ht="17.25" thickBot="1">
      <c r="A176" s="194" t="s">
        <v>263</v>
      </c>
      <c r="B176" s="202" t="s">
        <v>49</v>
      </c>
      <c r="C176" s="204"/>
      <c r="D176" s="202" t="s">
        <v>57</v>
      </c>
      <c r="E176" s="203"/>
      <c r="F176" s="204"/>
      <c r="G176" s="229">
        <f>_xlfn.IFNA(VLOOKUP(B176, 현재가테이블!$B$2:$D$200, 2, FALSE), "-")</f>
        <v>48446000</v>
      </c>
      <c r="H176" s="230"/>
      <c r="I176" s="231"/>
      <c r="J176" s="202" t="s">
        <v>58</v>
      </c>
      <c r="K176" s="203"/>
      <c r="L176" s="204"/>
      <c r="M176" s="232">
        <f>_xlfn.IFNA(VLOOKUP(B176, 현재가테이블!$B$2:$D$200, 3, FALSE), "-")</f>
        <v>4.5040769699999997E-2</v>
      </c>
      <c r="N176" s="233"/>
      <c r="O176" s="234"/>
      <c r="Q176" s="223"/>
      <c r="R176" s="223"/>
      <c r="S176" s="223"/>
    </row>
    <row r="177" spans="1:19" ht="17.25" thickBot="1">
      <c r="A177" s="263" t="s">
        <v>54</v>
      </c>
      <c r="B177" s="265" t="str">
        <f>TEXT($G$1, "[$-ko-KR]yyyy-mm-dd(ddd) ") &amp; "오전 00:00"</f>
        <v>2022-02-16(수) 오전 00:00</v>
      </c>
      <c r="C177" s="266"/>
      <c r="D177" s="225" t="str">
        <f>TEXT($G$1, "[$-ko-KR]yyyy-mm-dd(ddd) ") &amp; "오후 14:00"</f>
        <v>2022-02-16(수) 오후 14:00</v>
      </c>
      <c r="E177" s="226"/>
      <c r="F177" s="227"/>
      <c r="G177" s="225" t="str">
        <f>TEXT($G$1, "[$-ko-KR]yyyy-mm-dd(ddd) ") &amp; "오후 19:00"</f>
        <v>2022-02-16(수) 오후 19:00</v>
      </c>
      <c r="H177" s="226"/>
      <c r="I177" s="227"/>
      <c r="J177" s="225" t="str">
        <f>TEXT($G$1, "[$-ko-KR]yyyy-mm-dd(ddd) ") &amp; "오후 21:00"</f>
        <v>2022-02-16(수) 오후 21:00</v>
      </c>
      <c r="K177" s="226"/>
      <c r="L177" s="227"/>
      <c r="M177" s="225" t="str">
        <f>TEXT($G$1+1, "[$-ko-KR]yyyy-mm-dd(ddd) ") &amp; "오전 00:00"</f>
        <v>2022-02-17(목) 오전 00:00</v>
      </c>
      <c r="N177" s="226"/>
      <c r="O177" s="227"/>
      <c r="Q177" s="223"/>
      <c r="R177" s="223"/>
      <c r="S177" s="223"/>
    </row>
    <row r="178" spans="1:19" ht="17.25" thickBot="1">
      <c r="A178" s="264"/>
      <c r="B178" s="121" t="s">
        <v>57</v>
      </c>
      <c r="C178" s="122" t="s">
        <v>58</v>
      </c>
      <c r="D178" s="2" t="s">
        <v>57</v>
      </c>
      <c r="E178" s="10" t="s">
        <v>264</v>
      </c>
      <c r="F178" s="11" t="s">
        <v>265</v>
      </c>
      <c r="G178" s="195" t="s">
        <v>57</v>
      </c>
      <c r="H178" s="196" t="s">
        <v>264</v>
      </c>
      <c r="I178" s="197" t="s">
        <v>265</v>
      </c>
      <c r="J178" s="10" t="s">
        <v>57</v>
      </c>
      <c r="K178" s="10" t="s">
        <v>264</v>
      </c>
      <c r="L178" s="115" t="s">
        <v>265</v>
      </c>
      <c r="M178" s="2" t="s">
        <v>57</v>
      </c>
      <c r="N178" s="10" t="s">
        <v>264</v>
      </c>
      <c r="O178" s="66" t="s">
        <v>265</v>
      </c>
      <c r="Q178" s="228"/>
      <c r="R178" s="228"/>
      <c r="S178" s="228"/>
    </row>
    <row r="179" spans="1:19" ht="17.25" thickBot="1">
      <c r="A179" s="123" t="s">
        <v>242</v>
      </c>
      <c r="B179" s="124">
        <v>5615</v>
      </c>
      <c r="C179" s="76">
        <v>2.4635036499999999E-2</v>
      </c>
      <c r="D179" s="13">
        <v>5780</v>
      </c>
      <c r="E179" s="14">
        <f>IF(ISNUMBER(D179), (D179 - $B179) / $B179, "")</f>
        <v>2.9385574354407838E-2</v>
      </c>
      <c r="F179" s="16">
        <f>IF(ISNUMBER(D179), $B199 * E179, "")</f>
        <v>4407.8361531611754</v>
      </c>
      <c r="G179" s="29">
        <v>5835</v>
      </c>
      <c r="H179" s="14">
        <f>IF(ISNUMBER(G179), (G179 - $B179) / $B179, "")</f>
        <v>3.9180765805877114E-2</v>
      </c>
      <c r="I179" s="100">
        <f>IF(ISNUMBER(G179), $B199 * H179, "")</f>
        <v>5877.1148708815672</v>
      </c>
      <c r="J179" s="13">
        <v>5800</v>
      </c>
      <c r="K179" s="14">
        <f>IF(ISNUMBER(J179), (J179 - $B179) / $B179, "")</f>
        <v>3.2947462154942118E-2</v>
      </c>
      <c r="L179" s="16">
        <f>IF(ISNUMBER(J179), $B199 * K179, "")</f>
        <v>4942.1193232413179</v>
      </c>
      <c r="M179" s="29">
        <v>5740</v>
      </c>
      <c r="N179" s="14">
        <f>IF(ISNUMBER(M179), (M179 - $B179) / $B179, "")</f>
        <v>2.2261798753339269E-2</v>
      </c>
      <c r="O179" s="16">
        <f>IF(ISNUMBER(M179), $B199 * N179, "")</f>
        <v>3339.2698130008903</v>
      </c>
      <c r="Q179" s="223"/>
      <c r="R179" s="223"/>
      <c r="S179" s="223"/>
    </row>
    <row r="180" spans="1:19" ht="17.25" thickBot="1">
      <c r="A180" s="125" t="s">
        <v>190</v>
      </c>
      <c r="B180" s="126">
        <v>96.8</v>
      </c>
      <c r="C180" s="77">
        <v>2.43386243E-2</v>
      </c>
      <c r="D180" s="15">
        <v>97.7</v>
      </c>
      <c r="E180" s="32">
        <f t="shared" ref="E180:E183" si="94">IF(ISNUMBER(D180), (D180 - $B180) / $B180, "")</f>
        <v>9.297520661157084E-3</v>
      </c>
      <c r="F180" s="18">
        <f>IF(ISNUMBER(D180), $B199 * E180, "")</f>
        <v>1394.6280991735625</v>
      </c>
      <c r="G180" s="31">
        <v>97.7</v>
      </c>
      <c r="H180" s="32">
        <f t="shared" ref="H180:H183" si="95">IF(ISNUMBER(G180), (G180 - $B180) / $B180, "")</f>
        <v>9.297520661157084E-3</v>
      </c>
      <c r="I180" s="101">
        <f>IF(ISNUMBER(G180), $B199 * H180, "")</f>
        <v>1394.6280991735625</v>
      </c>
      <c r="J180" s="15">
        <v>97.9</v>
      </c>
      <c r="K180" s="32">
        <f t="shared" ref="K180:K183" si="96">IF(ISNUMBER(J180), (J180 - $B180) / $B180, "")</f>
        <v>1.1363636363636452E-2</v>
      </c>
      <c r="L180" s="18">
        <f>IF(ISNUMBER(J180), $B199 * K180, "")</f>
        <v>1704.5454545454679</v>
      </c>
      <c r="M180" s="31">
        <v>95.8</v>
      </c>
      <c r="N180" s="32">
        <f t="shared" ref="N180:N183" si="97">IF(ISNUMBER(M180), (M180 - $B180) / $B180, "")</f>
        <v>-1.0330578512396695E-2</v>
      </c>
      <c r="O180" s="18">
        <f>IF(ISNUMBER(M180), $B199 * N180, "")</f>
        <v>-1549.5867768595042</v>
      </c>
      <c r="Q180" s="223"/>
      <c r="R180" s="223"/>
      <c r="S180" s="223"/>
    </row>
    <row r="181" spans="1:19" ht="17.25" thickBot="1">
      <c r="A181" s="125" t="s">
        <v>188</v>
      </c>
      <c r="B181" s="126">
        <v>255</v>
      </c>
      <c r="C181" s="77">
        <v>2.4096385500000001E-2</v>
      </c>
      <c r="D181" s="15">
        <v>257</v>
      </c>
      <c r="E181" s="32">
        <f t="shared" si="94"/>
        <v>7.8431372549019607E-3</v>
      </c>
      <c r="F181" s="18">
        <f>IF(ISNUMBER(D181), $B199 * E181, "")</f>
        <v>1176.4705882352941</v>
      </c>
      <c r="G181" s="31">
        <v>258</v>
      </c>
      <c r="H181" s="32">
        <f t="shared" si="95"/>
        <v>1.1764705882352941E-2</v>
      </c>
      <c r="I181" s="101">
        <f>IF(ISNUMBER(G181), $B199 * H181, "")</f>
        <v>1764.7058823529412</v>
      </c>
      <c r="J181" s="15">
        <v>255</v>
      </c>
      <c r="K181" s="32">
        <f t="shared" si="96"/>
        <v>0</v>
      </c>
      <c r="L181" s="18">
        <f>IF(ISNUMBER(J181), $B199 * K181, "")</f>
        <v>0</v>
      </c>
      <c r="M181" s="31">
        <v>252</v>
      </c>
      <c r="N181" s="32">
        <f t="shared" si="97"/>
        <v>-1.1764705882352941E-2</v>
      </c>
      <c r="O181" s="18">
        <f>IF(ISNUMBER(M181), $B199 * N181, "")</f>
        <v>-1764.7058823529412</v>
      </c>
      <c r="Q181" s="228"/>
      <c r="R181" s="228"/>
      <c r="S181" s="228"/>
    </row>
    <row r="182" spans="1:19" ht="17.25" thickBot="1">
      <c r="A182" s="125" t="s">
        <v>333</v>
      </c>
      <c r="B182" s="126">
        <v>200400</v>
      </c>
      <c r="C182" s="77">
        <v>2.4016351599999999E-2</v>
      </c>
      <c r="D182" s="15">
        <v>206250</v>
      </c>
      <c r="E182" s="32">
        <f t="shared" si="94"/>
        <v>2.9191616766467067E-2</v>
      </c>
      <c r="F182" s="18">
        <f>IF(ISNUMBER(D182), $B199 * E182, "")</f>
        <v>4378.7425149700603</v>
      </c>
      <c r="G182" s="31">
        <v>206700</v>
      </c>
      <c r="H182" s="32">
        <f t="shared" si="95"/>
        <v>3.1437125748502992E-2</v>
      </c>
      <c r="I182" s="101">
        <f>IF(ISNUMBER(G182), $B199 * H182, "")</f>
        <v>4715.5688622754487</v>
      </c>
      <c r="J182" s="15">
        <v>203500</v>
      </c>
      <c r="K182" s="32">
        <f t="shared" si="96"/>
        <v>1.5469061876247504E-2</v>
      </c>
      <c r="L182" s="18">
        <f>IF(ISNUMBER(J182), $B199 * K182, "")</f>
        <v>2320.3592814371254</v>
      </c>
      <c r="M182" s="31">
        <v>200100</v>
      </c>
      <c r="N182" s="32">
        <f t="shared" si="97"/>
        <v>-1.4970059880239522E-3</v>
      </c>
      <c r="O182" s="18">
        <f>IF(ISNUMBER(M182), $B199 * N182, "")</f>
        <v>-224.55089820359282</v>
      </c>
      <c r="Q182" s="228"/>
      <c r="R182" s="228"/>
      <c r="S182" s="228"/>
    </row>
    <row r="183" spans="1:19" ht="17.25" thickBot="1">
      <c r="A183" s="127" t="s">
        <v>226</v>
      </c>
      <c r="B183" s="128">
        <v>428</v>
      </c>
      <c r="C183" s="78">
        <v>2.3923445000000002E-2</v>
      </c>
      <c r="D183" s="20">
        <v>425</v>
      </c>
      <c r="E183" s="21">
        <f t="shared" si="94"/>
        <v>-7.0093457943925233E-3</v>
      </c>
      <c r="F183" s="22">
        <f>IF(ISNUMBER(D183), $B199 * E183, "")</f>
        <v>-1051.4018691588785</v>
      </c>
      <c r="G183" s="30">
        <v>426</v>
      </c>
      <c r="H183" s="21">
        <f t="shared" si="95"/>
        <v>-4.6728971962616819E-3</v>
      </c>
      <c r="I183" s="105">
        <f>IF(ISNUMBER(G183), $B199 * H183, "")</f>
        <v>-700.93457943925227</v>
      </c>
      <c r="J183" s="20">
        <v>423</v>
      </c>
      <c r="K183" s="21">
        <f t="shared" si="96"/>
        <v>-1.1682242990654205E-2</v>
      </c>
      <c r="L183" s="22">
        <f>IF(ISNUMBER(J183), $B199 * K183, "")</f>
        <v>-1752.3364485981308</v>
      </c>
      <c r="M183" s="30">
        <v>419</v>
      </c>
      <c r="N183" s="21">
        <f t="shared" si="97"/>
        <v>-2.1028037383177569E-2</v>
      </c>
      <c r="O183" s="22">
        <f>IF(ISNUMBER(M183), $B199 * N183, "")</f>
        <v>-3154.2056074766351</v>
      </c>
      <c r="Q183" s="228"/>
      <c r="R183" s="228"/>
      <c r="S183" s="228"/>
    </row>
    <row r="184" spans="1:19" ht="17.25" thickBot="1">
      <c r="A184" s="125" t="s">
        <v>248</v>
      </c>
      <c r="B184" s="129">
        <v>776</v>
      </c>
      <c r="C184" s="80">
        <v>2.3746701799999999E-2</v>
      </c>
      <c r="D184" s="106">
        <v>780</v>
      </c>
      <c r="E184" s="107">
        <f>IF(ISNUMBER(D184), (D184 - $B184) / $B184, "")</f>
        <v>5.1546391752577319E-3</v>
      </c>
      <c r="F184" s="108">
        <f>IF(ISNUMBER(D184), $B199 * E184, "")</f>
        <v>773.19587628865975</v>
      </c>
      <c r="G184" s="109">
        <v>780</v>
      </c>
      <c r="H184" s="107">
        <f>IF(ISNUMBER(G184), (G184 - $B184) / $B184, "")</f>
        <v>5.1546391752577319E-3</v>
      </c>
      <c r="I184" s="110">
        <f>IF(ISNUMBER(G184), $B199 * H184, "")</f>
        <v>773.19587628865975</v>
      </c>
      <c r="J184" s="106">
        <v>777</v>
      </c>
      <c r="K184" s="107">
        <f>IF(ISNUMBER(J184), (J184 - $B184) / $B184, "")</f>
        <v>1.288659793814433E-3</v>
      </c>
      <c r="L184" s="108">
        <f>IF(ISNUMBER(J184), $B199 * K184, "")</f>
        <v>193.29896907216494</v>
      </c>
      <c r="M184" s="109">
        <v>768</v>
      </c>
      <c r="N184" s="107">
        <f>IF(ISNUMBER(M184), (M184 - $B184) / $B184, "")</f>
        <v>-1.0309278350515464E-2</v>
      </c>
      <c r="O184" s="108">
        <f>IF(ISNUMBER(M184), $B199 * N184, "")</f>
        <v>-1546.3917525773195</v>
      </c>
      <c r="Q184" s="228"/>
      <c r="R184" s="228"/>
      <c r="S184" s="228"/>
    </row>
    <row r="185" spans="1:19" ht="17.25" thickBot="1">
      <c r="A185" s="125" t="s">
        <v>89</v>
      </c>
      <c r="B185" s="126">
        <v>995</v>
      </c>
      <c r="C185" s="77">
        <v>2.3662551399999999E-2</v>
      </c>
      <c r="D185" s="15">
        <v>1010</v>
      </c>
      <c r="E185" s="32">
        <f t="shared" ref="E185:E188" si="98">IF(ISNUMBER(D185), (D185 - $B185) / $B185, "")</f>
        <v>1.507537688442211E-2</v>
      </c>
      <c r="F185" s="18">
        <f>IF(ISNUMBER(D185), $B199 * E185, "")</f>
        <v>2261.3065326633164</v>
      </c>
      <c r="G185" s="31">
        <v>1010</v>
      </c>
      <c r="H185" s="32">
        <f t="shared" ref="H185:H188" si="99">IF(ISNUMBER(G185), (G185 - $B185) / $B185, "")</f>
        <v>1.507537688442211E-2</v>
      </c>
      <c r="I185" s="101">
        <f>IF(ISNUMBER(G185), $B199 * H185, "")</f>
        <v>2261.3065326633164</v>
      </c>
      <c r="J185" s="15">
        <v>1005</v>
      </c>
      <c r="K185" s="32">
        <f t="shared" ref="K185:K188" si="100">IF(ISNUMBER(J185), (J185 - $B185) / $B185, "")</f>
        <v>1.0050251256281407E-2</v>
      </c>
      <c r="L185" s="18">
        <f>IF(ISNUMBER(J185), $B199 * K185, "")</f>
        <v>1507.537688442211</v>
      </c>
      <c r="M185" s="31">
        <v>995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228"/>
      <c r="R185" s="228"/>
      <c r="S185" s="228"/>
    </row>
    <row r="186" spans="1:19" ht="17.25" thickBot="1">
      <c r="A186" s="125" t="s">
        <v>262</v>
      </c>
      <c r="B186" s="126">
        <v>181</v>
      </c>
      <c r="C186" s="77">
        <v>2.2598870100000001E-2</v>
      </c>
      <c r="D186" s="15">
        <v>182</v>
      </c>
      <c r="E186" s="32">
        <f t="shared" si="98"/>
        <v>5.5248618784530384E-3</v>
      </c>
      <c r="F186" s="18">
        <f>IF(ISNUMBER(D186), $B199 * E186, "")</f>
        <v>828.72928176795574</v>
      </c>
      <c r="G186" s="31">
        <v>181</v>
      </c>
      <c r="H186" s="32">
        <f t="shared" si="99"/>
        <v>0</v>
      </c>
      <c r="I186" s="101">
        <f>IF(ISNUMBER(G186), $B199 * H186, "")</f>
        <v>0</v>
      </c>
      <c r="J186" s="15">
        <v>180</v>
      </c>
      <c r="K186" s="32">
        <f t="shared" si="100"/>
        <v>-5.5248618784530384E-3</v>
      </c>
      <c r="L186" s="18">
        <f>IF(ISNUMBER(J186), $B199 * K186, "")</f>
        <v>-828.72928176795574</v>
      </c>
      <c r="M186" s="31">
        <v>180</v>
      </c>
      <c r="N186" s="32">
        <f t="shared" si="101"/>
        <v>-5.5248618784530384E-3</v>
      </c>
      <c r="O186" s="18">
        <f>IF(ISNUMBER(M186), $B199 * N186, "")</f>
        <v>-828.72928176795574</v>
      </c>
      <c r="Q186" s="228"/>
      <c r="R186" s="228"/>
      <c r="S186" s="228"/>
    </row>
    <row r="187" spans="1:19" ht="17.25" thickBot="1">
      <c r="A187" s="125" t="s">
        <v>335</v>
      </c>
      <c r="B187" s="126">
        <v>6810</v>
      </c>
      <c r="C187" s="77">
        <v>2.17554389E-2</v>
      </c>
      <c r="D187" s="15">
        <v>7335</v>
      </c>
      <c r="E187" s="32">
        <f t="shared" si="98"/>
        <v>7.7092511013215861E-2</v>
      </c>
      <c r="F187" s="18">
        <f>IF(ISNUMBER(D187), $B199 * E187, "")</f>
        <v>11563.876651982378</v>
      </c>
      <c r="G187" s="31">
        <v>7195</v>
      </c>
      <c r="H187" s="32">
        <f t="shared" si="99"/>
        <v>5.6534508076358299E-2</v>
      </c>
      <c r="I187" s="101">
        <f>IF(ISNUMBER(G187), $B199 * H187, "")</f>
        <v>8480.1762114537451</v>
      </c>
      <c r="J187" s="15">
        <v>7210</v>
      </c>
      <c r="K187" s="32">
        <f t="shared" si="100"/>
        <v>5.8737151248164463E-2</v>
      </c>
      <c r="L187" s="18">
        <f>IF(ISNUMBER(J187), $B199 * K187, "")</f>
        <v>8810.5726872246687</v>
      </c>
      <c r="M187" s="31">
        <v>7120</v>
      </c>
      <c r="N187" s="32">
        <f t="shared" si="101"/>
        <v>4.552129221732746E-2</v>
      </c>
      <c r="O187" s="18">
        <f>IF(ISNUMBER(M187), $B199 * N187, "")</f>
        <v>6828.1938325991187</v>
      </c>
      <c r="Q187" s="33"/>
      <c r="R187" s="33"/>
    </row>
    <row r="188" spans="1:19" ht="17.25" thickBot="1">
      <c r="A188" s="130" t="s">
        <v>167</v>
      </c>
      <c r="B188" s="131">
        <v>17770</v>
      </c>
      <c r="C188" s="79">
        <v>2.12643678E-2</v>
      </c>
      <c r="D188" s="24">
        <v>17800</v>
      </c>
      <c r="E188" s="25">
        <f t="shared" si="98"/>
        <v>1.6882386043894203E-3</v>
      </c>
      <c r="F188" s="104">
        <f>IF(ISNUMBER(D188), $B199 * E188, "")</f>
        <v>253.23579065841307</v>
      </c>
      <c r="G188" s="102">
        <v>17880</v>
      </c>
      <c r="H188" s="25">
        <f t="shared" si="99"/>
        <v>6.1902082160945416E-3</v>
      </c>
      <c r="I188" s="103">
        <f>IF(ISNUMBER(G188), $B199 * H188, "")</f>
        <v>928.5312324141812</v>
      </c>
      <c r="J188" s="24">
        <v>17830</v>
      </c>
      <c r="K188" s="25">
        <f t="shared" si="100"/>
        <v>3.3764772087788407E-3</v>
      </c>
      <c r="L188" s="104">
        <f>IF(ISNUMBER(J188), $B199 * K188, "")</f>
        <v>506.47158131682613</v>
      </c>
      <c r="M188" s="102">
        <v>17680</v>
      </c>
      <c r="N188" s="25">
        <f t="shared" si="101"/>
        <v>-5.064715813168261E-3</v>
      </c>
      <c r="O188" s="104">
        <f>IF(ISNUMBER(M188), $B199 * N188, "")</f>
        <v>-759.7073719752392</v>
      </c>
      <c r="Q188" s="237"/>
      <c r="R188" s="238"/>
      <c r="S188" s="239"/>
    </row>
    <row r="189" spans="1:19">
      <c r="A189" s="123" t="s">
        <v>87</v>
      </c>
      <c r="B189" s="124">
        <v>116350</v>
      </c>
      <c r="C189" s="76">
        <v>2.0166593600000001E-2</v>
      </c>
      <c r="D189" s="13">
        <v>116350</v>
      </c>
      <c r="E189" s="14">
        <f>IF(ISNUMBER(D189), (D189 - $B189) / $B189, "")</f>
        <v>0</v>
      </c>
      <c r="F189" s="16">
        <f>IF(ISNUMBER(D189), $B199 * E189, "")</f>
        <v>0</v>
      </c>
      <c r="G189" s="29">
        <v>116100</v>
      </c>
      <c r="H189" s="14">
        <f>IF(ISNUMBER(G189), (G189 - $B189) / $B189, "")</f>
        <v>-2.1486892995272885E-3</v>
      </c>
      <c r="I189" s="100">
        <f>IF(ISNUMBER(G189), $B199 * H189, "")</f>
        <v>-322.30339492909326</v>
      </c>
      <c r="J189" s="13">
        <v>116450</v>
      </c>
      <c r="K189" s="14">
        <f>IF(ISNUMBER(J189), (J189 - $B189) / $B189, "")</f>
        <v>8.5947571981091536E-4</v>
      </c>
      <c r="L189" s="16">
        <f>IF(ISNUMBER(J189), $B199 * K189, "")</f>
        <v>128.92135797163729</v>
      </c>
      <c r="M189" s="29">
        <v>114650</v>
      </c>
      <c r="N189" s="14">
        <f>IF(ISNUMBER(M189), (M189 - $B189) / $B189, "")</f>
        <v>-1.461108723678556E-2</v>
      </c>
      <c r="O189" s="16">
        <f>IF(ISNUMBER(M189), $B199 * N189, "")</f>
        <v>-2191.6630855178341</v>
      </c>
      <c r="Q189" s="240"/>
      <c r="R189" s="241"/>
      <c r="S189" s="242"/>
    </row>
    <row r="190" spans="1:19" ht="17.25" thickBot="1">
      <c r="A190" s="125" t="s">
        <v>216</v>
      </c>
      <c r="B190" s="126">
        <v>153</v>
      </c>
      <c r="C190" s="77">
        <v>0.02</v>
      </c>
      <c r="D190" s="15">
        <v>153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153</v>
      </c>
      <c r="H190" s="32">
        <f t="shared" ref="H190:H193" si="103">IF(ISNUMBER(G190), (G190 - $B190) / $B190, "")</f>
        <v>0</v>
      </c>
      <c r="I190" s="101">
        <f>IF(ISNUMBER(G190), $B199 * H190, "")</f>
        <v>0</v>
      </c>
      <c r="J190" s="15">
        <v>151</v>
      </c>
      <c r="K190" s="32">
        <f t="shared" ref="K190:K193" si="104">IF(ISNUMBER(J190), (J190 - $B190) / $B190, "")</f>
        <v>-1.3071895424836602E-2</v>
      </c>
      <c r="L190" s="18">
        <f>IF(ISNUMBER(J190), $B199 * K190, "")</f>
        <v>-1960.7843137254902</v>
      </c>
      <c r="M190" s="31">
        <v>150</v>
      </c>
      <c r="N190" s="32">
        <f t="shared" ref="N190:N193" si="105">IF(ISNUMBER(M190), (M190 - $B190) / $B190, "")</f>
        <v>-1.9607843137254902E-2</v>
      </c>
      <c r="O190" s="18">
        <f>IF(ISNUMBER(M190), $B199 * N190, "")</f>
        <v>-2941.1764705882351</v>
      </c>
      <c r="Q190" s="243"/>
      <c r="R190" s="244"/>
      <c r="S190" s="245"/>
    </row>
    <row r="191" spans="1:19" ht="17.25" thickBot="1">
      <c r="A191" s="125" t="s">
        <v>250</v>
      </c>
      <c r="B191" s="126">
        <v>258</v>
      </c>
      <c r="C191" s="77">
        <v>1.9762845800000001E-2</v>
      </c>
      <c r="D191" s="15">
        <v>260</v>
      </c>
      <c r="E191" s="32">
        <f t="shared" si="102"/>
        <v>7.7519379844961239E-3</v>
      </c>
      <c r="F191" s="18">
        <f>IF(ISNUMBER(D191), $B199 * E191, "")</f>
        <v>1162.7906976744187</v>
      </c>
      <c r="G191" s="31">
        <v>261</v>
      </c>
      <c r="H191" s="32">
        <f t="shared" si="103"/>
        <v>1.1627906976744186E-2</v>
      </c>
      <c r="I191" s="101">
        <f>IF(ISNUMBER(G191), $B199 * H191, "")</f>
        <v>1744.1860465116279</v>
      </c>
      <c r="J191" s="15">
        <v>260</v>
      </c>
      <c r="K191" s="32">
        <f t="shared" si="104"/>
        <v>7.7519379844961239E-3</v>
      </c>
      <c r="L191" s="18">
        <f>IF(ISNUMBER(J191), $B199 * K191, "")</f>
        <v>1162.7906976744187</v>
      </c>
      <c r="M191" s="31">
        <v>259</v>
      </c>
      <c r="N191" s="32">
        <f t="shared" si="105"/>
        <v>3.875968992248062E-3</v>
      </c>
      <c r="O191" s="18">
        <f>IF(ISNUMBER(M191), $B199 * N191, "")</f>
        <v>581.39534883720933</v>
      </c>
      <c r="Q191" s="228"/>
      <c r="R191" s="228"/>
      <c r="S191" s="228"/>
    </row>
    <row r="192" spans="1:19" ht="17.25" thickBot="1">
      <c r="A192" s="125" t="s">
        <v>139</v>
      </c>
      <c r="B192" s="126">
        <v>6590</v>
      </c>
      <c r="C192" s="77">
        <v>1.93348801E-2</v>
      </c>
      <c r="D192" s="15">
        <v>6685</v>
      </c>
      <c r="E192" s="32">
        <f t="shared" si="102"/>
        <v>1.4415781487101669E-2</v>
      </c>
      <c r="F192" s="18">
        <f>IF(ISNUMBER(D192), $B199 * E192, "")</f>
        <v>2162.3672230652505</v>
      </c>
      <c r="G192" s="31">
        <v>6720</v>
      </c>
      <c r="H192" s="32">
        <f t="shared" si="103"/>
        <v>1.9726858877086494E-2</v>
      </c>
      <c r="I192" s="101">
        <f>IF(ISNUMBER(G192), $B199 * H192, "")</f>
        <v>2959.0288315629741</v>
      </c>
      <c r="J192" s="15">
        <v>6925</v>
      </c>
      <c r="K192" s="32">
        <f t="shared" si="104"/>
        <v>5.0834597875569043E-2</v>
      </c>
      <c r="L192" s="18">
        <f>IF(ISNUMBER(J192), $B199 * K192, "")</f>
        <v>7625.1896813353569</v>
      </c>
      <c r="M192" s="31">
        <v>6705</v>
      </c>
      <c r="N192" s="32">
        <f t="shared" si="105"/>
        <v>1.7450682852807285E-2</v>
      </c>
      <c r="O192" s="18">
        <f>IF(ISNUMBER(M192), $B199 * N192, "")</f>
        <v>2617.6024279210928</v>
      </c>
      <c r="Q192" s="223"/>
      <c r="R192" s="223"/>
      <c r="S192" s="223"/>
    </row>
    <row r="193" spans="1:19" ht="17.25" thickBot="1">
      <c r="A193" s="127" t="s">
        <v>220</v>
      </c>
      <c r="B193" s="128">
        <v>3060</v>
      </c>
      <c r="C193" s="78">
        <v>1.8302828600000001E-2</v>
      </c>
      <c r="D193" s="20">
        <v>3065</v>
      </c>
      <c r="E193" s="21">
        <f t="shared" si="102"/>
        <v>1.6339869281045752E-3</v>
      </c>
      <c r="F193" s="22">
        <f>IF(ISNUMBER(D193), $B199 * E193, "")</f>
        <v>245.09803921568627</v>
      </c>
      <c r="G193" s="30">
        <v>3070</v>
      </c>
      <c r="H193" s="21">
        <f t="shared" si="103"/>
        <v>3.2679738562091504E-3</v>
      </c>
      <c r="I193" s="105">
        <f>IF(ISNUMBER(G193), $B199 * H193, "")</f>
        <v>490.19607843137254</v>
      </c>
      <c r="J193" s="20">
        <v>3075</v>
      </c>
      <c r="K193" s="21">
        <f t="shared" si="104"/>
        <v>4.9019607843137254E-3</v>
      </c>
      <c r="L193" s="22">
        <f>IF(ISNUMBER(J193), $B199 * K193, "")</f>
        <v>735.29411764705878</v>
      </c>
      <c r="M193" s="30">
        <v>3020</v>
      </c>
      <c r="N193" s="21">
        <f t="shared" si="105"/>
        <v>-1.3071895424836602E-2</v>
      </c>
      <c r="O193" s="22">
        <f>IF(ISNUMBER(M193), $B199 * N193, "")</f>
        <v>-1960.7843137254902</v>
      </c>
      <c r="Q193" s="223"/>
      <c r="R193" s="223"/>
      <c r="S193" s="223"/>
    </row>
    <row r="194" spans="1:19" ht="17.25" thickBot="1">
      <c r="A194" s="125" t="s">
        <v>179</v>
      </c>
      <c r="B194" s="129">
        <v>43100</v>
      </c>
      <c r="C194" s="80">
        <v>1.77095632E-2</v>
      </c>
      <c r="D194" s="106">
        <v>43290</v>
      </c>
      <c r="E194" s="107">
        <f>IF(ISNUMBER(D194), (D194 - $B194) / $B194, "")</f>
        <v>4.4083526682134567E-3</v>
      </c>
      <c r="F194" s="108">
        <f>IF(ISNUMBER(D194), $B199 * E194, "")</f>
        <v>661.25290023201853</v>
      </c>
      <c r="G194" s="109">
        <v>43450</v>
      </c>
      <c r="H194" s="107">
        <f>IF(ISNUMBER(G194), (G194 - $B194) / $B194, "")</f>
        <v>8.1206496519721574E-3</v>
      </c>
      <c r="I194" s="110">
        <f>IF(ISNUMBER(G194), $B199 * H194, "")</f>
        <v>1218.0974477958237</v>
      </c>
      <c r="J194" s="106">
        <v>43140</v>
      </c>
      <c r="K194" s="107">
        <f>IF(ISNUMBER(J194), (J194 - $B194) / $B194, "")</f>
        <v>9.2807424593967518E-4</v>
      </c>
      <c r="L194" s="108">
        <f>IF(ISNUMBER(J194), $B199 * K194, "")</f>
        <v>139.21113689095128</v>
      </c>
      <c r="M194" s="109">
        <v>42630</v>
      </c>
      <c r="N194" s="107">
        <f>IF(ISNUMBER(M194), (M194 - $B194) / $B194, "")</f>
        <v>-1.0904872389791183E-2</v>
      </c>
      <c r="O194" s="108">
        <f>IF(ISNUMBER(M194), $B199 * N194, "")</f>
        <v>-1635.7308584686775</v>
      </c>
      <c r="Q194" s="228"/>
      <c r="R194" s="228"/>
      <c r="S194" s="228"/>
    </row>
    <row r="195" spans="1:19" ht="17.25" thickBot="1">
      <c r="A195" s="125" t="s">
        <v>240</v>
      </c>
      <c r="B195" s="126">
        <v>1220</v>
      </c>
      <c r="C195" s="77">
        <v>1.6666666699999999E-2</v>
      </c>
      <c r="D195" s="15">
        <v>1230</v>
      </c>
      <c r="E195" s="32">
        <f t="shared" ref="E195:E198" si="106">IF(ISNUMBER(D195), (D195 - $B195) / $B195, "")</f>
        <v>8.1967213114754103E-3</v>
      </c>
      <c r="F195" s="18">
        <f>IF(ISNUMBER(D195), $B199 * E195, "")</f>
        <v>1229.5081967213116</v>
      </c>
      <c r="G195" s="31">
        <v>1230</v>
      </c>
      <c r="H195" s="32">
        <f t="shared" ref="H195:H198" si="107">IF(ISNUMBER(G195), (G195 - $B195) / $B195, "")</f>
        <v>8.1967213114754103E-3</v>
      </c>
      <c r="I195" s="101">
        <f>IF(ISNUMBER(G195), $B199 * H195, "")</f>
        <v>1229.5081967213116</v>
      </c>
      <c r="J195" s="15">
        <v>1235</v>
      </c>
      <c r="K195" s="32">
        <f t="shared" ref="K195:K198" si="108">IF(ISNUMBER(J195), (J195 - $B195) / $B195, "")</f>
        <v>1.2295081967213115E-2</v>
      </c>
      <c r="L195" s="18">
        <f>IF(ISNUMBER(J195), $B199 * K195, "")</f>
        <v>1844.2622950819671</v>
      </c>
      <c r="M195" s="31">
        <v>1215</v>
      </c>
      <c r="N195" s="32">
        <f t="shared" ref="N195:N198" si="109">IF(ISNUMBER(M195), (M195 - $B195) / $B195, "")</f>
        <v>-4.0983606557377051E-3</v>
      </c>
      <c r="O195" s="18">
        <f>IF(ISNUMBER(M195), $B199 * N195, "")</f>
        <v>-614.7540983606558</v>
      </c>
      <c r="Q195" s="228"/>
      <c r="R195" s="228"/>
      <c r="S195" s="228"/>
    </row>
    <row r="196" spans="1:19" ht="17.25" thickBot="1">
      <c r="A196" s="125" t="s">
        <v>77</v>
      </c>
      <c r="B196" s="126">
        <v>407750</v>
      </c>
      <c r="C196" s="77">
        <v>1.5819631300000001E-2</v>
      </c>
      <c r="D196" s="15">
        <v>406950</v>
      </c>
      <c r="E196" s="32">
        <f t="shared" si="106"/>
        <v>-1.9619865113427344E-3</v>
      </c>
      <c r="F196" s="18">
        <f>IF(ISNUMBER(D196), $B199 * E196, "")</f>
        <v>-294.29797670141016</v>
      </c>
      <c r="G196" s="31">
        <v>408400</v>
      </c>
      <c r="H196" s="32">
        <f t="shared" si="107"/>
        <v>1.5941140404659717E-3</v>
      </c>
      <c r="I196" s="101">
        <f>IF(ISNUMBER(G196), $B199 * H196, "")</f>
        <v>239.11710606989575</v>
      </c>
      <c r="J196" s="15">
        <v>410050</v>
      </c>
      <c r="K196" s="32">
        <f t="shared" si="108"/>
        <v>5.6407112201103619E-3</v>
      </c>
      <c r="L196" s="18">
        <f>IF(ISNUMBER(J196), $B199 * K196, "")</f>
        <v>846.10668301655426</v>
      </c>
      <c r="M196" s="31">
        <v>402000</v>
      </c>
      <c r="N196" s="32">
        <f t="shared" si="109"/>
        <v>-1.4101778050275904E-2</v>
      </c>
      <c r="O196" s="18">
        <f>IF(ISNUMBER(M196), $B199 * N196, "")</f>
        <v>-2115.2667075413856</v>
      </c>
      <c r="Q196" s="228"/>
      <c r="R196" s="228"/>
      <c r="S196" s="228"/>
    </row>
    <row r="197" spans="1:19">
      <c r="A197" s="125" t="s">
        <v>198</v>
      </c>
      <c r="B197" s="126">
        <v>53.4</v>
      </c>
      <c r="C197" s="77">
        <v>1.32827324E-2</v>
      </c>
      <c r="D197" s="15">
        <v>53.9</v>
      </c>
      <c r="E197" s="32">
        <f t="shared" si="106"/>
        <v>9.3632958801498131E-3</v>
      </c>
      <c r="F197" s="18">
        <f>IF(ISNUMBER(D197), $B199 * E197, "")</f>
        <v>1404.4943820224719</v>
      </c>
      <c r="G197" s="31">
        <v>54.3</v>
      </c>
      <c r="H197" s="32">
        <f t="shared" si="107"/>
        <v>1.6853932584269638E-2</v>
      </c>
      <c r="I197" s="101">
        <f>IF(ISNUMBER(G197), $B199 * H197, "")</f>
        <v>2528.0898876404458</v>
      </c>
      <c r="J197" s="15">
        <v>53.8</v>
      </c>
      <c r="K197" s="32">
        <f t="shared" si="108"/>
        <v>7.4906367041198234E-3</v>
      </c>
      <c r="L197" s="18">
        <f>IF(ISNUMBER(J197), $B199 * K197, "")</f>
        <v>1123.5955056179735</v>
      </c>
      <c r="M197" s="31">
        <v>53.3</v>
      </c>
      <c r="N197" s="32">
        <f t="shared" si="109"/>
        <v>-1.8726591760299892E-3</v>
      </c>
      <c r="O197" s="18">
        <f>IF(ISNUMBER(M197), $B199 * N197, "")</f>
        <v>-280.89887640449837</v>
      </c>
      <c r="Q197" s="250"/>
      <c r="R197" s="251"/>
      <c r="S197" s="252"/>
    </row>
    <row r="198" spans="1:19" ht="17.25" thickBot="1">
      <c r="A198" s="130" t="s">
        <v>181</v>
      </c>
      <c r="B198" s="131">
        <v>1040</v>
      </c>
      <c r="C198" s="79">
        <v>-2.8037383200000002E-2</v>
      </c>
      <c r="D198" s="24">
        <v>1045</v>
      </c>
      <c r="E198" s="25">
        <f t="shared" si="106"/>
        <v>4.807692307692308E-3</v>
      </c>
      <c r="F198" s="104">
        <f>IF(ISNUMBER(D198), $B199 * E198, "")</f>
        <v>721.15384615384619</v>
      </c>
      <c r="G198" s="102">
        <v>1035</v>
      </c>
      <c r="H198" s="25">
        <f t="shared" si="107"/>
        <v>-4.807692307692308E-3</v>
      </c>
      <c r="I198" s="103">
        <f>IF(ISNUMBER(G198), $B199 * H198, "")</f>
        <v>-721.15384615384619</v>
      </c>
      <c r="J198" s="24">
        <v>1025</v>
      </c>
      <c r="K198" s="25">
        <f t="shared" si="108"/>
        <v>-1.4423076923076924E-2</v>
      </c>
      <c r="L198" s="104">
        <f>IF(ISNUMBER(J198), $B199 * K198, "")</f>
        <v>-2163.4615384615386</v>
      </c>
      <c r="M198" s="102">
        <v>1010</v>
      </c>
      <c r="N198" s="25">
        <f t="shared" si="109"/>
        <v>-2.8846153846153848E-2</v>
      </c>
      <c r="O198" s="104">
        <f>IF(ISNUMBER(M198), $B199 * N198, "")</f>
        <v>-4326.9230769230771</v>
      </c>
      <c r="Q198" s="253"/>
      <c r="R198" s="254"/>
      <c r="S198" s="255"/>
    </row>
    <row r="199" spans="1:19" ht="17.25" thickBot="1">
      <c r="A199" s="132" t="s">
        <v>266</v>
      </c>
      <c r="B199" s="261">
        <f>$B$37</f>
        <v>150000</v>
      </c>
      <c r="C199" s="262"/>
      <c r="D199" s="26" t="s">
        <v>267</v>
      </c>
      <c r="E199" s="27">
        <f>IF(COUNT(E179:E198), SUM(E179:E198) / COUNT(E179:E198), 0)</f>
        <v>1.1092995642708509E-2</v>
      </c>
      <c r="F199" s="28">
        <f>SUM(F179:F198)</f>
        <v>33278.986928125531</v>
      </c>
      <c r="G199" s="26" t="s">
        <v>267</v>
      </c>
      <c r="H199" s="27">
        <f>IF(COUNT(H179:H198), SUM(H179:H198) / COUNT(H179:H198), 0)</f>
        <v>1.1619686447238226E-2</v>
      </c>
      <c r="I199" s="28">
        <f>SUM(I179:I198)</f>
        <v>34859.059341714681</v>
      </c>
      <c r="J199" s="26" t="s">
        <v>267</v>
      </c>
      <c r="K199" s="27">
        <f>IF(COUNT(K179:K198), SUM(K179:K198) / COUNT(K179:K198), 0)</f>
        <v>8.9616549593208618E-3</v>
      </c>
      <c r="L199" s="28">
        <f>SUM(L179:L198)</f>
        <v>26884.964877962586</v>
      </c>
      <c r="M199" s="26" t="s">
        <v>267</v>
      </c>
      <c r="N199" s="27">
        <f>IF(COUNT(N179:N198), SUM(N179:N198) / COUNT(N179:N198), 0)</f>
        <v>-4.1762045454615763E-3</v>
      </c>
      <c r="O199" s="28">
        <f>SUM(O179:O198)</f>
        <v>-12528.613636384729</v>
      </c>
      <c r="Q199" s="256"/>
      <c r="R199" s="257"/>
      <c r="S199" s="258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31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31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31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31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30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30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30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30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30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30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303" priority="157">
      <formula>AND($N17 &gt; 0, ISNUMBER($N17))</formula>
    </cfRule>
    <cfRule type="expression" dxfId="2302" priority="158">
      <formula>AND($N17 = 0 * ISNUMBER($N17))</formula>
    </cfRule>
    <cfRule type="expression" dxfId="2301" priority="159">
      <formula>AND($N17 &lt; 0, ISNUMBER($N17))</formula>
    </cfRule>
  </conditionalFormatting>
  <conditionalFormatting sqref="A17:F36">
    <cfRule type="expression" dxfId="2300" priority="166">
      <formula>AND($E17 &gt; 0, ISNUMBER($E17))</formula>
    </cfRule>
    <cfRule type="expression" dxfId="2299" priority="167">
      <formula>AND($E17 = 0 * ISNUMBER($E17))</formula>
    </cfRule>
    <cfRule type="expression" dxfId="2298" priority="168">
      <formula>AND($E17 &lt; 0, ISNUMBER($E17))</formula>
    </cfRule>
  </conditionalFormatting>
  <conditionalFormatting sqref="A17:C36 G17:I36">
    <cfRule type="expression" dxfId="2297" priority="163">
      <formula>AND($H17 &gt; 0, ISNUMBER($H17))</formula>
    </cfRule>
    <cfRule type="expression" dxfId="2296" priority="164">
      <formula>AND($H17 = 0 * ISNUMBER($H17))</formula>
    </cfRule>
    <cfRule type="expression" dxfId="2295" priority="165">
      <formula>AND($H17 &lt; 0, ISNUMBER($H17))</formula>
    </cfRule>
  </conditionalFormatting>
  <conditionalFormatting sqref="A17:C36 J17:L36">
    <cfRule type="expression" dxfId="2294" priority="160">
      <formula>AND($K17 &gt; 0, ISNUMBER($K17))</formula>
    </cfRule>
    <cfRule type="expression" dxfId="2293" priority="161">
      <formula>AND($K17 = 0 * ISNUMBER($K17))</formula>
    </cfRule>
    <cfRule type="expression" dxfId="2292" priority="162">
      <formula>AND($K17 &lt; 0, ISNUMBER($K17))</formula>
    </cfRule>
  </conditionalFormatting>
  <conditionalFormatting sqref="D15:F16 E37:F37">
    <cfRule type="expression" dxfId="2291" priority="154">
      <formula>$E$37 &gt; 0</formula>
    </cfRule>
    <cfRule type="expression" dxfId="2290" priority="155">
      <formula>$E$37 = 0</formula>
    </cfRule>
    <cfRule type="expression" dxfId="2289" priority="156">
      <formula>$E$37 &lt; 0</formula>
    </cfRule>
  </conditionalFormatting>
  <conditionalFormatting sqref="G15:I16 H37:I37">
    <cfRule type="expression" dxfId="2288" priority="151">
      <formula>$H$37 &gt; 0</formula>
    </cfRule>
    <cfRule type="expression" dxfId="2287" priority="152">
      <formula>$H$37 = 0</formula>
    </cfRule>
    <cfRule type="expression" dxfId="2286" priority="153">
      <formula>$H$37 &lt; 0</formula>
    </cfRule>
  </conditionalFormatting>
  <conditionalFormatting sqref="J15:L16 K37:L37">
    <cfRule type="expression" dxfId="2285" priority="148">
      <formula>$K$37 &gt; 0</formula>
    </cfRule>
    <cfRule type="expression" dxfId="2284" priority="149">
      <formula>$K$37 = 0</formula>
    </cfRule>
    <cfRule type="expression" dxfId="2283" priority="150">
      <formula>$K$37 &lt; 0</formula>
    </cfRule>
  </conditionalFormatting>
  <conditionalFormatting sqref="M15:O16 N37:O37">
    <cfRule type="expression" dxfId="2282" priority="145">
      <formula>$N$37 &gt; 0</formula>
    </cfRule>
    <cfRule type="expression" dxfId="2281" priority="146">
      <formula>$N$37 = 0</formula>
    </cfRule>
    <cfRule type="expression" dxfId="2280" priority="147">
      <formula>$N$37 &lt; 0</formula>
    </cfRule>
  </conditionalFormatting>
  <conditionalFormatting sqref="A44:C63 M44:O63">
    <cfRule type="expression" dxfId="2279" priority="133">
      <formula>AND($N44 &gt; 0, ISNUMBER($N44))</formula>
    </cfRule>
    <cfRule type="expression" dxfId="2278" priority="134">
      <formula>AND($N44 = 0 * ISNUMBER($N44))</formula>
    </cfRule>
    <cfRule type="expression" dxfId="2277" priority="135">
      <formula>AND($N44 &lt; 0, ISNUMBER($N44))</formula>
    </cfRule>
  </conditionalFormatting>
  <conditionalFormatting sqref="A44:F63">
    <cfRule type="expression" dxfId="2276" priority="142">
      <formula>AND($E44 &gt; 0, ISNUMBER($E44))</formula>
    </cfRule>
    <cfRule type="expression" dxfId="2275" priority="143">
      <formula>AND($E44 = 0 * ISNUMBER($E44))</formula>
    </cfRule>
    <cfRule type="expression" dxfId="2274" priority="144">
      <formula>AND($E44 &lt; 0, ISNUMBER($E44))</formula>
    </cfRule>
  </conditionalFormatting>
  <conditionalFormatting sqref="A44:C63 G44:I63">
    <cfRule type="expression" dxfId="2273" priority="139">
      <formula>AND($H44 &gt; 0, ISNUMBER($H44))</formula>
    </cfRule>
    <cfRule type="expression" dxfId="2272" priority="140">
      <formula>AND($H44 = 0 * ISNUMBER($H44))</formula>
    </cfRule>
    <cfRule type="expression" dxfId="2271" priority="141">
      <formula>AND($H44 &lt; 0, ISNUMBER($H44))</formula>
    </cfRule>
  </conditionalFormatting>
  <conditionalFormatting sqref="A44:C63 J44:L63">
    <cfRule type="expression" dxfId="2270" priority="136">
      <formula>AND($K44 &gt; 0, ISNUMBER($K44))</formula>
    </cfRule>
    <cfRule type="expression" dxfId="2269" priority="137">
      <formula>AND($K44 = 0 * ISNUMBER($K44))</formula>
    </cfRule>
    <cfRule type="expression" dxfId="2268" priority="138">
      <formula>AND($K44 &lt; 0, ISNUMBER($K44))</formula>
    </cfRule>
  </conditionalFormatting>
  <conditionalFormatting sqref="D42:F43 E64:F64">
    <cfRule type="expression" dxfId="2267" priority="130">
      <formula>$E$64 &gt; 0</formula>
    </cfRule>
    <cfRule type="expression" dxfId="2266" priority="131">
      <formula>$E$64 = 0</formula>
    </cfRule>
    <cfRule type="expression" dxfId="2265" priority="132">
      <formula>$E$64 &lt; 0</formula>
    </cfRule>
  </conditionalFormatting>
  <conditionalFormatting sqref="G42:I43 H64:I64">
    <cfRule type="expression" dxfId="2264" priority="127">
      <formula>$H$64 &gt; 0</formula>
    </cfRule>
    <cfRule type="expression" dxfId="2263" priority="128">
      <formula>$H$64 = 0</formula>
    </cfRule>
    <cfRule type="expression" dxfId="2262" priority="129">
      <formula>$H$64 &lt; 0</formula>
    </cfRule>
  </conditionalFormatting>
  <conditionalFormatting sqref="J42:L43 K64:L64">
    <cfRule type="expression" dxfId="2261" priority="124">
      <formula>$K$64 &gt; 0</formula>
    </cfRule>
    <cfRule type="expression" dxfId="2260" priority="125">
      <formula>$K$64 = 0</formula>
    </cfRule>
    <cfRule type="expression" dxfId="2259" priority="126">
      <formula>$K$64 &lt; 0</formula>
    </cfRule>
  </conditionalFormatting>
  <conditionalFormatting sqref="M42:O43 N64:O64">
    <cfRule type="expression" dxfId="2258" priority="121">
      <formula>$N$64 &gt; 0</formula>
    </cfRule>
    <cfRule type="expression" dxfId="2257" priority="122">
      <formula>$N$64 = 0</formula>
    </cfRule>
    <cfRule type="expression" dxfId="2256" priority="123">
      <formula>$N$64 &lt; 0</formula>
    </cfRule>
  </conditionalFormatting>
  <conditionalFormatting sqref="A71:C90 M71:O90">
    <cfRule type="expression" dxfId="2255" priority="109">
      <formula>AND($N71 &gt; 0, ISNUMBER($N71))</formula>
    </cfRule>
    <cfRule type="expression" dxfId="2254" priority="110">
      <formula>AND($N71 = 0 * ISNUMBER($N71))</formula>
    </cfRule>
    <cfRule type="expression" dxfId="2253" priority="111">
      <formula>AND($N71 &lt; 0, ISNUMBER($N71))</formula>
    </cfRule>
  </conditionalFormatting>
  <conditionalFormatting sqref="A71:F90">
    <cfRule type="expression" dxfId="2252" priority="118">
      <formula>AND($E71 &gt; 0, ISNUMBER($E71))</formula>
    </cfRule>
    <cfRule type="expression" dxfId="2251" priority="119">
      <formula>AND($E71 = 0 * ISNUMBER($E71))</formula>
    </cfRule>
    <cfRule type="expression" dxfId="2250" priority="120">
      <formula>AND($E71 &lt; 0, ISNUMBER($E71))</formula>
    </cfRule>
  </conditionalFormatting>
  <conditionalFormatting sqref="A71:C90 G71:I90">
    <cfRule type="expression" dxfId="2249" priority="115">
      <formula>AND($H71 &gt; 0, ISNUMBER($H71))</formula>
    </cfRule>
    <cfRule type="expression" dxfId="2248" priority="116">
      <formula>AND($H71 = 0 * ISNUMBER($H71))</formula>
    </cfRule>
    <cfRule type="expression" dxfId="2247" priority="117">
      <formula>AND($H71 &lt; 0, ISNUMBER($H71))</formula>
    </cfRule>
  </conditionalFormatting>
  <conditionalFormatting sqref="A71:C90 J71:L90">
    <cfRule type="expression" dxfId="2246" priority="112">
      <formula>AND($K71 &gt; 0, ISNUMBER($K71))</formula>
    </cfRule>
    <cfRule type="expression" dxfId="2245" priority="113">
      <formula>AND($K71 = 0 * ISNUMBER($K71))</formula>
    </cfRule>
    <cfRule type="expression" dxfId="2244" priority="114">
      <formula>AND($K71 &lt; 0, ISNUMBER($K71))</formula>
    </cfRule>
  </conditionalFormatting>
  <conditionalFormatting sqref="D69:F70 E91:F91">
    <cfRule type="expression" dxfId="2243" priority="106">
      <formula>$E$91 &gt; 0</formula>
    </cfRule>
    <cfRule type="expression" dxfId="2242" priority="107">
      <formula>$E$91 = 0</formula>
    </cfRule>
    <cfRule type="expression" dxfId="2241" priority="108">
      <formula>$E$91 &lt; 0</formula>
    </cfRule>
  </conditionalFormatting>
  <conditionalFormatting sqref="G69:I70 H91:I91">
    <cfRule type="expression" dxfId="2240" priority="103">
      <formula>$H$91 &gt; 0</formula>
    </cfRule>
    <cfRule type="expression" dxfId="2239" priority="104">
      <formula>$H$91 = 0</formula>
    </cfRule>
    <cfRule type="expression" dxfId="2238" priority="105">
      <formula>$H$91 &lt; 0</formula>
    </cfRule>
  </conditionalFormatting>
  <conditionalFormatting sqref="J69:L70 K91:L91">
    <cfRule type="expression" dxfId="2237" priority="100">
      <formula>$K$91 &gt; 0</formula>
    </cfRule>
    <cfRule type="expression" dxfId="2236" priority="101">
      <formula>$K$91 = 0</formula>
    </cfRule>
    <cfRule type="expression" dxfId="2235" priority="102">
      <formula>$K$91 &lt; 0</formula>
    </cfRule>
  </conditionalFormatting>
  <conditionalFormatting sqref="M69:O70 N91:O91">
    <cfRule type="expression" dxfId="2234" priority="97">
      <formula>$N$91 &gt; 0</formula>
    </cfRule>
    <cfRule type="expression" dxfId="2233" priority="98">
      <formula>$N$91 = 0</formula>
    </cfRule>
    <cfRule type="expression" dxfId="2232" priority="99">
      <formula>$N$91 &lt; 0</formula>
    </cfRule>
  </conditionalFormatting>
  <conditionalFormatting sqref="A98:C117 M98:O117">
    <cfRule type="expression" dxfId="2231" priority="85">
      <formula>AND($N98 &gt; 0, ISNUMBER($N98))</formula>
    </cfRule>
    <cfRule type="expression" dxfId="2230" priority="86">
      <formula>AND($N98 = 0 * ISNUMBER($N98))</formula>
    </cfRule>
    <cfRule type="expression" dxfId="2229" priority="87">
      <formula>AND($N98 &lt; 0, ISNUMBER($N98))</formula>
    </cfRule>
  </conditionalFormatting>
  <conditionalFormatting sqref="A98:F117">
    <cfRule type="expression" dxfId="2228" priority="94">
      <formula>AND($E98 &gt; 0, ISNUMBER($E98))</formula>
    </cfRule>
    <cfRule type="expression" dxfId="2227" priority="95">
      <formula>AND($E98 = 0 * ISNUMBER($E98))</formula>
    </cfRule>
    <cfRule type="expression" dxfId="2226" priority="96">
      <formula>AND($E98 &lt; 0, ISNUMBER($E98))</formula>
    </cfRule>
  </conditionalFormatting>
  <conditionalFormatting sqref="A98:C117 G98:I117">
    <cfRule type="expression" dxfId="2225" priority="91">
      <formula>AND($H98 &gt; 0, ISNUMBER($H98))</formula>
    </cfRule>
    <cfRule type="expression" dxfId="2224" priority="92">
      <formula>AND($H98 = 0 * ISNUMBER($H98))</formula>
    </cfRule>
    <cfRule type="expression" dxfId="2223" priority="93">
      <formula>AND($H98 &lt; 0, ISNUMBER($H98))</formula>
    </cfRule>
  </conditionalFormatting>
  <conditionalFormatting sqref="A98:C117 J98:L117">
    <cfRule type="expression" dxfId="2222" priority="88">
      <formula>AND($K98 &gt; 0, ISNUMBER($K98))</formula>
    </cfRule>
    <cfRule type="expression" dxfId="2221" priority="89">
      <formula>AND($K98 = 0 * ISNUMBER($K98))</formula>
    </cfRule>
    <cfRule type="expression" dxfId="2220" priority="90">
      <formula>AND($K98 &lt; 0, ISNUMBER($K98))</formula>
    </cfRule>
  </conditionalFormatting>
  <conditionalFormatting sqref="D96:F97 E118:F118">
    <cfRule type="expression" dxfId="2219" priority="82">
      <formula>$E$118 &gt; 0</formula>
    </cfRule>
    <cfRule type="expression" dxfId="2218" priority="83">
      <formula>$E$118 = 0</formula>
    </cfRule>
    <cfRule type="expression" dxfId="2217" priority="84">
      <formula>$E$118 &lt; 0</formula>
    </cfRule>
  </conditionalFormatting>
  <conditionalFormatting sqref="G96:I97 H118:I118">
    <cfRule type="expression" dxfId="2216" priority="79">
      <formula>$H$118 &gt; 0</formula>
    </cfRule>
    <cfRule type="expression" dxfId="2215" priority="80">
      <formula>$H$118 = 0</formula>
    </cfRule>
    <cfRule type="expression" dxfId="2214" priority="81">
      <formula>$H$118 &lt; 0</formula>
    </cfRule>
  </conditionalFormatting>
  <conditionalFormatting sqref="J96:L97 K118:L118">
    <cfRule type="expression" dxfId="2213" priority="76">
      <formula>$K$118 &gt; 0</formula>
    </cfRule>
    <cfRule type="expression" dxfId="2212" priority="77">
      <formula>$K$118 = 0</formula>
    </cfRule>
    <cfRule type="expression" dxfId="2211" priority="78">
      <formula>$K$118 &lt; 0</formula>
    </cfRule>
  </conditionalFormatting>
  <conditionalFormatting sqref="M96:O97 N118:O118">
    <cfRule type="expression" dxfId="2210" priority="73">
      <formula>$N$118 &gt; 0</formula>
    </cfRule>
    <cfRule type="expression" dxfId="2209" priority="74">
      <formula>$N$118 = 0</formula>
    </cfRule>
    <cfRule type="expression" dxfId="2208" priority="75">
      <formula>$N$118 &lt; 0</formula>
    </cfRule>
  </conditionalFormatting>
  <conditionalFormatting sqref="A125:C144 M125:O144">
    <cfRule type="expression" dxfId="2207" priority="61">
      <formula>AND($N125 &gt; 0, ISNUMBER($N125))</formula>
    </cfRule>
    <cfRule type="expression" dxfId="2206" priority="62">
      <formula>AND($N125 = 0 * ISNUMBER($N125))</formula>
    </cfRule>
    <cfRule type="expression" dxfId="2205" priority="63">
      <formula>AND($N125 &lt; 0, ISNUMBER($N125))</formula>
    </cfRule>
  </conditionalFormatting>
  <conditionalFormatting sqref="A125:F144">
    <cfRule type="expression" dxfId="2204" priority="70">
      <formula>AND($E125 &gt; 0, ISNUMBER($E125))</formula>
    </cfRule>
    <cfRule type="expression" dxfId="2203" priority="71">
      <formula>AND($E125 = 0 * ISNUMBER($E125))</formula>
    </cfRule>
    <cfRule type="expression" dxfId="2202" priority="72">
      <formula>AND($E125 &lt; 0, ISNUMBER($E125))</formula>
    </cfRule>
  </conditionalFormatting>
  <conditionalFormatting sqref="A125:C144 G125:I144">
    <cfRule type="expression" dxfId="2201" priority="67">
      <formula>AND($H125 &gt; 0, ISNUMBER($H125))</formula>
    </cfRule>
    <cfRule type="expression" dxfId="2200" priority="68">
      <formula>AND($H125 = 0 * ISNUMBER($H125))</formula>
    </cfRule>
    <cfRule type="expression" dxfId="2199" priority="69">
      <formula>AND($H125 &lt; 0, ISNUMBER($H125))</formula>
    </cfRule>
  </conditionalFormatting>
  <conditionalFormatting sqref="A125:C144 J125:L144">
    <cfRule type="expression" dxfId="2198" priority="64">
      <formula>AND($K125 &gt; 0, ISNUMBER($K125))</formula>
    </cfRule>
    <cfRule type="expression" dxfId="2197" priority="65">
      <formula>AND($K125 = 0 * ISNUMBER($K125))</formula>
    </cfRule>
    <cfRule type="expression" dxfId="2196" priority="66">
      <formula>AND($K125 &lt; 0, ISNUMBER($K125))</formula>
    </cfRule>
  </conditionalFormatting>
  <conditionalFormatting sqref="D123:F124 E145:F145">
    <cfRule type="expression" dxfId="2195" priority="58">
      <formula>$E$145 &gt; 0</formula>
    </cfRule>
    <cfRule type="expression" dxfId="2194" priority="59">
      <formula>$E$145 = 0</formula>
    </cfRule>
    <cfRule type="expression" dxfId="2193" priority="60">
      <formula>$E$145 &lt; 0</formula>
    </cfRule>
  </conditionalFormatting>
  <conditionalFormatting sqref="G123:I124 H145:I145">
    <cfRule type="expression" dxfId="2192" priority="55">
      <formula>$H$145 &gt; 0</formula>
    </cfRule>
    <cfRule type="expression" dxfId="2191" priority="56">
      <formula>$H$145 = 0</formula>
    </cfRule>
    <cfRule type="expression" dxfId="2190" priority="57">
      <formula>$H$145 &lt; 0</formula>
    </cfRule>
  </conditionalFormatting>
  <conditionalFormatting sqref="J123:L124 K145:L145">
    <cfRule type="expression" dxfId="2189" priority="52">
      <formula>$K$145 &gt; 0</formula>
    </cfRule>
    <cfRule type="expression" dxfId="2188" priority="53">
      <formula>$K$145 = 0</formula>
    </cfRule>
    <cfRule type="expression" dxfId="2187" priority="54">
      <formula>$K$145 &lt; 0</formula>
    </cfRule>
  </conditionalFormatting>
  <conditionalFormatting sqref="M123:O124 N145:O145">
    <cfRule type="expression" dxfId="2186" priority="49">
      <formula>$N$145 &gt; 0</formula>
    </cfRule>
    <cfRule type="expression" dxfId="2185" priority="50">
      <formula>$N$145 = 0</formula>
    </cfRule>
    <cfRule type="expression" dxfId="2184" priority="51">
      <formula>$N$145 &lt; 0</formula>
    </cfRule>
  </conditionalFormatting>
  <conditionalFormatting sqref="A152:C171 M152:O171">
    <cfRule type="expression" dxfId="2183" priority="37">
      <formula>AND($N152 &gt; 0, ISNUMBER($N152))</formula>
    </cfRule>
    <cfRule type="expression" dxfId="2182" priority="38">
      <formula>AND($N152 = 0 * ISNUMBER($N152))</formula>
    </cfRule>
    <cfRule type="expression" dxfId="2181" priority="39">
      <formula>AND($N152 &lt; 0, ISNUMBER($N152))</formula>
    </cfRule>
  </conditionalFormatting>
  <conditionalFormatting sqref="A152:F171">
    <cfRule type="expression" dxfId="2180" priority="46">
      <formula>AND($E152 &gt; 0, ISNUMBER($E152))</formula>
    </cfRule>
    <cfRule type="expression" dxfId="2179" priority="47">
      <formula>AND($E152 = 0 * ISNUMBER($E152))</formula>
    </cfRule>
    <cfRule type="expression" dxfId="2178" priority="48">
      <formula>AND($E152 &lt; 0, ISNUMBER($E152))</formula>
    </cfRule>
  </conditionalFormatting>
  <conditionalFormatting sqref="A152:C171 G152:I171">
    <cfRule type="expression" dxfId="2177" priority="43">
      <formula>AND($H152 &gt; 0, ISNUMBER($H152))</formula>
    </cfRule>
    <cfRule type="expression" dxfId="2176" priority="44">
      <formula>AND($H152 = 0 * ISNUMBER($H152))</formula>
    </cfRule>
    <cfRule type="expression" dxfId="2175" priority="45">
      <formula>AND($H152 &lt; 0, ISNUMBER($H152))</formula>
    </cfRule>
  </conditionalFormatting>
  <conditionalFormatting sqref="A152:C171 J152:L171">
    <cfRule type="expression" dxfId="2174" priority="40">
      <formula>AND($K152 &gt; 0, ISNUMBER($K152))</formula>
    </cfRule>
    <cfRule type="expression" dxfId="2173" priority="41">
      <formula>AND($K152 = 0 * ISNUMBER($K152))</formula>
    </cfRule>
    <cfRule type="expression" dxfId="2172" priority="42">
      <formula>AND($K152 &lt; 0, ISNUMBER($K152))</formula>
    </cfRule>
  </conditionalFormatting>
  <conditionalFormatting sqref="D150:F151 E172:F172">
    <cfRule type="expression" dxfId="2171" priority="34">
      <formula>$E$172 &gt; 0</formula>
    </cfRule>
    <cfRule type="expression" dxfId="2170" priority="35">
      <formula>$E$172 = 0</formula>
    </cfRule>
    <cfRule type="expression" dxfId="2169" priority="36">
      <formula>$E$172 &lt; 0</formula>
    </cfRule>
  </conditionalFormatting>
  <conditionalFormatting sqref="G150:I151 H172:I172">
    <cfRule type="expression" dxfId="2168" priority="31">
      <formula>$H$172 &gt; 0</formula>
    </cfRule>
    <cfRule type="expression" dxfId="2167" priority="32">
      <formula>$H$172 = 0</formula>
    </cfRule>
    <cfRule type="expression" dxfId="2166" priority="33">
      <formula>$H$172 &lt; 0</formula>
    </cfRule>
  </conditionalFormatting>
  <conditionalFormatting sqref="J150:L151 K172:L172">
    <cfRule type="expression" dxfId="2165" priority="28">
      <formula>$K$172 &gt; 0</formula>
    </cfRule>
    <cfRule type="expression" dxfId="2164" priority="29">
      <formula>$K$172 = 0</formula>
    </cfRule>
    <cfRule type="expression" dxfId="2163" priority="30">
      <formula>$K$172 &lt; 0</formula>
    </cfRule>
  </conditionalFormatting>
  <conditionalFormatting sqref="M150:O151 N172:O172">
    <cfRule type="expression" dxfId="2162" priority="25">
      <formula>$N$172 &gt; 0</formula>
    </cfRule>
    <cfRule type="expression" dxfId="2161" priority="26">
      <formula>$N$172 = 0</formula>
    </cfRule>
    <cfRule type="expression" dxfId="2160" priority="27">
      <formula>$N$172 &lt; 0</formula>
    </cfRule>
  </conditionalFormatting>
  <conditionalFormatting sqref="A179:C198 M179:O198">
    <cfRule type="expression" dxfId="2159" priority="13">
      <formula>AND($N179 &gt; 0, ISNUMBER($N179))</formula>
    </cfRule>
    <cfRule type="expression" dxfId="2158" priority="14">
      <formula>AND($N179 = 0 * ISNUMBER($N179))</formula>
    </cfRule>
    <cfRule type="expression" dxfId="2157" priority="15">
      <formula>AND($N179 &lt; 0, ISNUMBER($N179))</formula>
    </cfRule>
  </conditionalFormatting>
  <conditionalFormatting sqref="A179:F198">
    <cfRule type="expression" dxfId="2156" priority="22">
      <formula>AND($E179 &gt; 0, ISNUMBER($E179))</formula>
    </cfRule>
    <cfRule type="expression" dxfId="2155" priority="23">
      <formula>AND($E179 = 0 * ISNUMBER($E179))</formula>
    </cfRule>
    <cfRule type="expression" dxfId="2154" priority="24">
      <formula>AND($E179 &lt; 0, ISNUMBER($E179))</formula>
    </cfRule>
  </conditionalFormatting>
  <conditionalFormatting sqref="A179:C198 G179:I198">
    <cfRule type="expression" dxfId="2153" priority="19">
      <formula>AND($H179 &gt; 0, ISNUMBER($H179))</formula>
    </cfRule>
    <cfRule type="expression" dxfId="2152" priority="20">
      <formula>AND($H179 = 0 * ISNUMBER($H179))</formula>
    </cfRule>
    <cfRule type="expression" dxfId="2151" priority="21">
      <formula>AND($H179 &lt; 0, ISNUMBER($H179))</formula>
    </cfRule>
  </conditionalFormatting>
  <conditionalFormatting sqref="A179:C198 J179:L198">
    <cfRule type="expression" dxfId="2150" priority="16">
      <formula>AND($K179 &gt; 0, ISNUMBER($K179))</formula>
    </cfRule>
    <cfRule type="expression" dxfId="2149" priority="17">
      <formula>AND($K179 = 0 * ISNUMBER($K179))</formula>
    </cfRule>
    <cfRule type="expression" dxfId="2148" priority="18">
      <formula>AND($K179 &lt; 0, ISNUMBER($K179))</formula>
    </cfRule>
  </conditionalFormatting>
  <conditionalFormatting sqref="D177:F178 E199:F199">
    <cfRule type="expression" dxfId="2147" priority="10">
      <formula>$E$199 &gt; 0</formula>
    </cfRule>
    <cfRule type="expression" dxfId="2146" priority="11">
      <formula>$E$199 = 0</formula>
    </cfRule>
    <cfRule type="expression" dxfId="2145" priority="12">
      <formula>$E$199 &lt; 0</formula>
    </cfRule>
  </conditionalFormatting>
  <conditionalFormatting sqref="G177:I178 H199:I199">
    <cfRule type="expression" dxfId="2144" priority="7">
      <formula>$H$199 &gt; 0</formula>
    </cfRule>
    <cfRule type="expression" dxfId="2143" priority="8">
      <formula>$H$199 = 0</formula>
    </cfRule>
    <cfRule type="expression" dxfId="2142" priority="9">
      <formula>$H$199 &lt; 0</formula>
    </cfRule>
  </conditionalFormatting>
  <conditionalFormatting sqref="J177:L178 K199:L199">
    <cfRule type="expression" dxfId="2141" priority="4">
      <formula>$K$199 &gt; 0</formula>
    </cfRule>
    <cfRule type="expression" dxfId="2140" priority="5">
      <formula>$K$199 = 0</formula>
    </cfRule>
    <cfRule type="expression" dxfId="2139" priority="6">
      <formula>$K$199 &lt; 0</formula>
    </cfRule>
  </conditionalFormatting>
  <conditionalFormatting sqref="M177:O178 N199:O199">
    <cfRule type="expression" dxfId="2138" priority="1">
      <formula>$N$199 &gt; 0</formula>
    </cfRule>
    <cfRule type="expression" dxfId="2137" priority="2">
      <formula>$N$199 = 0</formula>
    </cfRule>
    <cfRule type="expression" dxfId="213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D9AEF8-3FF3-49BF-802F-3B28BF7F62F1}">
  <sheetPr codeName="Sheet19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2" t="s">
        <v>0</v>
      </c>
      <c r="B1" s="203"/>
      <c r="C1" s="203"/>
      <c r="D1" s="203"/>
      <c r="E1" s="203"/>
      <c r="F1" s="204"/>
      <c r="G1" s="205">
        <v>44609</v>
      </c>
      <c r="H1" s="206"/>
      <c r="I1" s="207"/>
      <c r="J1" s="202" t="s">
        <v>1</v>
      </c>
      <c r="K1" s="203"/>
      <c r="L1" s="203"/>
      <c r="M1" s="203"/>
      <c r="N1" s="203"/>
      <c r="O1" s="204"/>
      <c r="Q1" s="202" t="s">
        <v>2</v>
      </c>
      <c r="R1" s="204"/>
    </row>
    <row r="2" spans="1:19" ht="17.25" customHeight="1">
      <c r="A2" s="117" t="s">
        <v>3</v>
      </c>
      <c r="B2" s="208" t="s">
        <v>8</v>
      </c>
      <c r="C2" s="209"/>
      <c r="D2" s="209"/>
      <c r="E2" s="209"/>
      <c r="F2" s="210"/>
      <c r="G2" s="211" t="s">
        <v>46</v>
      </c>
      <c r="H2" s="212"/>
      <c r="I2" s="213"/>
      <c r="J2" s="1" t="s">
        <v>3</v>
      </c>
      <c r="K2" s="208" t="s">
        <v>316</v>
      </c>
      <c r="L2" s="209"/>
      <c r="M2" s="209"/>
      <c r="N2" s="209"/>
      <c r="O2" s="210"/>
      <c r="Q2" s="2" t="s">
        <v>6</v>
      </c>
      <c r="R2" s="3">
        <v>0.375</v>
      </c>
    </row>
    <row r="3" spans="1:19" ht="17.25" customHeight="1" thickBot="1">
      <c r="A3" s="118" t="s">
        <v>7</v>
      </c>
      <c r="B3" s="214" t="s">
        <v>324</v>
      </c>
      <c r="C3" s="215"/>
      <c r="D3" s="215"/>
      <c r="E3" s="215"/>
      <c r="F3" s="216"/>
      <c r="G3" s="21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-90,321 KRW (-3.01%)</v>
      </c>
      <c r="H3" s="218"/>
      <c r="I3" s="219"/>
      <c r="J3" s="4" t="s">
        <v>7</v>
      </c>
      <c r="K3" s="214" t="s">
        <v>317</v>
      </c>
      <c r="L3" s="215"/>
      <c r="M3" s="215"/>
      <c r="N3" s="215"/>
      <c r="O3" s="21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14" t="s">
        <v>16</v>
      </c>
      <c r="C4" s="215"/>
      <c r="D4" s="215"/>
      <c r="E4" s="215"/>
      <c r="F4" s="216"/>
      <c r="G4" s="211" t="s">
        <v>44</v>
      </c>
      <c r="H4" s="212"/>
      <c r="I4" s="213"/>
      <c r="J4" s="4" t="s">
        <v>11</v>
      </c>
      <c r="K4" s="214" t="s">
        <v>318</v>
      </c>
      <c r="L4" s="215"/>
      <c r="M4" s="215"/>
      <c r="N4" s="215"/>
      <c r="O4" s="21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14" t="s">
        <v>315</v>
      </c>
      <c r="C5" s="215"/>
      <c r="D5" s="215"/>
      <c r="E5" s="215"/>
      <c r="F5" s="216"/>
      <c r="G5" s="21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-85,291 KRW (-2.84%)</v>
      </c>
      <c r="H5" s="218"/>
      <c r="I5" s="219"/>
      <c r="J5" s="4" t="s">
        <v>15</v>
      </c>
      <c r="K5" s="214" t="s">
        <v>319</v>
      </c>
      <c r="L5" s="215"/>
      <c r="M5" s="215"/>
      <c r="N5" s="215"/>
      <c r="O5" s="216"/>
    </row>
    <row r="6" spans="1:19">
      <c r="A6" s="118" t="s">
        <v>18</v>
      </c>
      <c r="B6" s="214"/>
      <c r="C6" s="215"/>
      <c r="D6" s="215"/>
      <c r="E6" s="215"/>
      <c r="F6" s="216"/>
      <c r="G6" s="211" t="s">
        <v>45</v>
      </c>
      <c r="H6" s="212"/>
      <c r="I6" s="213"/>
      <c r="J6" s="4" t="s">
        <v>18</v>
      </c>
      <c r="K6" s="214" t="s">
        <v>320</v>
      </c>
      <c r="L6" s="215"/>
      <c r="M6" s="215"/>
      <c r="N6" s="215"/>
      <c r="O6" s="216"/>
    </row>
    <row r="7" spans="1:19" ht="17.25" thickBot="1">
      <c r="A7" s="118" t="s">
        <v>21</v>
      </c>
      <c r="B7" s="214"/>
      <c r="C7" s="215"/>
      <c r="D7" s="215"/>
      <c r="E7" s="215"/>
      <c r="F7" s="216"/>
      <c r="G7" s="21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-82,915 KRW (-2.76%)</v>
      </c>
      <c r="H7" s="218"/>
      <c r="I7" s="219"/>
      <c r="J7" s="4" t="s">
        <v>21</v>
      </c>
      <c r="K7" s="214" t="s">
        <v>321</v>
      </c>
      <c r="L7" s="215"/>
      <c r="M7" s="215"/>
      <c r="N7" s="215"/>
      <c r="O7" s="216"/>
    </row>
    <row r="8" spans="1:19" ht="17.25" thickBot="1">
      <c r="A8" s="118" t="s">
        <v>24</v>
      </c>
      <c r="B8" s="214"/>
      <c r="C8" s="215"/>
      <c r="D8" s="215"/>
      <c r="E8" s="215"/>
      <c r="F8" s="216"/>
      <c r="G8" s="211" t="s">
        <v>251</v>
      </c>
      <c r="H8" s="212"/>
      <c r="I8" s="213"/>
      <c r="J8" s="4" t="s">
        <v>24</v>
      </c>
      <c r="K8" s="214"/>
      <c r="L8" s="215"/>
      <c r="M8" s="215"/>
      <c r="N8" s="215"/>
      <c r="O8" s="216"/>
      <c r="Q8" s="202" t="s">
        <v>27</v>
      </c>
      <c r="R8" s="204"/>
    </row>
    <row r="9" spans="1:19" ht="17.25" thickBot="1">
      <c r="A9" s="118" t="s">
        <v>28</v>
      </c>
      <c r="B9" s="214"/>
      <c r="C9" s="215"/>
      <c r="D9" s="215"/>
      <c r="E9" s="215"/>
      <c r="F9" s="216"/>
      <c r="G9" s="21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-69,387 KRW (-2.31%)</v>
      </c>
      <c r="H9" s="218"/>
      <c r="I9" s="219"/>
      <c r="J9" s="4" t="s">
        <v>28</v>
      </c>
      <c r="K9" s="214"/>
      <c r="L9" s="215"/>
      <c r="M9" s="215"/>
      <c r="N9" s="215"/>
      <c r="O9" s="216"/>
      <c r="Q9" s="2" t="s">
        <v>29</v>
      </c>
      <c r="R9" s="6">
        <v>10</v>
      </c>
    </row>
    <row r="10" spans="1:19">
      <c r="A10" s="118" t="s">
        <v>30</v>
      </c>
      <c r="B10" s="214"/>
      <c r="C10" s="215"/>
      <c r="D10" s="215"/>
      <c r="E10" s="215"/>
      <c r="F10" s="216"/>
      <c r="G10" s="211" t="s">
        <v>47</v>
      </c>
      <c r="H10" s="212"/>
      <c r="I10" s="213"/>
      <c r="J10" s="4" t="s">
        <v>30</v>
      </c>
      <c r="K10" s="214" t="s">
        <v>322</v>
      </c>
      <c r="L10" s="215"/>
      <c r="M10" s="215"/>
      <c r="N10" s="215"/>
      <c r="O10" s="216"/>
      <c r="Q10" s="2" t="s">
        <v>31</v>
      </c>
      <c r="R10" s="6">
        <v>100</v>
      </c>
    </row>
    <row r="11" spans="1:19" ht="17.25" thickBot="1">
      <c r="A11" s="119" t="s">
        <v>32</v>
      </c>
      <c r="B11" s="220" t="s">
        <v>323</v>
      </c>
      <c r="C11" s="221"/>
      <c r="D11" s="221"/>
      <c r="E11" s="221"/>
      <c r="F11" s="222"/>
      <c r="G11" s="21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8"/>
      <c r="I11" s="219"/>
      <c r="J11" s="7" t="s">
        <v>32</v>
      </c>
      <c r="K11" s="220" t="s">
        <v>314</v>
      </c>
      <c r="L11" s="221"/>
      <c r="M11" s="221"/>
      <c r="N11" s="221"/>
      <c r="O11" s="222"/>
      <c r="Q11" s="65" t="s">
        <v>33</v>
      </c>
      <c r="R11" s="8">
        <v>1000</v>
      </c>
    </row>
    <row r="12" spans="1:19" ht="17.25" thickBot="1"/>
    <row r="13" spans="1:19" ht="17.25" customHeight="1" thickBot="1">
      <c r="A13" s="202" t="s">
        <v>34</v>
      </c>
      <c r="B13" s="203"/>
      <c r="C13" s="203"/>
      <c r="D13" s="203"/>
      <c r="E13" s="203"/>
      <c r="F13" s="203"/>
      <c r="G13" s="203"/>
      <c r="H13" s="203"/>
      <c r="I13" s="203"/>
      <c r="J13" s="203"/>
      <c r="K13" s="203"/>
      <c r="L13" s="203"/>
      <c r="M13" s="203"/>
      <c r="N13" s="203"/>
      <c r="O13" s="204"/>
      <c r="Q13" s="223"/>
      <c r="R13" s="223"/>
      <c r="S13" s="223"/>
    </row>
    <row r="14" spans="1:19" ht="17.25" customHeight="1" thickBot="1">
      <c r="A14" s="194" t="s">
        <v>35</v>
      </c>
      <c r="B14" s="202" t="s">
        <v>36</v>
      </c>
      <c r="C14" s="204"/>
      <c r="D14" s="202" t="s">
        <v>37</v>
      </c>
      <c r="E14" s="203"/>
      <c r="F14" s="204"/>
      <c r="G14" s="229">
        <f>_xlfn.IFNA(VLOOKUP(B14, 현재가테이블!$B$2:$D$200, 2, FALSE), "-")</f>
        <v>48446000</v>
      </c>
      <c r="H14" s="230"/>
      <c r="I14" s="231"/>
      <c r="J14" s="202" t="s">
        <v>38</v>
      </c>
      <c r="K14" s="203"/>
      <c r="L14" s="204"/>
      <c r="M14" s="232">
        <f>_xlfn.IFNA(VLOOKUP(B14, 현재가테이블!$B$2:$D$200, 3, FALSE), "-")</f>
        <v>4.5040769699999997E-2</v>
      </c>
      <c r="N14" s="233"/>
      <c r="O14" s="234"/>
      <c r="Q14" s="223"/>
      <c r="R14" s="223"/>
      <c r="S14" s="223"/>
    </row>
    <row r="15" spans="1:19" ht="17.25" customHeight="1" thickBot="1">
      <c r="A15" s="267" t="s">
        <v>39</v>
      </c>
      <c r="B15" s="268" t="str">
        <f>TEXT($G$1, "[$-ko-KR]yyyy-mm-dd(ddd) ") &amp; "오전 00:00"</f>
        <v>2022-02-17(목) 오전 00:00</v>
      </c>
      <c r="C15" s="269"/>
      <c r="D15" s="225" t="str">
        <f>TEXT($G$1, "[$-ko-KR]yyyy-mm-dd(ddd) ") &amp; "오후 14:00"</f>
        <v>2022-02-17(목) 오후 14:00</v>
      </c>
      <c r="E15" s="226"/>
      <c r="F15" s="227"/>
      <c r="G15" s="225" t="str">
        <f>TEXT($G$1, "[$-ko-KR]yyyy-mm-dd(ddd) ") &amp; "오후 19:00"</f>
        <v>2022-02-17(목) 오후 19:00</v>
      </c>
      <c r="H15" s="226"/>
      <c r="I15" s="227"/>
      <c r="J15" s="225" t="str">
        <f>TEXT($G$1, "[$-ko-KR]yyyy-mm-dd(ddd) ") &amp; "오후 21:00"</f>
        <v>2022-02-17(목) 오후 21:00</v>
      </c>
      <c r="K15" s="226"/>
      <c r="L15" s="227"/>
      <c r="M15" s="225" t="str">
        <f>TEXT($G$1+1, "[$-ko-KR]yyyy-mm-dd(ddd) ") &amp; "오전 00:00"</f>
        <v>2022-02-18(금) 오전 00:00</v>
      </c>
      <c r="N15" s="226"/>
      <c r="O15" s="227"/>
      <c r="Q15" s="223"/>
      <c r="R15" s="223"/>
      <c r="S15" s="223"/>
    </row>
    <row r="16" spans="1:19" ht="17.25" customHeight="1" thickBot="1">
      <c r="A16" s="26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5" t="s">
        <v>37</v>
      </c>
      <c r="H16" s="196" t="s">
        <v>40</v>
      </c>
      <c r="I16" s="19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8"/>
      <c r="R16" s="228"/>
      <c r="S16" s="22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3"/>
      <c r="R17" s="223"/>
      <c r="S17" s="223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3"/>
      <c r="R18" s="223"/>
      <c r="S18" s="223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8"/>
      <c r="R19" s="228"/>
      <c r="S19" s="22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8"/>
      <c r="R20" s="228"/>
      <c r="S20" s="22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8"/>
      <c r="R21" s="228"/>
      <c r="S21" s="22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8"/>
      <c r="R22" s="228"/>
      <c r="S22" s="22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8"/>
      <c r="R23" s="228"/>
      <c r="S23" s="22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8"/>
      <c r="R24" s="228"/>
      <c r="S24" s="22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7"/>
      <c r="R26" s="238"/>
      <c r="S26" s="23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0"/>
      <c r="R27" s="241"/>
      <c r="S27" s="24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3"/>
      <c r="R28" s="244"/>
      <c r="S28" s="24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8"/>
      <c r="R29" s="228"/>
      <c r="S29" s="22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3"/>
      <c r="R30" s="223"/>
      <c r="S30" s="223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3"/>
      <c r="R31" s="223"/>
      <c r="S31" s="223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8"/>
      <c r="R32" s="228"/>
      <c r="S32" s="22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8"/>
      <c r="R33" s="228"/>
      <c r="S33" s="22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8"/>
      <c r="R34" s="228"/>
      <c r="S34" s="22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0"/>
      <c r="R35" s="251"/>
      <c r="S35" s="25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3"/>
      <c r="R36" s="254"/>
      <c r="S36" s="255"/>
    </row>
    <row r="37" spans="1:19" ht="17.25" customHeight="1" thickBot="1">
      <c r="A37" s="132" t="s">
        <v>42</v>
      </c>
      <c r="B37" s="261">
        <v>150000</v>
      </c>
      <c r="C37" s="26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6"/>
      <c r="R37" s="257"/>
      <c r="S37" s="258"/>
    </row>
    <row r="38" spans="1:19" ht="17.25" customHeight="1"/>
    <row r="39" spans="1:19" ht="17.25" customHeight="1" thickBot="1"/>
    <row r="40" spans="1:19" ht="17.25" customHeight="1" thickBot="1">
      <c r="A40" s="202" t="s">
        <v>44</v>
      </c>
      <c r="B40" s="203"/>
      <c r="C40" s="203"/>
      <c r="D40" s="203"/>
      <c r="E40" s="203"/>
      <c r="F40" s="203"/>
      <c r="G40" s="203"/>
      <c r="H40" s="203"/>
      <c r="I40" s="203"/>
      <c r="J40" s="203"/>
      <c r="K40" s="203"/>
      <c r="L40" s="203"/>
      <c r="M40" s="203"/>
      <c r="N40" s="203"/>
      <c r="O40" s="204"/>
      <c r="Q40" s="223"/>
      <c r="R40" s="223"/>
      <c r="S40" s="223"/>
    </row>
    <row r="41" spans="1:19" ht="17.25" customHeight="1" thickBot="1">
      <c r="A41" s="194" t="s">
        <v>263</v>
      </c>
      <c r="B41" s="202" t="s">
        <v>49</v>
      </c>
      <c r="C41" s="204"/>
      <c r="D41" s="202" t="s">
        <v>57</v>
      </c>
      <c r="E41" s="203"/>
      <c r="F41" s="204"/>
      <c r="G41" s="229">
        <f>_xlfn.IFNA(VLOOKUP(B41, 현재가테이블!$B$2:$D$200, 2, FALSE), "-")</f>
        <v>48446000</v>
      </c>
      <c r="H41" s="230"/>
      <c r="I41" s="231"/>
      <c r="J41" s="202" t="s">
        <v>58</v>
      </c>
      <c r="K41" s="203"/>
      <c r="L41" s="204"/>
      <c r="M41" s="232">
        <f>_xlfn.IFNA(VLOOKUP(B41, 현재가테이블!$B$2:$D$200, 3, FALSE), "-")</f>
        <v>4.5040769699999997E-2</v>
      </c>
      <c r="N41" s="233"/>
      <c r="O41" s="234"/>
      <c r="Q41" s="223"/>
      <c r="R41" s="223"/>
      <c r="S41" s="223"/>
    </row>
    <row r="42" spans="1:19" ht="17.25" customHeight="1" thickBot="1">
      <c r="A42" s="263" t="s">
        <v>54</v>
      </c>
      <c r="B42" s="265" t="str">
        <f>TEXT($G$1, "[$-ko-KR]yyyy-mm-dd(ddd) ") &amp; "오전 00:00"</f>
        <v>2022-02-17(목) 오전 00:00</v>
      </c>
      <c r="C42" s="266"/>
      <c r="D42" s="225" t="str">
        <f>TEXT($G$1, "[$-ko-KR]yyyy-mm-dd(ddd) ") &amp; "오후 14:00"</f>
        <v>2022-02-17(목) 오후 14:00</v>
      </c>
      <c r="E42" s="226"/>
      <c r="F42" s="227"/>
      <c r="G42" s="225" t="str">
        <f>TEXT($G$1, "[$-ko-KR]yyyy-mm-dd(ddd) ") &amp; "오후 19:00"</f>
        <v>2022-02-17(목) 오후 19:00</v>
      </c>
      <c r="H42" s="226"/>
      <c r="I42" s="227"/>
      <c r="J42" s="225" t="str">
        <f>TEXT($G$1, "[$-ko-KR]yyyy-mm-dd(ddd) ") &amp; "오후 21:00"</f>
        <v>2022-02-17(목) 오후 21:00</v>
      </c>
      <c r="K42" s="226"/>
      <c r="L42" s="227"/>
      <c r="M42" s="225" t="str">
        <f>TEXT($G$1+1, "[$-ko-KR]yyyy-mm-dd(ddd) ") &amp; "오전 00:00"</f>
        <v>2022-02-18(금) 오전 00:00</v>
      </c>
      <c r="N42" s="226"/>
      <c r="O42" s="227"/>
      <c r="Q42" s="223"/>
      <c r="R42" s="223"/>
      <c r="S42" s="223"/>
    </row>
    <row r="43" spans="1:19" ht="17.25" customHeight="1" thickBot="1">
      <c r="A43" s="264"/>
      <c r="B43" s="121" t="s">
        <v>57</v>
      </c>
      <c r="C43" s="122" t="s">
        <v>58</v>
      </c>
      <c r="D43" s="2" t="s">
        <v>57</v>
      </c>
      <c r="E43" s="10" t="s">
        <v>264</v>
      </c>
      <c r="F43" s="11" t="s">
        <v>265</v>
      </c>
      <c r="G43" s="195" t="s">
        <v>57</v>
      </c>
      <c r="H43" s="196" t="s">
        <v>264</v>
      </c>
      <c r="I43" s="197" t="s">
        <v>265</v>
      </c>
      <c r="J43" s="10" t="s">
        <v>57</v>
      </c>
      <c r="K43" s="10" t="s">
        <v>264</v>
      </c>
      <c r="L43" s="115" t="s">
        <v>265</v>
      </c>
      <c r="M43" s="2" t="s">
        <v>57</v>
      </c>
      <c r="N43" s="10" t="s">
        <v>264</v>
      </c>
      <c r="O43" s="66" t="s">
        <v>265</v>
      </c>
      <c r="Q43" s="228"/>
      <c r="R43" s="228"/>
      <c r="S43" s="228"/>
    </row>
    <row r="44" spans="1:19" ht="17.25" customHeight="1" thickBot="1">
      <c r="A44" s="123" t="s">
        <v>127</v>
      </c>
      <c r="B44" s="124">
        <v>90.7</v>
      </c>
      <c r="C44" s="76">
        <v>3.3185840999999999E-3</v>
      </c>
      <c r="D44" s="13">
        <v>89.6</v>
      </c>
      <c r="E44" s="14">
        <f>IF(ISNUMBER(D44), (D44 - $B44) / $B44, "")</f>
        <v>-1.2127894156560182E-2</v>
      </c>
      <c r="F44" s="16">
        <f>IF(ISNUMBER(D44), $B64 * E44, "")</f>
        <v>-1819.1841234840272</v>
      </c>
      <c r="G44" s="29">
        <v>89.3</v>
      </c>
      <c r="H44" s="14">
        <f>IF(ISNUMBER(G44), (G44 - $B44) / $B44, "")</f>
        <v>-1.543550165380381E-2</v>
      </c>
      <c r="I44" s="100">
        <f>IF(ISNUMBER(G44), $B64 * H44, "")</f>
        <v>-2315.3252480705714</v>
      </c>
      <c r="J44" s="13">
        <v>89.1</v>
      </c>
      <c r="K44" s="14">
        <f>IF(ISNUMBER(J44), (J44 - $B44) / $B44, "")</f>
        <v>-1.764057331863295E-2</v>
      </c>
      <c r="L44" s="16">
        <f>IF(ISNUMBER(J44), $B64 * K44, "")</f>
        <v>-2646.0859977949426</v>
      </c>
      <c r="M44" s="29">
        <v>87.2</v>
      </c>
      <c r="N44" s="14">
        <f>IF(ISNUMBER(M44), (M44 - $B44) / $B44, "")</f>
        <v>-3.8588754134509372E-2</v>
      </c>
      <c r="O44" s="16">
        <f>IF(ISNUMBER(M44), $B64 * N44, "")</f>
        <v>-5788.3131201764054</v>
      </c>
      <c r="Q44" s="223"/>
      <c r="R44" s="223"/>
      <c r="S44" s="223"/>
    </row>
    <row r="45" spans="1:19" ht="17.25" customHeight="1" thickBot="1">
      <c r="A45" s="125" t="s">
        <v>97</v>
      </c>
      <c r="B45" s="126">
        <v>2.7000000000000001E-3</v>
      </c>
      <c r="C45" s="77">
        <v>0</v>
      </c>
      <c r="D45" s="15">
        <v>2.7000000000000001E-3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2.7000000000000001E-3</v>
      </c>
      <c r="H45" s="32">
        <f t="shared" ref="H45:H48" si="15">IF(ISNUMBER(G45), (G45 - $B45) / $B45, "")</f>
        <v>0</v>
      </c>
      <c r="I45" s="101">
        <f>IF(ISNUMBER(G45), $B64 * H45, "")</f>
        <v>0</v>
      </c>
      <c r="J45" s="15">
        <v>2.7000000000000001E-3</v>
      </c>
      <c r="K45" s="32">
        <f t="shared" ref="K45:K48" si="16">IF(ISNUMBER(J45), (J45 - $B45) / $B45, "")</f>
        <v>0</v>
      </c>
      <c r="L45" s="18">
        <f>IF(ISNUMBER(J45), $B64 * K45, "")</f>
        <v>0</v>
      </c>
      <c r="M45" s="31">
        <v>2.5000000000000001E-3</v>
      </c>
      <c r="N45" s="32">
        <f t="shared" ref="N45:N48" si="17">IF(ISNUMBER(M45), (M45 - $B45) / $B45, "")</f>
        <v>-7.4074074074074098E-2</v>
      </c>
      <c r="O45" s="18">
        <f>IF(ISNUMBER(M45), $B64 * N45, "")</f>
        <v>-11111.111111111115</v>
      </c>
      <c r="Q45" s="223"/>
      <c r="R45" s="223"/>
      <c r="S45" s="223"/>
    </row>
    <row r="46" spans="1:19" ht="17.25" customHeight="1" thickBot="1">
      <c r="A46" s="125" t="s">
        <v>141</v>
      </c>
      <c r="B46" s="126">
        <v>97.8</v>
      </c>
      <c r="C46" s="77">
        <v>-5.0864700000000001E-3</v>
      </c>
      <c r="D46" s="15">
        <v>96.6</v>
      </c>
      <c r="E46" s="32">
        <f t="shared" si="14"/>
        <v>-1.2269938650306778E-2</v>
      </c>
      <c r="F46" s="18">
        <f>IF(ISNUMBER(D46), $B64 * E46, "")</f>
        <v>-1840.4907975460167</v>
      </c>
      <c r="G46" s="31">
        <v>96.1</v>
      </c>
      <c r="H46" s="32">
        <f t="shared" si="15"/>
        <v>-1.738241308793459E-2</v>
      </c>
      <c r="I46" s="101">
        <f>IF(ISNUMBER(G46), $B64 * H46, "")</f>
        <v>-2607.3619631901884</v>
      </c>
      <c r="J46" s="15">
        <v>96.9</v>
      </c>
      <c r="K46" s="32">
        <f t="shared" si="16"/>
        <v>-9.2024539877299753E-3</v>
      </c>
      <c r="L46" s="18">
        <f>IF(ISNUMBER(J46), $B64 * K46, "")</f>
        <v>-1380.3680981594962</v>
      </c>
      <c r="M46" s="31">
        <v>93.9</v>
      </c>
      <c r="N46" s="32">
        <f t="shared" si="17"/>
        <v>-3.9877300613496848E-2</v>
      </c>
      <c r="O46" s="18">
        <f>IF(ISNUMBER(M46), $B64 * N46, "")</f>
        <v>-5981.5950920245268</v>
      </c>
      <c r="Q46" s="228"/>
      <c r="R46" s="228"/>
      <c r="S46" s="228"/>
    </row>
    <row r="47" spans="1:19" ht="17.25" customHeight="1" thickBot="1">
      <c r="A47" s="125" t="s">
        <v>149</v>
      </c>
      <c r="B47" s="126">
        <v>80.3</v>
      </c>
      <c r="C47" s="77">
        <v>-7.4165637E-3</v>
      </c>
      <c r="D47" s="15">
        <v>79.900000000000006</v>
      </c>
      <c r="E47" s="32">
        <f t="shared" si="14"/>
        <v>-4.9813200498130946E-3</v>
      </c>
      <c r="F47" s="18">
        <f>IF(ISNUMBER(D47), $B64 * E47, "")</f>
        <v>-747.19800747196416</v>
      </c>
      <c r="G47" s="31">
        <v>79.7</v>
      </c>
      <c r="H47" s="32">
        <f t="shared" si="15"/>
        <v>-7.47198007471973E-3</v>
      </c>
      <c r="I47" s="101">
        <f>IF(ISNUMBER(G47), $B64 * H47, "")</f>
        <v>-1120.7970112079595</v>
      </c>
      <c r="J47" s="15">
        <v>80</v>
      </c>
      <c r="K47" s="32">
        <f t="shared" si="16"/>
        <v>-3.735990037359865E-3</v>
      </c>
      <c r="L47" s="18">
        <f>IF(ISNUMBER(J47), $B64 * K47, "")</f>
        <v>-560.39850560397974</v>
      </c>
      <c r="M47" s="31">
        <v>78.900000000000006</v>
      </c>
      <c r="N47" s="32">
        <f t="shared" si="17"/>
        <v>-1.7434620174346094E-2</v>
      </c>
      <c r="O47" s="18">
        <f>IF(ISNUMBER(M47), $B64 * N47, "")</f>
        <v>-2615.1930261519142</v>
      </c>
      <c r="Q47" s="228"/>
      <c r="R47" s="228"/>
      <c r="S47" s="228"/>
    </row>
    <row r="48" spans="1:19" ht="17.25" customHeight="1" thickBot="1">
      <c r="A48" s="127" t="s">
        <v>204</v>
      </c>
      <c r="B48" s="128">
        <v>8.5299999999999994</v>
      </c>
      <c r="C48" s="78">
        <v>-8.1395349000000002E-3</v>
      </c>
      <c r="D48" s="20">
        <v>8.39</v>
      </c>
      <c r="E48" s="21">
        <f t="shared" si="14"/>
        <v>-1.6412661195779461E-2</v>
      </c>
      <c r="F48" s="22">
        <f>IF(ISNUMBER(D48), $B64 * E48, "")</f>
        <v>-2461.8991793669193</v>
      </c>
      <c r="G48" s="30">
        <v>8.42</v>
      </c>
      <c r="H48" s="21">
        <f t="shared" si="15"/>
        <v>-1.2895662368112478E-2</v>
      </c>
      <c r="I48" s="105">
        <f>IF(ISNUMBER(G48), $B64 * H48, "")</f>
        <v>-1934.3493552168718</v>
      </c>
      <c r="J48" s="20">
        <v>8.4600000000000009</v>
      </c>
      <c r="K48" s="21">
        <f t="shared" si="16"/>
        <v>-8.2063305978896262E-3</v>
      </c>
      <c r="L48" s="22">
        <f>IF(ISNUMBER(J48), $B64 * K48, "")</f>
        <v>-1230.9495896834439</v>
      </c>
      <c r="M48" s="30">
        <v>8.2799999999999994</v>
      </c>
      <c r="N48" s="21">
        <f t="shared" si="17"/>
        <v>-2.9308323563892149E-2</v>
      </c>
      <c r="O48" s="22">
        <f>IF(ISNUMBER(M48), $B64 * N48, "")</f>
        <v>-4396.2485345838222</v>
      </c>
      <c r="Q48" s="228"/>
      <c r="R48" s="228"/>
      <c r="S48" s="228"/>
    </row>
    <row r="49" spans="1:19" ht="17.25" customHeight="1" thickBot="1">
      <c r="A49" s="125" t="s">
        <v>212</v>
      </c>
      <c r="B49" s="129">
        <v>7.75</v>
      </c>
      <c r="C49" s="80">
        <v>-1.1479591799999999E-2</v>
      </c>
      <c r="D49" s="106">
        <v>7.75</v>
      </c>
      <c r="E49" s="107">
        <f>IF(ISNUMBER(D49), (D49 - $B49) / $B49, "")</f>
        <v>0</v>
      </c>
      <c r="F49" s="108">
        <f>IF(ISNUMBER(D49), $B64 * E49, "")</f>
        <v>0</v>
      </c>
      <c r="G49" s="109">
        <v>7.71</v>
      </c>
      <c r="H49" s="107">
        <f>IF(ISNUMBER(G49), (G49 - $B49) / $B49, "")</f>
        <v>-5.1612903225806495E-3</v>
      </c>
      <c r="I49" s="110">
        <f>IF(ISNUMBER(G49), $B64 * H49, "")</f>
        <v>-774.19354838709739</v>
      </c>
      <c r="J49" s="106">
        <v>7.76</v>
      </c>
      <c r="K49" s="107">
        <f>IF(ISNUMBER(J49), (J49 - $B49) / $B49, "")</f>
        <v>1.2903225806451338E-3</v>
      </c>
      <c r="L49" s="108">
        <f>IF(ISNUMBER(J49), $B64 * K49, "")</f>
        <v>193.54838709677006</v>
      </c>
      <c r="M49" s="109">
        <v>7.62</v>
      </c>
      <c r="N49" s="107">
        <f>IF(ISNUMBER(M49), (M49 - $B49) / $B49, "")</f>
        <v>-1.6774193548387082E-2</v>
      </c>
      <c r="O49" s="108">
        <f>IF(ISNUMBER(M49), $B64 * N49, "")</f>
        <v>-2516.1290322580621</v>
      </c>
      <c r="Q49" s="228"/>
      <c r="R49" s="228"/>
      <c r="S49" s="228"/>
    </row>
    <row r="50" spans="1:19" ht="17.25" customHeight="1" thickBot="1">
      <c r="A50" s="125" t="s">
        <v>246</v>
      </c>
      <c r="B50" s="126">
        <v>61.9</v>
      </c>
      <c r="C50" s="77">
        <v>-1.2759170699999999E-2</v>
      </c>
      <c r="D50" s="15">
        <v>65.2</v>
      </c>
      <c r="E50" s="32">
        <f t="shared" ref="E50:E53" si="18">IF(ISNUMBER(D50), (D50 - $B50) / $B50, "")</f>
        <v>5.3311793214862749E-2</v>
      </c>
      <c r="F50" s="18">
        <f>IF(ISNUMBER(D50), $B64 * E50, "")</f>
        <v>7996.7689822294124</v>
      </c>
      <c r="G50" s="31">
        <v>63.8</v>
      </c>
      <c r="H50" s="32">
        <f t="shared" ref="H50:H53" si="19">IF(ISNUMBER(G50), (G50 - $B50) / $B50, "")</f>
        <v>3.0694668820678492E-2</v>
      </c>
      <c r="I50" s="101">
        <f>IF(ISNUMBER(G50), $B64 * H50, "")</f>
        <v>4604.2003231017734</v>
      </c>
      <c r="J50" s="15">
        <v>64.2</v>
      </c>
      <c r="K50" s="32">
        <f t="shared" ref="K50:K53" si="20">IF(ISNUMBER(J50), (J50 - $B50) / $B50, "")</f>
        <v>3.7156704361874057E-2</v>
      </c>
      <c r="L50" s="18">
        <f>IF(ISNUMBER(J50), $B64 * K50, "")</f>
        <v>5573.5056542811089</v>
      </c>
      <c r="M50" s="31">
        <v>62.4</v>
      </c>
      <c r="N50" s="32">
        <f t="shared" ref="N50:N53" si="21">IF(ISNUMBER(M50), (M50 - $B50) / $B50, "")</f>
        <v>8.0775444264943458E-3</v>
      </c>
      <c r="O50" s="18">
        <f>IF(ISNUMBER(M50), $B64 * N50, "")</f>
        <v>1211.6316639741519</v>
      </c>
      <c r="Q50" s="228"/>
      <c r="R50" s="228"/>
      <c r="S50" s="228"/>
    </row>
    <row r="51" spans="1:19" ht="17.25" customHeight="1" thickBot="1">
      <c r="A51" s="125" t="s">
        <v>71</v>
      </c>
      <c r="B51" s="126">
        <v>20.8</v>
      </c>
      <c r="C51" s="77">
        <v>-2.34741784E-2</v>
      </c>
      <c r="D51" s="15">
        <v>20.6</v>
      </c>
      <c r="E51" s="32">
        <f t="shared" si="18"/>
        <v>-9.6153846153845812E-3</v>
      </c>
      <c r="F51" s="18">
        <f>IF(ISNUMBER(D51), $B64 * E51, "")</f>
        <v>-1442.3076923076871</v>
      </c>
      <c r="G51" s="31">
        <v>20.5</v>
      </c>
      <c r="H51" s="32">
        <f t="shared" si="19"/>
        <v>-1.4423076923076957E-2</v>
      </c>
      <c r="I51" s="101">
        <f>IF(ISNUMBER(G51), $B64 * H51, "")</f>
        <v>-2163.4615384615436</v>
      </c>
      <c r="J51" s="15">
        <v>20.6</v>
      </c>
      <c r="K51" s="32">
        <f t="shared" si="20"/>
        <v>-9.6153846153845812E-3</v>
      </c>
      <c r="L51" s="18">
        <f>IF(ISNUMBER(J51), $B64 * K51, "")</f>
        <v>-1442.3076923076871</v>
      </c>
      <c r="M51" s="31">
        <v>20.2</v>
      </c>
      <c r="N51" s="32">
        <f t="shared" si="21"/>
        <v>-2.8846153846153914E-2</v>
      </c>
      <c r="O51" s="18">
        <f>IF(ISNUMBER(M51), $B64 * N51, "")</f>
        <v>-4326.9230769230871</v>
      </c>
      <c r="Q51" s="228"/>
      <c r="R51" s="228"/>
      <c r="S51" s="228"/>
    </row>
    <row r="52" spans="1:19" ht="17.25" customHeight="1" thickBot="1">
      <c r="A52" s="125" t="s">
        <v>64</v>
      </c>
      <c r="B52" s="126">
        <v>32.5</v>
      </c>
      <c r="C52" s="77">
        <v>-2.4024024000000001E-2</v>
      </c>
      <c r="D52" s="15">
        <v>32.299999999999997</v>
      </c>
      <c r="E52" s="32">
        <f t="shared" si="18"/>
        <v>-6.1538461538462414E-3</v>
      </c>
      <c r="F52" s="18">
        <f>IF(ISNUMBER(D52), $B64 * E52, "")</f>
        <v>-923.07692307693617</v>
      </c>
      <c r="G52" s="31">
        <v>31.9</v>
      </c>
      <c r="H52" s="32">
        <f t="shared" si="19"/>
        <v>-1.8461538461538505E-2</v>
      </c>
      <c r="I52" s="101">
        <f>IF(ISNUMBER(G52), $B64 * H52, "")</f>
        <v>-2769.2307692307759</v>
      </c>
      <c r="J52" s="15">
        <v>32</v>
      </c>
      <c r="K52" s="32">
        <f t="shared" si="20"/>
        <v>-1.5384615384615385E-2</v>
      </c>
      <c r="L52" s="18">
        <f>IF(ISNUMBER(J52), $B64 * K52, "")</f>
        <v>-2307.6923076923076</v>
      </c>
      <c r="M52" s="31">
        <v>31.3</v>
      </c>
      <c r="N52" s="32">
        <f t="shared" si="21"/>
        <v>-3.6923076923076899E-2</v>
      </c>
      <c r="O52" s="18">
        <f>IF(ISNUMBER(M52), $B64 * N52, "")</f>
        <v>-5538.4615384615345</v>
      </c>
      <c r="Q52" s="33"/>
      <c r="R52" s="33"/>
    </row>
    <row r="53" spans="1:19" ht="17.25" customHeight="1" thickBot="1">
      <c r="A53" s="130" t="s">
        <v>200</v>
      </c>
      <c r="B53" s="131">
        <v>12.1</v>
      </c>
      <c r="C53" s="79">
        <v>-2.4193548400000001E-2</v>
      </c>
      <c r="D53" s="24">
        <v>11.9</v>
      </c>
      <c r="E53" s="25">
        <f t="shared" si="18"/>
        <v>-1.6528925619834652E-2</v>
      </c>
      <c r="F53" s="104">
        <f>IF(ISNUMBER(D53), $B64 * E53, "")</f>
        <v>-2479.3388429751976</v>
      </c>
      <c r="G53" s="102">
        <v>11.8</v>
      </c>
      <c r="H53" s="25">
        <f t="shared" si="19"/>
        <v>-2.479338842975198E-2</v>
      </c>
      <c r="I53" s="103">
        <f>IF(ISNUMBER(G53), $B64 * H53, "")</f>
        <v>-3719.0082644627969</v>
      </c>
      <c r="J53" s="24">
        <v>11.9</v>
      </c>
      <c r="K53" s="25">
        <f t="shared" si="20"/>
        <v>-1.6528925619834652E-2</v>
      </c>
      <c r="L53" s="104">
        <f>IF(ISNUMBER(J53), $B64 * K53, "")</f>
        <v>-2479.3388429751976</v>
      </c>
      <c r="M53" s="102">
        <v>11.8</v>
      </c>
      <c r="N53" s="25">
        <f t="shared" si="21"/>
        <v>-2.479338842975198E-2</v>
      </c>
      <c r="O53" s="104">
        <f>IF(ISNUMBER(M53), $B64 * N53, "")</f>
        <v>-3719.0082644627969</v>
      </c>
      <c r="Q53" s="237"/>
      <c r="R53" s="238"/>
      <c r="S53" s="239"/>
    </row>
    <row r="54" spans="1:19" ht="17.25" customHeight="1">
      <c r="A54" s="123" t="s">
        <v>206</v>
      </c>
      <c r="B54" s="124">
        <v>11.8</v>
      </c>
      <c r="C54" s="76">
        <v>-2.4793388400000001E-2</v>
      </c>
      <c r="D54" s="13">
        <v>11.8</v>
      </c>
      <c r="E54" s="14">
        <f>IF(ISNUMBER(D54), (D54 - $B54) / $B54, "")</f>
        <v>0</v>
      </c>
      <c r="F54" s="16">
        <f>IF(ISNUMBER(D54), $B64 * E54, "")</f>
        <v>0</v>
      </c>
      <c r="G54" s="29">
        <v>11.7</v>
      </c>
      <c r="H54" s="14">
        <f>IF(ISNUMBER(G54), (G54 - $B54) / $B54, "")</f>
        <v>-8.4745762711865603E-3</v>
      </c>
      <c r="I54" s="100">
        <f>IF(ISNUMBER(G54), $B64 * H54, "")</f>
        <v>-1271.1864406779841</v>
      </c>
      <c r="J54" s="13">
        <v>11.9</v>
      </c>
      <c r="K54" s="14">
        <f>IF(ISNUMBER(J54), (J54 - $B54) / $B54, "")</f>
        <v>8.4745762711864094E-3</v>
      </c>
      <c r="L54" s="16">
        <f>IF(ISNUMBER(J54), $B64 * K54, "")</f>
        <v>1271.1864406779614</v>
      </c>
      <c r="M54" s="29">
        <v>11.6</v>
      </c>
      <c r="N54" s="14">
        <f>IF(ISNUMBER(M54), (M54 - $B54) / $B54, "")</f>
        <v>-1.6949152542372972E-2</v>
      </c>
      <c r="O54" s="16">
        <f>IF(ISNUMBER(M54), $B64 * N54, "")</f>
        <v>-2542.3728813559455</v>
      </c>
      <c r="Q54" s="240"/>
      <c r="R54" s="241"/>
      <c r="S54" s="242"/>
    </row>
    <row r="55" spans="1:19" ht="17.25" customHeight="1" thickBot="1">
      <c r="A55" s="125" t="s">
        <v>175</v>
      </c>
      <c r="B55" s="126">
        <v>11.6</v>
      </c>
      <c r="C55" s="77">
        <v>-2.5210084000000001E-2</v>
      </c>
      <c r="D55" s="15">
        <v>11.5</v>
      </c>
      <c r="E55" s="32">
        <f t="shared" ref="E55:E58" si="22">IF(ISNUMBER(D55), (D55 - $B55) / $B55, "")</f>
        <v>-8.6206896551723842E-3</v>
      </c>
      <c r="F55" s="18">
        <f>IF(ISNUMBER(D55), $B64 * E55, "")</f>
        <v>-1293.1034482758575</v>
      </c>
      <c r="G55" s="31">
        <v>11.5</v>
      </c>
      <c r="H55" s="32">
        <f t="shared" ref="H55:H58" si="23">IF(ISNUMBER(G55), (G55 - $B55) / $B55, "")</f>
        <v>-8.6206896551723842E-3</v>
      </c>
      <c r="I55" s="101">
        <f>IF(ISNUMBER(G55), $B64 * H55, "")</f>
        <v>-1293.1034482758575</v>
      </c>
      <c r="J55" s="15">
        <v>11.4</v>
      </c>
      <c r="K55" s="32">
        <f t="shared" ref="K55:K58" si="24">IF(ISNUMBER(J55), (J55 - $B55) / $B55, "")</f>
        <v>-1.7241379310344768E-2</v>
      </c>
      <c r="L55" s="18">
        <f>IF(ISNUMBER(J55), $B64 * K55, "")</f>
        <v>-2586.2068965517151</v>
      </c>
      <c r="M55" s="31">
        <v>11.3</v>
      </c>
      <c r="N55" s="32">
        <f t="shared" ref="N55:N58" si="25">IF(ISNUMBER(M55), (M55 - $B55) / $B55, "")</f>
        <v>-2.5862068965517151E-2</v>
      </c>
      <c r="O55" s="18">
        <f>IF(ISNUMBER(M55), $B64 * N55, "")</f>
        <v>-3879.3103448275724</v>
      </c>
      <c r="Q55" s="243"/>
      <c r="R55" s="244"/>
      <c r="S55" s="245"/>
    </row>
    <row r="56" spans="1:19" ht="17.25" customHeight="1" thickBot="1">
      <c r="A56" s="125" t="s">
        <v>186</v>
      </c>
      <c r="B56" s="126">
        <v>11</v>
      </c>
      <c r="C56" s="77">
        <v>-2.65486726E-2</v>
      </c>
      <c r="D56" s="15">
        <v>10.8</v>
      </c>
      <c r="E56" s="32">
        <f t="shared" si="22"/>
        <v>-1.8181818181818118E-2</v>
      </c>
      <c r="F56" s="18">
        <f>IF(ISNUMBER(D56), $B64 * E56, "")</f>
        <v>-2727.2727272727179</v>
      </c>
      <c r="G56" s="31">
        <v>10.7</v>
      </c>
      <c r="H56" s="32">
        <f t="shared" si="23"/>
        <v>-2.7272727272727337E-2</v>
      </c>
      <c r="I56" s="101">
        <f>IF(ISNUMBER(G56), $B64 * H56, "")</f>
        <v>-4090.9090909091005</v>
      </c>
      <c r="J56" s="15">
        <v>10.8</v>
      </c>
      <c r="K56" s="32">
        <f t="shared" si="24"/>
        <v>-1.8181818181818118E-2</v>
      </c>
      <c r="L56" s="18">
        <f>IF(ISNUMBER(J56), $B64 * K56, "")</f>
        <v>-2727.2727272727179</v>
      </c>
      <c r="M56" s="31">
        <v>10.6</v>
      </c>
      <c r="N56" s="32">
        <f t="shared" si="25"/>
        <v>-3.6363636363636397E-2</v>
      </c>
      <c r="O56" s="18">
        <f>IF(ISNUMBER(M56), $B64 * N56, "")</f>
        <v>-5454.5454545454595</v>
      </c>
      <c r="Q56" s="228"/>
      <c r="R56" s="228"/>
      <c r="S56" s="228"/>
    </row>
    <row r="57" spans="1:19" ht="17.25" customHeight="1" thickBot="1">
      <c r="A57" s="125" t="s">
        <v>125</v>
      </c>
      <c r="B57" s="126">
        <v>71.900000000000006</v>
      </c>
      <c r="C57" s="77">
        <v>-2.70635995E-2</v>
      </c>
      <c r="D57" s="15">
        <v>72.3</v>
      </c>
      <c r="E57" s="32">
        <f t="shared" si="22"/>
        <v>5.5632823365784623E-3</v>
      </c>
      <c r="F57" s="18">
        <f>IF(ISNUMBER(D57), $B64 * E57, "")</f>
        <v>834.4923504867694</v>
      </c>
      <c r="G57" s="31">
        <v>72.3</v>
      </c>
      <c r="H57" s="32">
        <f t="shared" si="23"/>
        <v>5.5632823365784623E-3</v>
      </c>
      <c r="I57" s="101">
        <f>IF(ISNUMBER(G57), $B64 * H57, "")</f>
        <v>834.4923504867694</v>
      </c>
      <c r="J57" s="15">
        <v>72.400000000000006</v>
      </c>
      <c r="K57" s="32">
        <f t="shared" si="24"/>
        <v>6.9541029207232262E-3</v>
      </c>
      <c r="L57" s="18">
        <f>IF(ISNUMBER(J57), $B64 * K57, "")</f>
        <v>1043.1154381084839</v>
      </c>
      <c r="M57" s="31">
        <v>70.099999999999994</v>
      </c>
      <c r="N57" s="32">
        <f t="shared" si="25"/>
        <v>-2.5034770514603771E-2</v>
      </c>
      <c r="O57" s="18">
        <f>IF(ISNUMBER(M57), $B64 * N57, "")</f>
        <v>-3755.2155771905655</v>
      </c>
      <c r="Q57" s="223"/>
      <c r="R57" s="223"/>
      <c r="S57" s="223"/>
    </row>
    <row r="58" spans="1:19" ht="17.25" customHeight="1" thickBot="1">
      <c r="A58" s="127" t="s">
        <v>198</v>
      </c>
      <c r="B58" s="128">
        <v>53.3</v>
      </c>
      <c r="C58" s="78">
        <v>-2.7372262800000002E-2</v>
      </c>
      <c r="D58" s="20">
        <v>52.7</v>
      </c>
      <c r="E58" s="21">
        <f t="shared" si="22"/>
        <v>-1.1257035647279444E-2</v>
      </c>
      <c r="F58" s="22">
        <f>IF(ISNUMBER(D58), $B64 * E58, "")</f>
        <v>-1688.5553470919165</v>
      </c>
      <c r="G58" s="30">
        <v>52</v>
      </c>
      <c r="H58" s="21">
        <f t="shared" si="23"/>
        <v>-2.4390243902438973E-2</v>
      </c>
      <c r="I58" s="105">
        <f>IF(ISNUMBER(G58), $B64 * H58, "")</f>
        <v>-3658.5365853658459</v>
      </c>
      <c r="J58" s="20">
        <v>52.4</v>
      </c>
      <c r="K58" s="21">
        <f t="shared" si="24"/>
        <v>-1.6885553470919298E-2</v>
      </c>
      <c r="L58" s="22">
        <f>IF(ISNUMBER(J58), $B64 * K58, "")</f>
        <v>-2532.8330206378946</v>
      </c>
      <c r="M58" s="30">
        <v>51.6</v>
      </c>
      <c r="N58" s="21">
        <f t="shared" si="25"/>
        <v>-3.1894934333958645E-2</v>
      </c>
      <c r="O58" s="22">
        <f>IF(ISNUMBER(M58), $B64 * N58, "")</f>
        <v>-4784.2401500937967</v>
      </c>
      <c r="Q58" s="223"/>
      <c r="R58" s="223"/>
      <c r="S58" s="223"/>
    </row>
    <row r="59" spans="1:19" ht="17.25" customHeight="1" thickBot="1">
      <c r="A59" s="125" t="s">
        <v>129</v>
      </c>
      <c r="B59" s="129">
        <v>60.5</v>
      </c>
      <c r="C59" s="80">
        <v>-2.8892455899999999E-2</v>
      </c>
      <c r="D59" s="106">
        <v>60.5</v>
      </c>
      <c r="E59" s="107">
        <f>IF(ISNUMBER(D59), (D59 - $B59) / $B59, "")</f>
        <v>0</v>
      </c>
      <c r="F59" s="108">
        <f>IF(ISNUMBER(D59), $B64 * E59, "")</f>
        <v>0</v>
      </c>
      <c r="G59" s="109">
        <v>60.4</v>
      </c>
      <c r="H59" s="107">
        <f>IF(ISNUMBER(G59), (G59 - $B59) / $B59, "")</f>
        <v>-1.6528925619834947E-3</v>
      </c>
      <c r="I59" s="110">
        <f>IF(ISNUMBER(G59), $B64 * H59, "")</f>
        <v>-247.9338842975242</v>
      </c>
      <c r="J59" s="106">
        <v>60.8</v>
      </c>
      <c r="K59" s="107">
        <f>IF(ISNUMBER(J59), (J59 - $B59) / $B59, "")</f>
        <v>4.9586776859503658E-3</v>
      </c>
      <c r="L59" s="108">
        <f>IF(ISNUMBER(J59), $B64 * K59, "")</f>
        <v>743.8016528925549</v>
      </c>
      <c r="M59" s="109">
        <v>59.3</v>
      </c>
      <c r="N59" s="107">
        <f>IF(ISNUMBER(M59), (M59 - $B59) / $B59, "")</f>
        <v>-1.9834710743801699E-2</v>
      </c>
      <c r="O59" s="108">
        <f>IF(ISNUMBER(M59), $B64 * N59, "")</f>
        <v>-2975.2066115702551</v>
      </c>
      <c r="Q59" s="228"/>
      <c r="R59" s="228"/>
      <c r="S59" s="228"/>
    </row>
    <row r="60" spans="1:19" ht="17.25" customHeight="1" thickBot="1">
      <c r="A60" s="125" t="s">
        <v>190</v>
      </c>
      <c r="B60" s="126">
        <v>95.8</v>
      </c>
      <c r="C60" s="77">
        <v>-2.9381965600000001E-2</v>
      </c>
      <c r="D60" s="15">
        <v>95.8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95.2</v>
      </c>
      <c r="H60" s="32">
        <f t="shared" ref="H60:H63" si="27">IF(ISNUMBER(G60), (G60 - $B60) / $B60, "")</f>
        <v>-6.2630480167014026E-3</v>
      </c>
      <c r="I60" s="101">
        <f>IF(ISNUMBER(G60), $B64 * H60, "")</f>
        <v>-939.45720250521038</v>
      </c>
      <c r="J60" s="15">
        <v>95.3</v>
      </c>
      <c r="K60" s="32">
        <f t="shared" ref="K60:K63" si="28">IF(ISNUMBER(J60), (J60 - $B60) / $B60, "")</f>
        <v>-5.2192066805845511E-3</v>
      </c>
      <c r="L60" s="18">
        <f>IF(ISNUMBER(J60), $B64 * K60, "")</f>
        <v>-782.88100208768265</v>
      </c>
      <c r="M60" s="31">
        <v>94</v>
      </c>
      <c r="N60" s="32">
        <f t="shared" ref="N60:N63" si="29">IF(ISNUMBER(M60), (M60 - $B60) / $B60, "")</f>
        <v>-1.8789144050104355E-2</v>
      </c>
      <c r="O60" s="18">
        <f>IF(ISNUMBER(M60), $B64 * N60, "")</f>
        <v>-2818.3716075156535</v>
      </c>
      <c r="Q60" s="228"/>
      <c r="R60" s="228"/>
      <c r="S60" s="228"/>
    </row>
    <row r="61" spans="1:19" ht="17.25" customHeight="1" thickBot="1">
      <c r="A61" s="125" t="s">
        <v>145</v>
      </c>
      <c r="B61" s="126">
        <v>13</v>
      </c>
      <c r="C61" s="77">
        <v>-2.9850746300000001E-2</v>
      </c>
      <c r="D61" s="15">
        <v>12.7</v>
      </c>
      <c r="E61" s="32">
        <f t="shared" si="26"/>
        <v>-2.307692307692313E-2</v>
      </c>
      <c r="F61" s="18">
        <f>IF(ISNUMBER(D61), $B64 * E61, "")</f>
        <v>-3461.5384615384696</v>
      </c>
      <c r="G61" s="31">
        <v>12.7</v>
      </c>
      <c r="H61" s="32">
        <f t="shared" si="27"/>
        <v>-2.307692307692313E-2</v>
      </c>
      <c r="I61" s="101">
        <f>IF(ISNUMBER(G61), $B64 * H61, "")</f>
        <v>-3461.5384615384696</v>
      </c>
      <c r="J61" s="15">
        <v>12.8</v>
      </c>
      <c r="K61" s="32">
        <f t="shared" si="28"/>
        <v>-1.538461538461533E-2</v>
      </c>
      <c r="L61" s="18">
        <f>IF(ISNUMBER(J61), $B64 * K61, "")</f>
        <v>-2307.6923076922994</v>
      </c>
      <c r="M61" s="31">
        <v>12.5</v>
      </c>
      <c r="N61" s="32">
        <f t="shared" si="29"/>
        <v>-3.8461538461538464E-2</v>
      </c>
      <c r="O61" s="18">
        <f>IF(ISNUMBER(M61), $B64 * N61, "")</f>
        <v>-5769.2307692307695</v>
      </c>
      <c r="Q61" s="228"/>
      <c r="R61" s="228"/>
      <c r="S61" s="228"/>
    </row>
    <row r="62" spans="1:19" ht="17.25" customHeight="1">
      <c r="A62" s="125" t="s">
        <v>230</v>
      </c>
      <c r="B62" s="126">
        <v>57.2</v>
      </c>
      <c r="C62" s="77">
        <v>-3.2148900199999997E-2</v>
      </c>
      <c r="D62" s="15">
        <v>57.1</v>
      </c>
      <c r="E62" s="32">
        <f t="shared" si="26"/>
        <v>-1.748251748251773E-3</v>
      </c>
      <c r="F62" s="18">
        <f>IF(ISNUMBER(D62), $B64 * E62, "")</f>
        <v>-262.23776223776593</v>
      </c>
      <c r="G62" s="31">
        <v>56.8</v>
      </c>
      <c r="H62" s="32">
        <f t="shared" si="27"/>
        <v>-6.9930069930070919E-3</v>
      </c>
      <c r="I62" s="101">
        <f>IF(ISNUMBER(G62), $B64 * H62, "")</f>
        <v>-1048.9510489510637</v>
      </c>
      <c r="J62" s="15">
        <v>57</v>
      </c>
      <c r="K62" s="32">
        <f t="shared" si="28"/>
        <v>-3.4965034965035459E-3</v>
      </c>
      <c r="L62" s="18">
        <f>IF(ISNUMBER(J62), $B64 * K62, "")</f>
        <v>-524.47552447553187</v>
      </c>
      <c r="M62" s="31">
        <v>56</v>
      </c>
      <c r="N62" s="32">
        <f t="shared" si="29"/>
        <v>-2.0979020979021028E-2</v>
      </c>
      <c r="O62" s="18">
        <f>IF(ISNUMBER(M62), $B64 * N62, "")</f>
        <v>-3146.8531468531542</v>
      </c>
      <c r="Q62" s="250"/>
      <c r="R62" s="251"/>
      <c r="S62" s="252"/>
    </row>
    <row r="63" spans="1:19" ht="17.25" customHeight="1" thickBot="1">
      <c r="A63" s="130" t="s">
        <v>147</v>
      </c>
      <c r="B63" s="131">
        <v>9.75</v>
      </c>
      <c r="C63" s="79">
        <v>-3.4653465299999998E-2</v>
      </c>
      <c r="D63" s="24">
        <v>9.5399999999999991</v>
      </c>
      <c r="E63" s="25">
        <f t="shared" si="26"/>
        <v>-2.1538461538461624E-2</v>
      </c>
      <c r="F63" s="104">
        <f>IF(ISNUMBER(D63), $B64 * E63, "")</f>
        <v>-3230.7692307692437</v>
      </c>
      <c r="G63" s="102">
        <v>9.4499999999999993</v>
      </c>
      <c r="H63" s="25">
        <f t="shared" si="27"/>
        <v>-3.0769230769230844E-2</v>
      </c>
      <c r="I63" s="103">
        <f>IF(ISNUMBER(G63), $B64 * H63, "")</f>
        <v>-4615.3846153846262</v>
      </c>
      <c r="J63" s="24">
        <v>9.51</v>
      </c>
      <c r="K63" s="25">
        <f t="shared" si="28"/>
        <v>-2.4615384615384636E-2</v>
      </c>
      <c r="L63" s="104">
        <f>IF(ISNUMBER(J63), $B64 * K63, "")</f>
        <v>-3692.3076923076956</v>
      </c>
      <c r="M63" s="102">
        <v>9.4</v>
      </c>
      <c r="N63" s="25">
        <f t="shared" si="29"/>
        <v>-3.589743589743586E-2</v>
      </c>
      <c r="O63" s="104">
        <f>IF(ISNUMBER(M63), $B64 * N63, "")</f>
        <v>-5384.6153846153793</v>
      </c>
      <c r="Q63" s="253"/>
      <c r="R63" s="254"/>
      <c r="S63" s="255"/>
    </row>
    <row r="64" spans="1:19" ht="17.25" customHeight="1" thickBot="1">
      <c r="A64" s="132" t="s">
        <v>266</v>
      </c>
      <c r="B64" s="261">
        <f>$B$37</f>
        <v>150000</v>
      </c>
      <c r="C64" s="262"/>
      <c r="D64" s="26" t="s">
        <v>267</v>
      </c>
      <c r="E64" s="27">
        <f>IF(COUNT(E44:E63), SUM(E44:E63) / COUNT(E44:E63), 0)</f>
        <v>-5.1819037368995126E-3</v>
      </c>
      <c r="F64" s="28">
        <f>SUM(F44:F63)</f>
        <v>-15545.711210698539</v>
      </c>
      <c r="G64" s="26" t="s">
        <v>267</v>
      </c>
      <c r="H64" s="27">
        <f>IF(COUNT(H44:H63), SUM(H44:H63) / COUNT(H44:H63), 0)</f>
        <v>-1.0864011934181649E-2</v>
      </c>
      <c r="I64" s="28">
        <f>SUM(I44:I63)</f>
        <v>-32592.035802544946</v>
      </c>
      <c r="J64" s="26" t="s">
        <v>267</v>
      </c>
      <c r="K64" s="27">
        <f>IF(COUNT(K44:K63), SUM(K44:K63) / COUNT(K44:K63), 0)</f>
        <v>-6.1252175440619054E-3</v>
      </c>
      <c r="L64" s="28">
        <f>SUM(L44:L63)</f>
        <v>-18375.652632185713</v>
      </c>
      <c r="M64" s="26" t="s">
        <v>267</v>
      </c>
      <c r="N64" s="27">
        <f>IF(COUNT(N44:N63), SUM(N44:N63) / COUNT(N44:N63), 0)</f>
        <v>-2.8430437686659222E-2</v>
      </c>
      <c r="O64" s="28">
        <f>SUM(O44:O63)</f>
        <v>-85291.313059977663</v>
      </c>
      <c r="Q64" s="256"/>
      <c r="R64" s="257"/>
      <c r="S64" s="258"/>
    </row>
    <row r="65" spans="1:19" ht="17.25" customHeight="1"/>
    <row r="66" spans="1:19" ht="17.25" customHeight="1" thickBot="1"/>
    <row r="67" spans="1:19" ht="17.25" thickBot="1">
      <c r="A67" s="202" t="s">
        <v>45</v>
      </c>
      <c r="B67" s="203"/>
      <c r="C67" s="203"/>
      <c r="D67" s="203"/>
      <c r="E67" s="203"/>
      <c r="F67" s="203"/>
      <c r="G67" s="203"/>
      <c r="H67" s="203"/>
      <c r="I67" s="203"/>
      <c r="J67" s="203"/>
      <c r="K67" s="203"/>
      <c r="L67" s="203"/>
      <c r="M67" s="203"/>
      <c r="N67" s="203"/>
      <c r="O67" s="204"/>
      <c r="Q67" s="223"/>
      <c r="R67" s="223"/>
      <c r="S67" s="223"/>
    </row>
    <row r="68" spans="1:19" ht="17.25" thickBot="1">
      <c r="A68" s="194" t="s">
        <v>263</v>
      </c>
      <c r="B68" s="202" t="s">
        <v>49</v>
      </c>
      <c r="C68" s="204"/>
      <c r="D68" s="202" t="s">
        <v>57</v>
      </c>
      <c r="E68" s="203"/>
      <c r="F68" s="204"/>
      <c r="G68" s="229">
        <f>_xlfn.IFNA(VLOOKUP(B68, 현재가테이블!$B$2:$D$200, 2, FALSE), "-")</f>
        <v>48446000</v>
      </c>
      <c r="H68" s="230"/>
      <c r="I68" s="231"/>
      <c r="J68" s="202" t="s">
        <v>58</v>
      </c>
      <c r="K68" s="203"/>
      <c r="L68" s="204"/>
      <c r="M68" s="232">
        <f>_xlfn.IFNA(VLOOKUP(B68, 현재가테이블!$B$2:$D$200, 3, FALSE), "-")</f>
        <v>4.5040769699999997E-2</v>
      </c>
      <c r="N68" s="233"/>
      <c r="O68" s="234"/>
      <c r="Q68" s="223"/>
      <c r="R68" s="223"/>
      <c r="S68" s="223"/>
    </row>
    <row r="69" spans="1:19" ht="17.25" thickBot="1">
      <c r="A69" s="263" t="s">
        <v>54</v>
      </c>
      <c r="B69" s="265" t="str">
        <f>TEXT($G$1, "[$-ko-KR]yyyy-mm-dd(ddd) ") &amp; "오전 00:00"</f>
        <v>2022-02-17(목) 오전 00:00</v>
      </c>
      <c r="C69" s="266"/>
      <c r="D69" s="225" t="str">
        <f>TEXT($G$1, "[$-ko-KR]yyyy-mm-dd(ddd) ") &amp; "오후 14:00"</f>
        <v>2022-02-17(목) 오후 14:00</v>
      </c>
      <c r="E69" s="226"/>
      <c r="F69" s="227"/>
      <c r="G69" s="225" t="str">
        <f>TEXT($G$1, "[$-ko-KR]yyyy-mm-dd(ddd) ") &amp; "오후 19:00"</f>
        <v>2022-02-17(목) 오후 19:00</v>
      </c>
      <c r="H69" s="226"/>
      <c r="I69" s="227"/>
      <c r="J69" s="225" t="str">
        <f>TEXT($G$1, "[$-ko-KR]yyyy-mm-dd(ddd) ") &amp; "오후 21:00"</f>
        <v>2022-02-17(목) 오후 21:00</v>
      </c>
      <c r="K69" s="226"/>
      <c r="L69" s="227"/>
      <c r="M69" s="225" t="str">
        <f>TEXT($G$1+1, "[$-ko-KR]yyyy-mm-dd(ddd) ") &amp; "오전 00:00"</f>
        <v>2022-02-18(금) 오전 00:00</v>
      </c>
      <c r="N69" s="226"/>
      <c r="O69" s="227"/>
      <c r="Q69" s="223"/>
      <c r="R69" s="223"/>
      <c r="S69" s="223"/>
    </row>
    <row r="70" spans="1:19" ht="17.25" thickBot="1">
      <c r="A70" s="264"/>
      <c r="B70" s="121" t="s">
        <v>57</v>
      </c>
      <c r="C70" s="122" t="s">
        <v>58</v>
      </c>
      <c r="D70" s="2" t="s">
        <v>57</v>
      </c>
      <c r="E70" s="10" t="s">
        <v>264</v>
      </c>
      <c r="F70" s="11" t="s">
        <v>265</v>
      </c>
      <c r="G70" s="195" t="s">
        <v>57</v>
      </c>
      <c r="H70" s="196" t="s">
        <v>264</v>
      </c>
      <c r="I70" s="197" t="s">
        <v>265</v>
      </c>
      <c r="J70" s="10" t="s">
        <v>57</v>
      </c>
      <c r="K70" s="10" t="s">
        <v>264</v>
      </c>
      <c r="L70" s="115" t="s">
        <v>265</v>
      </c>
      <c r="M70" s="2" t="s">
        <v>57</v>
      </c>
      <c r="N70" s="10" t="s">
        <v>264</v>
      </c>
      <c r="O70" s="66" t="s">
        <v>265</v>
      </c>
      <c r="Q70" s="228"/>
      <c r="R70" s="228"/>
      <c r="S70" s="228"/>
    </row>
    <row r="71" spans="1:19" ht="17.25" thickBot="1">
      <c r="A71" s="123" t="s">
        <v>135</v>
      </c>
      <c r="B71" s="124">
        <v>271</v>
      </c>
      <c r="C71" s="76">
        <v>5.4474708199999999E-2</v>
      </c>
      <c r="D71" s="13">
        <v>263</v>
      </c>
      <c r="E71" s="14">
        <f>IF(ISNUMBER(D71), (D71 - $B71) / $B71, "")</f>
        <v>-2.9520295202952029E-2</v>
      </c>
      <c r="F71" s="16">
        <f>IF(ISNUMBER(D71), $B91 * E71, "")</f>
        <v>-4428.0442804428039</v>
      </c>
      <c r="G71" s="29">
        <v>262</v>
      </c>
      <c r="H71" s="14">
        <f>IF(ISNUMBER(G71), (G71 - $B71) / $B71, "")</f>
        <v>-3.3210332103321034E-2</v>
      </c>
      <c r="I71" s="100">
        <f>IF(ISNUMBER(G71), $B91 * H71, "")</f>
        <v>-4981.5498154981551</v>
      </c>
      <c r="J71" s="13">
        <v>262</v>
      </c>
      <c r="K71" s="14">
        <f>IF(ISNUMBER(J71), (J71 - $B71) / $B71, "")</f>
        <v>-3.3210332103321034E-2</v>
      </c>
      <c r="L71" s="16">
        <f>IF(ISNUMBER(J71), $B91 * K71, "")</f>
        <v>-4981.5498154981551</v>
      </c>
      <c r="M71" s="29">
        <v>254</v>
      </c>
      <c r="N71" s="14">
        <f>IF(ISNUMBER(M71), (M71 - $B71) / $B71, "")</f>
        <v>-6.273062730627306E-2</v>
      </c>
      <c r="O71" s="16">
        <f>IF(ISNUMBER(M71), $B91 * N71, "")</f>
        <v>-9409.5940959409581</v>
      </c>
      <c r="Q71" s="223"/>
      <c r="R71" s="223"/>
      <c r="S71" s="223"/>
    </row>
    <row r="72" spans="1:19" ht="17.25" thickBot="1">
      <c r="A72" s="125" t="s">
        <v>103</v>
      </c>
      <c r="B72" s="126">
        <v>808</v>
      </c>
      <c r="C72" s="77">
        <v>4.1237113399999997E-2</v>
      </c>
      <c r="D72" s="15">
        <v>788</v>
      </c>
      <c r="E72" s="32">
        <f t="shared" ref="E72:E75" si="30">IF(ISNUMBER(D72), (D72 - $B72) / $B72, "")</f>
        <v>-2.4752475247524754E-2</v>
      </c>
      <c r="F72" s="18">
        <f>IF(ISNUMBER(D72), $B91 * E72, "")</f>
        <v>-3712.871287128713</v>
      </c>
      <c r="G72" s="31">
        <v>783</v>
      </c>
      <c r="H72" s="32">
        <f t="shared" ref="H72:H75" si="31">IF(ISNUMBER(G72), (G72 - $B72) / $B72, "")</f>
        <v>-3.094059405940594E-2</v>
      </c>
      <c r="I72" s="101">
        <f>IF(ISNUMBER(G72), $B91 * H72, "")</f>
        <v>-4641.0891089108909</v>
      </c>
      <c r="J72" s="15">
        <v>789</v>
      </c>
      <c r="K72" s="32">
        <f t="shared" ref="K72:K75" si="32">IF(ISNUMBER(J72), (J72 - $B72) / $B72, "")</f>
        <v>-2.3514851485148515E-2</v>
      </c>
      <c r="L72" s="18">
        <f>IF(ISNUMBER(J72), $B91 * K72, "")</f>
        <v>-3527.227722772277</v>
      </c>
      <c r="M72" s="31">
        <v>774</v>
      </c>
      <c r="N72" s="32">
        <f t="shared" ref="N72:N75" si="33">IF(ISNUMBER(M72), (M72 - $B72) / $B72, "")</f>
        <v>-4.2079207920792082E-2</v>
      </c>
      <c r="O72" s="18">
        <f>IF(ISNUMBER(M72), $B91 * N72, "")</f>
        <v>-6311.8811881188121</v>
      </c>
      <c r="Q72" s="223"/>
      <c r="R72" s="223"/>
      <c r="S72" s="223"/>
    </row>
    <row r="73" spans="1:19" ht="17.25" thickBot="1">
      <c r="A73" s="125" t="s">
        <v>105</v>
      </c>
      <c r="B73" s="126">
        <v>989</v>
      </c>
      <c r="C73" s="77">
        <v>3.6687630999999998E-2</v>
      </c>
      <c r="D73" s="15">
        <v>961</v>
      </c>
      <c r="E73" s="32">
        <f t="shared" si="30"/>
        <v>-2.8311425682507583E-2</v>
      </c>
      <c r="F73" s="18">
        <f>IF(ISNUMBER(D73), $B91 * E73, "")</f>
        <v>-4246.7138523761378</v>
      </c>
      <c r="G73" s="31">
        <v>950</v>
      </c>
      <c r="H73" s="32">
        <f t="shared" si="31"/>
        <v>-3.9433771486349849E-2</v>
      </c>
      <c r="I73" s="101">
        <f>IF(ISNUMBER(G73), $B91 * H73, "")</f>
        <v>-5915.0657229524777</v>
      </c>
      <c r="J73" s="15">
        <v>954</v>
      </c>
      <c r="K73" s="32">
        <f t="shared" si="32"/>
        <v>-3.5389282103134481E-2</v>
      </c>
      <c r="L73" s="18">
        <f>IF(ISNUMBER(J73), $B91 * K73, "")</f>
        <v>-5308.3923154701724</v>
      </c>
      <c r="M73" s="31">
        <v>939</v>
      </c>
      <c r="N73" s="32">
        <f t="shared" si="33"/>
        <v>-5.0556117290192111E-2</v>
      </c>
      <c r="O73" s="18">
        <f>IF(ISNUMBER(M73), $B91 * N73, "")</f>
        <v>-7583.4175935288167</v>
      </c>
      <c r="Q73" s="228"/>
      <c r="R73" s="228"/>
      <c r="S73" s="228"/>
    </row>
    <row r="74" spans="1:19" ht="17.25" thickBot="1">
      <c r="A74" s="125" t="s">
        <v>56</v>
      </c>
      <c r="B74" s="126">
        <v>139</v>
      </c>
      <c r="C74" s="77">
        <v>7.2463768E-3</v>
      </c>
      <c r="D74" s="15">
        <v>137</v>
      </c>
      <c r="E74" s="32">
        <f t="shared" si="30"/>
        <v>-1.4388489208633094E-2</v>
      </c>
      <c r="F74" s="18">
        <f>IF(ISNUMBER(D74), $B91 * E74, "")</f>
        <v>-2158.2733812949641</v>
      </c>
      <c r="G74" s="31">
        <v>136</v>
      </c>
      <c r="H74" s="32">
        <f t="shared" si="31"/>
        <v>-2.1582733812949641E-2</v>
      </c>
      <c r="I74" s="101">
        <f>IF(ISNUMBER(G74), $B91 * H74, "")</f>
        <v>-3237.4100719424464</v>
      </c>
      <c r="J74" s="15">
        <v>135</v>
      </c>
      <c r="K74" s="32">
        <f t="shared" si="32"/>
        <v>-2.8776978417266189E-2</v>
      </c>
      <c r="L74" s="18">
        <f>IF(ISNUMBER(J74), $B91 * K74, "")</f>
        <v>-4316.5467625899282</v>
      </c>
      <c r="M74" s="31">
        <v>133</v>
      </c>
      <c r="N74" s="32">
        <f t="shared" si="33"/>
        <v>-4.3165467625899283E-2</v>
      </c>
      <c r="O74" s="18">
        <f>IF(ISNUMBER(M74), $B91 * N74, "")</f>
        <v>-6474.8201438848928</v>
      </c>
      <c r="Q74" s="228"/>
      <c r="R74" s="228"/>
      <c r="S74" s="228"/>
    </row>
    <row r="75" spans="1:19" ht="17.25" thickBot="1">
      <c r="A75" s="127" t="s">
        <v>171</v>
      </c>
      <c r="B75" s="128">
        <v>717</v>
      </c>
      <c r="C75" s="78">
        <v>-5.5478502000000001E-3</v>
      </c>
      <c r="D75" s="20">
        <v>707</v>
      </c>
      <c r="E75" s="21">
        <f t="shared" si="30"/>
        <v>-1.3947001394700139E-2</v>
      </c>
      <c r="F75" s="22">
        <f>IF(ISNUMBER(D75), $B91 * E75, "")</f>
        <v>-2092.050209205021</v>
      </c>
      <c r="G75" s="30">
        <v>705</v>
      </c>
      <c r="H75" s="21">
        <f t="shared" si="31"/>
        <v>-1.6736401673640166E-2</v>
      </c>
      <c r="I75" s="105">
        <f>IF(ISNUMBER(G75), $B91 * H75, "")</f>
        <v>-2510.460251046025</v>
      </c>
      <c r="J75" s="20">
        <v>707</v>
      </c>
      <c r="K75" s="21">
        <f t="shared" si="32"/>
        <v>-1.3947001394700139E-2</v>
      </c>
      <c r="L75" s="22">
        <f>IF(ISNUMBER(J75), $B91 * K75, "")</f>
        <v>-2092.050209205021</v>
      </c>
      <c r="M75" s="30">
        <v>698</v>
      </c>
      <c r="N75" s="21">
        <f t="shared" si="33"/>
        <v>-2.6499302649930265E-2</v>
      </c>
      <c r="O75" s="22">
        <f>IF(ISNUMBER(M75), $B91 * N75, "")</f>
        <v>-3974.8953974895398</v>
      </c>
      <c r="Q75" s="228"/>
      <c r="R75" s="228"/>
      <c r="S75" s="228"/>
    </row>
    <row r="76" spans="1:19" ht="17.25" thickBot="1">
      <c r="A76" s="125" t="s">
        <v>327</v>
      </c>
      <c r="B76" s="129">
        <v>653</v>
      </c>
      <c r="C76" s="80">
        <v>-1.21028744E-2</v>
      </c>
      <c r="D76" s="106">
        <v>647</v>
      </c>
      <c r="E76" s="107">
        <f>IF(ISNUMBER(D76), (D76 - $B76) / $B76, "")</f>
        <v>-9.1883614088820835E-3</v>
      </c>
      <c r="F76" s="108">
        <f>IF(ISNUMBER(D76), $B91 * E76, "")</f>
        <v>-1378.2542113323125</v>
      </c>
      <c r="G76" s="109">
        <v>639</v>
      </c>
      <c r="H76" s="107">
        <f>IF(ISNUMBER(G76), (G76 - $B76) / $B76, "")</f>
        <v>-2.1439509954058193E-2</v>
      </c>
      <c r="I76" s="110">
        <f>IF(ISNUMBER(G76), $B91 * H76, "")</f>
        <v>-3215.9264931087287</v>
      </c>
      <c r="J76" s="106">
        <v>641</v>
      </c>
      <c r="K76" s="107">
        <f>IF(ISNUMBER(J76), (J76 - $B76) / $B76, "")</f>
        <v>-1.8376722817764167E-2</v>
      </c>
      <c r="L76" s="108">
        <f>IF(ISNUMBER(J76), $B91 * K76, "")</f>
        <v>-2756.508422664625</v>
      </c>
      <c r="M76" s="109">
        <v>630</v>
      </c>
      <c r="N76" s="107">
        <f>IF(ISNUMBER(M76), (M76 - $B76) / $B76, "")</f>
        <v>-3.5222052067381319E-2</v>
      </c>
      <c r="O76" s="108">
        <f>IF(ISNUMBER(M76), $B91 * N76, "")</f>
        <v>-5283.3078101071978</v>
      </c>
      <c r="Q76" s="228"/>
      <c r="R76" s="228"/>
      <c r="S76" s="228"/>
    </row>
    <row r="77" spans="1:19" ht="17.25" thickBot="1">
      <c r="A77" s="125" t="s">
        <v>232</v>
      </c>
      <c r="B77" s="126">
        <v>420</v>
      </c>
      <c r="C77" s="77">
        <v>-1.6393442599999999E-2</v>
      </c>
      <c r="D77" s="15">
        <v>415</v>
      </c>
      <c r="E77" s="32">
        <f t="shared" ref="E77:E80" si="34">IF(ISNUMBER(D77), (D77 - $B77) / $B77, "")</f>
        <v>-1.1904761904761904E-2</v>
      </c>
      <c r="F77" s="18">
        <f>IF(ISNUMBER(D77), $B91 * E77, "")</f>
        <v>-1785.7142857142856</v>
      </c>
      <c r="G77" s="31">
        <v>415</v>
      </c>
      <c r="H77" s="32">
        <f t="shared" ref="H77:H80" si="35">IF(ISNUMBER(G77), (G77 - $B77) / $B77, "")</f>
        <v>-1.1904761904761904E-2</v>
      </c>
      <c r="I77" s="101">
        <f>IF(ISNUMBER(G77), $B91 * H77, "")</f>
        <v>-1785.7142857142856</v>
      </c>
      <c r="J77" s="15">
        <v>417</v>
      </c>
      <c r="K77" s="32">
        <f t="shared" ref="K77:K80" si="36">IF(ISNUMBER(J77), (J77 - $B77) / $B77, "")</f>
        <v>-7.1428571428571426E-3</v>
      </c>
      <c r="L77" s="18">
        <f>IF(ISNUMBER(J77), $B91 * K77, "")</f>
        <v>-1071.4285714285713</v>
      </c>
      <c r="M77" s="31">
        <v>409</v>
      </c>
      <c r="N77" s="32">
        <f t="shared" ref="N77:N80" si="37">IF(ISNUMBER(M77), (M77 - $B77) / $B77, "")</f>
        <v>-2.6190476190476191E-2</v>
      </c>
      <c r="O77" s="18">
        <f>IF(ISNUMBER(M77), $B91 * N77, "")</f>
        <v>-3928.5714285714284</v>
      </c>
      <c r="Q77" s="228"/>
      <c r="R77" s="228"/>
      <c r="S77" s="228"/>
    </row>
    <row r="78" spans="1:19" ht="17.25" thickBot="1">
      <c r="A78" s="125" t="s">
        <v>262</v>
      </c>
      <c r="B78" s="126">
        <v>180</v>
      </c>
      <c r="C78" s="77">
        <v>-1.6393442599999999E-2</v>
      </c>
      <c r="D78" s="15">
        <v>179</v>
      </c>
      <c r="E78" s="32">
        <f t="shared" si="34"/>
        <v>-5.5555555555555558E-3</v>
      </c>
      <c r="F78" s="18">
        <f>IF(ISNUMBER(D78), $B91 * E78, "")</f>
        <v>-833.33333333333337</v>
      </c>
      <c r="G78" s="31">
        <v>179</v>
      </c>
      <c r="H78" s="32">
        <f t="shared" si="35"/>
        <v>-5.5555555555555558E-3</v>
      </c>
      <c r="I78" s="101">
        <f>IF(ISNUMBER(G78), $B91 * H78, "")</f>
        <v>-833.33333333333337</v>
      </c>
      <c r="J78" s="15">
        <v>180</v>
      </c>
      <c r="K78" s="32">
        <f t="shared" si="36"/>
        <v>0</v>
      </c>
      <c r="L78" s="18">
        <f>IF(ISNUMBER(J78), $B91 * K78, "")</f>
        <v>0</v>
      </c>
      <c r="M78" s="31">
        <v>176</v>
      </c>
      <c r="N78" s="32">
        <f t="shared" si="37"/>
        <v>-2.2222222222222223E-2</v>
      </c>
      <c r="O78" s="18">
        <f>IF(ISNUMBER(M78), $B91 * N78, "")</f>
        <v>-3333.3333333333335</v>
      </c>
      <c r="Q78" s="228"/>
      <c r="R78" s="228"/>
      <c r="S78" s="228"/>
    </row>
    <row r="79" spans="1:19" ht="17.25" thickBot="1">
      <c r="A79" s="125" t="s">
        <v>107</v>
      </c>
      <c r="B79" s="126">
        <v>117</v>
      </c>
      <c r="C79" s="77">
        <v>-1.6806722699999999E-2</v>
      </c>
      <c r="D79" s="15">
        <v>116</v>
      </c>
      <c r="E79" s="32">
        <f t="shared" si="34"/>
        <v>-8.5470085470085479E-3</v>
      </c>
      <c r="F79" s="18">
        <f>IF(ISNUMBER(D79), $B91 * E79, "")</f>
        <v>-1282.0512820512822</v>
      </c>
      <c r="G79" s="31">
        <v>115</v>
      </c>
      <c r="H79" s="32">
        <f t="shared" si="35"/>
        <v>-1.7094017094017096E-2</v>
      </c>
      <c r="I79" s="101">
        <f>IF(ISNUMBER(G79), $B91 * H79, "")</f>
        <v>-2564.1025641025644</v>
      </c>
      <c r="J79" s="15">
        <v>115</v>
      </c>
      <c r="K79" s="32">
        <f t="shared" si="36"/>
        <v>-1.7094017094017096E-2</v>
      </c>
      <c r="L79" s="18">
        <f>IF(ISNUMBER(J79), $B91 * K79, "")</f>
        <v>-2564.1025641025644</v>
      </c>
      <c r="M79" s="31">
        <v>114</v>
      </c>
      <c r="N79" s="32">
        <f t="shared" si="37"/>
        <v>-2.564102564102564E-2</v>
      </c>
      <c r="O79" s="18">
        <f>IF(ISNUMBER(M79), $B91 * N79, "")</f>
        <v>-3846.1538461538462</v>
      </c>
      <c r="Q79" s="33"/>
      <c r="R79" s="33"/>
    </row>
    <row r="80" spans="1:19" ht="17.25" thickBot="1">
      <c r="A80" s="130" t="s">
        <v>222</v>
      </c>
      <c r="B80" s="131">
        <v>997</v>
      </c>
      <c r="C80" s="79">
        <v>-1.7733990099999999E-2</v>
      </c>
      <c r="D80" s="24">
        <v>974</v>
      </c>
      <c r="E80" s="25">
        <f t="shared" si="34"/>
        <v>-2.3069207622868605E-2</v>
      </c>
      <c r="F80" s="104">
        <f>IF(ISNUMBER(D80), $B91 * E80, "")</f>
        <v>-3460.3811434302906</v>
      </c>
      <c r="G80" s="102">
        <v>979</v>
      </c>
      <c r="H80" s="25">
        <f t="shared" si="35"/>
        <v>-1.8054162487462388E-2</v>
      </c>
      <c r="I80" s="103">
        <f>IF(ISNUMBER(G80), $B91 * H80, "")</f>
        <v>-2708.1243731193581</v>
      </c>
      <c r="J80" s="24">
        <v>978</v>
      </c>
      <c r="K80" s="25">
        <f t="shared" si="36"/>
        <v>-1.9057171514543631E-2</v>
      </c>
      <c r="L80" s="104">
        <f>IF(ISNUMBER(J80), $B91 * K80, "")</f>
        <v>-2858.5757271815446</v>
      </c>
      <c r="M80" s="102">
        <v>961</v>
      </c>
      <c r="N80" s="25">
        <f t="shared" si="37"/>
        <v>-3.6108324974924777E-2</v>
      </c>
      <c r="O80" s="104">
        <f>IF(ISNUMBER(M80), $B91 * N80, "")</f>
        <v>-5416.2487462387162</v>
      </c>
      <c r="Q80" s="237"/>
      <c r="R80" s="238"/>
      <c r="S80" s="239"/>
    </row>
    <row r="81" spans="1:19">
      <c r="A81" s="123" t="s">
        <v>196</v>
      </c>
      <c r="B81" s="124">
        <v>134</v>
      </c>
      <c r="C81" s="76">
        <v>-2.1897810199999999E-2</v>
      </c>
      <c r="D81" s="13">
        <v>132</v>
      </c>
      <c r="E81" s="14">
        <f>IF(ISNUMBER(D81), (D81 - $B81) / $B81, "")</f>
        <v>-1.4925373134328358E-2</v>
      </c>
      <c r="F81" s="16">
        <f>IF(ISNUMBER(D81), $B91 * E81, "")</f>
        <v>-2238.8059701492539</v>
      </c>
      <c r="G81" s="29">
        <v>131</v>
      </c>
      <c r="H81" s="14">
        <f>IF(ISNUMBER(G81), (G81 - $B81) / $B81, "")</f>
        <v>-2.2388059701492536E-2</v>
      </c>
      <c r="I81" s="100">
        <f>IF(ISNUMBER(G81), $B91 * H81, "")</f>
        <v>-3358.2089552238804</v>
      </c>
      <c r="J81" s="13">
        <v>131</v>
      </c>
      <c r="K81" s="14">
        <f>IF(ISNUMBER(J81), (J81 - $B81) / $B81, "")</f>
        <v>-2.2388059701492536E-2</v>
      </c>
      <c r="L81" s="16">
        <f>IF(ISNUMBER(J81), $B91 * K81, "")</f>
        <v>-3358.2089552238804</v>
      </c>
      <c r="M81" s="29">
        <v>129</v>
      </c>
      <c r="N81" s="14">
        <f>IF(ISNUMBER(M81), (M81 - $B81) / $B81, "")</f>
        <v>-3.7313432835820892E-2</v>
      </c>
      <c r="O81" s="16">
        <f>IF(ISNUMBER(M81), $B91 * N81, "")</f>
        <v>-5597.0149253731342</v>
      </c>
      <c r="Q81" s="240"/>
      <c r="R81" s="241"/>
      <c r="S81" s="242"/>
    </row>
    <row r="82" spans="1:19" ht="17.25" thickBot="1">
      <c r="A82" s="125" t="s">
        <v>325</v>
      </c>
      <c r="B82" s="126">
        <v>307</v>
      </c>
      <c r="C82" s="77">
        <v>-2.2292993600000002E-2</v>
      </c>
      <c r="D82" s="15">
        <v>308</v>
      </c>
      <c r="E82" s="32">
        <f t="shared" ref="E82:E85" si="38">IF(ISNUMBER(D82), (D82 - $B82) / $B82, "")</f>
        <v>3.2573289902280132E-3</v>
      </c>
      <c r="F82" s="18">
        <f>IF(ISNUMBER(D82), $B91 * E82, "")</f>
        <v>488.59934853420197</v>
      </c>
      <c r="G82" s="31">
        <v>306</v>
      </c>
      <c r="H82" s="32">
        <f t="shared" ref="H82:H85" si="39">IF(ISNUMBER(G82), (G82 - $B82) / $B82, "")</f>
        <v>-3.2573289902280132E-3</v>
      </c>
      <c r="I82" s="101">
        <f>IF(ISNUMBER(G82), $B91 * H82, "")</f>
        <v>-488.59934853420197</v>
      </c>
      <c r="J82" s="15">
        <v>309</v>
      </c>
      <c r="K82" s="32">
        <f t="shared" ref="K82:K85" si="40">IF(ISNUMBER(J82), (J82 - $B82) / $B82, "")</f>
        <v>6.5146579804560263E-3</v>
      </c>
      <c r="L82" s="18">
        <f>IF(ISNUMBER(J82), $B91 * K82, "")</f>
        <v>977.19869706840393</v>
      </c>
      <c r="M82" s="31">
        <v>302</v>
      </c>
      <c r="N82" s="32">
        <f t="shared" ref="N82:N85" si="41">IF(ISNUMBER(M82), (M82 - $B82) / $B82, "")</f>
        <v>-1.6286644951140065E-2</v>
      </c>
      <c r="O82" s="18">
        <f>IF(ISNUMBER(M82), $B91 * N82, "")</f>
        <v>-2442.99674267101</v>
      </c>
      <c r="Q82" s="243"/>
      <c r="R82" s="244"/>
      <c r="S82" s="245"/>
    </row>
    <row r="83" spans="1:19" ht="17.25" thickBot="1">
      <c r="A83" s="125" t="s">
        <v>101</v>
      </c>
      <c r="B83" s="126">
        <v>696</v>
      </c>
      <c r="C83" s="77">
        <v>-2.2471910099999999E-2</v>
      </c>
      <c r="D83" s="15">
        <v>695</v>
      </c>
      <c r="E83" s="32">
        <f t="shared" si="38"/>
        <v>-1.4367816091954023E-3</v>
      </c>
      <c r="F83" s="18">
        <f>IF(ISNUMBER(D83), $B91 * E83, "")</f>
        <v>-215.51724137931035</v>
      </c>
      <c r="G83" s="31">
        <v>692</v>
      </c>
      <c r="H83" s="32">
        <f t="shared" si="39"/>
        <v>-5.7471264367816091E-3</v>
      </c>
      <c r="I83" s="101">
        <f>IF(ISNUMBER(G83), $B91 * H83, "")</f>
        <v>-862.06896551724139</v>
      </c>
      <c r="J83" s="15">
        <v>695</v>
      </c>
      <c r="K83" s="32">
        <f t="shared" si="40"/>
        <v>-1.4367816091954023E-3</v>
      </c>
      <c r="L83" s="18">
        <f>IF(ISNUMBER(J83), $B91 * K83, "")</f>
        <v>-215.51724137931035</v>
      </c>
      <c r="M83" s="31">
        <v>684</v>
      </c>
      <c r="N83" s="32">
        <f t="shared" si="41"/>
        <v>-1.7241379310344827E-2</v>
      </c>
      <c r="O83" s="18">
        <f>IF(ISNUMBER(M83), $B91 * N83, "")</f>
        <v>-2586.2068965517242</v>
      </c>
      <c r="Q83" s="228"/>
      <c r="R83" s="228"/>
      <c r="S83" s="228"/>
    </row>
    <row r="84" spans="1:19" ht="17.25" thickBot="1">
      <c r="A84" s="125" t="s">
        <v>214</v>
      </c>
      <c r="B84" s="126">
        <v>305</v>
      </c>
      <c r="C84" s="77">
        <v>-2.5559105400000001E-2</v>
      </c>
      <c r="D84" s="15">
        <v>314</v>
      </c>
      <c r="E84" s="32">
        <f t="shared" si="38"/>
        <v>2.9508196721311476E-2</v>
      </c>
      <c r="F84" s="18">
        <f>IF(ISNUMBER(D84), $B91 * E84, "")</f>
        <v>4426.2295081967213</v>
      </c>
      <c r="G84" s="31">
        <v>314</v>
      </c>
      <c r="H84" s="32">
        <f t="shared" si="39"/>
        <v>2.9508196721311476E-2</v>
      </c>
      <c r="I84" s="101">
        <f>IF(ISNUMBER(G84), $B91 * H84, "")</f>
        <v>4426.2295081967213</v>
      </c>
      <c r="J84" s="15">
        <v>314</v>
      </c>
      <c r="K84" s="32">
        <f t="shared" si="40"/>
        <v>2.9508196721311476E-2</v>
      </c>
      <c r="L84" s="18">
        <f>IF(ISNUMBER(J84), $B91 * K84, "")</f>
        <v>4426.2295081967213</v>
      </c>
      <c r="M84" s="31">
        <v>310</v>
      </c>
      <c r="N84" s="32">
        <f t="shared" si="41"/>
        <v>1.6393442622950821E-2</v>
      </c>
      <c r="O84" s="18">
        <f>IF(ISNUMBER(M84), $B91 * N84, "")</f>
        <v>2459.0163934426232</v>
      </c>
      <c r="Q84" s="223"/>
      <c r="R84" s="223"/>
      <c r="S84" s="223"/>
    </row>
    <row r="85" spans="1:19" ht="17.25" thickBot="1">
      <c r="A85" s="127" t="s">
        <v>51</v>
      </c>
      <c r="B85" s="128">
        <v>261</v>
      </c>
      <c r="C85" s="78">
        <v>-2.6119402999999999E-2</v>
      </c>
      <c r="D85" s="20">
        <v>268</v>
      </c>
      <c r="E85" s="21">
        <f t="shared" si="38"/>
        <v>2.681992337164751E-2</v>
      </c>
      <c r="F85" s="22">
        <f>IF(ISNUMBER(D85), $B91 * E85, "")</f>
        <v>4022.9885057471265</v>
      </c>
      <c r="G85" s="30">
        <v>267</v>
      </c>
      <c r="H85" s="21">
        <f t="shared" si="39"/>
        <v>2.2988505747126436E-2</v>
      </c>
      <c r="I85" s="105">
        <f>IF(ISNUMBER(G85), $B91 * H85, "")</f>
        <v>3448.2758620689656</v>
      </c>
      <c r="J85" s="20">
        <v>265</v>
      </c>
      <c r="K85" s="21">
        <f t="shared" si="40"/>
        <v>1.532567049808429E-2</v>
      </c>
      <c r="L85" s="22">
        <f>IF(ISNUMBER(J85), $B91 * K85, "")</f>
        <v>2298.8505747126437</v>
      </c>
      <c r="M85" s="30">
        <v>261</v>
      </c>
      <c r="N85" s="21">
        <f t="shared" si="41"/>
        <v>0</v>
      </c>
      <c r="O85" s="22">
        <f>IF(ISNUMBER(M85), $B91 * N85, "")</f>
        <v>0</v>
      </c>
      <c r="Q85" s="223"/>
      <c r="R85" s="223"/>
      <c r="S85" s="223"/>
    </row>
    <row r="86" spans="1:19" ht="17.25" thickBot="1">
      <c r="A86" s="125" t="s">
        <v>85</v>
      </c>
      <c r="B86" s="129">
        <v>260</v>
      </c>
      <c r="C86" s="80">
        <v>-2.6217228499999998E-2</v>
      </c>
      <c r="D86" s="106">
        <v>271</v>
      </c>
      <c r="E86" s="107">
        <f>IF(ISNUMBER(D86), (D86 - $B86) / $B86, "")</f>
        <v>4.230769230769231E-2</v>
      </c>
      <c r="F86" s="108">
        <f>IF(ISNUMBER(D86), $B91 * E86, "")</f>
        <v>6346.1538461538466</v>
      </c>
      <c r="G86" s="109">
        <v>264</v>
      </c>
      <c r="H86" s="107">
        <f>IF(ISNUMBER(G86), (G86 - $B86) / $B86, "")</f>
        <v>1.5384615384615385E-2</v>
      </c>
      <c r="I86" s="110">
        <f>IF(ISNUMBER(G86), $B91 * H86, "")</f>
        <v>2307.6923076923076</v>
      </c>
      <c r="J86" s="106">
        <v>266</v>
      </c>
      <c r="K86" s="107">
        <f>IF(ISNUMBER(J86), (J86 - $B86) / $B86, "")</f>
        <v>2.3076923076923078E-2</v>
      </c>
      <c r="L86" s="108">
        <f>IF(ISNUMBER(J86), $B91 * K86, "")</f>
        <v>3461.5384615384619</v>
      </c>
      <c r="M86" s="109">
        <v>258</v>
      </c>
      <c r="N86" s="107">
        <f>IF(ISNUMBER(M86), (M86 - $B86) / $B86, "")</f>
        <v>-7.6923076923076927E-3</v>
      </c>
      <c r="O86" s="108">
        <f>IF(ISNUMBER(M86), $B91 * N86, "")</f>
        <v>-1153.8461538461538</v>
      </c>
      <c r="Q86" s="228"/>
      <c r="R86" s="228"/>
      <c r="S86" s="228"/>
    </row>
    <row r="87" spans="1:19" ht="17.25" thickBot="1">
      <c r="A87" s="125" t="s">
        <v>250</v>
      </c>
      <c r="B87" s="126">
        <v>259</v>
      </c>
      <c r="C87" s="77">
        <v>-2.6315789499999999E-2</v>
      </c>
      <c r="D87" s="15">
        <v>253</v>
      </c>
      <c r="E87" s="32">
        <f t="shared" ref="E87:E90" si="42">IF(ISNUMBER(D87), (D87 - $B87) / $B87, "")</f>
        <v>-2.3166023166023165E-2</v>
      </c>
      <c r="F87" s="18">
        <f>IF(ISNUMBER(D87), $B91 * E87, "")</f>
        <v>-3474.9034749034749</v>
      </c>
      <c r="G87" s="31">
        <v>252</v>
      </c>
      <c r="H87" s="32">
        <f t="shared" ref="H87:H90" si="43">IF(ISNUMBER(G87), (G87 - $B87) / $B87, "")</f>
        <v>-2.7027027027027029E-2</v>
      </c>
      <c r="I87" s="101">
        <f>IF(ISNUMBER(G87), $B91 * H87, "")</f>
        <v>-4054.0540540540542</v>
      </c>
      <c r="J87" s="15">
        <v>253</v>
      </c>
      <c r="K87" s="32">
        <f t="shared" ref="K87:K90" si="44">IF(ISNUMBER(J87), (J87 - $B87) / $B87, "")</f>
        <v>-2.3166023166023165E-2</v>
      </c>
      <c r="L87" s="18">
        <f>IF(ISNUMBER(J87), $B91 * K87, "")</f>
        <v>-3474.9034749034749</v>
      </c>
      <c r="M87" s="31">
        <v>248</v>
      </c>
      <c r="N87" s="32">
        <f t="shared" ref="N87:N90" si="45">IF(ISNUMBER(M87), (M87 - $B87) / $B87, "")</f>
        <v>-4.2471042471042469E-2</v>
      </c>
      <c r="O87" s="18">
        <f>IF(ISNUMBER(M87), $B91 * N87, "")</f>
        <v>-6370.6563706563702</v>
      </c>
      <c r="Q87" s="228"/>
      <c r="R87" s="228"/>
      <c r="S87" s="228"/>
    </row>
    <row r="88" spans="1:19" ht="17.25" thickBot="1">
      <c r="A88" s="125" t="s">
        <v>224</v>
      </c>
      <c r="B88" s="126">
        <v>888</v>
      </c>
      <c r="C88" s="77">
        <v>-2.6315789499999999E-2</v>
      </c>
      <c r="D88" s="15">
        <v>878</v>
      </c>
      <c r="E88" s="32">
        <f t="shared" si="42"/>
        <v>-1.1261261261261261E-2</v>
      </c>
      <c r="F88" s="18">
        <f>IF(ISNUMBER(D88), $B91 * E88, "")</f>
        <v>-1689.1891891891892</v>
      </c>
      <c r="G88" s="31">
        <v>869</v>
      </c>
      <c r="H88" s="32">
        <f t="shared" si="43"/>
        <v>-2.1396396396396396E-2</v>
      </c>
      <c r="I88" s="101">
        <f>IF(ISNUMBER(G88), $B91 * H88, "")</f>
        <v>-3209.4594594594596</v>
      </c>
      <c r="J88" s="15">
        <v>874</v>
      </c>
      <c r="K88" s="32">
        <f t="shared" si="44"/>
        <v>-1.5765765765765764E-2</v>
      </c>
      <c r="L88" s="18">
        <f>IF(ISNUMBER(J88), $B91 * K88, "")</f>
        <v>-2364.8648648648646</v>
      </c>
      <c r="M88" s="31">
        <v>861</v>
      </c>
      <c r="N88" s="32">
        <f t="shared" si="45"/>
        <v>-3.0405405405405407E-2</v>
      </c>
      <c r="O88" s="18">
        <f>IF(ISNUMBER(M88), $B91 * N88, "")</f>
        <v>-4560.8108108108108</v>
      </c>
      <c r="Q88" s="228"/>
      <c r="R88" s="228"/>
      <c r="S88" s="228"/>
    </row>
    <row r="89" spans="1:19">
      <c r="A89" s="125" t="s">
        <v>234</v>
      </c>
      <c r="B89" s="126">
        <v>107</v>
      </c>
      <c r="C89" s="77">
        <v>-2.7272727300000001E-2</v>
      </c>
      <c r="D89" s="15">
        <v>107</v>
      </c>
      <c r="E89" s="32">
        <f t="shared" si="42"/>
        <v>0</v>
      </c>
      <c r="F89" s="18">
        <f>IF(ISNUMBER(D89), $B91 * E89, "")</f>
        <v>0</v>
      </c>
      <c r="G89" s="31">
        <v>106</v>
      </c>
      <c r="H89" s="32">
        <f t="shared" si="43"/>
        <v>-9.3457943925233638E-3</v>
      </c>
      <c r="I89" s="101">
        <f>IF(ISNUMBER(G89), $B91 * H89, "")</f>
        <v>-1401.8691588785045</v>
      </c>
      <c r="J89" s="15">
        <v>106</v>
      </c>
      <c r="K89" s="32">
        <f t="shared" si="44"/>
        <v>-9.3457943925233638E-3</v>
      </c>
      <c r="L89" s="18">
        <f>IF(ISNUMBER(J89), $B91 * K89, "")</f>
        <v>-1401.8691588785045</v>
      </c>
      <c r="M89" s="31">
        <v>105</v>
      </c>
      <c r="N89" s="32">
        <f t="shared" si="45"/>
        <v>-1.8691588785046728E-2</v>
      </c>
      <c r="O89" s="18">
        <f>IF(ISNUMBER(M89), $B91 * N89, "")</f>
        <v>-2803.7383177570091</v>
      </c>
      <c r="Q89" s="250"/>
      <c r="R89" s="251"/>
      <c r="S89" s="252"/>
    </row>
    <row r="90" spans="1:19" ht="17.25" thickBot="1">
      <c r="A90" s="130" t="s">
        <v>248</v>
      </c>
      <c r="B90" s="131">
        <v>768</v>
      </c>
      <c r="C90" s="79">
        <v>-2.9077117600000001E-2</v>
      </c>
      <c r="D90" s="24">
        <v>760</v>
      </c>
      <c r="E90" s="25">
        <f t="shared" si="42"/>
        <v>-1.0416666666666666E-2</v>
      </c>
      <c r="F90" s="104">
        <f>IF(ISNUMBER(D90), $B91 * E90, "")</f>
        <v>-1562.5</v>
      </c>
      <c r="G90" s="102">
        <v>755</v>
      </c>
      <c r="H90" s="25">
        <f t="shared" si="43"/>
        <v>-1.6927083333333332E-2</v>
      </c>
      <c r="I90" s="103">
        <f>IF(ISNUMBER(G90), $B91 * H90, "")</f>
        <v>-2539.0625</v>
      </c>
      <c r="J90" s="24">
        <v>757</v>
      </c>
      <c r="K90" s="25">
        <f t="shared" si="44"/>
        <v>-1.4322916666666666E-2</v>
      </c>
      <c r="L90" s="104">
        <f>IF(ISNUMBER(J90), $B91 * K90, "")</f>
        <v>-2148.4375</v>
      </c>
      <c r="M90" s="102">
        <v>746</v>
      </c>
      <c r="N90" s="25">
        <f t="shared" si="45"/>
        <v>-2.8645833333333332E-2</v>
      </c>
      <c r="O90" s="104">
        <f>IF(ISNUMBER(M90), $B91 * N90, "")</f>
        <v>-4296.875</v>
      </c>
      <c r="Q90" s="253"/>
      <c r="R90" s="254"/>
      <c r="S90" s="255"/>
    </row>
    <row r="91" spans="1:19" ht="17.25" thickBot="1">
      <c r="A91" s="132" t="s">
        <v>266</v>
      </c>
      <c r="B91" s="261">
        <f>$B$37</f>
        <v>150000</v>
      </c>
      <c r="C91" s="262"/>
      <c r="D91" s="26" t="s">
        <v>267</v>
      </c>
      <c r="E91" s="27">
        <f>IF(COUNT(E71:E90), SUM(E71:E90) / COUNT(E71:E90), 0)</f>
        <v>-6.4248773110994906E-3</v>
      </c>
      <c r="F91" s="28">
        <f>SUM(F71:F90)</f>
        <v>-19274.631933298475</v>
      </c>
      <c r="G91" s="26" t="s">
        <v>267</v>
      </c>
      <c r="H91" s="27">
        <f>IF(COUNT(H71:H90), SUM(H71:H90) / COUNT(H71:H90), 0)</f>
        <v>-1.270796692781254E-2</v>
      </c>
      <c r="I91" s="28">
        <f>SUM(I71:I90)</f>
        <v>-38123.900783437603</v>
      </c>
      <c r="J91" s="26" t="s">
        <v>267</v>
      </c>
      <c r="K91" s="27">
        <f>IF(COUNT(K71:K90), SUM(K71:K90) / COUNT(K71:K90), 0)</f>
        <v>-1.0425455354882224E-2</v>
      </c>
      <c r="L91" s="28">
        <f>SUM(L71:L90)</f>
        <v>-31276.366064646671</v>
      </c>
      <c r="M91" s="26" t="s">
        <v>267</v>
      </c>
      <c r="N91" s="27">
        <f>IF(COUNT(N71:N90), SUM(N71:N90) / COUNT(N71:N90), 0)</f>
        <v>-2.7638450802530377E-2</v>
      </c>
      <c r="O91" s="28">
        <f>SUM(O71:O90)</f>
        <v>-82915.352407591141</v>
      </c>
      <c r="Q91" s="256"/>
      <c r="R91" s="257"/>
      <c r="S91" s="258"/>
    </row>
    <row r="93" spans="1:19" ht="17.25" thickBot="1"/>
    <row r="94" spans="1:19" ht="17.25" thickBot="1">
      <c r="A94" s="202" t="s">
        <v>46</v>
      </c>
      <c r="B94" s="203"/>
      <c r="C94" s="203"/>
      <c r="D94" s="203"/>
      <c r="E94" s="203"/>
      <c r="F94" s="203"/>
      <c r="G94" s="203"/>
      <c r="H94" s="203"/>
      <c r="I94" s="203"/>
      <c r="J94" s="203"/>
      <c r="K94" s="203"/>
      <c r="L94" s="203"/>
      <c r="M94" s="203"/>
      <c r="N94" s="203"/>
      <c r="O94" s="204"/>
      <c r="Q94" s="223"/>
      <c r="R94" s="223"/>
      <c r="S94" s="223"/>
    </row>
    <row r="95" spans="1:19" ht="17.25" thickBot="1">
      <c r="A95" s="194" t="s">
        <v>263</v>
      </c>
      <c r="B95" s="202" t="s">
        <v>49</v>
      </c>
      <c r="C95" s="204"/>
      <c r="D95" s="202" t="s">
        <v>57</v>
      </c>
      <c r="E95" s="203"/>
      <c r="F95" s="204"/>
      <c r="G95" s="229">
        <f>_xlfn.IFNA(VLOOKUP(B95, 현재가테이블!$B$2:$D$200, 2, FALSE), "-")</f>
        <v>48446000</v>
      </c>
      <c r="H95" s="230"/>
      <c r="I95" s="231"/>
      <c r="J95" s="202" t="s">
        <v>58</v>
      </c>
      <c r="K95" s="203"/>
      <c r="L95" s="204"/>
      <c r="M95" s="232">
        <f>_xlfn.IFNA(VLOOKUP(B95, 현재가테이블!$B$2:$D$200, 3, FALSE), "-")</f>
        <v>4.5040769699999997E-2</v>
      </c>
      <c r="N95" s="233"/>
      <c r="O95" s="234"/>
      <c r="Q95" s="223"/>
      <c r="R95" s="223"/>
      <c r="S95" s="223"/>
    </row>
    <row r="96" spans="1:19" ht="17.25" thickBot="1">
      <c r="A96" s="263" t="s">
        <v>54</v>
      </c>
      <c r="B96" s="265" t="str">
        <f>TEXT($G$1, "[$-ko-KR]yyyy-mm-dd(ddd) ") &amp; "오전 00:00"</f>
        <v>2022-02-17(목) 오전 00:00</v>
      </c>
      <c r="C96" s="266"/>
      <c r="D96" s="225" t="str">
        <f>TEXT($G$1, "[$-ko-KR]yyyy-mm-dd(ddd) ") &amp; "오후 14:00"</f>
        <v>2022-02-17(목) 오후 14:00</v>
      </c>
      <c r="E96" s="226"/>
      <c r="F96" s="227"/>
      <c r="G96" s="225" t="str">
        <f>TEXT($G$1, "[$-ko-KR]yyyy-mm-dd(ddd) ") &amp; "오후 19:00"</f>
        <v>2022-02-17(목) 오후 19:00</v>
      </c>
      <c r="H96" s="226"/>
      <c r="I96" s="227"/>
      <c r="J96" s="225" t="str">
        <f>TEXT($G$1, "[$-ko-KR]yyyy-mm-dd(ddd) ") &amp; "오후 21:00"</f>
        <v>2022-02-17(목) 오후 21:00</v>
      </c>
      <c r="K96" s="226"/>
      <c r="L96" s="227"/>
      <c r="M96" s="225" t="str">
        <f>TEXT($G$1+1, "[$-ko-KR]yyyy-mm-dd(ddd) ") &amp; "오전 00:00"</f>
        <v>2022-02-18(금) 오전 00:00</v>
      </c>
      <c r="N96" s="226"/>
      <c r="O96" s="227"/>
      <c r="Q96" s="223"/>
      <c r="R96" s="223"/>
      <c r="S96" s="223"/>
    </row>
    <row r="97" spans="1:19" ht="17.25" thickBot="1">
      <c r="A97" s="264"/>
      <c r="B97" s="121" t="s">
        <v>57</v>
      </c>
      <c r="C97" s="122" t="s">
        <v>58</v>
      </c>
      <c r="D97" s="2" t="s">
        <v>57</v>
      </c>
      <c r="E97" s="10" t="s">
        <v>264</v>
      </c>
      <c r="F97" s="11" t="s">
        <v>265</v>
      </c>
      <c r="G97" s="195" t="s">
        <v>57</v>
      </c>
      <c r="H97" s="196" t="s">
        <v>264</v>
      </c>
      <c r="I97" s="197" t="s">
        <v>265</v>
      </c>
      <c r="J97" s="10" t="s">
        <v>57</v>
      </c>
      <c r="K97" s="10" t="s">
        <v>264</v>
      </c>
      <c r="L97" s="115" t="s">
        <v>265</v>
      </c>
      <c r="M97" s="2" t="s">
        <v>57</v>
      </c>
      <c r="N97" s="10" t="s">
        <v>264</v>
      </c>
      <c r="O97" s="66" t="s">
        <v>265</v>
      </c>
      <c r="Q97" s="228"/>
      <c r="R97" s="228"/>
      <c r="S97" s="228"/>
    </row>
    <row r="98" spans="1:19" ht="17.25" thickBot="1">
      <c r="A98" s="123" t="s">
        <v>62</v>
      </c>
      <c r="B98" s="124">
        <v>29700</v>
      </c>
      <c r="C98" s="76">
        <v>8.5923217600000004E-2</v>
      </c>
      <c r="D98" s="13">
        <v>29780</v>
      </c>
      <c r="E98" s="14">
        <f>IF(ISNUMBER(D98), (D98 - $B98) / $B98, "")</f>
        <v>2.6936026936026937E-3</v>
      </c>
      <c r="F98" s="16">
        <f>IF(ISNUMBER(D98), $B118 * E98, "")</f>
        <v>404.04040404040404</v>
      </c>
      <c r="G98" s="29">
        <v>29770</v>
      </c>
      <c r="H98" s="14">
        <f>IF(ISNUMBER(G98), (G98 - $B98) / $B98, "")</f>
        <v>2.3569023569023568E-3</v>
      </c>
      <c r="I98" s="100">
        <f>IF(ISNUMBER(G98), $B118 * H98, "")</f>
        <v>353.53535353535352</v>
      </c>
      <c r="J98" s="13">
        <v>30180</v>
      </c>
      <c r="K98" s="14">
        <f>IF(ISNUMBER(J98), (J98 - $B98) / $B98, "")</f>
        <v>1.6161616161616162E-2</v>
      </c>
      <c r="L98" s="16">
        <f>IF(ISNUMBER(J98), $B118 * K98, "")</f>
        <v>2424.242424242424</v>
      </c>
      <c r="M98" s="29">
        <v>29760</v>
      </c>
      <c r="N98" s="14">
        <f>IF(ISNUMBER(M98), (M98 - $B98) / $B98, "")</f>
        <v>2.0202020202020202E-3</v>
      </c>
      <c r="O98" s="16">
        <f>IF(ISNUMBER(M98), $B118 * N98, "")</f>
        <v>303.030303030303</v>
      </c>
      <c r="Q98" s="223"/>
      <c r="R98" s="223"/>
      <c r="S98" s="223"/>
    </row>
    <row r="99" spans="1:19" ht="17.25" thickBot="1">
      <c r="A99" s="125" t="s">
        <v>135</v>
      </c>
      <c r="B99" s="126">
        <v>271</v>
      </c>
      <c r="C99" s="77">
        <v>5.4474708199999999E-2</v>
      </c>
      <c r="D99" s="15">
        <v>263</v>
      </c>
      <c r="E99" s="32">
        <f t="shared" ref="E99:E102" si="46">IF(ISNUMBER(D99), (D99 - $B99) / $B99, "")</f>
        <v>-2.9520295202952029E-2</v>
      </c>
      <c r="F99" s="18">
        <f>IF(ISNUMBER(D99), $B118 * E99, "")</f>
        <v>-4428.0442804428039</v>
      </c>
      <c r="G99" s="31">
        <v>262</v>
      </c>
      <c r="H99" s="32">
        <f t="shared" ref="H99:H102" si="47">IF(ISNUMBER(G99), (G99 - $B99) / $B99, "")</f>
        <v>-3.3210332103321034E-2</v>
      </c>
      <c r="I99" s="101">
        <f>IF(ISNUMBER(G99), $B118 * H99, "")</f>
        <v>-4981.5498154981551</v>
      </c>
      <c r="J99" s="15">
        <v>262</v>
      </c>
      <c r="K99" s="32">
        <f t="shared" ref="K99:K102" si="48">IF(ISNUMBER(J99), (J99 - $B99) / $B99, "")</f>
        <v>-3.3210332103321034E-2</v>
      </c>
      <c r="L99" s="18">
        <f>IF(ISNUMBER(J99), $B118 * K99, "")</f>
        <v>-4981.5498154981551</v>
      </c>
      <c r="M99" s="31">
        <v>254</v>
      </c>
      <c r="N99" s="32">
        <f t="shared" ref="N99:N102" si="49">IF(ISNUMBER(M99), (M99 - $B99) / $B99, "")</f>
        <v>-6.273062730627306E-2</v>
      </c>
      <c r="O99" s="18">
        <f>IF(ISNUMBER(M99), $B118 * N99, "")</f>
        <v>-9409.5940959409581</v>
      </c>
      <c r="Q99" s="223"/>
      <c r="R99" s="223"/>
      <c r="S99" s="223"/>
    </row>
    <row r="100" spans="1:19" ht="17.25" thickBot="1">
      <c r="A100" s="125" t="s">
        <v>103</v>
      </c>
      <c r="B100" s="126">
        <v>808</v>
      </c>
      <c r="C100" s="77">
        <v>4.1237113399999997E-2</v>
      </c>
      <c r="D100" s="15">
        <v>788</v>
      </c>
      <c r="E100" s="32">
        <f t="shared" si="46"/>
        <v>-2.4752475247524754E-2</v>
      </c>
      <c r="F100" s="18">
        <f>IF(ISNUMBER(D100), $B118 * E100, "")</f>
        <v>-3712.871287128713</v>
      </c>
      <c r="G100" s="31">
        <v>783</v>
      </c>
      <c r="H100" s="32">
        <f t="shared" si="47"/>
        <v>-3.094059405940594E-2</v>
      </c>
      <c r="I100" s="101">
        <f>IF(ISNUMBER(G100), $B118 * H100, "")</f>
        <v>-4641.0891089108909</v>
      </c>
      <c r="J100" s="15">
        <v>789</v>
      </c>
      <c r="K100" s="32">
        <f t="shared" si="48"/>
        <v>-2.3514851485148515E-2</v>
      </c>
      <c r="L100" s="18">
        <f>IF(ISNUMBER(J100), $B118 * K100, "")</f>
        <v>-3527.227722772277</v>
      </c>
      <c r="M100" s="31">
        <v>774</v>
      </c>
      <c r="N100" s="32">
        <f t="shared" si="49"/>
        <v>-4.2079207920792082E-2</v>
      </c>
      <c r="O100" s="18">
        <f>IF(ISNUMBER(M100), $B118 * N100, "")</f>
        <v>-6311.8811881188121</v>
      </c>
      <c r="Q100" s="228"/>
      <c r="R100" s="228"/>
      <c r="S100" s="228"/>
    </row>
    <row r="101" spans="1:19" ht="17.25" thickBot="1">
      <c r="A101" s="125" t="s">
        <v>105</v>
      </c>
      <c r="B101" s="126">
        <v>989</v>
      </c>
      <c r="C101" s="77">
        <v>3.6687630999999998E-2</v>
      </c>
      <c r="D101" s="15">
        <v>961</v>
      </c>
      <c r="E101" s="32">
        <f t="shared" si="46"/>
        <v>-2.8311425682507583E-2</v>
      </c>
      <c r="F101" s="18">
        <f>IF(ISNUMBER(D101), $B118 * E101, "")</f>
        <v>-4246.7138523761378</v>
      </c>
      <c r="G101" s="31">
        <v>950</v>
      </c>
      <c r="H101" s="32">
        <f t="shared" si="47"/>
        <v>-3.9433771486349849E-2</v>
      </c>
      <c r="I101" s="101">
        <f>IF(ISNUMBER(G101), $B118 * H101, "")</f>
        <v>-5915.0657229524777</v>
      </c>
      <c r="J101" s="15">
        <v>954</v>
      </c>
      <c r="K101" s="32">
        <f t="shared" si="48"/>
        <v>-3.5389282103134481E-2</v>
      </c>
      <c r="L101" s="18">
        <f>IF(ISNUMBER(J101), $B118 * K101, "")</f>
        <v>-5308.3923154701724</v>
      </c>
      <c r="M101" s="31">
        <v>939</v>
      </c>
      <c r="N101" s="32">
        <f t="shared" si="49"/>
        <v>-5.0556117290192111E-2</v>
      </c>
      <c r="O101" s="18">
        <f>IF(ISNUMBER(M101), $B118 * N101, "")</f>
        <v>-7583.4175935288167</v>
      </c>
      <c r="Q101" s="228"/>
      <c r="R101" s="228"/>
      <c r="S101" s="228"/>
    </row>
    <row r="102" spans="1:19" ht="17.25" thickBot="1">
      <c r="A102" s="127" t="s">
        <v>113</v>
      </c>
      <c r="B102" s="128">
        <v>4360</v>
      </c>
      <c r="C102" s="78">
        <v>3.4400949E-2</v>
      </c>
      <c r="D102" s="20">
        <v>4425</v>
      </c>
      <c r="E102" s="21">
        <f t="shared" si="46"/>
        <v>1.4908256880733946E-2</v>
      </c>
      <c r="F102" s="22">
        <f>IF(ISNUMBER(D102), $B118 * E102, "")</f>
        <v>2236.2385321100919</v>
      </c>
      <c r="G102" s="30">
        <v>4410</v>
      </c>
      <c r="H102" s="21">
        <f t="shared" si="47"/>
        <v>1.1467889908256881E-2</v>
      </c>
      <c r="I102" s="105">
        <f>IF(ISNUMBER(G102), $B118 * H102, "")</f>
        <v>1720.1834862385322</v>
      </c>
      <c r="J102" s="20">
        <v>4475</v>
      </c>
      <c r="K102" s="21">
        <f t="shared" si="48"/>
        <v>2.6376146788990827E-2</v>
      </c>
      <c r="L102" s="22">
        <f>IF(ISNUMBER(J102), $B118 * K102, "")</f>
        <v>3956.4220183486241</v>
      </c>
      <c r="M102" s="30">
        <v>4470</v>
      </c>
      <c r="N102" s="21">
        <f t="shared" si="49"/>
        <v>2.5229357798165139E-2</v>
      </c>
      <c r="O102" s="22">
        <f>IF(ISNUMBER(M102), $B118 * N102, "")</f>
        <v>3784.4036697247707</v>
      </c>
      <c r="Q102" s="228"/>
      <c r="R102" s="228"/>
      <c r="S102" s="228"/>
    </row>
    <row r="103" spans="1:19" ht="17.25" thickBot="1">
      <c r="A103" s="125" t="s">
        <v>109</v>
      </c>
      <c r="B103" s="129">
        <v>4790</v>
      </c>
      <c r="C103" s="80">
        <v>2.6795283999999999E-2</v>
      </c>
      <c r="D103" s="106">
        <v>4610</v>
      </c>
      <c r="E103" s="107">
        <f>IF(ISNUMBER(D103), (D103 - $B103) / $B103, "")</f>
        <v>-3.7578288100208766E-2</v>
      </c>
      <c r="F103" s="108">
        <f>IF(ISNUMBER(D103), $B118 * E103, "")</f>
        <v>-5636.7432150313152</v>
      </c>
      <c r="G103" s="109">
        <v>4515</v>
      </c>
      <c r="H103" s="107">
        <f>IF(ISNUMBER(G103), (G103 - $B103) / $B103, "")</f>
        <v>-5.7411273486430062E-2</v>
      </c>
      <c r="I103" s="110">
        <f>IF(ISNUMBER(G103), $B118 * H103, "")</f>
        <v>-8611.6910229645091</v>
      </c>
      <c r="J103" s="106">
        <v>4545</v>
      </c>
      <c r="K103" s="107">
        <f>IF(ISNUMBER(J103), (J103 - $B103) / $B103, "")</f>
        <v>-5.1148225469728602E-2</v>
      </c>
      <c r="L103" s="108">
        <f>IF(ISNUMBER(J103), $B118 * K103, "")</f>
        <v>-7672.2338204592907</v>
      </c>
      <c r="M103" s="109">
        <v>4440</v>
      </c>
      <c r="N103" s="107">
        <f>IF(ISNUMBER(M103), (M103 - $B103) / $B103, "")</f>
        <v>-7.3068893528183715E-2</v>
      </c>
      <c r="O103" s="108">
        <f>IF(ISNUMBER(M103), $B118 * N103, "")</f>
        <v>-10960.334029227557</v>
      </c>
      <c r="Q103" s="228"/>
      <c r="R103" s="228"/>
      <c r="S103" s="228"/>
    </row>
    <row r="104" spans="1:19" ht="17.25" thickBot="1">
      <c r="A104" s="125" t="s">
        <v>133</v>
      </c>
      <c r="B104" s="126">
        <v>2680</v>
      </c>
      <c r="C104" s="77">
        <v>2.0952380999999999E-2</v>
      </c>
      <c r="D104" s="15">
        <v>2790</v>
      </c>
      <c r="E104" s="32">
        <f t="shared" ref="E104:E107" si="50">IF(ISNUMBER(D104), (D104 - $B104) / $B104, "")</f>
        <v>4.1044776119402986E-2</v>
      </c>
      <c r="F104" s="18">
        <f>IF(ISNUMBER(D104), $B118 * E104, "")</f>
        <v>6156.7164179104475</v>
      </c>
      <c r="G104" s="31">
        <v>2760</v>
      </c>
      <c r="H104" s="32">
        <f t="shared" ref="H104:H107" si="51">IF(ISNUMBER(G104), (G104 - $B104) / $B104, "")</f>
        <v>2.9850746268656716E-2</v>
      </c>
      <c r="I104" s="101">
        <f>IF(ISNUMBER(G104), $B118 * H104, "")</f>
        <v>4477.6119402985078</v>
      </c>
      <c r="J104" s="15">
        <v>2760</v>
      </c>
      <c r="K104" s="32">
        <f t="shared" ref="K104:K107" si="52">IF(ISNUMBER(J104), (J104 - $B104) / $B104, "")</f>
        <v>2.9850746268656716E-2</v>
      </c>
      <c r="L104" s="18">
        <f>IF(ISNUMBER(J104), $B118 * K104, "")</f>
        <v>4477.6119402985078</v>
      </c>
      <c r="M104" s="31">
        <v>2740</v>
      </c>
      <c r="N104" s="32">
        <f t="shared" ref="N104:N107" si="53">IF(ISNUMBER(M104), (M104 - $B104) / $B104, "")</f>
        <v>2.2388059701492536E-2</v>
      </c>
      <c r="O104" s="18">
        <f>IF(ISNUMBER(M104), $B118 * N104, "")</f>
        <v>3358.2089552238804</v>
      </c>
      <c r="Q104" s="228"/>
      <c r="R104" s="228"/>
      <c r="S104" s="228"/>
    </row>
    <row r="105" spans="1:19" ht="17.25" thickBot="1">
      <c r="A105" s="125" t="s">
        <v>177</v>
      </c>
      <c r="B105" s="126">
        <v>9220</v>
      </c>
      <c r="C105" s="77">
        <v>1.0964912300000001E-2</v>
      </c>
      <c r="D105" s="15">
        <v>9075</v>
      </c>
      <c r="E105" s="32">
        <f t="shared" si="50"/>
        <v>-1.5726681127982648E-2</v>
      </c>
      <c r="F105" s="18">
        <f>IF(ISNUMBER(D105), $B118 * E105, "")</f>
        <v>-2359.0021691973971</v>
      </c>
      <c r="G105" s="31">
        <v>8905</v>
      </c>
      <c r="H105" s="32">
        <f t="shared" si="51"/>
        <v>-3.4164859002169194E-2</v>
      </c>
      <c r="I105" s="101">
        <f>IF(ISNUMBER(G105), $B118 * H105, "")</f>
        <v>-5124.7288503253794</v>
      </c>
      <c r="J105" s="15">
        <v>8960</v>
      </c>
      <c r="K105" s="32">
        <f t="shared" si="52"/>
        <v>-2.8199566160520606E-2</v>
      </c>
      <c r="L105" s="18">
        <f>IF(ISNUMBER(J105), $B118 * K105, "")</f>
        <v>-4229.9349240780912</v>
      </c>
      <c r="M105" s="31">
        <v>8870</v>
      </c>
      <c r="N105" s="32">
        <f t="shared" si="53"/>
        <v>-3.7960954446854663E-2</v>
      </c>
      <c r="O105" s="18">
        <f>IF(ISNUMBER(M105), $B118 * N105, "")</f>
        <v>-5694.1431670281991</v>
      </c>
      <c r="Q105" s="228"/>
      <c r="R105" s="228"/>
      <c r="S105" s="228"/>
    </row>
    <row r="106" spans="1:19" ht="17.25" thickBot="1">
      <c r="A106" s="125" t="s">
        <v>341</v>
      </c>
      <c r="B106" s="126">
        <v>1185</v>
      </c>
      <c r="C106" s="77">
        <v>8.5106382999999997E-3</v>
      </c>
      <c r="D106" s="15">
        <v>1155</v>
      </c>
      <c r="E106" s="32">
        <f t="shared" si="50"/>
        <v>-2.5316455696202531E-2</v>
      </c>
      <c r="F106" s="18">
        <f>IF(ISNUMBER(D106), $B118 * E106, "")</f>
        <v>-3797.4683544303798</v>
      </c>
      <c r="G106" s="31">
        <v>1150</v>
      </c>
      <c r="H106" s="32">
        <f t="shared" si="51"/>
        <v>-2.9535864978902954E-2</v>
      </c>
      <c r="I106" s="101">
        <f>IF(ISNUMBER(G106), $B118 * H106, "")</f>
        <v>-4430.3797468354433</v>
      </c>
      <c r="J106" s="15">
        <v>1160</v>
      </c>
      <c r="K106" s="32">
        <f t="shared" si="52"/>
        <v>-2.1097046413502109E-2</v>
      </c>
      <c r="L106" s="18">
        <f>IF(ISNUMBER(J106), $B118 * K106, "")</f>
        <v>-3164.5569620253164</v>
      </c>
      <c r="M106" s="31">
        <v>1150</v>
      </c>
      <c r="N106" s="32">
        <f t="shared" si="53"/>
        <v>-2.9535864978902954E-2</v>
      </c>
      <c r="O106" s="18">
        <f>IF(ISNUMBER(M106), $B118 * N106, "")</f>
        <v>-4430.3797468354433</v>
      </c>
      <c r="Q106" s="33"/>
      <c r="R106" s="33"/>
    </row>
    <row r="107" spans="1:19" ht="17.25" thickBot="1">
      <c r="A107" s="130" t="s">
        <v>56</v>
      </c>
      <c r="B107" s="131">
        <v>139</v>
      </c>
      <c r="C107" s="79">
        <v>7.2463768E-3</v>
      </c>
      <c r="D107" s="24">
        <v>137</v>
      </c>
      <c r="E107" s="25">
        <f t="shared" si="50"/>
        <v>-1.4388489208633094E-2</v>
      </c>
      <c r="F107" s="104">
        <f>IF(ISNUMBER(D107), $B118 * E107, "")</f>
        <v>-2158.2733812949641</v>
      </c>
      <c r="G107" s="102">
        <v>136</v>
      </c>
      <c r="H107" s="25">
        <f t="shared" si="51"/>
        <v>-2.1582733812949641E-2</v>
      </c>
      <c r="I107" s="103">
        <f>IF(ISNUMBER(G107), $B118 * H107, "")</f>
        <v>-3237.4100719424464</v>
      </c>
      <c r="J107" s="24">
        <v>135</v>
      </c>
      <c r="K107" s="25">
        <f t="shared" si="52"/>
        <v>-2.8776978417266189E-2</v>
      </c>
      <c r="L107" s="104">
        <f>IF(ISNUMBER(J107), $B118 * K107, "")</f>
        <v>-4316.5467625899282</v>
      </c>
      <c r="M107" s="102">
        <v>133</v>
      </c>
      <c r="N107" s="25">
        <f t="shared" si="53"/>
        <v>-4.3165467625899283E-2</v>
      </c>
      <c r="O107" s="104">
        <f>IF(ISNUMBER(M107), $B118 * N107, "")</f>
        <v>-6474.8201438848928</v>
      </c>
      <c r="Q107" s="237"/>
      <c r="R107" s="238"/>
      <c r="S107" s="239"/>
    </row>
    <row r="108" spans="1:19">
      <c r="A108" s="123" t="s">
        <v>242</v>
      </c>
      <c r="B108" s="124">
        <v>5740</v>
      </c>
      <c r="C108" s="76">
        <v>7.0175439000000001E-3</v>
      </c>
      <c r="D108" s="13">
        <v>5580</v>
      </c>
      <c r="E108" s="14">
        <f>IF(ISNUMBER(D108), (D108 - $B108) / $B108, "")</f>
        <v>-2.7874564459930314E-2</v>
      </c>
      <c r="F108" s="16">
        <f>IF(ISNUMBER(D108), $B118 * E108, "")</f>
        <v>-4181.1846689895474</v>
      </c>
      <c r="G108" s="29">
        <v>5570</v>
      </c>
      <c r="H108" s="14">
        <f>IF(ISNUMBER(G108), (G108 - $B108) / $B108, "")</f>
        <v>-2.9616724738675958E-2</v>
      </c>
      <c r="I108" s="100">
        <f>IF(ISNUMBER(G108), $B118 * H108, "")</f>
        <v>-4442.508710801394</v>
      </c>
      <c r="J108" s="13">
        <v>5580</v>
      </c>
      <c r="K108" s="14">
        <f>IF(ISNUMBER(J108), (J108 - $B108) / $B108, "")</f>
        <v>-2.7874564459930314E-2</v>
      </c>
      <c r="L108" s="16">
        <f>IF(ISNUMBER(J108), $B118 * K108, "")</f>
        <v>-4181.1846689895474</v>
      </c>
      <c r="M108" s="29">
        <v>5540</v>
      </c>
      <c r="N108" s="14">
        <f>IF(ISNUMBER(M108), (M108 - $B108) / $B108, "")</f>
        <v>-3.484320557491289E-2</v>
      </c>
      <c r="O108" s="16">
        <f>IF(ISNUMBER(M108), $B118 * N108, "")</f>
        <v>-5226.4808362369331</v>
      </c>
      <c r="Q108" s="240"/>
      <c r="R108" s="241"/>
      <c r="S108" s="242"/>
    </row>
    <row r="109" spans="1:19" ht="17.25" thickBot="1">
      <c r="A109" s="125" t="s">
        <v>151</v>
      </c>
      <c r="B109" s="126">
        <v>76830</v>
      </c>
      <c r="C109" s="77">
        <v>5.2335469999999999E-3</v>
      </c>
      <c r="D109" s="15">
        <v>74820</v>
      </c>
      <c r="E109" s="32">
        <f t="shared" ref="E109:E112" si="54">IF(ISNUMBER(D109), (D109 - $B109) / $B109, "")</f>
        <v>-2.616165560327997E-2</v>
      </c>
      <c r="F109" s="18">
        <f>IF(ISNUMBER(D109), $B118 * E109, "")</f>
        <v>-3924.2483404919954</v>
      </c>
      <c r="G109" s="31">
        <v>73910</v>
      </c>
      <c r="H109" s="32">
        <f t="shared" ref="H109:H112" si="55">IF(ISNUMBER(G109), (G109 - $B109) / $B109, "")</f>
        <v>-3.8005987244565928E-2</v>
      </c>
      <c r="I109" s="101">
        <f>IF(ISNUMBER(G109), $B118 * H109, "")</f>
        <v>-5700.8980866848888</v>
      </c>
      <c r="J109" s="15">
        <v>74260</v>
      </c>
      <c r="K109" s="32">
        <f t="shared" ref="K109:K112" si="56">IF(ISNUMBER(J109), (J109 - $B109) / $B109, "")</f>
        <v>-3.3450475074840558E-2</v>
      </c>
      <c r="L109" s="18">
        <f>IF(ISNUMBER(J109), $B118 * K109, "")</f>
        <v>-5017.5712612260841</v>
      </c>
      <c r="M109" s="31">
        <v>72500</v>
      </c>
      <c r="N109" s="32">
        <f t="shared" ref="N109:N112" si="57">IF(ISNUMBER(M109), (M109 - $B109) / $B109, "")</f>
        <v>-5.6358193414030977E-2</v>
      </c>
      <c r="O109" s="18">
        <f>IF(ISNUMBER(M109), $B118 * N109, "")</f>
        <v>-8453.7290121046462</v>
      </c>
      <c r="Q109" s="243"/>
      <c r="R109" s="244"/>
      <c r="S109" s="245"/>
    </row>
    <row r="110" spans="1:19" ht="17.25" thickBot="1">
      <c r="A110" s="125" t="s">
        <v>329</v>
      </c>
      <c r="B110" s="126">
        <v>2185</v>
      </c>
      <c r="C110" s="77">
        <v>4.5977010999999996E-3</v>
      </c>
      <c r="D110" s="15">
        <v>2135</v>
      </c>
      <c r="E110" s="32">
        <f t="shared" si="54"/>
        <v>-2.2883295194508008E-2</v>
      </c>
      <c r="F110" s="18">
        <f>IF(ISNUMBER(D110), $B118 * E110, "")</f>
        <v>-3432.4942791762014</v>
      </c>
      <c r="G110" s="31">
        <v>2135</v>
      </c>
      <c r="H110" s="32">
        <f t="shared" si="55"/>
        <v>-2.2883295194508008E-2</v>
      </c>
      <c r="I110" s="101">
        <f>IF(ISNUMBER(G110), $B118 * H110, "")</f>
        <v>-3432.4942791762014</v>
      </c>
      <c r="J110" s="15">
        <v>2150</v>
      </c>
      <c r="K110" s="32">
        <f t="shared" si="56"/>
        <v>-1.6018306636155607E-2</v>
      </c>
      <c r="L110" s="18">
        <f>IF(ISNUMBER(J110), $B118 * K110, "")</f>
        <v>-2402.7459954233409</v>
      </c>
      <c r="M110" s="31">
        <v>2110</v>
      </c>
      <c r="N110" s="32">
        <f t="shared" si="57"/>
        <v>-3.4324942791762014E-2</v>
      </c>
      <c r="O110" s="18">
        <f>IF(ISNUMBER(M110), $B118 * N110, "")</f>
        <v>-5148.7414187643026</v>
      </c>
      <c r="Q110" s="228"/>
      <c r="R110" s="228"/>
      <c r="S110" s="228"/>
    </row>
    <row r="111" spans="1:19" ht="17.25" thickBot="1">
      <c r="A111" s="125" t="s">
        <v>346</v>
      </c>
      <c r="B111" s="126">
        <v>112800</v>
      </c>
      <c r="C111" s="77">
        <v>4.4523597999999998E-3</v>
      </c>
      <c r="D111" s="15">
        <v>115100</v>
      </c>
      <c r="E111" s="32">
        <f t="shared" si="54"/>
        <v>2.0390070921985817E-2</v>
      </c>
      <c r="F111" s="18">
        <f>IF(ISNUMBER(D111), $B118 * E111, "")</f>
        <v>3058.5106382978724</v>
      </c>
      <c r="G111" s="31">
        <v>112850</v>
      </c>
      <c r="H111" s="32">
        <f t="shared" si="55"/>
        <v>4.4326241134751772E-4</v>
      </c>
      <c r="I111" s="101">
        <f>IF(ISNUMBER(G111), $B118 * H111, "")</f>
        <v>66.489361702127653</v>
      </c>
      <c r="J111" s="15">
        <v>113700</v>
      </c>
      <c r="K111" s="32">
        <f t="shared" si="56"/>
        <v>7.9787234042553185E-3</v>
      </c>
      <c r="L111" s="18">
        <f>IF(ISNUMBER(J111), $B118 * K111, "")</f>
        <v>1196.8085106382978</v>
      </c>
      <c r="M111" s="31">
        <v>110950</v>
      </c>
      <c r="N111" s="32">
        <f t="shared" si="57"/>
        <v>-1.6400709219858155E-2</v>
      </c>
      <c r="O111" s="18">
        <f>IF(ISNUMBER(M111), $B118 * N111, "")</f>
        <v>-2460.1063829787231</v>
      </c>
      <c r="Q111" s="223"/>
      <c r="R111" s="223"/>
      <c r="S111" s="223"/>
    </row>
    <row r="112" spans="1:19" ht="17.25" thickBot="1">
      <c r="A112" s="127" t="s">
        <v>127</v>
      </c>
      <c r="B112" s="128">
        <v>90.7</v>
      </c>
      <c r="C112" s="78">
        <v>3.3185840999999999E-3</v>
      </c>
      <c r="D112" s="20">
        <v>89.6</v>
      </c>
      <c r="E112" s="21">
        <f t="shared" si="54"/>
        <v>-1.2127894156560182E-2</v>
      </c>
      <c r="F112" s="22">
        <f>IF(ISNUMBER(D112), $B118 * E112, "")</f>
        <v>-1819.1841234840272</v>
      </c>
      <c r="G112" s="30">
        <v>89.3</v>
      </c>
      <c r="H112" s="21">
        <f t="shared" si="55"/>
        <v>-1.543550165380381E-2</v>
      </c>
      <c r="I112" s="105">
        <f>IF(ISNUMBER(G112), $B118 * H112, "")</f>
        <v>-2315.3252480705714</v>
      </c>
      <c r="J112" s="20">
        <v>89.1</v>
      </c>
      <c r="K112" s="21">
        <f t="shared" si="56"/>
        <v>-1.764057331863295E-2</v>
      </c>
      <c r="L112" s="22">
        <f>IF(ISNUMBER(J112), $B118 * K112, "")</f>
        <v>-2646.0859977949426</v>
      </c>
      <c r="M112" s="30">
        <v>87.2</v>
      </c>
      <c r="N112" s="21">
        <f t="shared" si="57"/>
        <v>-3.8588754134509372E-2</v>
      </c>
      <c r="O112" s="22">
        <f>IF(ISNUMBER(M112), $B118 * N112, "")</f>
        <v>-5788.3131201764054</v>
      </c>
      <c r="Q112" s="223"/>
      <c r="R112" s="223"/>
      <c r="S112" s="223"/>
    </row>
    <row r="113" spans="1:19" ht="17.25" thickBot="1">
      <c r="A113" s="125" t="s">
        <v>335</v>
      </c>
      <c r="B113" s="129">
        <v>7120</v>
      </c>
      <c r="C113" s="80">
        <v>7.0274070000000001E-4</v>
      </c>
      <c r="D113" s="106">
        <v>7090</v>
      </c>
      <c r="E113" s="107">
        <f>IF(ISNUMBER(D113), (D113 - $B113) / $B113, "")</f>
        <v>-4.2134831460674156E-3</v>
      </c>
      <c r="F113" s="108">
        <f>IF(ISNUMBER(D113), $B118 * E113, "")</f>
        <v>-632.02247191011236</v>
      </c>
      <c r="G113" s="109">
        <v>6985</v>
      </c>
      <c r="H113" s="107">
        <f>IF(ISNUMBER(G113), (G113 - $B113) / $B113, "")</f>
        <v>-1.8960674157303372E-2</v>
      </c>
      <c r="I113" s="110">
        <f>IF(ISNUMBER(G113), $B118 * H113, "")</f>
        <v>-2844.1011235955057</v>
      </c>
      <c r="J113" s="106">
        <v>7075</v>
      </c>
      <c r="K113" s="107">
        <f>IF(ISNUMBER(J113), (J113 - $B113) / $B113, "")</f>
        <v>-6.3202247191011234E-3</v>
      </c>
      <c r="L113" s="108">
        <f>IF(ISNUMBER(J113), $B118 * K113, "")</f>
        <v>-948.03370786516848</v>
      </c>
      <c r="M113" s="109">
        <v>6985</v>
      </c>
      <c r="N113" s="107">
        <f>IF(ISNUMBER(M113), (M113 - $B113) / $B113, "")</f>
        <v>-1.8960674157303372E-2</v>
      </c>
      <c r="O113" s="108">
        <f>IF(ISNUMBER(M113), $B118 * N113, "")</f>
        <v>-2844.1011235955057</v>
      </c>
      <c r="Q113" s="228"/>
      <c r="R113" s="228"/>
      <c r="S113" s="228"/>
    </row>
    <row r="114" spans="1:19" ht="17.25" thickBot="1">
      <c r="A114" s="125" t="s">
        <v>97</v>
      </c>
      <c r="B114" s="126">
        <v>2.7000000000000001E-3</v>
      </c>
      <c r="C114" s="77">
        <v>0</v>
      </c>
      <c r="D114" s="15">
        <v>2.7000000000000001E-3</v>
      </c>
      <c r="E114" s="32">
        <f t="shared" ref="E114:E117" si="58">IF(ISNUMBER(D114), (D114 - $B114) / $B114, "")</f>
        <v>0</v>
      </c>
      <c r="F114" s="18">
        <f>IF(ISNUMBER(D114), $B118 * E114, "")</f>
        <v>0</v>
      </c>
      <c r="G114" s="31">
        <v>2.7000000000000001E-3</v>
      </c>
      <c r="H114" s="32">
        <f t="shared" ref="H114:H117" si="59">IF(ISNUMBER(G114), (G114 - $B114) / $B114, "")</f>
        <v>0</v>
      </c>
      <c r="I114" s="101">
        <f>IF(ISNUMBER(G114), $B118 * H114, "")</f>
        <v>0</v>
      </c>
      <c r="J114" s="15">
        <v>2.7000000000000001E-3</v>
      </c>
      <c r="K114" s="32">
        <f t="shared" ref="K114:K117" si="60">IF(ISNUMBER(J114), (J114 - $B114) / $B114, "")</f>
        <v>0</v>
      </c>
      <c r="L114" s="18">
        <f>IF(ISNUMBER(J114), $B118 * K114, "")</f>
        <v>0</v>
      </c>
      <c r="M114" s="31">
        <v>2.5000000000000001E-3</v>
      </c>
      <c r="N114" s="32">
        <f t="shared" ref="N114:N117" si="61">IF(ISNUMBER(M114), (M114 - $B114) / $B114, "")</f>
        <v>-7.4074074074074098E-2</v>
      </c>
      <c r="O114" s="18">
        <f>IF(ISNUMBER(M114), $B118 * N114, "")</f>
        <v>-11111.111111111115</v>
      </c>
      <c r="Q114" s="228"/>
      <c r="R114" s="228"/>
      <c r="S114" s="228"/>
    </row>
    <row r="115" spans="1:19" ht="17.25" thickBot="1">
      <c r="A115" s="125" t="s">
        <v>141</v>
      </c>
      <c r="B115" s="126">
        <v>97.8</v>
      </c>
      <c r="C115" s="77">
        <v>-5.0864700000000001E-3</v>
      </c>
      <c r="D115" s="15">
        <v>96.6</v>
      </c>
      <c r="E115" s="32">
        <f t="shared" si="58"/>
        <v>-1.2269938650306778E-2</v>
      </c>
      <c r="F115" s="18">
        <f>IF(ISNUMBER(D115), $B118 * E115, "")</f>
        <v>-1840.4907975460167</v>
      </c>
      <c r="G115" s="31">
        <v>96.1</v>
      </c>
      <c r="H115" s="32">
        <f t="shared" si="59"/>
        <v>-1.738241308793459E-2</v>
      </c>
      <c r="I115" s="101">
        <f>IF(ISNUMBER(G115), $B118 * H115, "")</f>
        <v>-2607.3619631901884</v>
      </c>
      <c r="J115" s="15">
        <v>96.9</v>
      </c>
      <c r="K115" s="32">
        <f t="shared" si="60"/>
        <v>-9.2024539877299753E-3</v>
      </c>
      <c r="L115" s="18">
        <f>IF(ISNUMBER(J115), $B118 * K115, "")</f>
        <v>-1380.3680981594962</v>
      </c>
      <c r="M115" s="31">
        <v>93.9</v>
      </c>
      <c r="N115" s="32">
        <f t="shared" si="61"/>
        <v>-3.9877300613496848E-2</v>
      </c>
      <c r="O115" s="18">
        <f>IF(ISNUMBER(M115), $B118 * N115, "")</f>
        <v>-5981.5950920245268</v>
      </c>
      <c r="Q115" s="228"/>
      <c r="R115" s="228"/>
      <c r="S115" s="228"/>
    </row>
    <row r="116" spans="1:19">
      <c r="A116" s="125" t="s">
        <v>171</v>
      </c>
      <c r="B116" s="126">
        <v>717</v>
      </c>
      <c r="C116" s="77">
        <v>-5.5478502000000001E-3</v>
      </c>
      <c r="D116" s="15">
        <v>707</v>
      </c>
      <c r="E116" s="32">
        <f t="shared" si="58"/>
        <v>-1.3947001394700139E-2</v>
      </c>
      <c r="F116" s="18">
        <f>IF(ISNUMBER(D116), $B118 * E116, "")</f>
        <v>-2092.050209205021</v>
      </c>
      <c r="G116" s="31">
        <v>705</v>
      </c>
      <c r="H116" s="32">
        <f t="shared" si="59"/>
        <v>-1.6736401673640166E-2</v>
      </c>
      <c r="I116" s="101">
        <f>IF(ISNUMBER(G116), $B118 * H116, "")</f>
        <v>-2510.460251046025</v>
      </c>
      <c r="J116" s="15">
        <v>707</v>
      </c>
      <c r="K116" s="32">
        <f t="shared" si="60"/>
        <v>-1.3947001394700139E-2</v>
      </c>
      <c r="L116" s="18">
        <f>IF(ISNUMBER(J116), $B118 * K116, "")</f>
        <v>-2092.050209205021</v>
      </c>
      <c r="M116" s="31">
        <v>698</v>
      </c>
      <c r="N116" s="32">
        <f t="shared" si="61"/>
        <v>-2.6499302649930265E-2</v>
      </c>
      <c r="O116" s="18">
        <f>IF(ISNUMBER(M116), $B118 * N116, "")</f>
        <v>-3974.8953974895398</v>
      </c>
      <c r="Q116" s="250"/>
      <c r="R116" s="251"/>
      <c r="S116" s="252"/>
    </row>
    <row r="117" spans="1:19" ht="17.25" thickBot="1">
      <c r="A117" s="130" t="s">
        <v>155</v>
      </c>
      <c r="B117" s="131">
        <v>12480</v>
      </c>
      <c r="C117" s="79">
        <v>-5.5776892000000003E-3</v>
      </c>
      <c r="D117" s="24">
        <v>13070</v>
      </c>
      <c r="E117" s="25">
        <f t="shared" si="58"/>
        <v>4.7275641025641024E-2</v>
      </c>
      <c r="F117" s="104">
        <f>IF(ISNUMBER(D117), $B118 * E117, "")</f>
        <v>7091.3461538461534</v>
      </c>
      <c r="G117" s="102">
        <v>12960</v>
      </c>
      <c r="H117" s="25">
        <f t="shared" si="59"/>
        <v>3.8461538461538464E-2</v>
      </c>
      <c r="I117" s="103">
        <f>IF(ISNUMBER(G117), $B118 * H117, "")</f>
        <v>5769.2307692307695</v>
      </c>
      <c r="J117" s="24">
        <v>13040</v>
      </c>
      <c r="K117" s="25">
        <f t="shared" si="60"/>
        <v>4.4871794871794872E-2</v>
      </c>
      <c r="L117" s="104">
        <f>IF(ISNUMBER(J117), $B118 * K117, "")</f>
        <v>6730.7692307692305</v>
      </c>
      <c r="M117" s="102">
        <v>12820</v>
      </c>
      <c r="N117" s="25">
        <f t="shared" si="61"/>
        <v>2.7243589743589744E-2</v>
      </c>
      <c r="O117" s="104">
        <f>IF(ISNUMBER(M117), $B118 * N117, "")</f>
        <v>4086.5384615384614</v>
      </c>
      <c r="Q117" s="253"/>
      <c r="R117" s="254"/>
      <c r="S117" s="255"/>
    </row>
    <row r="118" spans="1:19" ht="17.25" thickBot="1">
      <c r="A118" s="132" t="s">
        <v>266</v>
      </c>
      <c r="B118" s="261">
        <f>$B$37</f>
        <v>150000</v>
      </c>
      <c r="C118" s="262"/>
      <c r="D118" s="26" t="s">
        <v>267</v>
      </c>
      <c r="E118" s="27">
        <f>IF(COUNT(E98:E117), SUM(E98:E117) / COUNT(E98:E117), 0)</f>
        <v>-8.4379797614998892E-3</v>
      </c>
      <c r="F118" s="28">
        <f>SUM(F98:F117)</f>
        <v>-25313.939284499658</v>
      </c>
      <c r="G118" s="26" t="s">
        <v>267</v>
      </c>
      <c r="H118" s="27">
        <f>IF(COUNT(H98:H117), SUM(H98:H117) / COUNT(H98:H117), 0)</f>
        <v>-1.6136004363662925E-2</v>
      </c>
      <c r="I118" s="28">
        <f>SUM(I98:I117)</f>
        <v>-48408.013090988781</v>
      </c>
      <c r="J118" s="26" t="s">
        <v>267</v>
      </c>
      <c r="K118" s="27">
        <f>IF(COUNT(K98:K117), SUM(K98:K117) / COUNT(K98:K117), 0)</f>
        <v>-1.1027542712419913E-2</v>
      </c>
      <c r="L118" s="28">
        <f>SUM(L98:L117)</f>
        <v>-33082.628137259744</v>
      </c>
      <c r="M118" s="26" t="s">
        <v>267</v>
      </c>
      <c r="N118" s="27">
        <f>IF(COUNT(N98:N117), SUM(N98:N117) / COUNT(N98:N117), 0)</f>
        <v>-3.0107154023176312E-2</v>
      </c>
      <c r="O118" s="28">
        <f>SUM(O98:O117)</f>
        <v>-90321.462069528949</v>
      </c>
      <c r="Q118" s="256"/>
      <c r="R118" s="257"/>
      <c r="S118" s="258"/>
    </row>
    <row r="120" spans="1:19" ht="17.25" thickBot="1"/>
    <row r="121" spans="1:19" ht="17.25" thickBot="1">
      <c r="A121" s="202" t="s">
        <v>254</v>
      </c>
      <c r="B121" s="203"/>
      <c r="C121" s="203"/>
      <c r="D121" s="203"/>
      <c r="E121" s="203"/>
      <c r="F121" s="203"/>
      <c r="G121" s="203"/>
      <c r="H121" s="203"/>
      <c r="I121" s="203"/>
      <c r="J121" s="203"/>
      <c r="K121" s="203"/>
      <c r="L121" s="203"/>
      <c r="M121" s="203"/>
      <c r="N121" s="203"/>
      <c r="O121" s="204"/>
      <c r="Q121" s="223"/>
      <c r="R121" s="223"/>
      <c r="S121" s="223"/>
    </row>
    <row r="122" spans="1:19" ht="17.25" thickBot="1">
      <c r="A122" s="194" t="s">
        <v>263</v>
      </c>
      <c r="B122" s="202" t="s">
        <v>49</v>
      </c>
      <c r="C122" s="204"/>
      <c r="D122" s="202" t="s">
        <v>57</v>
      </c>
      <c r="E122" s="203"/>
      <c r="F122" s="204"/>
      <c r="G122" s="229">
        <f>_xlfn.IFNA(VLOOKUP(B122, 현재가테이블!$B$2:$D$200, 2, FALSE), "-")</f>
        <v>48446000</v>
      </c>
      <c r="H122" s="230"/>
      <c r="I122" s="231"/>
      <c r="J122" s="202" t="s">
        <v>58</v>
      </c>
      <c r="K122" s="203"/>
      <c r="L122" s="204"/>
      <c r="M122" s="232">
        <f>_xlfn.IFNA(VLOOKUP(B122, 현재가테이블!$B$2:$D$200, 3, FALSE), "-")</f>
        <v>4.5040769699999997E-2</v>
      </c>
      <c r="N122" s="233"/>
      <c r="O122" s="234"/>
      <c r="Q122" s="223"/>
      <c r="R122" s="223"/>
      <c r="S122" s="223"/>
    </row>
    <row r="123" spans="1:19" ht="17.25" thickBot="1">
      <c r="A123" s="263" t="s">
        <v>54</v>
      </c>
      <c r="B123" s="265" t="str">
        <f>TEXT($G$1, "[$-ko-KR]yyyy-mm-dd(ddd) ") &amp; "오전 00:00"</f>
        <v>2022-02-17(목) 오전 00:00</v>
      </c>
      <c r="C123" s="266"/>
      <c r="D123" s="225" t="str">
        <f>TEXT($G$1, "[$-ko-KR]yyyy-mm-dd(ddd) ") &amp; "오후 14:00"</f>
        <v>2022-02-17(목) 오후 14:00</v>
      </c>
      <c r="E123" s="226"/>
      <c r="F123" s="227"/>
      <c r="G123" s="225" t="str">
        <f>TEXT($G$1, "[$-ko-KR]yyyy-mm-dd(ddd) ") &amp; "오후 19:00"</f>
        <v>2022-02-17(목) 오후 19:00</v>
      </c>
      <c r="H123" s="226"/>
      <c r="I123" s="227"/>
      <c r="J123" s="225" t="str">
        <f>TEXT($G$1, "[$-ko-KR]yyyy-mm-dd(ddd) ") &amp; "오후 21:00"</f>
        <v>2022-02-17(목) 오후 21:00</v>
      </c>
      <c r="K123" s="226"/>
      <c r="L123" s="227"/>
      <c r="M123" s="225" t="str">
        <f>TEXT($G$1+1, "[$-ko-KR]yyyy-mm-dd(ddd) ") &amp; "오전 00:00"</f>
        <v>2022-02-18(금) 오전 00:00</v>
      </c>
      <c r="N123" s="226"/>
      <c r="O123" s="227"/>
      <c r="Q123" s="223"/>
      <c r="R123" s="223"/>
      <c r="S123" s="223"/>
    </row>
    <row r="124" spans="1:19" ht="17.25" thickBot="1">
      <c r="A124" s="264"/>
      <c r="B124" s="121" t="s">
        <v>57</v>
      </c>
      <c r="C124" s="122" t="s">
        <v>58</v>
      </c>
      <c r="D124" s="2" t="s">
        <v>57</v>
      </c>
      <c r="E124" s="10" t="s">
        <v>264</v>
      </c>
      <c r="F124" s="11" t="s">
        <v>265</v>
      </c>
      <c r="G124" s="195" t="s">
        <v>57</v>
      </c>
      <c r="H124" s="196" t="s">
        <v>264</v>
      </c>
      <c r="I124" s="197" t="s">
        <v>265</v>
      </c>
      <c r="J124" s="10" t="s">
        <v>57</v>
      </c>
      <c r="K124" s="10" t="s">
        <v>264</v>
      </c>
      <c r="L124" s="115" t="s">
        <v>265</v>
      </c>
      <c r="M124" s="2" t="s">
        <v>57</v>
      </c>
      <c r="N124" s="10" t="s">
        <v>264</v>
      </c>
      <c r="O124" s="66" t="s">
        <v>265</v>
      </c>
      <c r="Q124" s="228"/>
      <c r="R124" s="228"/>
      <c r="S124" s="228"/>
    </row>
    <row r="125" spans="1:19" ht="17.25" thickBot="1">
      <c r="A125" s="123" t="s">
        <v>204</v>
      </c>
      <c r="B125" s="124">
        <v>8.5299999999999994</v>
      </c>
      <c r="C125" s="76">
        <v>-8.1395349000000002E-3</v>
      </c>
      <c r="D125" s="13">
        <v>8.39</v>
      </c>
      <c r="E125" s="14">
        <f>IF(ISNUMBER(D125), (D125 - $B125) / $B125, "")</f>
        <v>-1.6412661195779461E-2</v>
      </c>
      <c r="F125" s="16">
        <f>IF(ISNUMBER(D125), $B145 * E125, "")</f>
        <v>-2461.8991793669193</v>
      </c>
      <c r="G125" s="29">
        <v>8.42</v>
      </c>
      <c r="H125" s="14">
        <f>IF(ISNUMBER(G125), (G125 - $B125) / $B125, "")</f>
        <v>-1.2895662368112478E-2</v>
      </c>
      <c r="I125" s="100">
        <f>IF(ISNUMBER(G125), $B145 * H125, "")</f>
        <v>-1934.3493552168718</v>
      </c>
      <c r="J125" s="13">
        <v>8.4600000000000009</v>
      </c>
      <c r="K125" s="14">
        <f>IF(ISNUMBER(J125), (J125 - $B125) / $B125, "")</f>
        <v>-8.2063305978896262E-3</v>
      </c>
      <c r="L125" s="16">
        <f>IF(ISNUMBER(J125), $B145 * K125, "")</f>
        <v>-1230.9495896834439</v>
      </c>
      <c r="M125" s="29">
        <v>8.2799999999999994</v>
      </c>
      <c r="N125" s="14">
        <f>IF(ISNUMBER(M125), (M125 - $B125) / $B125, "")</f>
        <v>-2.9308323563892149E-2</v>
      </c>
      <c r="O125" s="16">
        <f>IF(ISNUMBER(M125), $B145 * N125, "")</f>
        <v>-4396.2485345838222</v>
      </c>
      <c r="Q125" s="223"/>
      <c r="R125" s="223"/>
      <c r="S125" s="223"/>
    </row>
    <row r="126" spans="1:19" ht="17.25" thickBot="1">
      <c r="A126" s="125" t="s">
        <v>212</v>
      </c>
      <c r="B126" s="126">
        <v>7.75</v>
      </c>
      <c r="C126" s="77">
        <v>-1.1479591799999999E-2</v>
      </c>
      <c r="D126" s="15">
        <v>7.75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7.71</v>
      </c>
      <c r="H126" s="32">
        <f t="shared" ref="H126:H129" si="63">IF(ISNUMBER(G126), (G126 - $B126) / $B126, "")</f>
        <v>-5.1612903225806495E-3</v>
      </c>
      <c r="I126" s="101">
        <f>IF(ISNUMBER(G126), $B145 * H126, "")</f>
        <v>-774.19354838709739</v>
      </c>
      <c r="J126" s="15">
        <v>7.76</v>
      </c>
      <c r="K126" s="32">
        <f t="shared" ref="K126:K129" si="64">IF(ISNUMBER(J126), (J126 - $B126) / $B126, "")</f>
        <v>1.2903225806451338E-3</v>
      </c>
      <c r="L126" s="18">
        <f>IF(ISNUMBER(J126), $B145 * K126, "")</f>
        <v>193.54838709677006</v>
      </c>
      <c r="M126" s="31">
        <v>7.62</v>
      </c>
      <c r="N126" s="32">
        <f t="shared" ref="N126:N129" si="65">IF(ISNUMBER(M126), (M126 - $B126) / $B126, "")</f>
        <v>-1.6774193548387082E-2</v>
      </c>
      <c r="O126" s="18">
        <f>IF(ISNUMBER(M126), $B145 * N126, "")</f>
        <v>-2516.1290322580621</v>
      </c>
      <c r="Q126" s="223"/>
      <c r="R126" s="223"/>
      <c r="S126" s="223"/>
    </row>
    <row r="127" spans="1:19" ht="17.25" thickBot="1">
      <c r="A127" s="125" t="s">
        <v>246</v>
      </c>
      <c r="B127" s="126">
        <v>61.9</v>
      </c>
      <c r="C127" s="77">
        <v>-1.2759170699999999E-2</v>
      </c>
      <c r="D127" s="15">
        <v>65.2</v>
      </c>
      <c r="E127" s="32">
        <f t="shared" si="62"/>
        <v>5.3311793214862749E-2</v>
      </c>
      <c r="F127" s="18">
        <f>IF(ISNUMBER(D127), $B145 * E127, "")</f>
        <v>7996.7689822294124</v>
      </c>
      <c r="G127" s="31">
        <v>63.8</v>
      </c>
      <c r="H127" s="32">
        <f t="shared" si="63"/>
        <v>3.0694668820678492E-2</v>
      </c>
      <c r="I127" s="101">
        <f>IF(ISNUMBER(G127), $B145 * H127, "")</f>
        <v>4604.2003231017734</v>
      </c>
      <c r="J127" s="15">
        <v>64.2</v>
      </c>
      <c r="K127" s="32">
        <f t="shared" si="64"/>
        <v>3.7156704361874057E-2</v>
      </c>
      <c r="L127" s="18">
        <f>IF(ISNUMBER(J127), $B145 * K127, "")</f>
        <v>5573.5056542811089</v>
      </c>
      <c r="M127" s="31">
        <v>62.4</v>
      </c>
      <c r="N127" s="32">
        <f t="shared" si="65"/>
        <v>8.0775444264943458E-3</v>
      </c>
      <c r="O127" s="18">
        <f>IF(ISNUMBER(M127), $B145 * N127, "")</f>
        <v>1211.6316639741519</v>
      </c>
      <c r="Q127" s="228"/>
      <c r="R127" s="228"/>
      <c r="S127" s="228"/>
    </row>
    <row r="128" spans="1:19" ht="17.25" thickBot="1">
      <c r="A128" s="125" t="s">
        <v>71</v>
      </c>
      <c r="B128" s="126">
        <v>20.8</v>
      </c>
      <c r="C128" s="77">
        <v>-2.34741784E-2</v>
      </c>
      <c r="D128" s="15">
        <v>20.6</v>
      </c>
      <c r="E128" s="32">
        <f t="shared" si="62"/>
        <v>-9.6153846153845812E-3</v>
      </c>
      <c r="F128" s="18">
        <f>IF(ISNUMBER(D128), $B145 * E128, "")</f>
        <v>-1442.3076923076871</v>
      </c>
      <c r="G128" s="31">
        <v>20.5</v>
      </c>
      <c r="H128" s="32">
        <f t="shared" si="63"/>
        <v>-1.4423076923076957E-2</v>
      </c>
      <c r="I128" s="101">
        <f>IF(ISNUMBER(G128), $B145 * H128, "")</f>
        <v>-2163.4615384615436</v>
      </c>
      <c r="J128" s="15">
        <v>20.6</v>
      </c>
      <c r="K128" s="32">
        <f t="shared" si="64"/>
        <v>-9.6153846153845812E-3</v>
      </c>
      <c r="L128" s="18">
        <f>IF(ISNUMBER(J128), $B145 * K128, "")</f>
        <v>-1442.3076923076871</v>
      </c>
      <c r="M128" s="31">
        <v>20.2</v>
      </c>
      <c r="N128" s="32">
        <f t="shared" si="65"/>
        <v>-2.8846153846153914E-2</v>
      </c>
      <c r="O128" s="18">
        <f>IF(ISNUMBER(M128), $B145 * N128, "")</f>
        <v>-4326.9230769230871</v>
      </c>
      <c r="Q128" s="228"/>
      <c r="R128" s="228"/>
      <c r="S128" s="228"/>
    </row>
    <row r="129" spans="1:19" ht="17.25" thickBot="1">
      <c r="A129" s="127" t="s">
        <v>64</v>
      </c>
      <c r="B129" s="128">
        <v>32.5</v>
      </c>
      <c r="C129" s="78">
        <v>-2.4024024000000001E-2</v>
      </c>
      <c r="D129" s="20">
        <v>32.299999999999997</v>
      </c>
      <c r="E129" s="21">
        <f t="shared" si="62"/>
        <v>-6.1538461538462414E-3</v>
      </c>
      <c r="F129" s="22">
        <f>IF(ISNUMBER(D129), $B145 * E129, "")</f>
        <v>-923.07692307693617</v>
      </c>
      <c r="G129" s="30">
        <v>31.9</v>
      </c>
      <c r="H129" s="21">
        <f t="shared" si="63"/>
        <v>-1.8461538461538505E-2</v>
      </c>
      <c r="I129" s="105">
        <f>IF(ISNUMBER(G129), $B145 * H129, "")</f>
        <v>-2769.2307692307759</v>
      </c>
      <c r="J129" s="20">
        <v>32</v>
      </c>
      <c r="K129" s="21">
        <f t="shared" si="64"/>
        <v>-1.5384615384615385E-2</v>
      </c>
      <c r="L129" s="22">
        <f>IF(ISNUMBER(J129), $B145 * K129, "")</f>
        <v>-2307.6923076923076</v>
      </c>
      <c r="M129" s="30">
        <v>31.3</v>
      </c>
      <c r="N129" s="21">
        <f t="shared" si="65"/>
        <v>-3.6923076923076899E-2</v>
      </c>
      <c r="O129" s="22">
        <f>IF(ISNUMBER(M129), $B145 * N129, "")</f>
        <v>-5538.4615384615345</v>
      </c>
      <c r="Q129" s="228"/>
      <c r="R129" s="228"/>
      <c r="S129" s="228"/>
    </row>
    <row r="130" spans="1:19" ht="17.25" thickBot="1">
      <c r="A130" s="125" t="s">
        <v>200</v>
      </c>
      <c r="B130" s="129">
        <v>12.1</v>
      </c>
      <c r="C130" s="80">
        <v>-2.4193548400000001E-2</v>
      </c>
      <c r="D130" s="106">
        <v>11.9</v>
      </c>
      <c r="E130" s="107">
        <f>IF(ISNUMBER(D130), (D130 - $B130) / $B130, "")</f>
        <v>-1.6528925619834652E-2</v>
      </c>
      <c r="F130" s="108">
        <f>IF(ISNUMBER(D130), $B145 * E130, "")</f>
        <v>-2479.3388429751976</v>
      </c>
      <c r="G130" s="109">
        <v>11.8</v>
      </c>
      <c r="H130" s="107">
        <f>IF(ISNUMBER(G130), (G130 - $B130) / $B130, "")</f>
        <v>-2.479338842975198E-2</v>
      </c>
      <c r="I130" s="110">
        <f>IF(ISNUMBER(G130), $B145 * H130, "")</f>
        <v>-3719.0082644627969</v>
      </c>
      <c r="J130" s="106">
        <v>11.9</v>
      </c>
      <c r="K130" s="107">
        <f>IF(ISNUMBER(J130), (J130 - $B130) / $B130, "")</f>
        <v>-1.6528925619834652E-2</v>
      </c>
      <c r="L130" s="108">
        <f>IF(ISNUMBER(J130), $B145 * K130, "")</f>
        <v>-2479.3388429751976</v>
      </c>
      <c r="M130" s="109">
        <v>11.8</v>
      </c>
      <c r="N130" s="107">
        <f>IF(ISNUMBER(M130), (M130 - $B130) / $B130, "")</f>
        <v>-2.479338842975198E-2</v>
      </c>
      <c r="O130" s="108">
        <f>IF(ISNUMBER(M130), $B145 * N130, "")</f>
        <v>-3719.0082644627969</v>
      </c>
      <c r="Q130" s="228"/>
      <c r="R130" s="228"/>
      <c r="S130" s="228"/>
    </row>
    <row r="131" spans="1:19" ht="17.25" thickBot="1">
      <c r="A131" s="125" t="s">
        <v>206</v>
      </c>
      <c r="B131" s="126">
        <v>11.8</v>
      </c>
      <c r="C131" s="77">
        <v>-2.4793388400000001E-2</v>
      </c>
      <c r="D131" s="15">
        <v>11.8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11.7</v>
      </c>
      <c r="H131" s="32">
        <f t="shared" ref="H131:H134" si="67">IF(ISNUMBER(G131), (G131 - $B131) / $B131, "")</f>
        <v>-8.4745762711865603E-3</v>
      </c>
      <c r="I131" s="101">
        <f>IF(ISNUMBER(G131), $B145 * H131, "")</f>
        <v>-1271.1864406779841</v>
      </c>
      <c r="J131" s="15">
        <v>11.9</v>
      </c>
      <c r="K131" s="32">
        <f t="shared" ref="K131:K134" si="68">IF(ISNUMBER(J131), (J131 - $B131) / $B131, "")</f>
        <v>8.4745762711864094E-3</v>
      </c>
      <c r="L131" s="18">
        <f>IF(ISNUMBER(J131), $B145 * K131, "")</f>
        <v>1271.1864406779614</v>
      </c>
      <c r="M131" s="31">
        <v>11.6</v>
      </c>
      <c r="N131" s="32">
        <f t="shared" ref="N131:N134" si="69">IF(ISNUMBER(M131), (M131 - $B131) / $B131, "")</f>
        <v>-1.6949152542372972E-2</v>
      </c>
      <c r="O131" s="18">
        <f>IF(ISNUMBER(M131), $B145 * N131, "")</f>
        <v>-2542.3728813559455</v>
      </c>
      <c r="Q131" s="228"/>
      <c r="R131" s="228"/>
      <c r="S131" s="228"/>
    </row>
    <row r="132" spans="1:19" ht="17.25" thickBot="1">
      <c r="A132" s="125" t="s">
        <v>175</v>
      </c>
      <c r="B132" s="126">
        <v>11.6</v>
      </c>
      <c r="C132" s="77">
        <v>-2.5210084000000001E-2</v>
      </c>
      <c r="D132" s="15">
        <v>11.5</v>
      </c>
      <c r="E132" s="32">
        <f t="shared" si="66"/>
        <v>-8.6206896551723842E-3</v>
      </c>
      <c r="F132" s="18">
        <f>IF(ISNUMBER(D132), $B145 * E132, "")</f>
        <v>-1293.1034482758575</v>
      </c>
      <c r="G132" s="31">
        <v>11.5</v>
      </c>
      <c r="H132" s="32">
        <f t="shared" si="67"/>
        <v>-8.6206896551723842E-3</v>
      </c>
      <c r="I132" s="101">
        <f>IF(ISNUMBER(G132), $B145 * H132, "")</f>
        <v>-1293.1034482758575</v>
      </c>
      <c r="J132" s="15">
        <v>11.4</v>
      </c>
      <c r="K132" s="32">
        <f t="shared" si="68"/>
        <v>-1.7241379310344768E-2</v>
      </c>
      <c r="L132" s="18">
        <f>IF(ISNUMBER(J132), $B145 * K132, "")</f>
        <v>-2586.2068965517151</v>
      </c>
      <c r="M132" s="31">
        <v>11.3</v>
      </c>
      <c r="N132" s="32">
        <f t="shared" si="69"/>
        <v>-2.5862068965517151E-2</v>
      </c>
      <c r="O132" s="18">
        <f>IF(ISNUMBER(M132), $B145 * N132, "")</f>
        <v>-3879.3103448275724</v>
      </c>
      <c r="Q132" s="228"/>
      <c r="R132" s="228"/>
      <c r="S132" s="228"/>
    </row>
    <row r="133" spans="1:19" ht="17.25" thickBot="1">
      <c r="A133" s="125" t="s">
        <v>186</v>
      </c>
      <c r="B133" s="126">
        <v>11</v>
      </c>
      <c r="C133" s="77">
        <v>-2.65486726E-2</v>
      </c>
      <c r="D133" s="15">
        <v>10.8</v>
      </c>
      <c r="E133" s="32">
        <f t="shared" si="66"/>
        <v>-1.8181818181818118E-2</v>
      </c>
      <c r="F133" s="18">
        <f>IF(ISNUMBER(D133), $B145 * E133, "")</f>
        <v>-2727.2727272727179</v>
      </c>
      <c r="G133" s="31">
        <v>10.7</v>
      </c>
      <c r="H133" s="32">
        <f t="shared" si="67"/>
        <v>-2.7272727272727337E-2</v>
      </c>
      <c r="I133" s="101">
        <f>IF(ISNUMBER(G133), $B145 * H133, "")</f>
        <v>-4090.9090909091005</v>
      </c>
      <c r="J133" s="15">
        <v>10.8</v>
      </c>
      <c r="K133" s="32">
        <f t="shared" si="68"/>
        <v>-1.8181818181818118E-2</v>
      </c>
      <c r="L133" s="18">
        <f>IF(ISNUMBER(J133), $B145 * K133, "")</f>
        <v>-2727.2727272727179</v>
      </c>
      <c r="M133" s="31">
        <v>10.6</v>
      </c>
      <c r="N133" s="32">
        <f t="shared" si="69"/>
        <v>-3.6363636363636397E-2</v>
      </c>
      <c r="O133" s="18">
        <f>IF(ISNUMBER(M133), $B145 * N133, "")</f>
        <v>-5454.5454545454595</v>
      </c>
      <c r="Q133" s="33"/>
      <c r="R133" s="33"/>
    </row>
    <row r="134" spans="1:19" ht="17.25" thickBot="1">
      <c r="A134" s="130" t="s">
        <v>125</v>
      </c>
      <c r="B134" s="131">
        <v>71.900000000000006</v>
      </c>
      <c r="C134" s="79">
        <v>-2.70635995E-2</v>
      </c>
      <c r="D134" s="24">
        <v>72.3</v>
      </c>
      <c r="E134" s="25">
        <f t="shared" si="66"/>
        <v>5.5632823365784623E-3</v>
      </c>
      <c r="F134" s="104">
        <f>IF(ISNUMBER(D134), $B145 * E134, "")</f>
        <v>834.4923504867694</v>
      </c>
      <c r="G134" s="102">
        <v>72.3</v>
      </c>
      <c r="H134" s="25">
        <f t="shared" si="67"/>
        <v>5.5632823365784623E-3</v>
      </c>
      <c r="I134" s="103">
        <f>IF(ISNUMBER(G134), $B145 * H134, "")</f>
        <v>834.4923504867694</v>
      </c>
      <c r="J134" s="24">
        <v>72.400000000000006</v>
      </c>
      <c r="K134" s="25">
        <f t="shared" si="68"/>
        <v>6.9541029207232262E-3</v>
      </c>
      <c r="L134" s="104">
        <f>IF(ISNUMBER(J134), $B145 * K134, "")</f>
        <v>1043.1154381084839</v>
      </c>
      <c r="M134" s="102">
        <v>70.099999999999994</v>
      </c>
      <c r="N134" s="25">
        <f t="shared" si="69"/>
        <v>-2.5034770514603771E-2</v>
      </c>
      <c r="O134" s="104">
        <f>IF(ISNUMBER(M134), $B145 * N134, "")</f>
        <v>-3755.2155771905655</v>
      </c>
      <c r="Q134" s="237"/>
      <c r="R134" s="238"/>
      <c r="S134" s="239"/>
    </row>
    <row r="135" spans="1:19">
      <c r="A135" s="123" t="s">
        <v>198</v>
      </c>
      <c r="B135" s="124">
        <v>53.3</v>
      </c>
      <c r="C135" s="76">
        <v>-2.7372262800000002E-2</v>
      </c>
      <c r="D135" s="13">
        <v>52.7</v>
      </c>
      <c r="E135" s="14">
        <f>IF(ISNUMBER(D135), (D135 - $B135) / $B135, "")</f>
        <v>-1.1257035647279444E-2</v>
      </c>
      <c r="F135" s="16">
        <f>IF(ISNUMBER(D135), $B145 * E135, "")</f>
        <v>-1688.5553470919165</v>
      </c>
      <c r="G135" s="29">
        <v>52</v>
      </c>
      <c r="H135" s="14">
        <f>IF(ISNUMBER(G135), (G135 - $B135) / $B135, "")</f>
        <v>-2.4390243902438973E-2</v>
      </c>
      <c r="I135" s="100">
        <f>IF(ISNUMBER(G135), $B145 * H135, "")</f>
        <v>-3658.5365853658459</v>
      </c>
      <c r="J135" s="13">
        <v>52.4</v>
      </c>
      <c r="K135" s="14">
        <f>IF(ISNUMBER(J135), (J135 - $B135) / $B135, "")</f>
        <v>-1.6885553470919298E-2</v>
      </c>
      <c r="L135" s="16">
        <f>IF(ISNUMBER(J135), $B145 * K135, "")</f>
        <v>-2532.8330206378946</v>
      </c>
      <c r="M135" s="29">
        <v>51.6</v>
      </c>
      <c r="N135" s="14">
        <f>IF(ISNUMBER(M135), (M135 - $B135) / $B135, "")</f>
        <v>-3.1894934333958645E-2</v>
      </c>
      <c r="O135" s="16">
        <f>IF(ISNUMBER(M135), $B145 * N135, "")</f>
        <v>-4784.2401500937967</v>
      </c>
      <c r="Q135" s="240"/>
      <c r="R135" s="241"/>
      <c r="S135" s="242"/>
    </row>
    <row r="136" spans="1:19" ht="17.25" thickBot="1">
      <c r="A136" s="125" t="s">
        <v>129</v>
      </c>
      <c r="B136" s="126">
        <v>60.5</v>
      </c>
      <c r="C136" s="77">
        <v>-2.8892455899999999E-2</v>
      </c>
      <c r="D136" s="15">
        <v>60.5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60.4</v>
      </c>
      <c r="H136" s="32">
        <f t="shared" ref="H136:H139" si="71">IF(ISNUMBER(G136), (G136 - $B136) / $B136, "")</f>
        <v>-1.6528925619834947E-3</v>
      </c>
      <c r="I136" s="101">
        <f>IF(ISNUMBER(G136), $B145 * H136, "")</f>
        <v>-247.9338842975242</v>
      </c>
      <c r="J136" s="15">
        <v>60.8</v>
      </c>
      <c r="K136" s="32">
        <f t="shared" ref="K136:K139" si="72">IF(ISNUMBER(J136), (J136 - $B136) / $B136, "")</f>
        <v>4.9586776859503658E-3</v>
      </c>
      <c r="L136" s="18">
        <f>IF(ISNUMBER(J136), $B145 * K136, "")</f>
        <v>743.8016528925549</v>
      </c>
      <c r="M136" s="31">
        <v>59.3</v>
      </c>
      <c r="N136" s="32">
        <f t="shared" ref="N136:N139" si="73">IF(ISNUMBER(M136), (M136 - $B136) / $B136, "")</f>
        <v>-1.9834710743801699E-2</v>
      </c>
      <c r="O136" s="18">
        <f>IF(ISNUMBER(M136), $B145 * N136, "")</f>
        <v>-2975.2066115702551</v>
      </c>
      <c r="Q136" s="243"/>
      <c r="R136" s="244"/>
      <c r="S136" s="245"/>
    </row>
    <row r="137" spans="1:19" ht="17.25" thickBot="1">
      <c r="A137" s="125" t="s">
        <v>190</v>
      </c>
      <c r="B137" s="126">
        <v>95.8</v>
      </c>
      <c r="C137" s="77">
        <v>-2.9381965600000001E-2</v>
      </c>
      <c r="D137" s="15">
        <v>95.8</v>
      </c>
      <c r="E137" s="32">
        <f t="shared" si="70"/>
        <v>0</v>
      </c>
      <c r="F137" s="18">
        <f>IF(ISNUMBER(D137), $B145 * E137, "")</f>
        <v>0</v>
      </c>
      <c r="G137" s="31">
        <v>95.2</v>
      </c>
      <c r="H137" s="32">
        <f t="shared" si="71"/>
        <v>-6.2630480167014026E-3</v>
      </c>
      <c r="I137" s="101">
        <f>IF(ISNUMBER(G137), $B145 * H137, "")</f>
        <v>-939.45720250521038</v>
      </c>
      <c r="J137" s="15">
        <v>95.3</v>
      </c>
      <c r="K137" s="32">
        <f t="shared" si="72"/>
        <v>-5.2192066805845511E-3</v>
      </c>
      <c r="L137" s="18">
        <f>IF(ISNUMBER(J137), $B145 * K137, "")</f>
        <v>-782.88100208768265</v>
      </c>
      <c r="M137" s="31">
        <v>94</v>
      </c>
      <c r="N137" s="32">
        <f t="shared" si="73"/>
        <v>-1.8789144050104355E-2</v>
      </c>
      <c r="O137" s="18">
        <f>IF(ISNUMBER(M137), $B145 * N137, "")</f>
        <v>-2818.3716075156535</v>
      </c>
      <c r="Q137" s="228"/>
      <c r="R137" s="228"/>
      <c r="S137" s="228"/>
    </row>
    <row r="138" spans="1:19" ht="17.25" thickBot="1">
      <c r="A138" s="125" t="s">
        <v>145</v>
      </c>
      <c r="B138" s="126">
        <v>13</v>
      </c>
      <c r="C138" s="77">
        <v>-2.9850746300000001E-2</v>
      </c>
      <c r="D138" s="15">
        <v>12.7</v>
      </c>
      <c r="E138" s="32">
        <f t="shared" si="70"/>
        <v>-2.307692307692313E-2</v>
      </c>
      <c r="F138" s="18">
        <f>IF(ISNUMBER(D138), $B145 * E138, "")</f>
        <v>-3461.5384615384696</v>
      </c>
      <c r="G138" s="31">
        <v>12.7</v>
      </c>
      <c r="H138" s="32">
        <f t="shared" si="71"/>
        <v>-2.307692307692313E-2</v>
      </c>
      <c r="I138" s="101">
        <f>IF(ISNUMBER(G138), $B145 * H138, "")</f>
        <v>-3461.5384615384696</v>
      </c>
      <c r="J138" s="15">
        <v>12.8</v>
      </c>
      <c r="K138" s="32">
        <f t="shared" si="72"/>
        <v>-1.538461538461533E-2</v>
      </c>
      <c r="L138" s="18">
        <f>IF(ISNUMBER(J138), $B145 * K138, "")</f>
        <v>-2307.6923076922994</v>
      </c>
      <c r="M138" s="31">
        <v>12.5</v>
      </c>
      <c r="N138" s="32">
        <f t="shared" si="73"/>
        <v>-3.8461538461538464E-2</v>
      </c>
      <c r="O138" s="18">
        <f>IF(ISNUMBER(M138), $B145 * N138, "")</f>
        <v>-5769.2307692307695</v>
      </c>
      <c r="Q138" s="223"/>
      <c r="R138" s="223"/>
      <c r="S138" s="223"/>
    </row>
    <row r="139" spans="1:19" ht="17.25" thickBot="1">
      <c r="A139" s="127" t="s">
        <v>230</v>
      </c>
      <c r="B139" s="128">
        <v>57.2</v>
      </c>
      <c r="C139" s="78">
        <v>-3.2148900199999997E-2</v>
      </c>
      <c r="D139" s="20">
        <v>57.1</v>
      </c>
      <c r="E139" s="21">
        <f t="shared" si="70"/>
        <v>-1.748251748251773E-3</v>
      </c>
      <c r="F139" s="22">
        <f>IF(ISNUMBER(D139), $B145 * E139, "")</f>
        <v>-262.23776223776593</v>
      </c>
      <c r="G139" s="30">
        <v>56.8</v>
      </c>
      <c r="H139" s="21">
        <f t="shared" si="71"/>
        <v>-6.9930069930070919E-3</v>
      </c>
      <c r="I139" s="105">
        <f>IF(ISNUMBER(G139), $B145 * H139, "")</f>
        <v>-1048.9510489510637</v>
      </c>
      <c r="J139" s="20">
        <v>57</v>
      </c>
      <c r="K139" s="21">
        <f t="shared" si="72"/>
        <v>-3.4965034965035459E-3</v>
      </c>
      <c r="L139" s="22">
        <f>IF(ISNUMBER(J139), $B145 * K139, "")</f>
        <v>-524.47552447553187</v>
      </c>
      <c r="M139" s="30">
        <v>56</v>
      </c>
      <c r="N139" s="21">
        <f t="shared" si="73"/>
        <v>-2.0979020979021028E-2</v>
      </c>
      <c r="O139" s="22">
        <f>IF(ISNUMBER(M139), $B145 * N139, "")</f>
        <v>-3146.8531468531542</v>
      </c>
      <c r="Q139" s="223"/>
      <c r="R139" s="223"/>
      <c r="S139" s="223"/>
    </row>
    <row r="140" spans="1:19" ht="17.25" thickBot="1">
      <c r="A140" s="125" t="s">
        <v>147</v>
      </c>
      <c r="B140" s="129">
        <v>9.75</v>
      </c>
      <c r="C140" s="80">
        <v>-3.4653465299999998E-2</v>
      </c>
      <c r="D140" s="106">
        <v>9.5399999999999991</v>
      </c>
      <c r="E140" s="107">
        <f>IF(ISNUMBER(D140), (D140 - $B140) / $B140, "")</f>
        <v>-2.1538461538461624E-2</v>
      </c>
      <c r="F140" s="108">
        <f>IF(ISNUMBER(D140), $B145 * E140, "")</f>
        <v>-3230.7692307692437</v>
      </c>
      <c r="G140" s="109">
        <v>9.4499999999999993</v>
      </c>
      <c r="H140" s="107">
        <f>IF(ISNUMBER(G140), (G140 - $B140) / $B140, "")</f>
        <v>-3.0769230769230844E-2</v>
      </c>
      <c r="I140" s="110">
        <f>IF(ISNUMBER(G140), $B145 * H140, "")</f>
        <v>-4615.3846153846262</v>
      </c>
      <c r="J140" s="106">
        <v>9.51</v>
      </c>
      <c r="K140" s="107">
        <f>IF(ISNUMBER(J140), (J140 - $B140) / $B140, "")</f>
        <v>-2.4615384615384636E-2</v>
      </c>
      <c r="L140" s="108">
        <f>IF(ISNUMBER(J140), $B145 * K140, "")</f>
        <v>-3692.3076923076956</v>
      </c>
      <c r="M140" s="109">
        <v>9.4</v>
      </c>
      <c r="N140" s="107">
        <f>IF(ISNUMBER(M140), (M140 - $B140) / $B140, "")</f>
        <v>-3.589743589743586E-2</v>
      </c>
      <c r="O140" s="108">
        <f>IF(ISNUMBER(M140), $B145 * N140, "")</f>
        <v>-5384.6153846153793</v>
      </c>
      <c r="Q140" s="228"/>
      <c r="R140" s="228"/>
      <c r="S140" s="228"/>
    </row>
    <row r="141" spans="1:19" ht="17.25" thickBot="1">
      <c r="A141" s="125" t="s">
        <v>119</v>
      </c>
      <c r="B141" s="126">
        <v>19</v>
      </c>
      <c r="C141" s="77">
        <v>-3.5532994900000003E-2</v>
      </c>
      <c r="D141" s="15">
        <v>18.7</v>
      </c>
      <c r="E141" s="32">
        <f t="shared" ref="E141:E144" si="74">IF(ISNUMBER(D141), (D141 - $B141) / $B141, "")</f>
        <v>-1.5789473684210565E-2</v>
      </c>
      <c r="F141" s="18">
        <f>IF(ISNUMBER(D141), $B145 * E141, "")</f>
        <v>-2368.4210526315846</v>
      </c>
      <c r="G141" s="31">
        <v>18.5</v>
      </c>
      <c r="H141" s="32">
        <f t="shared" ref="H141:H144" si="75">IF(ISNUMBER(G141), (G141 - $B141) / $B141, "")</f>
        <v>-2.6315789473684209E-2</v>
      </c>
      <c r="I141" s="101">
        <f>IF(ISNUMBER(G141), $B145 * H141, "")</f>
        <v>-3947.3684210526312</v>
      </c>
      <c r="J141" s="15">
        <v>18.600000000000001</v>
      </c>
      <c r="K141" s="32">
        <f t="shared" ref="K141:K144" si="76">IF(ISNUMBER(J141), (J141 - $B141) / $B141, "")</f>
        <v>-2.1052631578947295E-2</v>
      </c>
      <c r="L141" s="18">
        <f>IF(ISNUMBER(J141), $B145 * K141, "")</f>
        <v>-3157.8947368420941</v>
      </c>
      <c r="M141" s="31">
        <v>18.2</v>
      </c>
      <c r="N141" s="32">
        <f t="shared" ref="N141:N144" si="77">IF(ISNUMBER(M141), (M141 - $B141) / $B141, "")</f>
        <v>-4.2105263157894778E-2</v>
      </c>
      <c r="O141" s="18">
        <f>IF(ISNUMBER(M141), $B145 * N141, "")</f>
        <v>-6315.7894736842163</v>
      </c>
      <c r="Q141" s="228"/>
      <c r="R141" s="228"/>
      <c r="S141" s="228"/>
    </row>
    <row r="142" spans="1:19" ht="17.25" thickBot="1">
      <c r="A142" s="125" t="s">
        <v>342</v>
      </c>
      <c r="B142" s="126">
        <v>10.199999999999999</v>
      </c>
      <c r="C142" s="77">
        <v>-3.7735849100000003E-2</v>
      </c>
      <c r="D142" s="15">
        <v>10</v>
      </c>
      <c r="E142" s="32">
        <f t="shared" si="74"/>
        <v>-1.9607843137254832E-2</v>
      </c>
      <c r="F142" s="18">
        <f>IF(ISNUMBER(D142), $B145 * E142, "")</f>
        <v>-2941.1764705882247</v>
      </c>
      <c r="G142" s="31">
        <v>10.1</v>
      </c>
      <c r="H142" s="32">
        <f t="shared" si="75"/>
        <v>-9.8039215686274161E-3</v>
      </c>
      <c r="I142" s="101">
        <f>IF(ISNUMBER(G142), $B145 * H142, "")</f>
        <v>-1470.5882352941123</v>
      </c>
      <c r="J142" s="15">
        <v>10</v>
      </c>
      <c r="K142" s="32">
        <f t="shared" si="76"/>
        <v>-1.9607843137254832E-2</v>
      </c>
      <c r="L142" s="18">
        <f>IF(ISNUMBER(J142), $B145 * K142, "")</f>
        <v>-2941.1764705882247</v>
      </c>
      <c r="M142" s="31">
        <v>9.98</v>
      </c>
      <c r="N142" s="32">
        <f t="shared" si="77"/>
        <v>-2.1568627450980281E-2</v>
      </c>
      <c r="O142" s="18">
        <f>IF(ISNUMBER(M142), $B145 * N142, "")</f>
        <v>-3235.2941176470422</v>
      </c>
      <c r="Q142" s="228"/>
      <c r="R142" s="228"/>
      <c r="S142" s="228"/>
    </row>
    <row r="143" spans="1:19">
      <c r="A143" s="125" t="s">
        <v>159</v>
      </c>
      <c r="B143" s="126">
        <v>71.099999999999994</v>
      </c>
      <c r="C143" s="77">
        <v>-3.9189189200000002E-2</v>
      </c>
      <c r="D143" s="15">
        <v>71</v>
      </c>
      <c r="E143" s="32">
        <f t="shared" si="74"/>
        <v>-1.4064697609000609E-3</v>
      </c>
      <c r="F143" s="18">
        <f>IF(ISNUMBER(D143), $B145 * E143, "")</f>
        <v>-210.97046413500914</v>
      </c>
      <c r="G143" s="31">
        <v>71.599999999999994</v>
      </c>
      <c r="H143" s="32">
        <f t="shared" si="75"/>
        <v>7.0323488045007038E-3</v>
      </c>
      <c r="I143" s="101">
        <f>IF(ISNUMBER(G143), $B145 * H143, "")</f>
        <v>1054.8523206751056</v>
      </c>
      <c r="J143" s="15">
        <v>71.3</v>
      </c>
      <c r="K143" s="32">
        <f t="shared" si="76"/>
        <v>2.8129395218003217E-3</v>
      </c>
      <c r="L143" s="18">
        <f>IF(ISNUMBER(J143), $B145 * K143, "")</f>
        <v>421.94092827004823</v>
      </c>
      <c r="M143" s="31">
        <v>70.599999999999994</v>
      </c>
      <c r="N143" s="32">
        <f t="shared" si="77"/>
        <v>-7.0323488045007038E-3</v>
      </c>
      <c r="O143" s="18">
        <f>IF(ISNUMBER(M143), $B145 * N143, "")</f>
        <v>-1054.8523206751056</v>
      </c>
      <c r="Q143" s="250"/>
      <c r="R143" s="251"/>
      <c r="S143" s="252"/>
    </row>
    <row r="144" spans="1:19" ht="17.25" thickBot="1">
      <c r="A144" s="130" t="s">
        <v>331</v>
      </c>
      <c r="B144" s="131">
        <v>0.10199999999999999</v>
      </c>
      <c r="C144" s="79">
        <v>-4.6728972000000001E-2</v>
      </c>
      <c r="D144" s="24">
        <v>0.10100000000000001</v>
      </c>
      <c r="E144" s="25">
        <f t="shared" si="74"/>
        <v>-9.8039215686273242E-3</v>
      </c>
      <c r="F144" s="104">
        <f>IF(ISNUMBER(D144), $B145 * E144, "")</f>
        <v>-1470.5882352940987</v>
      </c>
      <c r="G144" s="102">
        <v>0.1</v>
      </c>
      <c r="H144" s="25">
        <f t="shared" si="75"/>
        <v>-1.9607843137254784E-2</v>
      </c>
      <c r="I144" s="103">
        <f>IF(ISNUMBER(G144), $B145 * H144, "")</f>
        <v>-2941.1764705882174</v>
      </c>
      <c r="J144" s="24">
        <v>0.1</v>
      </c>
      <c r="K144" s="25">
        <f t="shared" si="76"/>
        <v>-1.9607843137254784E-2</v>
      </c>
      <c r="L144" s="104">
        <f>IF(ISNUMBER(J144), $B145 * K144, "")</f>
        <v>-2941.1764705882174</v>
      </c>
      <c r="M144" s="102">
        <v>9.9599999999999994E-2</v>
      </c>
      <c r="N144" s="25">
        <f t="shared" si="77"/>
        <v>-2.3529411764705879E-2</v>
      </c>
      <c r="O144" s="104">
        <f>IF(ISNUMBER(M144), $B145 * N144, "")</f>
        <v>-3529.411764705882</v>
      </c>
      <c r="Q144" s="253"/>
      <c r="R144" s="254"/>
      <c r="S144" s="255"/>
    </row>
    <row r="145" spans="1:19" ht="17.25" thickBot="1">
      <c r="A145" s="132" t="s">
        <v>266</v>
      </c>
      <c r="B145" s="261">
        <f>$B$37</f>
        <v>150000</v>
      </c>
      <c r="C145" s="262"/>
      <c r="D145" s="26" t="s">
        <v>267</v>
      </c>
      <c r="E145" s="27">
        <f>IF(COUNT(E125:E144), SUM(E125:E144) / COUNT(E125:E144), 0)</f>
        <v>-6.0433315016151486E-3</v>
      </c>
      <c r="F145" s="28">
        <f>SUM(F125:F144)</f>
        <v>-18129.994504845446</v>
      </c>
      <c r="G145" s="26" t="s">
        <v>267</v>
      </c>
      <c r="H145" s="27">
        <f>IF(COUNT(H125:H144), SUM(H125:H144) / COUNT(H125:H144), 0)</f>
        <v>-1.1284277462112026E-2</v>
      </c>
      <c r="I145" s="28">
        <f>SUM(I125:I144)</f>
        <v>-33852.832386336078</v>
      </c>
      <c r="J145" s="26" t="s">
        <v>267</v>
      </c>
      <c r="K145" s="27">
        <f>IF(COUNT(K125:K144), SUM(K125:K144) / COUNT(K125:K144), 0)</f>
        <v>-7.4690355934585936E-3</v>
      </c>
      <c r="L145" s="28">
        <f>SUM(L125:L144)</f>
        <v>-22407.10678037578</v>
      </c>
      <c r="M145" s="26" t="s">
        <v>267</v>
      </c>
      <c r="N145" s="27">
        <f>IF(COUNT(N125:N144), SUM(N125:N144) / COUNT(N125:N144), 0)</f>
        <v>-2.4643482795741981E-2</v>
      </c>
      <c r="O145" s="28">
        <f>SUM(O125:O144)</f>
        <v>-73930.448387225973</v>
      </c>
      <c r="Q145" s="256"/>
      <c r="R145" s="257"/>
      <c r="S145" s="258"/>
    </row>
    <row r="147" spans="1:19" ht="17.25" thickBot="1"/>
    <row r="148" spans="1:19" ht="17.25" thickBot="1">
      <c r="A148" s="202" t="s">
        <v>255</v>
      </c>
      <c r="B148" s="203"/>
      <c r="C148" s="203"/>
      <c r="D148" s="203"/>
      <c r="E148" s="203"/>
      <c r="F148" s="203"/>
      <c r="G148" s="203"/>
      <c r="H148" s="203"/>
      <c r="I148" s="203"/>
      <c r="J148" s="203"/>
      <c r="K148" s="203"/>
      <c r="L148" s="203"/>
      <c r="M148" s="203"/>
      <c r="N148" s="203"/>
      <c r="O148" s="204"/>
      <c r="Q148" s="223"/>
      <c r="R148" s="223"/>
      <c r="S148" s="223"/>
    </row>
    <row r="149" spans="1:19" ht="17.25" thickBot="1">
      <c r="A149" s="194" t="s">
        <v>263</v>
      </c>
      <c r="B149" s="202" t="s">
        <v>49</v>
      </c>
      <c r="C149" s="204"/>
      <c r="D149" s="202" t="s">
        <v>57</v>
      </c>
      <c r="E149" s="203"/>
      <c r="F149" s="204"/>
      <c r="G149" s="229">
        <f>_xlfn.IFNA(VLOOKUP(B149, 현재가테이블!$B$2:$D$200, 2, FALSE), "-")</f>
        <v>48446000</v>
      </c>
      <c r="H149" s="230"/>
      <c r="I149" s="231"/>
      <c r="J149" s="202" t="s">
        <v>58</v>
      </c>
      <c r="K149" s="203"/>
      <c r="L149" s="204"/>
      <c r="M149" s="232">
        <f>_xlfn.IFNA(VLOOKUP(B149, 현재가테이블!$B$2:$D$200, 3, FALSE), "-")</f>
        <v>4.5040769699999997E-2</v>
      </c>
      <c r="N149" s="233"/>
      <c r="O149" s="234"/>
      <c r="Q149" s="223"/>
      <c r="R149" s="223"/>
      <c r="S149" s="223"/>
    </row>
    <row r="150" spans="1:19" ht="17.25" thickBot="1">
      <c r="A150" s="263" t="s">
        <v>54</v>
      </c>
      <c r="B150" s="265" t="str">
        <f>TEXT($G$1, "[$-ko-KR]yyyy-mm-dd(ddd) ") &amp; "오전 00:00"</f>
        <v>2022-02-17(목) 오전 00:00</v>
      </c>
      <c r="C150" s="266"/>
      <c r="D150" s="225" t="str">
        <f>TEXT($G$1, "[$-ko-KR]yyyy-mm-dd(ddd) ") &amp; "오후 14:00"</f>
        <v>2022-02-17(목) 오후 14:00</v>
      </c>
      <c r="E150" s="226"/>
      <c r="F150" s="227"/>
      <c r="G150" s="225" t="str">
        <f>TEXT($G$1, "[$-ko-KR]yyyy-mm-dd(ddd) ") &amp; "오후 19:00"</f>
        <v>2022-02-17(목) 오후 19:00</v>
      </c>
      <c r="H150" s="226"/>
      <c r="I150" s="227"/>
      <c r="J150" s="225" t="str">
        <f>TEXT($G$1, "[$-ko-KR]yyyy-mm-dd(ddd) ") &amp; "오후 21:00"</f>
        <v>2022-02-17(목) 오후 21:00</v>
      </c>
      <c r="K150" s="226"/>
      <c r="L150" s="227"/>
      <c r="M150" s="225" t="str">
        <f>TEXT($G$1+1, "[$-ko-KR]yyyy-mm-dd(ddd) ") &amp; "오전 00:00"</f>
        <v>2022-02-18(금) 오전 00:00</v>
      </c>
      <c r="N150" s="226"/>
      <c r="O150" s="227"/>
      <c r="Q150" s="223"/>
      <c r="R150" s="223"/>
      <c r="S150" s="223"/>
    </row>
    <row r="151" spans="1:19" ht="17.25" thickBot="1">
      <c r="A151" s="264"/>
      <c r="B151" s="121" t="s">
        <v>57</v>
      </c>
      <c r="C151" s="122" t="s">
        <v>58</v>
      </c>
      <c r="D151" s="2" t="s">
        <v>57</v>
      </c>
      <c r="E151" s="10" t="s">
        <v>264</v>
      </c>
      <c r="F151" s="11" t="s">
        <v>265</v>
      </c>
      <c r="G151" s="195" t="s">
        <v>57</v>
      </c>
      <c r="H151" s="196" t="s">
        <v>264</v>
      </c>
      <c r="I151" s="197" t="s">
        <v>265</v>
      </c>
      <c r="J151" s="10" t="s">
        <v>57</v>
      </c>
      <c r="K151" s="10" t="s">
        <v>264</v>
      </c>
      <c r="L151" s="115" t="s">
        <v>265</v>
      </c>
      <c r="M151" s="2" t="s">
        <v>57</v>
      </c>
      <c r="N151" s="10" t="s">
        <v>264</v>
      </c>
      <c r="O151" s="66" t="s">
        <v>265</v>
      </c>
      <c r="Q151" s="228"/>
      <c r="R151" s="228"/>
      <c r="S151" s="228"/>
    </row>
    <row r="152" spans="1:19" ht="17.25" thickBot="1">
      <c r="A152" s="123" t="s">
        <v>325</v>
      </c>
      <c r="B152" s="124">
        <v>307</v>
      </c>
      <c r="C152" s="76">
        <v>-2.2292993600000002E-2</v>
      </c>
      <c r="D152" s="13">
        <v>308</v>
      </c>
      <c r="E152" s="14">
        <f>IF(ISNUMBER(D152), (D152 - $B152) / $B152, "")</f>
        <v>3.2573289902280132E-3</v>
      </c>
      <c r="F152" s="16">
        <f>IF(ISNUMBER(D152), $B172 * E152, "")</f>
        <v>488.59934853420197</v>
      </c>
      <c r="G152" s="29">
        <v>306</v>
      </c>
      <c r="H152" s="14">
        <f>IF(ISNUMBER(G152), (G152 - $B152) / $B152, "")</f>
        <v>-3.2573289902280132E-3</v>
      </c>
      <c r="I152" s="100">
        <f>IF(ISNUMBER(G152), $B172 * H152, "")</f>
        <v>-488.59934853420197</v>
      </c>
      <c r="J152" s="13">
        <v>309</v>
      </c>
      <c r="K152" s="14">
        <f>IF(ISNUMBER(J152), (J152 - $B152) / $B152, "")</f>
        <v>6.5146579804560263E-3</v>
      </c>
      <c r="L152" s="16">
        <f>IF(ISNUMBER(J152), $B172 * K152, "")</f>
        <v>977.19869706840393</v>
      </c>
      <c r="M152" s="29">
        <v>302</v>
      </c>
      <c r="N152" s="14">
        <f>IF(ISNUMBER(M152), (M152 - $B152) / $B152, "")</f>
        <v>-1.6286644951140065E-2</v>
      </c>
      <c r="O152" s="16">
        <f>IF(ISNUMBER(M152), $B172 * N152, "")</f>
        <v>-2442.99674267101</v>
      </c>
      <c r="Q152" s="223"/>
      <c r="R152" s="223"/>
      <c r="S152" s="223"/>
    </row>
    <row r="153" spans="1:19" ht="17.25" thickBot="1">
      <c r="A153" s="125" t="s">
        <v>101</v>
      </c>
      <c r="B153" s="126">
        <v>696</v>
      </c>
      <c r="C153" s="77">
        <v>-2.2471910099999999E-2</v>
      </c>
      <c r="D153" s="15">
        <v>695</v>
      </c>
      <c r="E153" s="32">
        <f t="shared" ref="E153:E156" si="78">IF(ISNUMBER(D153), (D153 - $B153) / $B153, "")</f>
        <v>-1.4367816091954023E-3</v>
      </c>
      <c r="F153" s="18">
        <f>IF(ISNUMBER(D153), $B172 * E153, "")</f>
        <v>-215.51724137931035</v>
      </c>
      <c r="G153" s="31">
        <v>692</v>
      </c>
      <c r="H153" s="32">
        <f t="shared" ref="H153:H156" si="79">IF(ISNUMBER(G153), (G153 - $B153) / $B153, "")</f>
        <v>-5.7471264367816091E-3</v>
      </c>
      <c r="I153" s="101">
        <f>IF(ISNUMBER(G153), $B172 * H153, "")</f>
        <v>-862.06896551724139</v>
      </c>
      <c r="J153" s="15">
        <v>695</v>
      </c>
      <c r="K153" s="32">
        <f t="shared" ref="K153:K156" si="80">IF(ISNUMBER(J153), (J153 - $B153) / $B153, "")</f>
        <v>-1.4367816091954023E-3</v>
      </c>
      <c r="L153" s="18">
        <f>IF(ISNUMBER(J153), $B172 * K153, "")</f>
        <v>-215.51724137931035</v>
      </c>
      <c r="M153" s="31">
        <v>684</v>
      </c>
      <c r="N153" s="32">
        <f t="shared" ref="N153:N156" si="81">IF(ISNUMBER(M153), (M153 - $B153) / $B153, "")</f>
        <v>-1.7241379310344827E-2</v>
      </c>
      <c r="O153" s="18">
        <f>IF(ISNUMBER(M153), $B172 * N153, "")</f>
        <v>-2586.2068965517242</v>
      </c>
      <c r="Q153" s="223"/>
      <c r="R153" s="223"/>
      <c r="S153" s="223"/>
    </row>
    <row r="154" spans="1:19" ht="17.25" thickBot="1">
      <c r="A154" s="125" t="s">
        <v>214</v>
      </c>
      <c r="B154" s="126">
        <v>305</v>
      </c>
      <c r="C154" s="77">
        <v>-2.5559105400000001E-2</v>
      </c>
      <c r="D154" s="15">
        <v>314</v>
      </c>
      <c r="E154" s="32">
        <f t="shared" si="78"/>
        <v>2.9508196721311476E-2</v>
      </c>
      <c r="F154" s="18">
        <f>IF(ISNUMBER(D154), $B172 * E154, "")</f>
        <v>4426.2295081967213</v>
      </c>
      <c r="G154" s="31">
        <v>314</v>
      </c>
      <c r="H154" s="32">
        <f t="shared" si="79"/>
        <v>2.9508196721311476E-2</v>
      </c>
      <c r="I154" s="101">
        <f>IF(ISNUMBER(G154), $B172 * H154, "")</f>
        <v>4426.2295081967213</v>
      </c>
      <c r="J154" s="15">
        <v>314</v>
      </c>
      <c r="K154" s="32">
        <f t="shared" si="80"/>
        <v>2.9508196721311476E-2</v>
      </c>
      <c r="L154" s="18">
        <f>IF(ISNUMBER(J154), $B172 * K154, "")</f>
        <v>4426.2295081967213</v>
      </c>
      <c r="M154" s="31">
        <v>310</v>
      </c>
      <c r="N154" s="32">
        <f t="shared" si="81"/>
        <v>1.6393442622950821E-2</v>
      </c>
      <c r="O154" s="18">
        <f>IF(ISNUMBER(M154), $B172 * N154, "")</f>
        <v>2459.0163934426232</v>
      </c>
      <c r="Q154" s="228"/>
      <c r="R154" s="228"/>
      <c r="S154" s="228"/>
    </row>
    <row r="155" spans="1:19" ht="17.25" thickBot="1">
      <c r="A155" s="125" t="s">
        <v>51</v>
      </c>
      <c r="B155" s="126">
        <v>261</v>
      </c>
      <c r="C155" s="77">
        <v>-2.6119402999999999E-2</v>
      </c>
      <c r="D155" s="15">
        <v>268</v>
      </c>
      <c r="E155" s="32">
        <f t="shared" si="78"/>
        <v>2.681992337164751E-2</v>
      </c>
      <c r="F155" s="18">
        <f>IF(ISNUMBER(D155), $B172 * E155, "")</f>
        <v>4022.9885057471265</v>
      </c>
      <c r="G155" s="31">
        <v>267</v>
      </c>
      <c r="H155" s="32">
        <f t="shared" si="79"/>
        <v>2.2988505747126436E-2</v>
      </c>
      <c r="I155" s="101">
        <f>IF(ISNUMBER(G155), $B172 * H155, "")</f>
        <v>3448.2758620689656</v>
      </c>
      <c r="J155" s="15">
        <v>265</v>
      </c>
      <c r="K155" s="32">
        <f t="shared" si="80"/>
        <v>1.532567049808429E-2</v>
      </c>
      <c r="L155" s="18">
        <f>IF(ISNUMBER(J155), $B172 * K155, "")</f>
        <v>2298.8505747126437</v>
      </c>
      <c r="M155" s="31">
        <v>261</v>
      </c>
      <c r="N155" s="32">
        <f t="shared" si="81"/>
        <v>0</v>
      </c>
      <c r="O155" s="18">
        <f>IF(ISNUMBER(M155), $B172 * N155, "")</f>
        <v>0</v>
      </c>
      <c r="Q155" s="228"/>
      <c r="R155" s="228"/>
      <c r="S155" s="228"/>
    </row>
    <row r="156" spans="1:19" ht="17.25" thickBot="1">
      <c r="A156" s="127" t="s">
        <v>85</v>
      </c>
      <c r="B156" s="128">
        <v>260</v>
      </c>
      <c r="C156" s="78">
        <v>-2.6217228499999998E-2</v>
      </c>
      <c r="D156" s="20">
        <v>271</v>
      </c>
      <c r="E156" s="21">
        <f t="shared" si="78"/>
        <v>4.230769230769231E-2</v>
      </c>
      <c r="F156" s="22">
        <f>IF(ISNUMBER(D156), $B172 * E156, "")</f>
        <v>6346.1538461538466</v>
      </c>
      <c r="G156" s="30">
        <v>264</v>
      </c>
      <c r="H156" s="21">
        <f t="shared" si="79"/>
        <v>1.5384615384615385E-2</v>
      </c>
      <c r="I156" s="105">
        <f>IF(ISNUMBER(G156), $B172 * H156, "")</f>
        <v>2307.6923076923076</v>
      </c>
      <c r="J156" s="20">
        <v>266</v>
      </c>
      <c r="K156" s="21">
        <f t="shared" si="80"/>
        <v>2.3076923076923078E-2</v>
      </c>
      <c r="L156" s="22">
        <f>IF(ISNUMBER(J156), $B172 * K156, "")</f>
        <v>3461.5384615384619</v>
      </c>
      <c r="M156" s="30">
        <v>258</v>
      </c>
      <c r="N156" s="21">
        <f t="shared" si="81"/>
        <v>-7.6923076923076927E-3</v>
      </c>
      <c r="O156" s="22">
        <f>IF(ISNUMBER(M156), $B172 * N156, "")</f>
        <v>-1153.8461538461538</v>
      </c>
      <c r="Q156" s="228"/>
      <c r="R156" s="228"/>
      <c r="S156" s="228"/>
    </row>
    <row r="157" spans="1:19" ht="17.25" thickBot="1">
      <c r="A157" s="125" t="s">
        <v>250</v>
      </c>
      <c r="B157" s="129">
        <v>259</v>
      </c>
      <c r="C157" s="80">
        <v>-2.6315789499999999E-2</v>
      </c>
      <c r="D157" s="106">
        <v>253</v>
      </c>
      <c r="E157" s="107">
        <f>IF(ISNUMBER(D157), (D157 - $B157) / $B157, "")</f>
        <v>-2.3166023166023165E-2</v>
      </c>
      <c r="F157" s="108">
        <f>IF(ISNUMBER(D157), $B172 * E157, "")</f>
        <v>-3474.9034749034749</v>
      </c>
      <c r="G157" s="109">
        <v>252</v>
      </c>
      <c r="H157" s="107">
        <f>IF(ISNUMBER(G157), (G157 - $B157) / $B157, "")</f>
        <v>-2.7027027027027029E-2</v>
      </c>
      <c r="I157" s="110">
        <f>IF(ISNUMBER(G157), $B172 * H157, "")</f>
        <v>-4054.0540540540542</v>
      </c>
      <c r="J157" s="106">
        <v>253</v>
      </c>
      <c r="K157" s="107">
        <f>IF(ISNUMBER(J157), (J157 - $B157) / $B157, "")</f>
        <v>-2.3166023166023165E-2</v>
      </c>
      <c r="L157" s="108">
        <f>IF(ISNUMBER(J157), $B172 * K157, "")</f>
        <v>-3474.9034749034749</v>
      </c>
      <c r="M157" s="109">
        <v>248</v>
      </c>
      <c r="N157" s="107">
        <f>IF(ISNUMBER(M157), (M157 - $B157) / $B157, "")</f>
        <v>-4.2471042471042469E-2</v>
      </c>
      <c r="O157" s="108">
        <f>IF(ISNUMBER(M157), $B172 * N157, "")</f>
        <v>-6370.6563706563702</v>
      </c>
      <c r="Q157" s="228"/>
      <c r="R157" s="228"/>
      <c r="S157" s="228"/>
    </row>
    <row r="158" spans="1:19" ht="17.25" thickBot="1">
      <c r="A158" s="125" t="s">
        <v>224</v>
      </c>
      <c r="B158" s="126">
        <v>888</v>
      </c>
      <c r="C158" s="77">
        <v>-2.6315789499999999E-2</v>
      </c>
      <c r="D158" s="15">
        <v>878</v>
      </c>
      <c r="E158" s="32">
        <f t="shared" ref="E158:E161" si="82">IF(ISNUMBER(D158), (D158 - $B158) / $B158, "")</f>
        <v>-1.1261261261261261E-2</v>
      </c>
      <c r="F158" s="18">
        <f>IF(ISNUMBER(D158), $B172 * E158, "")</f>
        <v>-1689.1891891891892</v>
      </c>
      <c r="G158" s="31">
        <v>869</v>
      </c>
      <c r="H158" s="32">
        <f t="shared" ref="H158:H161" si="83">IF(ISNUMBER(G158), (G158 - $B158) / $B158, "")</f>
        <v>-2.1396396396396396E-2</v>
      </c>
      <c r="I158" s="101">
        <f>IF(ISNUMBER(G158), $B172 * H158, "")</f>
        <v>-3209.4594594594596</v>
      </c>
      <c r="J158" s="15">
        <v>874</v>
      </c>
      <c r="K158" s="32">
        <f t="shared" ref="K158:K161" si="84">IF(ISNUMBER(J158), (J158 - $B158) / $B158, "")</f>
        <v>-1.5765765765765764E-2</v>
      </c>
      <c r="L158" s="18">
        <f>IF(ISNUMBER(J158), $B172 * K158, "")</f>
        <v>-2364.8648648648646</v>
      </c>
      <c r="M158" s="31">
        <v>861</v>
      </c>
      <c r="N158" s="32">
        <f t="shared" ref="N158:N161" si="85">IF(ISNUMBER(M158), (M158 - $B158) / $B158, "")</f>
        <v>-3.0405405405405407E-2</v>
      </c>
      <c r="O158" s="18">
        <f>IF(ISNUMBER(M158), $B172 * N158, "")</f>
        <v>-4560.8108108108108</v>
      </c>
      <c r="Q158" s="228"/>
      <c r="R158" s="228"/>
      <c r="S158" s="228"/>
    </row>
    <row r="159" spans="1:19" ht="17.25" thickBot="1">
      <c r="A159" s="125" t="s">
        <v>234</v>
      </c>
      <c r="B159" s="126">
        <v>107</v>
      </c>
      <c r="C159" s="77">
        <v>-2.7272727300000001E-2</v>
      </c>
      <c r="D159" s="15">
        <v>107</v>
      </c>
      <c r="E159" s="32">
        <f t="shared" si="82"/>
        <v>0</v>
      </c>
      <c r="F159" s="18">
        <f>IF(ISNUMBER(D159), $B172 * E159, "")</f>
        <v>0</v>
      </c>
      <c r="G159" s="31">
        <v>106</v>
      </c>
      <c r="H159" s="32">
        <f t="shared" si="83"/>
        <v>-9.3457943925233638E-3</v>
      </c>
      <c r="I159" s="101">
        <f>IF(ISNUMBER(G159), $B172 * H159, "")</f>
        <v>-1401.8691588785045</v>
      </c>
      <c r="J159" s="15">
        <v>106</v>
      </c>
      <c r="K159" s="32">
        <f t="shared" si="84"/>
        <v>-9.3457943925233638E-3</v>
      </c>
      <c r="L159" s="18">
        <f>IF(ISNUMBER(J159), $B172 * K159, "")</f>
        <v>-1401.8691588785045</v>
      </c>
      <c r="M159" s="31">
        <v>105</v>
      </c>
      <c r="N159" s="32">
        <f t="shared" si="85"/>
        <v>-1.8691588785046728E-2</v>
      </c>
      <c r="O159" s="18">
        <f>IF(ISNUMBER(M159), $B172 * N159, "")</f>
        <v>-2803.7383177570091</v>
      </c>
      <c r="Q159" s="228"/>
      <c r="R159" s="228"/>
      <c r="S159" s="228"/>
    </row>
    <row r="160" spans="1:19" ht="17.25" thickBot="1">
      <c r="A160" s="125" t="s">
        <v>248</v>
      </c>
      <c r="B160" s="126">
        <v>768</v>
      </c>
      <c r="C160" s="77">
        <v>-2.9077117600000001E-2</v>
      </c>
      <c r="D160" s="15">
        <v>760</v>
      </c>
      <c r="E160" s="32">
        <f t="shared" si="82"/>
        <v>-1.0416666666666666E-2</v>
      </c>
      <c r="F160" s="18">
        <f>IF(ISNUMBER(D160), $B172 * E160, "")</f>
        <v>-1562.5</v>
      </c>
      <c r="G160" s="31">
        <v>755</v>
      </c>
      <c r="H160" s="32">
        <f t="shared" si="83"/>
        <v>-1.6927083333333332E-2</v>
      </c>
      <c r="I160" s="101">
        <f>IF(ISNUMBER(G160), $B172 * H160, "")</f>
        <v>-2539.0625</v>
      </c>
      <c r="J160" s="15">
        <v>757</v>
      </c>
      <c r="K160" s="32">
        <f t="shared" si="84"/>
        <v>-1.4322916666666666E-2</v>
      </c>
      <c r="L160" s="18">
        <f>IF(ISNUMBER(J160), $B172 * K160, "")</f>
        <v>-2148.4375</v>
      </c>
      <c r="M160" s="31">
        <v>746</v>
      </c>
      <c r="N160" s="32">
        <f t="shared" si="85"/>
        <v>-2.8645833333333332E-2</v>
      </c>
      <c r="O160" s="18">
        <f>IF(ISNUMBER(M160), $B172 * N160, "")</f>
        <v>-4296.875</v>
      </c>
      <c r="Q160" s="33"/>
      <c r="R160" s="33"/>
    </row>
    <row r="161" spans="1:19" ht="17.25" thickBot="1">
      <c r="A161" s="130" t="s">
        <v>121</v>
      </c>
      <c r="B161" s="131">
        <v>368</v>
      </c>
      <c r="C161" s="79">
        <v>-3.1578947400000001E-2</v>
      </c>
      <c r="D161" s="24">
        <v>360</v>
      </c>
      <c r="E161" s="25">
        <f t="shared" si="82"/>
        <v>-2.1739130434782608E-2</v>
      </c>
      <c r="F161" s="104">
        <f>IF(ISNUMBER(D161), $B172 * E161, "")</f>
        <v>-3260.869565217391</v>
      </c>
      <c r="G161" s="102">
        <v>357</v>
      </c>
      <c r="H161" s="25">
        <f t="shared" si="83"/>
        <v>-2.9891304347826088E-2</v>
      </c>
      <c r="I161" s="103">
        <f>IF(ISNUMBER(G161), $B172 * H161, "")</f>
        <v>-4483.695652173913</v>
      </c>
      <c r="J161" s="24">
        <v>360</v>
      </c>
      <c r="K161" s="25">
        <f t="shared" si="84"/>
        <v>-2.1739130434782608E-2</v>
      </c>
      <c r="L161" s="104">
        <f>IF(ISNUMBER(J161), $B172 * K161, "")</f>
        <v>-3260.869565217391</v>
      </c>
      <c r="M161" s="102">
        <v>353</v>
      </c>
      <c r="N161" s="25">
        <f t="shared" si="85"/>
        <v>-4.0760869565217392E-2</v>
      </c>
      <c r="O161" s="104">
        <f>IF(ISNUMBER(M161), $B172 * N161, "")</f>
        <v>-6114.130434782609</v>
      </c>
      <c r="Q161" s="237"/>
      <c r="R161" s="238"/>
      <c r="S161" s="239"/>
    </row>
    <row r="162" spans="1:19">
      <c r="A162" s="123" t="s">
        <v>115</v>
      </c>
      <c r="B162" s="124">
        <v>580</v>
      </c>
      <c r="C162" s="76">
        <v>-3.3333333299999997E-2</v>
      </c>
      <c r="D162" s="13">
        <v>579</v>
      </c>
      <c r="E162" s="14">
        <f>IF(ISNUMBER(D162), (D162 - $B162) / $B162, "")</f>
        <v>-1.7241379310344827E-3</v>
      </c>
      <c r="F162" s="16">
        <f>IF(ISNUMBER(D162), $B172 * E162, "")</f>
        <v>-258.62068965517238</v>
      </c>
      <c r="G162" s="29">
        <v>574</v>
      </c>
      <c r="H162" s="14">
        <f>IF(ISNUMBER(G162), (G162 - $B162) / $B162, "")</f>
        <v>-1.0344827586206896E-2</v>
      </c>
      <c r="I162" s="100">
        <f>IF(ISNUMBER(G162), $B172 * H162, "")</f>
        <v>-1551.7241379310344</v>
      </c>
      <c r="J162" s="13">
        <v>574</v>
      </c>
      <c r="K162" s="14">
        <f>IF(ISNUMBER(J162), (J162 - $B162) / $B162, "")</f>
        <v>-1.0344827586206896E-2</v>
      </c>
      <c r="L162" s="16">
        <f>IF(ISNUMBER(J162), $B172 * K162, "")</f>
        <v>-1551.7241379310344</v>
      </c>
      <c r="M162" s="29">
        <v>557</v>
      </c>
      <c r="N162" s="14">
        <f>IF(ISNUMBER(M162), (M162 - $B162) / $B162, "")</f>
        <v>-3.9655172413793106E-2</v>
      </c>
      <c r="O162" s="16">
        <f>IF(ISNUMBER(M162), $B172 * N162, "")</f>
        <v>-5948.2758620689656</v>
      </c>
      <c r="Q162" s="240"/>
      <c r="R162" s="241"/>
      <c r="S162" s="242"/>
    </row>
    <row r="163" spans="1:19" ht="17.25" thickBot="1">
      <c r="A163" s="125" t="s">
        <v>161</v>
      </c>
      <c r="B163" s="126">
        <v>429</v>
      </c>
      <c r="C163" s="77">
        <v>-3.3783783800000002E-2</v>
      </c>
      <c r="D163" s="15">
        <v>425</v>
      </c>
      <c r="E163" s="32">
        <f t="shared" ref="E163:E166" si="86">IF(ISNUMBER(D163), (D163 - $B163) / $B163, "")</f>
        <v>-9.324009324009324E-3</v>
      </c>
      <c r="F163" s="18">
        <f>IF(ISNUMBER(D163), $B172 * E163, "")</f>
        <v>-1398.6013986013986</v>
      </c>
      <c r="G163" s="31">
        <v>424</v>
      </c>
      <c r="H163" s="32">
        <f t="shared" ref="H163:H166" si="87">IF(ISNUMBER(G163), (G163 - $B163) / $B163, "")</f>
        <v>-1.1655011655011656E-2</v>
      </c>
      <c r="I163" s="101">
        <f>IF(ISNUMBER(G163), $B172 * H163, "")</f>
        <v>-1748.2517482517483</v>
      </c>
      <c r="J163" s="15">
        <v>424</v>
      </c>
      <c r="K163" s="32">
        <f t="shared" ref="K163:K166" si="88">IF(ISNUMBER(J163), (J163 - $B163) / $B163, "")</f>
        <v>-1.1655011655011656E-2</v>
      </c>
      <c r="L163" s="18">
        <f>IF(ISNUMBER(J163), $B172 * K163, "")</f>
        <v>-1748.2517482517483</v>
      </c>
      <c r="M163" s="31">
        <v>418</v>
      </c>
      <c r="N163" s="32">
        <f t="shared" ref="N163:N166" si="89">IF(ISNUMBER(M163), (M163 - $B163) / $B163, "")</f>
        <v>-2.564102564102564E-2</v>
      </c>
      <c r="O163" s="18">
        <f>IF(ISNUMBER(M163), $B172 * N163, "")</f>
        <v>-3846.1538461538462</v>
      </c>
      <c r="Q163" s="243"/>
      <c r="R163" s="244"/>
      <c r="S163" s="245"/>
    </row>
    <row r="164" spans="1:19" ht="17.25" thickBot="1">
      <c r="A164" s="125" t="s">
        <v>89</v>
      </c>
      <c r="B164" s="126">
        <v>995</v>
      </c>
      <c r="C164" s="77">
        <v>-3.3980582500000002E-2</v>
      </c>
      <c r="D164" s="15">
        <v>996</v>
      </c>
      <c r="E164" s="32">
        <f t="shared" si="86"/>
        <v>1.0050251256281408E-3</v>
      </c>
      <c r="F164" s="18">
        <f>IF(ISNUMBER(D164), $B172 * E164, "")</f>
        <v>150.75376884422113</v>
      </c>
      <c r="G164" s="31">
        <v>987</v>
      </c>
      <c r="H164" s="32">
        <f t="shared" si="87"/>
        <v>-8.0402010050251264E-3</v>
      </c>
      <c r="I164" s="101">
        <f>IF(ISNUMBER(G164), $B172 * H164, "")</f>
        <v>-1206.030150753769</v>
      </c>
      <c r="J164" s="15">
        <v>996</v>
      </c>
      <c r="K164" s="32">
        <f t="shared" si="88"/>
        <v>1.0050251256281408E-3</v>
      </c>
      <c r="L164" s="18">
        <f>IF(ISNUMBER(J164), $B172 * K164, "")</f>
        <v>150.75376884422113</v>
      </c>
      <c r="M164" s="31">
        <v>980</v>
      </c>
      <c r="N164" s="32">
        <f t="shared" si="89"/>
        <v>-1.507537688442211E-2</v>
      </c>
      <c r="O164" s="18">
        <f>IF(ISNUMBER(M164), $B172 * N164, "")</f>
        <v>-2261.3065326633164</v>
      </c>
      <c r="Q164" s="228"/>
      <c r="R164" s="228"/>
      <c r="S164" s="228"/>
    </row>
    <row r="165" spans="1:19" ht="17.25" thickBot="1">
      <c r="A165" s="125" t="s">
        <v>238</v>
      </c>
      <c r="B165" s="126">
        <v>452</v>
      </c>
      <c r="C165" s="77">
        <v>-3.4188034200000002E-2</v>
      </c>
      <c r="D165" s="15">
        <v>450</v>
      </c>
      <c r="E165" s="32">
        <f t="shared" si="86"/>
        <v>-4.4247787610619468E-3</v>
      </c>
      <c r="F165" s="18">
        <f>IF(ISNUMBER(D165), $B172 * E165, "")</f>
        <v>-663.71681415929197</v>
      </c>
      <c r="G165" s="31">
        <v>447</v>
      </c>
      <c r="H165" s="32">
        <f t="shared" si="87"/>
        <v>-1.1061946902654867E-2</v>
      </c>
      <c r="I165" s="101">
        <f>IF(ISNUMBER(G165), $B172 * H165, "")</f>
        <v>-1659.2920353982302</v>
      </c>
      <c r="J165" s="15">
        <v>450</v>
      </c>
      <c r="K165" s="32">
        <f t="shared" si="88"/>
        <v>-4.4247787610619468E-3</v>
      </c>
      <c r="L165" s="18">
        <f>IF(ISNUMBER(J165), $B172 * K165, "")</f>
        <v>-663.71681415929197</v>
      </c>
      <c r="M165" s="31">
        <v>443</v>
      </c>
      <c r="N165" s="32">
        <f t="shared" si="89"/>
        <v>-1.9911504424778761E-2</v>
      </c>
      <c r="O165" s="18">
        <f>IF(ISNUMBER(M165), $B172 * N165, "")</f>
        <v>-2986.7256637168143</v>
      </c>
      <c r="Q165" s="223"/>
      <c r="R165" s="223"/>
      <c r="S165" s="223"/>
    </row>
    <row r="166" spans="1:19" ht="17.25" thickBot="1">
      <c r="A166" s="127" t="s">
        <v>202</v>
      </c>
      <c r="B166" s="128">
        <v>531</v>
      </c>
      <c r="C166" s="78">
        <v>-3.4545454500000003E-2</v>
      </c>
      <c r="D166" s="20">
        <v>526</v>
      </c>
      <c r="E166" s="21">
        <f t="shared" si="86"/>
        <v>-9.4161958568738224E-3</v>
      </c>
      <c r="F166" s="22">
        <f>IF(ISNUMBER(D166), $B172 * E166, "")</f>
        <v>-1412.4293785310733</v>
      </c>
      <c r="G166" s="30">
        <v>522</v>
      </c>
      <c r="H166" s="21">
        <f t="shared" si="87"/>
        <v>-1.6949152542372881E-2</v>
      </c>
      <c r="I166" s="105">
        <f>IF(ISNUMBER(G166), $B172 * H166, "")</f>
        <v>-2542.3728813559323</v>
      </c>
      <c r="J166" s="20">
        <v>526</v>
      </c>
      <c r="K166" s="21">
        <f t="shared" si="88"/>
        <v>-9.4161958568738224E-3</v>
      </c>
      <c r="L166" s="22">
        <f>IF(ISNUMBER(J166), $B172 * K166, "")</f>
        <v>-1412.4293785310733</v>
      </c>
      <c r="M166" s="30">
        <v>516</v>
      </c>
      <c r="N166" s="21">
        <f t="shared" si="89"/>
        <v>-2.8248587570621469E-2</v>
      </c>
      <c r="O166" s="22">
        <f>IF(ISNUMBER(M166), $B172 * N166, "")</f>
        <v>-4237.2881355932204</v>
      </c>
      <c r="Q166" s="223"/>
      <c r="R166" s="223"/>
      <c r="S166" s="223"/>
    </row>
    <row r="167" spans="1:19" ht="17.25" thickBot="1">
      <c r="A167" s="125" t="s">
        <v>218</v>
      </c>
      <c r="B167" s="129">
        <v>221</v>
      </c>
      <c r="C167" s="80">
        <v>-3.4934497799999999E-2</v>
      </c>
      <c r="D167" s="106">
        <v>217</v>
      </c>
      <c r="E167" s="107">
        <f>IF(ISNUMBER(D167), (D167 - $B167) / $B167, "")</f>
        <v>-1.8099547511312219E-2</v>
      </c>
      <c r="F167" s="108">
        <f>IF(ISNUMBER(D167), $B172 * E167, "")</f>
        <v>-2714.9321266968327</v>
      </c>
      <c r="G167" s="109">
        <v>215</v>
      </c>
      <c r="H167" s="107">
        <f>IF(ISNUMBER(G167), (G167 - $B167) / $B167, "")</f>
        <v>-2.7149321266968326E-2</v>
      </c>
      <c r="I167" s="110">
        <f>IF(ISNUMBER(G167), $B172 * H167, "")</f>
        <v>-4072.3981900452491</v>
      </c>
      <c r="J167" s="106">
        <v>216</v>
      </c>
      <c r="K167" s="107">
        <f>IF(ISNUMBER(J167), (J167 - $B167) / $B167, "")</f>
        <v>-2.2624434389140271E-2</v>
      </c>
      <c r="L167" s="108">
        <f>IF(ISNUMBER(J167), $B172 * K167, "")</f>
        <v>-3393.6651583710404</v>
      </c>
      <c r="M167" s="109">
        <v>212</v>
      </c>
      <c r="N167" s="107">
        <f>IF(ISNUMBER(M167), (M167 - $B167) / $B167, "")</f>
        <v>-4.072398190045249E-2</v>
      </c>
      <c r="O167" s="108">
        <f>IF(ISNUMBER(M167), $B172 * N167, "")</f>
        <v>-6108.5972850678736</v>
      </c>
      <c r="Q167" s="228"/>
      <c r="R167" s="228"/>
      <c r="S167" s="228"/>
    </row>
    <row r="168" spans="1:19" ht="17.25" thickBot="1">
      <c r="A168" s="125" t="s">
        <v>226</v>
      </c>
      <c r="B168" s="126">
        <v>419</v>
      </c>
      <c r="C168" s="77">
        <v>-3.8990825700000002E-2</v>
      </c>
      <c r="D168" s="15">
        <v>419</v>
      </c>
      <c r="E168" s="32">
        <f t="shared" ref="E168:E171" si="90">IF(ISNUMBER(D168), (D168 - $B168) / $B168, "")</f>
        <v>0</v>
      </c>
      <c r="F168" s="18">
        <f>IF(ISNUMBER(D168), $B172 * E168, "")</f>
        <v>0</v>
      </c>
      <c r="G168" s="31">
        <v>413</v>
      </c>
      <c r="H168" s="32">
        <f t="shared" ref="H168:H171" si="91">IF(ISNUMBER(G168), (G168 - $B168) / $B168, "")</f>
        <v>-1.4319809069212411E-2</v>
      </c>
      <c r="I168" s="101">
        <f>IF(ISNUMBER(G168), $B172 * H168, "")</f>
        <v>-2147.9713603818618</v>
      </c>
      <c r="J168" s="15">
        <v>416</v>
      </c>
      <c r="K168" s="32">
        <f t="shared" ref="K168:K171" si="92">IF(ISNUMBER(J168), (J168 - $B168) / $B168, "")</f>
        <v>-7.1599045346062056E-3</v>
      </c>
      <c r="L168" s="18">
        <f>IF(ISNUMBER(J168), $B172 * K168, "")</f>
        <v>-1073.9856801909309</v>
      </c>
      <c r="M168" s="31">
        <v>411</v>
      </c>
      <c r="N168" s="32">
        <f t="shared" ref="N168:N171" si="93">IF(ISNUMBER(M168), (M168 - $B168) / $B168, "")</f>
        <v>-1.9093078758949882E-2</v>
      </c>
      <c r="O168" s="18">
        <f>IF(ISNUMBER(M168), $B172 * N168, "")</f>
        <v>-2863.9618138424821</v>
      </c>
      <c r="Q168" s="228"/>
      <c r="R168" s="228"/>
      <c r="S168" s="228"/>
    </row>
    <row r="169" spans="1:19" ht="17.25" thickBot="1">
      <c r="A169" s="125" t="s">
        <v>236</v>
      </c>
      <c r="B169" s="126">
        <v>118</v>
      </c>
      <c r="C169" s="77">
        <v>-4.06504065E-2</v>
      </c>
      <c r="D169" s="15">
        <v>118</v>
      </c>
      <c r="E169" s="32">
        <f t="shared" si="90"/>
        <v>0</v>
      </c>
      <c r="F169" s="18">
        <f>IF(ISNUMBER(D169), $B172 * E169, "")</f>
        <v>0</v>
      </c>
      <c r="G169" s="31">
        <v>117</v>
      </c>
      <c r="H169" s="32">
        <f t="shared" si="91"/>
        <v>-8.4745762711864406E-3</v>
      </c>
      <c r="I169" s="101">
        <f>IF(ISNUMBER(G169), $B172 * H169, "")</f>
        <v>-1271.1864406779662</v>
      </c>
      <c r="J169" s="15">
        <v>118</v>
      </c>
      <c r="K169" s="32">
        <f t="shared" si="92"/>
        <v>0</v>
      </c>
      <c r="L169" s="18">
        <f>IF(ISNUMBER(J169), $B172 * K169, "")</f>
        <v>0</v>
      </c>
      <c r="M169" s="31">
        <v>116</v>
      </c>
      <c r="N169" s="32">
        <f t="shared" si="93"/>
        <v>-1.6949152542372881E-2</v>
      </c>
      <c r="O169" s="18">
        <f>IF(ISNUMBER(M169), $B172 * N169, "")</f>
        <v>-2542.3728813559323</v>
      </c>
      <c r="Q169" s="228"/>
      <c r="R169" s="228"/>
      <c r="S169" s="228"/>
    </row>
    <row r="170" spans="1:19">
      <c r="A170" s="125" t="s">
        <v>188</v>
      </c>
      <c r="B170" s="126">
        <v>252</v>
      </c>
      <c r="C170" s="77">
        <v>-4.1825095100000001E-2</v>
      </c>
      <c r="D170" s="15">
        <v>253</v>
      </c>
      <c r="E170" s="32">
        <f t="shared" si="90"/>
        <v>3.968253968253968E-3</v>
      </c>
      <c r="F170" s="18">
        <f>IF(ISNUMBER(D170), $B172 * E170, "")</f>
        <v>595.23809523809518</v>
      </c>
      <c r="G170" s="31">
        <v>250</v>
      </c>
      <c r="H170" s="32">
        <f t="shared" si="91"/>
        <v>-7.9365079365079361E-3</v>
      </c>
      <c r="I170" s="101">
        <f>IF(ISNUMBER(G170), $B172 * H170, "")</f>
        <v>-1190.4761904761904</v>
      </c>
      <c r="J170" s="15">
        <v>250</v>
      </c>
      <c r="K170" s="32">
        <f t="shared" si="92"/>
        <v>-7.9365079365079361E-3</v>
      </c>
      <c r="L170" s="18">
        <f>IF(ISNUMBER(J170), $B172 * K170, "")</f>
        <v>-1190.4761904761904</v>
      </c>
      <c r="M170" s="31">
        <v>245</v>
      </c>
      <c r="N170" s="32">
        <f t="shared" si="93"/>
        <v>-2.7777777777777776E-2</v>
      </c>
      <c r="O170" s="18">
        <f>IF(ISNUMBER(M170), $B172 * N170, "")</f>
        <v>-4166.6666666666661</v>
      </c>
      <c r="Q170" s="250"/>
      <c r="R170" s="251"/>
      <c r="S170" s="252"/>
    </row>
    <row r="171" spans="1:19" ht="17.25" thickBot="1">
      <c r="A171" s="130" t="s">
        <v>216</v>
      </c>
      <c r="B171" s="131">
        <v>150</v>
      </c>
      <c r="C171" s="79">
        <v>-4.4585987299999998E-2</v>
      </c>
      <c r="D171" s="24">
        <v>148</v>
      </c>
      <c r="E171" s="25">
        <f t="shared" si="90"/>
        <v>-1.3333333333333334E-2</v>
      </c>
      <c r="F171" s="104">
        <f>IF(ISNUMBER(D171), $B172 * E171, "")</f>
        <v>-2000.0000000000002</v>
      </c>
      <c r="G171" s="102">
        <v>147</v>
      </c>
      <c r="H171" s="25">
        <f t="shared" si="91"/>
        <v>-0.02</v>
      </c>
      <c r="I171" s="103">
        <f>IF(ISNUMBER(G171), $B172 * H171, "")</f>
        <v>-3000</v>
      </c>
      <c r="J171" s="24">
        <v>147</v>
      </c>
      <c r="K171" s="25">
        <f t="shared" si="92"/>
        <v>-0.02</v>
      </c>
      <c r="L171" s="104">
        <f>IF(ISNUMBER(J171), $B172 * K171, "")</f>
        <v>-3000</v>
      </c>
      <c r="M171" s="102">
        <v>146</v>
      </c>
      <c r="N171" s="25">
        <f t="shared" si="93"/>
        <v>-2.6666666666666668E-2</v>
      </c>
      <c r="O171" s="104">
        <f>IF(ISNUMBER(M171), $B172 * N171, "")</f>
        <v>-4000.0000000000005</v>
      </c>
      <c r="Q171" s="253"/>
      <c r="R171" s="254"/>
      <c r="S171" s="255"/>
    </row>
    <row r="172" spans="1:19" ht="17.25" thickBot="1">
      <c r="A172" s="132" t="s">
        <v>266</v>
      </c>
      <c r="B172" s="261">
        <f>$B$37</f>
        <v>150000</v>
      </c>
      <c r="C172" s="262"/>
      <c r="D172" s="26" t="s">
        <v>267</v>
      </c>
      <c r="E172" s="27">
        <f>IF(COUNT(E152:E171), SUM(E152:E171) / COUNT(E152:E171), 0)</f>
        <v>-8.7377226853964005E-4</v>
      </c>
      <c r="F172" s="28">
        <f>SUM(F152:F171)</f>
        <v>-2621.3168056189202</v>
      </c>
      <c r="G172" s="26" t="s">
        <v>267</v>
      </c>
      <c r="H172" s="27">
        <f>IF(COUNT(H152:H171), SUM(H152:H171) / COUNT(H152:H171), 0)</f>
        <v>-9.0821048653104523E-3</v>
      </c>
      <c r="I172" s="28">
        <f>SUM(I152:I171)</f>
        <v>-27246.314595931366</v>
      </c>
      <c r="J172" s="26" t="s">
        <v>267</v>
      </c>
      <c r="K172" s="27">
        <f>IF(COUNT(K152:K171), SUM(K152:K171) / COUNT(K152:K171), 0)</f>
        <v>-5.1953799675981344E-3</v>
      </c>
      <c r="L172" s="28">
        <f>SUM(L152:L171)</f>
        <v>-15586.139902794403</v>
      </c>
      <c r="M172" s="26" t="s">
        <v>267</v>
      </c>
      <c r="N172" s="27">
        <f>IF(COUNT(N152:N171), SUM(N152:N171) / COUNT(N152:N171), 0)</f>
        <v>-2.2277197673587396E-2</v>
      </c>
      <c r="O172" s="28">
        <f>SUM(O152:O171)</f>
        <v>-66831.593020762186</v>
      </c>
      <c r="Q172" s="256"/>
      <c r="R172" s="257"/>
      <c r="S172" s="258"/>
    </row>
    <row r="174" spans="1:19" ht="17.25" thickBot="1"/>
    <row r="175" spans="1:19" ht="17.25" thickBot="1">
      <c r="A175" s="202" t="s">
        <v>251</v>
      </c>
      <c r="B175" s="203"/>
      <c r="C175" s="203"/>
      <c r="D175" s="203"/>
      <c r="E175" s="203"/>
      <c r="F175" s="203"/>
      <c r="G175" s="203"/>
      <c r="H175" s="203"/>
      <c r="I175" s="203"/>
      <c r="J175" s="203"/>
      <c r="K175" s="203"/>
      <c r="L175" s="203"/>
      <c r="M175" s="203"/>
      <c r="N175" s="203"/>
      <c r="O175" s="204"/>
      <c r="Q175" s="223"/>
      <c r="R175" s="223"/>
      <c r="S175" s="223"/>
    </row>
    <row r="176" spans="1:19" ht="17.25" thickBot="1">
      <c r="A176" s="194" t="s">
        <v>263</v>
      </c>
      <c r="B176" s="202" t="s">
        <v>49</v>
      </c>
      <c r="C176" s="204"/>
      <c r="D176" s="202" t="s">
        <v>57</v>
      </c>
      <c r="E176" s="203"/>
      <c r="F176" s="204"/>
      <c r="G176" s="229">
        <f>_xlfn.IFNA(VLOOKUP(B176, 현재가테이블!$B$2:$D$200, 2, FALSE), "-")</f>
        <v>48446000</v>
      </c>
      <c r="H176" s="230"/>
      <c r="I176" s="231"/>
      <c r="J176" s="202" t="s">
        <v>58</v>
      </c>
      <c r="K176" s="203"/>
      <c r="L176" s="204"/>
      <c r="M176" s="232">
        <f>_xlfn.IFNA(VLOOKUP(B176, 현재가테이블!$B$2:$D$200, 3, FALSE), "-")</f>
        <v>4.5040769699999997E-2</v>
      </c>
      <c r="N176" s="233"/>
      <c r="O176" s="234"/>
      <c r="Q176" s="223"/>
      <c r="R176" s="223"/>
      <c r="S176" s="223"/>
    </row>
    <row r="177" spans="1:19" ht="17.25" thickBot="1">
      <c r="A177" s="263" t="s">
        <v>54</v>
      </c>
      <c r="B177" s="265" t="str">
        <f>TEXT($G$1, "[$-ko-KR]yyyy-mm-dd(ddd) ") &amp; "오전 00:00"</f>
        <v>2022-02-17(목) 오전 00:00</v>
      </c>
      <c r="C177" s="266"/>
      <c r="D177" s="225" t="str">
        <f>TEXT($G$1, "[$-ko-KR]yyyy-mm-dd(ddd) ") &amp; "오후 14:00"</f>
        <v>2022-02-17(목) 오후 14:00</v>
      </c>
      <c r="E177" s="226"/>
      <c r="F177" s="227"/>
      <c r="G177" s="225" t="str">
        <f>TEXT($G$1, "[$-ko-KR]yyyy-mm-dd(ddd) ") &amp; "오후 19:00"</f>
        <v>2022-02-17(목) 오후 19:00</v>
      </c>
      <c r="H177" s="226"/>
      <c r="I177" s="227"/>
      <c r="J177" s="225" t="str">
        <f>TEXT($G$1, "[$-ko-KR]yyyy-mm-dd(ddd) ") &amp; "오후 21:00"</f>
        <v>2022-02-17(목) 오후 21:00</v>
      </c>
      <c r="K177" s="226"/>
      <c r="L177" s="227"/>
      <c r="M177" s="225" t="str">
        <f>TEXT($G$1+1, "[$-ko-KR]yyyy-mm-dd(ddd) ") &amp; "오전 00:00"</f>
        <v>2022-02-18(금) 오전 00:00</v>
      </c>
      <c r="N177" s="226"/>
      <c r="O177" s="227"/>
      <c r="Q177" s="223"/>
      <c r="R177" s="223"/>
      <c r="S177" s="223"/>
    </row>
    <row r="178" spans="1:19" ht="17.25" thickBot="1">
      <c r="A178" s="264"/>
      <c r="B178" s="121" t="s">
        <v>57</v>
      </c>
      <c r="C178" s="122" t="s">
        <v>58</v>
      </c>
      <c r="D178" s="2" t="s">
        <v>57</v>
      </c>
      <c r="E178" s="10" t="s">
        <v>264</v>
      </c>
      <c r="F178" s="11" t="s">
        <v>265</v>
      </c>
      <c r="G178" s="195" t="s">
        <v>57</v>
      </c>
      <c r="H178" s="196" t="s">
        <v>264</v>
      </c>
      <c r="I178" s="197" t="s">
        <v>265</v>
      </c>
      <c r="J178" s="10" t="s">
        <v>57</v>
      </c>
      <c r="K178" s="10" t="s">
        <v>264</v>
      </c>
      <c r="L178" s="115" t="s">
        <v>265</v>
      </c>
      <c r="M178" s="2" t="s">
        <v>57</v>
      </c>
      <c r="N178" s="10" t="s">
        <v>264</v>
      </c>
      <c r="O178" s="66" t="s">
        <v>265</v>
      </c>
      <c r="Q178" s="228"/>
      <c r="R178" s="228"/>
      <c r="S178" s="228"/>
    </row>
    <row r="179" spans="1:19" ht="17.25" thickBot="1">
      <c r="A179" s="123" t="s">
        <v>194</v>
      </c>
      <c r="B179" s="124">
        <v>8660</v>
      </c>
      <c r="C179" s="76">
        <v>-3.7777777800000002E-2</v>
      </c>
      <c r="D179" s="13">
        <v>8605</v>
      </c>
      <c r="E179" s="14">
        <f>IF(ISNUMBER(D179), (D179 - $B179) / $B179, "")</f>
        <v>-6.3510392609699767E-3</v>
      </c>
      <c r="F179" s="16">
        <f>IF(ISNUMBER(D179), $B199 * E179, "")</f>
        <v>-952.65588914549653</v>
      </c>
      <c r="G179" s="29">
        <v>8520</v>
      </c>
      <c r="H179" s="14">
        <f>IF(ISNUMBER(G179), (G179 - $B179) / $B179, "")</f>
        <v>-1.6166281755196306E-2</v>
      </c>
      <c r="I179" s="100">
        <f>IF(ISNUMBER(G179), $B199 * H179, "")</f>
        <v>-2424.9422632794458</v>
      </c>
      <c r="J179" s="13">
        <v>8545</v>
      </c>
      <c r="K179" s="14">
        <f>IF(ISNUMBER(J179), (J179 - $B179) / $B179, "")</f>
        <v>-1.3279445727482679E-2</v>
      </c>
      <c r="L179" s="16">
        <f>IF(ISNUMBER(J179), $B199 * K179, "")</f>
        <v>-1991.9168591224018</v>
      </c>
      <c r="M179" s="29">
        <v>8335</v>
      </c>
      <c r="N179" s="14">
        <f>IF(ISNUMBER(M179), (M179 - $B179) / $B179, "")</f>
        <v>-3.7528868360277134E-2</v>
      </c>
      <c r="O179" s="16">
        <f>IF(ISNUMBER(M179), $B199 * N179, "")</f>
        <v>-5629.3302540415698</v>
      </c>
      <c r="Q179" s="223"/>
      <c r="R179" s="223"/>
      <c r="S179" s="223"/>
    </row>
    <row r="180" spans="1:19" ht="17.25" thickBot="1">
      <c r="A180" s="125" t="s">
        <v>333</v>
      </c>
      <c r="B180" s="126">
        <v>200100</v>
      </c>
      <c r="C180" s="77">
        <v>-3.8443056199999999E-2</v>
      </c>
      <c r="D180" s="15">
        <v>201850</v>
      </c>
      <c r="E180" s="32">
        <f t="shared" ref="E180:E183" si="94">IF(ISNUMBER(D180), (D180 - $B180) / $B180, "")</f>
        <v>8.7456271864067969E-3</v>
      </c>
      <c r="F180" s="18">
        <f>IF(ISNUMBER(D180), $B199 * E180, "")</f>
        <v>1311.8440779610196</v>
      </c>
      <c r="G180" s="31">
        <v>200900</v>
      </c>
      <c r="H180" s="32">
        <f t="shared" ref="H180:H183" si="95">IF(ISNUMBER(G180), (G180 - $B180) / $B180, "")</f>
        <v>3.9980009995002497E-3</v>
      </c>
      <c r="I180" s="101">
        <f>IF(ISNUMBER(G180), $B199 * H180, "")</f>
        <v>599.70014992503741</v>
      </c>
      <c r="J180" s="15">
        <v>201150</v>
      </c>
      <c r="K180" s="32">
        <f t="shared" ref="K180:K183" si="96">IF(ISNUMBER(J180), (J180 - $B180) / $B180, "")</f>
        <v>5.2473763118440781E-3</v>
      </c>
      <c r="L180" s="18">
        <f>IF(ISNUMBER(J180), $B199 * K180, "")</f>
        <v>787.10644677661173</v>
      </c>
      <c r="M180" s="31">
        <v>196450</v>
      </c>
      <c r="N180" s="32">
        <f t="shared" ref="N180:N183" si="97">IF(ISNUMBER(M180), (M180 - $B180) / $B180, "")</f>
        <v>-1.8240879560219889E-2</v>
      </c>
      <c r="O180" s="18">
        <f>IF(ISNUMBER(M180), $B199 * N180, "")</f>
        <v>-2736.1319340329833</v>
      </c>
      <c r="Q180" s="223"/>
      <c r="R180" s="223"/>
      <c r="S180" s="223"/>
    </row>
    <row r="181" spans="1:19" ht="17.25" thickBot="1">
      <c r="A181" s="125" t="s">
        <v>226</v>
      </c>
      <c r="B181" s="126">
        <v>419</v>
      </c>
      <c r="C181" s="77">
        <v>-3.8990825700000002E-2</v>
      </c>
      <c r="D181" s="15">
        <v>419</v>
      </c>
      <c r="E181" s="32">
        <f t="shared" si="94"/>
        <v>0</v>
      </c>
      <c r="F181" s="18">
        <f>IF(ISNUMBER(D181), $B199 * E181, "")</f>
        <v>0</v>
      </c>
      <c r="G181" s="31">
        <v>413</v>
      </c>
      <c r="H181" s="32">
        <f t="shared" si="95"/>
        <v>-1.4319809069212411E-2</v>
      </c>
      <c r="I181" s="101">
        <f>IF(ISNUMBER(G181), $B199 * H181, "")</f>
        <v>-2147.9713603818618</v>
      </c>
      <c r="J181" s="15">
        <v>416</v>
      </c>
      <c r="K181" s="32">
        <f t="shared" si="96"/>
        <v>-7.1599045346062056E-3</v>
      </c>
      <c r="L181" s="18">
        <f>IF(ISNUMBER(J181), $B199 * K181, "")</f>
        <v>-1073.9856801909309</v>
      </c>
      <c r="M181" s="31">
        <v>411</v>
      </c>
      <c r="N181" s="32">
        <f t="shared" si="97"/>
        <v>-1.9093078758949882E-2</v>
      </c>
      <c r="O181" s="18">
        <f>IF(ISNUMBER(M181), $B199 * N181, "")</f>
        <v>-2863.9618138424821</v>
      </c>
      <c r="Q181" s="228"/>
      <c r="R181" s="228"/>
      <c r="S181" s="228"/>
    </row>
    <row r="182" spans="1:19" ht="17.25" thickBot="1">
      <c r="A182" s="125" t="s">
        <v>159</v>
      </c>
      <c r="B182" s="126">
        <v>71.099999999999994</v>
      </c>
      <c r="C182" s="77">
        <v>-3.9189189200000002E-2</v>
      </c>
      <c r="D182" s="15">
        <v>71</v>
      </c>
      <c r="E182" s="32">
        <f t="shared" si="94"/>
        <v>-1.4064697609000609E-3</v>
      </c>
      <c r="F182" s="18">
        <f>IF(ISNUMBER(D182), $B199 * E182, "")</f>
        <v>-210.97046413500914</v>
      </c>
      <c r="G182" s="31">
        <v>71.599999999999994</v>
      </c>
      <c r="H182" s="32">
        <f t="shared" si="95"/>
        <v>7.0323488045007038E-3</v>
      </c>
      <c r="I182" s="101">
        <f>IF(ISNUMBER(G182), $B199 * H182, "")</f>
        <v>1054.8523206751056</v>
      </c>
      <c r="J182" s="15">
        <v>71.3</v>
      </c>
      <c r="K182" s="32">
        <f t="shared" si="96"/>
        <v>2.8129395218003217E-3</v>
      </c>
      <c r="L182" s="18">
        <f>IF(ISNUMBER(J182), $B199 * K182, "")</f>
        <v>421.94092827004823</v>
      </c>
      <c r="M182" s="31">
        <v>70.599999999999994</v>
      </c>
      <c r="N182" s="32">
        <f t="shared" si="97"/>
        <v>-7.0323488045007038E-3</v>
      </c>
      <c r="O182" s="18">
        <f>IF(ISNUMBER(M182), $B199 * N182, "")</f>
        <v>-1054.8523206751056</v>
      </c>
      <c r="Q182" s="228"/>
      <c r="R182" s="228"/>
      <c r="S182" s="228"/>
    </row>
    <row r="183" spans="1:19" ht="17.25" thickBot="1">
      <c r="A183" s="127" t="s">
        <v>240</v>
      </c>
      <c r="B183" s="128">
        <v>1215</v>
      </c>
      <c r="C183" s="78">
        <v>-3.9525691699999997E-2</v>
      </c>
      <c r="D183" s="20">
        <v>1185</v>
      </c>
      <c r="E183" s="21">
        <f t="shared" si="94"/>
        <v>-2.4691358024691357E-2</v>
      </c>
      <c r="F183" s="22">
        <f>IF(ISNUMBER(D183), $B199 * E183, "")</f>
        <v>-3703.7037037037035</v>
      </c>
      <c r="G183" s="30">
        <v>1180</v>
      </c>
      <c r="H183" s="21">
        <f t="shared" si="95"/>
        <v>-2.8806584362139918E-2</v>
      </c>
      <c r="I183" s="105">
        <f>IF(ISNUMBER(G183), $B199 * H183, "")</f>
        <v>-4320.9876543209875</v>
      </c>
      <c r="J183" s="20">
        <v>1190</v>
      </c>
      <c r="K183" s="21">
        <f t="shared" si="96"/>
        <v>-2.0576131687242798E-2</v>
      </c>
      <c r="L183" s="22">
        <f>IF(ISNUMBER(J183), $B199 * K183, "")</f>
        <v>-3086.4197530864199</v>
      </c>
      <c r="M183" s="30">
        <v>1170</v>
      </c>
      <c r="N183" s="21">
        <f t="shared" si="97"/>
        <v>-3.7037037037037035E-2</v>
      </c>
      <c r="O183" s="22">
        <f>IF(ISNUMBER(M183), $B199 * N183, "")</f>
        <v>-5555.5555555555557</v>
      </c>
      <c r="Q183" s="228"/>
      <c r="R183" s="228"/>
      <c r="S183" s="228"/>
    </row>
    <row r="184" spans="1:19" ht="17.25" thickBot="1">
      <c r="A184" s="125" t="s">
        <v>179</v>
      </c>
      <c r="B184" s="129">
        <v>42630</v>
      </c>
      <c r="C184" s="80">
        <v>-3.9648569500000001E-2</v>
      </c>
      <c r="D184" s="106">
        <v>42020</v>
      </c>
      <c r="E184" s="107">
        <f>IF(ISNUMBER(D184), (D184 - $B184) / $B184, "")</f>
        <v>-1.4309171944639924E-2</v>
      </c>
      <c r="F184" s="108">
        <f>IF(ISNUMBER(D184), $B199 * E184, "")</f>
        <v>-2146.3757916959885</v>
      </c>
      <c r="G184" s="109">
        <v>42010</v>
      </c>
      <c r="H184" s="107">
        <f>IF(ISNUMBER(G184), (G184 - $B184) / $B184, "")</f>
        <v>-1.4543748533896316E-2</v>
      </c>
      <c r="I184" s="110">
        <f>IF(ISNUMBER(G184), $B199 * H184, "")</f>
        <v>-2181.5622800844476</v>
      </c>
      <c r="J184" s="106">
        <v>41980</v>
      </c>
      <c r="K184" s="107">
        <f>IF(ISNUMBER(J184), (J184 - $B184) / $B184, "")</f>
        <v>-1.5247478301665493E-2</v>
      </c>
      <c r="L184" s="108">
        <f>IF(ISNUMBER(J184), $B199 * K184, "")</f>
        <v>-2287.121745249824</v>
      </c>
      <c r="M184" s="109">
        <v>41710</v>
      </c>
      <c r="N184" s="107">
        <f>IF(ISNUMBER(M184), (M184 - $B184) / $B184, "")</f>
        <v>-2.1581046211588083E-2</v>
      </c>
      <c r="O184" s="108">
        <f>IF(ISNUMBER(M184), $B199 * N184, "")</f>
        <v>-3237.1569317382127</v>
      </c>
      <c r="Q184" s="228"/>
      <c r="R184" s="228"/>
      <c r="S184" s="228"/>
    </row>
    <row r="185" spans="1:19" ht="17.25" thickBot="1">
      <c r="A185" s="125" t="s">
        <v>344</v>
      </c>
      <c r="B185" s="126">
        <v>13350</v>
      </c>
      <c r="C185" s="77">
        <v>-4.0258806600000002E-2</v>
      </c>
      <c r="D185" s="15">
        <v>13340</v>
      </c>
      <c r="E185" s="32">
        <f t="shared" ref="E185:E188" si="98">IF(ISNUMBER(D185), (D185 - $B185) / $B185, "")</f>
        <v>-7.4906367041198505E-4</v>
      </c>
      <c r="F185" s="18">
        <f>IF(ISNUMBER(D185), $B199 * E185, "")</f>
        <v>-112.35955056179776</v>
      </c>
      <c r="G185" s="31">
        <v>13790</v>
      </c>
      <c r="H185" s="32">
        <f t="shared" ref="H185:H188" si="99">IF(ISNUMBER(G185), (G185 - $B185) / $B185, "")</f>
        <v>3.2958801498127341E-2</v>
      </c>
      <c r="I185" s="101">
        <f>IF(ISNUMBER(G185), $B199 * H185, "")</f>
        <v>4943.8202247191011</v>
      </c>
      <c r="J185" s="15">
        <v>13600</v>
      </c>
      <c r="K185" s="32">
        <f t="shared" ref="K185:K188" si="100">IF(ISNUMBER(J185), (J185 - $B185) / $B185, "")</f>
        <v>1.8726591760299626E-2</v>
      </c>
      <c r="L185" s="18">
        <f>IF(ISNUMBER(J185), $B199 * K185, "")</f>
        <v>2808.9887640449438</v>
      </c>
      <c r="M185" s="31">
        <v>13430</v>
      </c>
      <c r="N185" s="32">
        <f t="shared" ref="N185:N188" si="101">IF(ISNUMBER(M185), (M185 - $B185) / $B185, "")</f>
        <v>5.9925093632958804E-3</v>
      </c>
      <c r="O185" s="18">
        <f>IF(ISNUMBER(M185), $B199 * N185, "")</f>
        <v>898.87640449438209</v>
      </c>
      <c r="Q185" s="228"/>
      <c r="R185" s="228"/>
      <c r="S185" s="228"/>
    </row>
    <row r="186" spans="1:19" ht="17.25" thickBot="1">
      <c r="A186" s="125" t="s">
        <v>236</v>
      </c>
      <c r="B186" s="126">
        <v>118</v>
      </c>
      <c r="C186" s="77">
        <v>-4.06504065E-2</v>
      </c>
      <c r="D186" s="15">
        <v>118</v>
      </c>
      <c r="E186" s="32">
        <f t="shared" si="98"/>
        <v>0</v>
      </c>
      <c r="F186" s="18">
        <f>IF(ISNUMBER(D186), $B199 * E186, "")</f>
        <v>0</v>
      </c>
      <c r="G186" s="31">
        <v>117</v>
      </c>
      <c r="H186" s="32">
        <f t="shared" si="99"/>
        <v>-8.4745762711864406E-3</v>
      </c>
      <c r="I186" s="101">
        <f>IF(ISNUMBER(G186), $B199 * H186, "")</f>
        <v>-1271.1864406779662</v>
      </c>
      <c r="J186" s="15">
        <v>118</v>
      </c>
      <c r="K186" s="32">
        <f t="shared" si="100"/>
        <v>0</v>
      </c>
      <c r="L186" s="18">
        <f>IF(ISNUMBER(J186), $B199 * K186, "")</f>
        <v>0</v>
      </c>
      <c r="M186" s="31">
        <v>116</v>
      </c>
      <c r="N186" s="32">
        <f t="shared" si="101"/>
        <v>-1.6949152542372881E-2</v>
      </c>
      <c r="O186" s="18">
        <f>IF(ISNUMBER(M186), $B199 * N186, "")</f>
        <v>-2542.3728813559323</v>
      </c>
      <c r="Q186" s="228"/>
      <c r="R186" s="228"/>
      <c r="S186" s="228"/>
    </row>
    <row r="187" spans="1:19" ht="17.25" thickBot="1">
      <c r="A187" s="125" t="s">
        <v>99</v>
      </c>
      <c r="B187" s="126">
        <v>38790</v>
      </c>
      <c r="C187" s="77">
        <v>-4.1038318900000002E-2</v>
      </c>
      <c r="D187" s="15">
        <v>38130</v>
      </c>
      <c r="E187" s="32">
        <f t="shared" si="98"/>
        <v>-1.7014694508894045E-2</v>
      </c>
      <c r="F187" s="18">
        <f>IF(ISNUMBER(D187), $B199 * E187, "")</f>
        <v>-2552.2041763341067</v>
      </c>
      <c r="G187" s="31">
        <v>38210</v>
      </c>
      <c r="H187" s="32">
        <f t="shared" si="99"/>
        <v>-1.4952307295694767E-2</v>
      </c>
      <c r="I187" s="101">
        <f>IF(ISNUMBER(G187), $B199 * H187, "")</f>
        <v>-2242.846094354215</v>
      </c>
      <c r="J187" s="15">
        <v>38500</v>
      </c>
      <c r="K187" s="32">
        <f t="shared" si="100"/>
        <v>-7.4761536478473835E-3</v>
      </c>
      <c r="L187" s="18">
        <f>IF(ISNUMBER(J187), $B199 * K187, "")</f>
        <v>-1121.4230471771075</v>
      </c>
      <c r="M187" s="31">
        <v>37500</v>
      </c>
      <c r="N187" s="32">
        <f t="shared" si="101"/>
        <v>-3.3255993812838364E-2</v>
      </c>
      <c r="O187" s="18">
        <f>IF(ISNUMBER(M187), $B199 * N187, "")</f>
        <v>-4988.3990719257545</v>
      </c>
      <c r="Q187" s="33"/>
      <c r="R187" s="33"/>
    </row>
    <row r="188" spans="1:19" ht="17.25" thickBot="1">
      <c r="A188" s="130" t="s">
        <v>143</v>
      </c>
      <c r="B188" s="131">
        <v>1740</v>
      </c>
      <c r="C188" s="79">
        <v>-4.1322313999999999E-2</v>
      </c>
      <c r="D188" s="24">
        <v>1730</v>
      </c>
      <c r="E188" s="25">
        <f t="shared" si="98"/>
        <v>-5.7471264367816091E-3</v>
      </c>
      <c r="F188" s="104">
        <f>IF(ISNUMBER(D188), $B199 * E188, "")</f>
        <v>-862.06896551724139</v>
      </c>
      <c r="G188" s="102">
        <v>1710</v>
      </c>
      <c r="H188" s="25">
        <f t="shared" si="99"/>
        <v>-1.7241379310344827E-2</v>
      </c>
      <c r="I188" s="103">
        <f>IF(ISNUMBER(G188), $B199 * H188, "")</f>
        <v>-2586.2068965517242</v>
      </c>
      <c r="J188" s="24">
        <v>1730</v>
      </c>
      <c r="K188" s="25">
        <f t="shared" si="100"/>
        <v>-5.7471264367816091E-3</v>
      </c>
      <c r="L188" s="104">
        <f>IF(ISNUMBER(J188), $B199 * K188, "")</f>
        <v>-862.06896551724139</v>
      </c>
      <c r="M188" s="102">
        <v>1690</v>
      </c>
      <c r="N188" s="25">
        <f t="shared" si="101"/>
        <v>-2.8735632183908046E-2</v>
      </c>
      <c r="O188" s="104">
        <f>IF(ISNUMBER(M188), $B199 * N188, "")</f>
        <v>-4310.3448275862065</v>
      </c>
      <c r="Q188" s="237"/>
      <c r="R188" s="238"/>
      <c r="S188" s="239"/>
    </row>
    <row r="189" spans="1:19">
      <c r="A189" s="123" t="s">
        <v>188</v>
      </c>
      <c r="B189" s="124">
        <v>252</v>
      </c>
      <c r="C189" s="76">
        <v>-4.1825095100000001E-2</v>
      </c>
      <c r="D189" s="13">
        <v>253</v>
      </c>
      <c r="E189" s="14">
        <f>IF(ISNUMBER(D189), (D189 - $B189) / $B189, "")</f>
        <v>3.968253968253968E-3</v>
      </c>
      <c r="F189" s="16">
        <f>IF(ISNUMBER(D189), $B199 * E189, "")</f>
        <v>595.23809523809518</v>
      </c>
      <c r="G189" s="29">
        <v>250</v>
      </c>
      <c r="H189" s="14">
        <f>IF(ISNUMBER(G189), (G189 - $B189) / $B189, "")</f>
        <v>-7.9365079365079361E-3</v>
      </c>
      <c r="I189" s="100">
        <f>IF(ISNUMBER(G189), $B199 * H189, "")</f>
        <v>-1190.4761904761904</v>
      </c>
      <c r="J189" s="13">
        <v>250</v>
      </c>
      <c r="K189" s="14">
        <f>IF(ISNUMBER(J189), (J189 - $B189) / $B189, "")</f>
        <v>-7.9365079365079361E-3</v>
      </c>
      <c r="L189" s="16">
        <f>IF(ISNUMBER(J189), $B199 * K189, "")</f>
        <v>-1190.4761904761904</v>
      </c>
      <c r="M189" s="29">
        <v>245</v>
      </c>
      <c r="N189" s="14">
        <f>IF(ISNUMBER(M189), (M189 - $B189) / $B189, "")</f>
        <v>-2.7777777777777776E-2</v>
      </c>
      <c r="O189" s="16">
        <f>IF(ISNUMBER(M189), $B199 * N189, "")</f>
        <v>-4166.6666666666661</v>
      </c>
      <c r="Q189" s="240"/>
      <c r="R189" s="241"/>
      <c r="S189" s="242"/>
    </row>
    <row r="190" spans="1:19" ht="17.25" thickBot="1">
      <c r="A190" s="125" t="s">
        <v>220</v>
      </c>
      <c r="B190" s="126">
        <v>3020</v>
      </c>
      <c r="C190" s="77">
        <v>-4.2789223500000001E-2</v>
      </c>
      <c r="D190" s="15">
        <v>2995</v>
      </c>
      <c r="E190" s="32">
        <f t="shared" ref="E190:E193" si="102">IF(ISNUMBER(D190), (D190 - $B190) / $B190, "")</f>
        <v>-8.2781456953642391E-3</v>
      </c>
      <c r="F190" s="18">
        <f>IF(ISNUMBER(D190), $B199 * E190, "")</f>
        <v>-1241.7218543046358</v>
      </c>
      <c r="G190" s="31">
        <v>2970</v>
      </c>
      <c r="H190" s="32">
        <f t="shared" ref="H190:H193" si="103">IF(ISNUMBER(G190), (G190 - $B190) / $B190, "")</f>
        <v>-1.6556291390728478E-2</v>
      </c>
      <c r="I190" s="101">
        <f>IF(ISNUMBER(G190), $B199 * H190, "")</f>
        <v>-2483.4437086092717</v>
      </c>
      <c r="J190" s="15">
        <v>2990</v>
      </c>
      <c r="K190" s="32">
        <f t="shared" ref="K190:K193" si="104">IF(ISNUMBER(J190), (J190 - $B190) / $B190, "")</f>
        <v>-9.9337748344370865E-3</v>
      </c>
      <c r="L190" s="18">
        <f>IF(ISNUMBER(J190), $B199 * K190, "")</f>
        <v>-1490.0662251655631</v>
      </c>
      <c r="M190" s="31">
        <v>2930</v>
      </c>
      <c r="N190" s="32">
        <f t="shared" ref="N190:N193" si="105">IF(ISNUMBER(M190), (M190 - $B190) / $B190, "")</f>
        <v>-2.9801324503311258E-2</v>
      </c>
      <c r="O190" s="18">
        <f>IF(ISNUMBER(M190), $B199 * N190, "")</f>
        <v>-4470.1986754966883</v>
      </c>
      <c r="Q190" s="243"/>
      <c r="R190" s="244"/>
      <c r="S190" s="245"/>
    </row>
    <row r="191" spans="1:19" ht="17.25" thickBot="1">
      <c r="A191" s="125" t="s">
        <v>163</v>
      </c>
      <c r="B191" s="126">
        <v>1230</v>
      </c>
      <c r="C191" s="77">
        <v>-4.2801556400000003E-2</v>
      </c>
      <c r="D191" s="15">
        <v>1280</v>
      </c>
      <c r="E191" s="32">
        <f t="shared" si="102"/>
        <v>4.065040650406504E-2</v>
      </c>
      <c r="F191" s="18">
        <f>IF(ISNUMBER(D191), $B199 * E191, "")</f>
        <v>6097.5609756097556</v>
      </c>
      <c r="G191" s="31">
        <v>1275</v>
      </c>
      <c r="H191" s="32">
        <f t="shared" si="103"/>
        <v>3.6585365853658534E-2</v>
      </c>
      <c r="I191" s="101">
        <f>IF(ISNUMBER(G191), $B199 * H191, "")</f>
        <v>5487.8048780487798</v>
      </c>
      <c r="J191" s="15">
        <v>1280</v>
      </c>
      <c r="K191" s="32">
        <f t="shared" si="104"/>
        <v>4.065040650406504E-2</v>
      </c>
      <c r="L191" s="18">
        <f>IF(ISNUMBER(J191), $B199 * K191, "")</f>
        <v>6097.5609756097556</v>
      </c>
      <c r="M191" s="31">
        <v>1270</v>
      </c>
      <c r="N191" s="32">
        <f t="shared" si="105"/>
        <v>3.2520325203252036E-2</v>
      </c>
      <c r="O191" s="18">
        <f>IF(ISNUMBER(M191), $B199 * N191, "")</f>
        <v>4878.0487804878057</v>
      </c>
      <c r="Q191" s="228"/>
      <c r="R191" s="228"/>
      <c r="S191" s="228"/>
    </row>
    <row r="192" spans="1:19" ht="17.25" thickBot="1">
      <c r="A192" s="125" t="s">
        <v>337</v>
      </c>
      <c r="B192" s="126">
        <v>2160</v>
      </c>
      <c r="C192" s="77">
        <v>-4.4247787599999998E-2</v>
      </c>
      <c r="D192" s="15">
        <v>2195</v>
      </c>
      <c r="E192" s="32">
        <f t="shared" si="102"/>
        <v>1.6203703703703703E-2</v>
      </c>
      <c r="F192" s="18">
        <f>IF(ISNUMBER(D192), $B199 * E192, "")</f>
        <v>2430.5555555555552</v>
      </c>
      <c r="G192" s="31">
        <v>2180</v>
      </c>
      <c r="H192" s="32">
        <f t="shared" si="103"/>
        <v>9.2592592592592587E-3</v>
      </c>
      <c r="I192" s="101">
        <f>IF(ISNUMBER(G192), $B199 * H192, "")</f>
        <v>1388.8888888888889</v>
      </c>
      <c r="J192" s="15">
        <v>2185</v>
      </c>
      <c r="K192" s="32">
        <f t="shared" si="104"/>
        <v>1.1574074074074073E-2</v>
      </c>
      <c r="L192" s="18">
        <f>IF(ISNUMBER(J192), $B199 * K192, "")</f>
        <v>1736.1111111111111</v>
      </c>
      <c r="M192" s="31">
        <v>2130</v>
      </c>
      <c r="N192" s="32">
        <f t="shared" si="105"/>
        <v>-1.3888888888888888E-2</v>
      </c>
      <c r="O192" s="18">
        <f>IF(ISNUMBER(M192), $B199 * N192, "")</f>
        <v>-2083.333333333333</v>
      </c>
      <c r="Q192" s="223"/>
      <c r="R192" s="223"/>
      <c r="S192" s="223"/>
    </row>
    <row r="193" spans="1:19" ht="17.25" thickBot="1">
      <c r="A193" s="127" t="s">
        <v>216</v>
      </c>
      <c r="B193" s="128">
        <v>150</v>
      </c>
      <c r="C193" s="78">
        <v>-4.4585987299999998E-2</v>
      </c>
      <c r="D193" s="20">
        <v>148</v>
      </c>
      <c r="E193" s="21">
        <f t="shared" si="102"/>
        <v>-1.3333333333333334E-2</v>
      </c>
      <c r="F193" s="22">
        <f>IF(ISNUMBER(D193), $B199 * E193, "")</f>
        <v>-2000.0000000000002</v>
      </c>
      <c r="G193" s="30">
        <v>147</v>
      </c>
      <c r="H193" s="21">
        <f t="shared" si="103"/>
        <v>-0.02</v>
      </c>
      <c r="I193" s="105">
        <f>IF(ISNUMBER(G193), $B199 * H193, "")</f>
        <v>-3000</v>
      </c>
      <c r="J193" s="20">
        <v>147</v>
      </c>
      <c r="K193" s="21">
        <f t="shared" si="104"/>
        <v>-0.02</v>
      </c>
      <c r="L193" s="22">
        <f>IF(ISNUMBER(J193), $B199 * K193, "")</f>
        <v>-3000</v>
      </c>
      <c r="M193" s="30">
        <v>146</v>
      </c>
      <c r="N193" s="21">
        <f t="shared" si="105"/>
        <v>-2.6666666666666668E-2</v>
      </c>
      <c r="O193" s="22">
        <f>IF(ISNUMBER(M193), $B199 * N193, "")</f>
        <v>-4000.0000000000005</v>
      </c>
      <c r="Q193" s="223"/>
      <c r="R193" s="223"/>
      <c r="S193" s="223"/>
    </row>
    <row r="194" spans="1:19" ht="17.25" thickBot="1">
      <c r="A194" s="125" t="s">
        <v>331</v>
      </c>
      <c r="B194" s="129">
        <v>0.10199999999999999</v>
      </c>
      <c r="C194" s="80">
        <v>-4.6728972000000001E-2</v>
      </c>
      <c r="D194" s="106">
        <v>0.10100000000000001</v>
      </c>
      <c r="E194" s="107">
        <f>IF(ISNUMBER(D194), (D194 - $B194) / $B194, "")</f>
        <v>-9.8039215686273242E-3</v>
      </c>
      <c r="F194" s="108">
        <f>IF(ISNUMBER(D194), $B199 * E194, "")</f>
        <v>-1470.5882352940987</v>
      </c>
      <c r="G194" s="109">
        <v>0.1</v>
      </c>
      <c r="H194" s="107">
        <f>IF(ISNUMBER(G194), (G194 - $B194) / $B194, "")</f>
        <v>-1.9607843137254784E-2</v>
      </c>
      <c r="I194" s="110">
        <f>IF(ISNUMBER(G194), $B199 * H194, "")</f>
        <v>-2941.1764705882174</v>
      </c>
      <c r="J194" s="106">
        <v>0.1</v>
      </c>
      <c r="K194" s="107">
        <f>IF(ISNUMBER(J194), (J194 - $B194) / $B194, "")</f>
        <v>-1.9607843137254784E-2</v>
      </c>
      <c r="L194" s="108">
        <f>IF(ISNUMBER(J194), $B199 * K194, "")</f>
        <v>-2941.1764705882174</v>
      </c>
      <c r="M194" s="109">
        <v>9.9599999999999994E-2</v>
      </c>
      <c r="N194" s="107">
        <f>IF(ISNUMBER(M194), (M194 - $B194) / $B194, "")</f>
        <v>-2.3529411764705879E-2</v>
      </c>
      <c r="O194" s="108">
        <f>IF(ISNUMBER(M194), $B199 * N194, "")</f>
        <v>-3529.411764705882</v>
      </c>
      <c r="Q194" s="228"/>
      <c r="R194" s="228"/>
      <c r="S194" s="228"/>
    </row>
    <row r="195" spans="1:19" ht="17.25" thickBot="1">
      <c r="A195" s="125" t="s">
        <v>169</v>
      </c>
      <c r="B195" s="126">
        <v>2030</v>
      </c>
      <c r="C195" s="77">
        <v>-4.9180327900000001E-2</v>
      </c>
      <c r="D195" s="15">
        <v>2005</v>
      </c>
      <c r="E195" s="32">
        <f t="shared" ref="E195:E198" si="106">IF(ISNUMBER(D195), (D195 - $B195) / $B195, "")</f>
        <v>-1.2315270935960592E-2</v>
      </c>
      <c r="F195" s="18">
        <f>IF(ISNUMBER(D195), $B199 * E195, "")</f>
        <v>-1847.2906403940888</v>
      </c>
      <c r="G195" s="31">
        <v>2000</v>
      </c>
      <c r="H195" s="32">
        <f t="shared" ref="H195:H198" si="107">IF(ISNUMBER(G195), (G195 - $B195) / $B195, "")</f>
        <v>-1.4778325123152709E-2</v>
      </c>
      <c r="I195" s="101">
        <f>IF(ISNUMBER(G195), $B199 * H195, "")</f>
        <v>-2216.7487684729062</v>
      </c>
      <c r="J195" s="15">
        <v>2005</v>
      </c>
      <c r="K195" s="32">
        <f t="shared" ref="K195:K198" si="108">IF(ISNUMBER(J195), (J195 - $B195) / $B195, "")</f>
        <v>-1.2315270935960592E-2</v>
      </c>
      <c r="L195" s="18">
        <f>IF(ISNUMBER(J195), $B199 * K195, "")</f>
        <v>-1847.2906403940888</v>
      </c>
      <c r="M195" s="31">
        <v>1945</v>
      </c>
      <c r="N195" s="32">
        <f t="shared" ref="N195:N198" si="109">IF(ISNUMBER(M195), (M195 - $B195) / $B195, "")</f>
        <v>-4.1871921182266007E-2</v>
      </c>
      <c r="O195" s="18">
        <f>IF(ISNUMBER(M195), $B199 * N195, "")</f>
        <v>-6280.7881773399013</v>
      </c>
      <c r="Q195" s="228"/>
      <c r="R195" s="228"/>
      <c r="S195" s="228"/>
    </row>
    <row r="196" spans="1:19" ht="17.25" thickBot="1">
      <c r="A196" s="125" t="s">
        <v>339</v>
      </c>
      <c r="B196" s="126">
        <v>120900</v>
      </c>
      <c r="C196" s="77">
        <v>-5.2878965899999998E-2</v>
      </c>
      <c r="D196" s="15">
        <v>120600</v>
      </c>
      <c r="E196" s="32">
        <f t="shared" si="106"/>
        <v>-2.4813895781637717E-3</v>
      </c>
      <c r="F196" s="18">
        <f>IF(ISNUMBER(D196), $B199 * E196, "")</f>
        <v>-372.20843672456573</v>
      </c>
      <c r="G196" s="31">
        <v>120150</v>
      </c>
      <c r="H196" s="32">
        <f t="shared" si="107"/>
        <v>-6.2034739454094297E-3</v>
      </c>
      <c r="I196" s="101">
        <f>IF(ISNUMBER(G196), $B199 * H196, "")</f>
        <v>-930.52109181141441</v>
      </c>
      <c r="J196" s="15">
        <v>121100</v>
      </c>
      <c r="K196" s="32">
        <f t="shared" si="108"/>
        <v>1.6542597187758478E-3</v>
      </c>
      <c r="L196" s="18">
        <f>IF(ISNUMBER(J196), $B199 * K196, "")</f>
        <v>248.13895781637717</v>
      </c>
      <c r="M196" s="31">
        <v>118850</v>
      </c>
      <c r="N196" s="32">
        <f t="shared" si="109"/>
        <v>-1.695616211745244E-2</v>
      </c>
      <c r="O196" s="18">
        <f>IF(ISNUMBER(M196), $B199 * N196, "")</f>
        <v>-2543.4243176178661</v>
      </c>
      <c r="Q196" s="228"/>
      <c r="R196" s="228"/>
      <c r="S196" s="228"/>
    </row>
    <row r="197" spans="1:19">
      <c r="A197" s="125" t="s">
        <v>111</v>
      </c>
      <c r="B197" s="126">
        <v>5030</v>
      </c>
      <c r="C197" s="77">
        <v>-5.7169634499999997E-2</v>
      </c>
      <c r="D197" s="15">
        <v>4955</v>
      </c>
      <c r="E197" s="32">
        <f t="shared" si="106"/>
        <v>-1.4910536779324055E-2</v>
      </c>
      <c r="F197" s="18">
        <f>IF(ISNUMBER(D197), $B199 * E197, "")</f>
        <v>-2236.5805168986085</v>
      </c>
      <c r="G197" s="31">
        <v>4910</v>
      </c>
      <c r="H197" s="32">
        <f t="shared" si="107"/>
        <v>-2.3856858846918488E-2</v>
      </c>
      <c r="I197" s="101">
        <f>IF(ISNUMBER(G197), $B199 * H197, "")</f>
        <v>-3578.5288270377732</v>
      </c>
      <c r="J197" s="15">
        <v>4925</v>
      </c>
      <c r="K197" s="32">
        <f t="shared" si="108"/>
        <v>-2.0874751491053677E-2</v>
      </c>
      <c r="L197" s="18">
        <f>IF(ISNUMBER(J197), $B199 * K197, "")</f>
        <v>-3131.2127236580518</v>
      </c>
      <c r="M197" s="31">
        <v>4830</v>
      </c>
      <c r="N197" s="32">
        <f t="shared" si="109"/>
        <v>-3.9761431411530816E-2</v>
      </c>
      <c r="O197" s="18">
        <f>IF(ISNUMBER(M197), $B199 * N197, "")</f>
        <v>-5964.2147117296226</v>
      </c>
      <c r="Q197" s="250"/>
      <c r="R197" s="251"/>
      <c r="S197" s="252"/>
    </row>
    <row r="198" spans="1:19" ht="17.25" thickBot="1">
      <c r="A198" s="130" t="s">
        <v>181</v>
      </c>
      <c r="B198" s="131">
        <v>1010</v>
      </c>
      <c r="C198" s="79">
        <v>-8.1818181800000001E-2</v>
      </c>
      <c r="D198" s="24">
        <v>968</v>
      </c>
      <c r="E198" s="25">
        <f t="shared" si="106"/>
        <v>-4.1584158415841586E-2</v>
      </c>
      <c r="F198" s="104">
        <f>IF(ISNUMBER(D198), $B199 * E198, "")</f>
        <v>-6237.6237623762381</v>
      </c>
      <c r="G198" s="102">
        <v>961</v>
      </c>
      <c r="H198" s="25">
        <f t="shared" si="107"/>
        <v>-4.8514851485148516E-2</v>
      </c>
      <c r="I198" s="103">
        <f>IF(ISNUMBER(G198), $B199 * H198, "")</f>
        <v>-7277.227722772277</v>
      </c>
      <c r="J198" s="24">
        <v>965</v>
      </c>
      <c r="K198" s="25">
        <f t="shared" si="108"/>
        <v>-4.4554455445544552E-2</v>
      </c>
      <c r="L198" s="104">
        <f>IF(ISNUMBER(J198), $B199 * K198, "")</f>
        <v>-6683.1683168316831</v>
      </c>
      <c r="M198" s="102">
        <v>948</v>
      </c>
      <c r="N198" s="25">
        <f t="shared" si="109"/>
        <v>-6.1386138613861385E-2</v>
      </c>
      <c r="O198" s="104">
        <f>IF(ISNUMBER(M198), $B199 * N198, "")</f>
        <v>-9207.9207920792069</v>
      </c>
      <c r="Q198" s="253"/>
      <c r="R198" s="254"/>
      <c r="S198" s="255"/>
    </row>
    <row r="199" spans="1:19" ht="17.25" thickBot="1">
      <c r="A199" s="132" t="s">
        <v>266</v>
      </c>
      <c r="B199" s="261">
        <f>$B$37</f>
        <v>150000</v>
      </c>
      <c r="C199" s="262"/>
      <c r="D199" s="26" t="s">
        <v>267</v>
      </c>
      <c r="E199" s="27">
        <f>IF(COUNT(E179:E198), SUM(E179:E198) / COUNT(E179:E198), 0)</f>
        <v>-5.1703844275737178E-3</v>
      </c>
      <c r="F199" s="28">
        <f>SUM(F179:F198)</f>
        <v>-15511.153282721156</v>
      </c>
      <c r="G199" s="26" t="s">
        <v>267</v>
      </c>
      <c r="H199" s="27">
        <f>IF(COUNT(H179:H198), SUM(H179:H198) / COUNT(H179:H198), 0)</f>
        <v>-9.10625310238726E-3</v>
      </c>
      <c r="I199" s="28">
        <f>SUM(I179:I198)</f>
        <v>-27318.759307161785</v>
      </c>
      <c r="J199" s="26" t="s">
        <v>267</v>
      </c>
      <c r="K199" s="27">
        <f>IF(COUNT(K179:K198), SUM(K179:K198) / COUNT(K179:K198), 0)</f>
        <v>-6.2021598112762906E-3</v>
      </c>
      <c r="L199" s="28">
        <f>SUM(L179:L198)</f>
        <v>-18606.47943382887</v>
      </c>
      <c r="M199" s="26" t="s">
        <v>267</v>
      </c>
      <c r="N199" s="27">
        <f>IF(COUNT(N179:N198), SUM(N179:N198) / COUNT(N179:N198), 0)</f>
        <v>-2.3129046281580259E-2</v>
      </c>
      <c r="O199" s="28">
        <f>SUM(O179:O198)</f>
        <v>-69387.138844740781</v>
      </c>
      <c r="Q199" s="256"/>
      <c r="R199" s="257"/>
      <c r="S199" s="258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13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13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13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13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13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13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12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12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12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12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25" priority="157">
      <formula>AND($N17 &gt; 0, ISNUMBER($N17))</formula>
    </cfRule>
    <cfRule type="expression" dxfId="2124" priority="158">
      <formula>AND($N17 = 0 * ISNUMBER($N17))</formula>
    </cfRule>
    <cfRule type="expression" dxfId="2123" priority="159">
      <formula>AND($N17 &lt; 0, ISNUMBER($N17))</formula>
    </cfRule>
  </conditionalFormatting>
  <conditionalFormatting sqref="A17:F36">
    <cfRule type="expression" dxfId="2122" priority="166">
      <formula>AND($E17 &gt; 0, ISNUMBER($E17))</formula>
    </cfRule>
    <cfRule type="expression" dxfId="2121" priority="167">
      <formula>AND($E17 = 0 * ISNUMBER($E17))</formula>
    </cfRule>
    <cfRule type="expression" dxfId="2120" priority="168">
      <formula>AND($E17 &lt; 0, ISNUMBER($E17))</formula>
    </cfRule>
  </conditionalFormatting>
  <conditionalFormatting sqref="A17:C36 G17:I36">
    <cfRule type="expression" dxfId="2119" priority="163">
      <formula>AND($H17 &gt; 0, ISNUMBER($H17))</formula>
    </cfRule>
    <cfRule type="expression" dxfId="2118" priority="164">
      <formula>AND($H17 = 0 * ISNUMBER($H17))</formula>
    </cfRule>
    <cfRule type="expression" dxfId="2117" priority="165">
      <formula>AND($H17 &lt; 0, ISNUMBER($H17))</formula>
    </cfRule>
  </conditionalFormatting>
  <conditionalFormatting sqref="A17:C36 J17:L36">
    <cfRule type="expression" dxfId="2116" priority="160">
      <formula>AND($K17 &gt; 0, ISNUMBER($K17))</formula>
    </cfRule>
    <cfRule type="expression" dxfId="2115" priority="161">
      <formula>AND($K17 = 0 * ISNUMBER($K17))</formula>
    </cfRule>
    <cfRule type="expression" dxfId="2114" priority="162">
      <formula>AND($K17 &lt; 0, ISNUMBER($K17))</formula>
    </cfRule>
  </conditionalFormatting>
  <conditionalFormatting sqref="D15:F16 E37:F37">
    <cfRule type="expression" dxfId="2113" priority="154">
      <formula>$E$37 &gt; 0</formula>
    </cfRule>
    <cfRule type="expression" dxfId="2112" priority="155">
      <formula>$E$37 = 0</formula>
    </cfRule>
    <cfRule type="expression" dxfId="2111" priority="156">
      <formula>$E$37 &lt; 0</formula>
    </cfRule>
  </conditionalFormatting>
  <conditionalFormatting sqref="G15:I16 H37:I37">
    <cfRule type="expression" dxfId="2110" priority="151">
      <formula>$H$37 &gt; 0</formula>
    </cfRule>
    <cfRule type="expression" dxfId="2109" priority="152">
      <formula>$H$37 = 0</formula>
    </cfRule>
    <cfRule type="expression" dxfId="2108" priority="153">
      <formula>$H$37 &lt; 0</formula>
    </cfRule>
  </conditionalFormatting>
  <conditionalFormatting sqref="J15:L16 K37:L37">
    <cfRule type="expression" dxfId="2107" priority="148">
      <formula>$K$37 &gt; 0</formula>
    </cfRule>
    <cfRule type="expression" dxfId="2106" priority="149">
      <formula>$K$37 = 0</formula>
    </cfRule>
    <cfRule type="expression" dxfId="2105" priority="150">
      <formula>$K$37 &lt; 0</formula>
    </cfRule>
  </conditionalFormatting>
  <conditionalFormatting sqref="M15:O16 N37:O37">
    <cfRule type="expression" dxfId="2104" priority="145">
      <formula>$N$37 &gt; 0</formula>
    </cfRule>
    <cfRule type="expression" dxfId="2103" priority="146">
      <formula>$N$37 = 0</formula>
    </cfRule>
    <cfRule type="expression" dxfId="2102" priority="147">
      <formula>$N$37 &lt; 0</formula>
    </cfRule>
  </conditionalFormatting>
  <conditionalFormatting sqref="A44:C63 M44:O63">
    <cfRule type="expression" dxfId="2101" priority="133">
      <formula>AND($N44 &gt; 0, ISNUMBER($N44))</formula>
    </cfRule>
    <cfRule type="expression" dxfId="2100" priority="134">
      <formula>AND($N44 = 0 * ISNUMBER($N44))</formula>
    </cfRule>
    <cfRule type="expression" dxfId="2099" priority="135">
      <formula>AND($N44 &lt; 0, ISNUMBER($N44))</formula>
    </cfRule>
  </conditionalFormatting>
  <conditionalFormatting sqref="A44:F63">
    <cfRule type="expression" dxfId="2098" priority="142">
      <formula>AND($E44 &gt; 0, ISNUMBER($E44))</formula>
    </cfRule>
    <cfRule type="expression" dxfId="2097" priority="143">
      <formula>AND($E44 = 0 * ISNUMBER($E44))</formula>
    </cfRule>
    <cfRule type="expression" dxfId="2096" priority="144">
      <formula>AND($E44 &lt; 0, ISNUMBER($E44))</formula>
    </cfRule>
  </conditionalFormatting>
  <conditionalFormatting sqref="A44:C63 G44:I63">
    <cfRule type="expression" dxfId="2095" priority="139">
      <formula>AND($H44 &gt; 0, ISNUMBER($H44))</formula>
    </cfRule>
    <cfRule type="expression" dxfId="2094" priority="140">
      <formula>AND($H44 = 0 * ISNUMBER($H44))</formula>
    </cfRule>
    <cfRule type="expression" dxfId="2093" priority="141">
      <formula>AND($H44 &lt; 0, ISNUMBER($H44))</formula>
    </cfRule>
  </conditionalFormatting>
  <conditionalFormatting sqref="A44:C63 J44:L63">
    <cfRule type="expression" dxfId="2092" priority="136">
      <formula>AND($K44 &gt; 0, ISNUMBER($K44))</formula>
    </cfRule>
    <cfRule type="expression" dxfId="2091" priority="137">
      <formula>AND($K44 = 0 * ISNUMBER($K44))</formula>
    </cfRule>
    <cfRule type="expression" dxfId="2090" priority="138">
      <formula>AND($K44 &lt; 0, ISNUMBER($K44))</formula>
    </cfRule>
  </conditionalFormatting>
  <conditionalFormatting sqref="D42:F43 E64:F64">
    <cfRule type="expression" dxfId="2089" priority="130">
      <formula>$E$64 &gt; 0</formula>
    </cfRule>
    <cfRule type="expression" dxfId="2088" priority="131">
      <formula>$E$64 = 0</formula>
    </cfRule>
    <cfRule type="expression" dxfId="2087" priority="132">
      <formula>$E$64 &lt; 0</formula>
    </cfRule>
  </conditionalFormatting>
  <conditionalFormatting sqref="G42:I43 H64:I64">
    <cfRule type="expression" dxfId="2086" priority="127">
      <formula>$H$64 &gt; 0</formula>
    </cfRule>
    <cfRule type="expression" dxfId="2085" priority="128">
      <formula>$H$64 = 0</formula>
    </cfRule>
    <cfRule type="expression" dxfId="2084" priority="129">
      <formula>$H$64 &lt; 0</formula>
    </cfRule>
  </conditionalFormatting>
  <conditionalFormatting sqref="J42:L43 K64:L64">
    <cfRule type="expression" dxfId="2083" priority="124">
      <formula>$K$64 &gt; 0</formula>
    </cfRule>
    <cfRule type="expression" dxfId="2082" priority="125">
      <formula>$K$64 = 0</formula>
    </cfRule>
    <cfRule type="expression" dxfId="2081" priority="126">
      <formula>$K$64 &lt; 0</formula>
    </cfRule>
  </conditionalFormatting>
  <conditionalFormatting sqref="M42:O43 N64:O64">
    <cfRule type="expression" dxfId="2080" priority="121">
      <formula>$N$64 &gt; 0</formula>
    </cfRule>
    <cfRule type="expression" dxfId="2079" priority="122">
      <formula>$N$64 = 0</formula>
    </cfRule>
    <cfRule type="expression" dxfId="2078" priority="123">
      <formula>$N$64 &lt; 0</formula>
    </cfRule>
  </conditionalFormatting>
  <conditionalFormatting sqref="A71:C90 M71:O90">
    <cfRule type="expression" dxfId="2077" priority="109">
      <formula>AND($N71 &gt; 0, ISNUMBER($N71))</formula>
    </cfRule>
    <cfRule type="expression" dxfId="2076" priority="110">
      <formula>AND($N71 = 0 * ISNUMBER($N71))</formula>
    </cfRule>
    <cfRule type="expression" dxfId="2075" priority="111">
      <formula>AND($N71 &lt; 0, ISNUMBER($N71))</formula>
    </cfRule>
  </conditionalFormatting>
  <conditionalFormatting sqref="A71:F90">
    <cfRule type="expression" dxfId="2074" priority="118">
      <formula>AND($E71 &gt; 0, ISNUMBER($E71))</formula>
    </cfRule>
    <cfRule type="expression" dxfId="2073" priority="119">
      <formula>AND($E71 = 0 * ISNUMBER($E71))</formula>
    </cfRule>
    <cfRule type="expression" dxfId="2072" priority="120">
      <formula>AND($E71 &lt; 0, ISNUMBER($E71))</formula>
    </cfRule>
  </conditionalFormatting>
  <conditionalFormatting sqref="A71:C90 G71:I90">
    <cfRule type="expression" dxfId="2071" priority="115">
      <formula>AND($H71 &gt; 0, ISNUMBER($H71))</formula>
    </cfRule>
    <cfRule type="expression" dxfId="2070" priority="116">
      <formula>AND($H71 = 0 * ISNUMBER($H71))</formula>
    </cfRule>
    <cfRule type="expression" dxfId="2069" priority="117">
      <formula>AND($H71 &lt; 0, ISNUMBER($H71))</formula>
    </cfRule>
  </conditionalFormatting>
  <conditionalFormatting sqref="A71:C90 J71:L90">
    <cfRule type="expression" dxfId="2068" priority="112">
      <formula>AND($K71 &gt; 0, ISNUMBER($K71))</formula>
    </cfRule>
    <cfRule type="expression" dxfId="2067" priority="113">
      <formula>AND($K71 = 0 * ISNUMBER($K71))</formula>
    </cfRule>
    <cfRule type="expression" dxfId="2066" priority="114">
      <formula>AND($K71 &lt; 0, ISNUMBER($K71))</formula>
    </cfRule>
  </conditionalFormatting>
  <conditionalFormatting sqref="D69:F70 E91:F91">
    <cfRule type="expression" dxfId="2065" priority="106">
      <formula>$E$91 &gt; 0</formula>
    </cfRule>
    <cfRule type="expression" dxfId="2064" priority="107">
      <formula>$E$91 = 0</formula>
    </cfRule>
    <cfRule type="expression" dxfId="2063" priority="108">
      <formula>$E$91 &lt; 0</formula>
    </cfRule>
  </conditionalFormatting>
  <conditionalFormatting sqref="G69:I70 H91:I91">
    <cfRule type="expression" dxfId="2062" priority="103">
      <formula>$H$91 &gt; 0</formula>
    </cfRule>
    <cfRule type="expression" dxfId="2061" priority="104">
      <formula>$H$91 = 0</formula>
    </cfRule>
    <cfRule type="expression" dxfId="2060" priority="105">
      <formula>$H$91 &lt; 0</formula>
    </cfRule>
  </conditionalFormatting>
  <conditionalFormatting sqref="J69:L70 K91:L91">
    <cfRule type="expression" dxfId="2059" priority="100">
      <formula>$K$91 &gt; 0</formula>
    </cfRule>
    <cfRule type="expression" dxfId="2058" priority="101">
      <formula>$K$91 = 0</formula>
    </cfRule>
    <cfRule type="expression" dxfId="2057" priority="102">
      <formula>$K$91 &lt; 0</formula>
    </cfRule>
  </conditionalFormatting>
  <conditionalFormatting sqref="M69:O70 N91:O91">
    <cfRule type="expression" dxfId="2056" priority="97">
      <formula>$N$91 &gt; 0</formula>
    </cfRule>
    <cfRule type="expression" dxfId="2055" priority="98">
      <formula>$N$91 = 0</formula>
    </cfRule>
    <cfRule type="expression" dxfId="2054" priority="99">
      <formula>$N$91 &lt; 0</formula>
    </cfRule>
  </conditionalFormatting>
  <conditionalFormatting sqref="A98:C117 M98:O117">
    <cfRule type="expression" dxfId="2053" priority="85">
      <formula>AND($N98 &gt; 0, ISNUMBER($N98))</formula>
    </cfRule>
    <cfRule type="expression" dxfId="2052" priority="86">
      <formula>AND($N98 = 0 * ISNUMBER($N98))</formula>
    </cfRule>
    <cfRule type="expression" dxfId="2051" priority="87">
      <formula>AND($N98 &lt; 0, ISNUMBER($N98))</formula>
    </cfRule>
  </conditionalFormatting>
  <conditionalFormatting sqref="A98:F117">
    <cfRule type="expression" dxfId="2050" priority="94">
      <formula>AND($E98 &gt; 0, ISNUMBER($E98))</formula>
    </cfRule>
    <cfRule type="expression" dxfId="2049" priority="95">
      <formula>AND($E98 = 0 * ISNUMBER($E98))</formula>
    </cfRule>
    <cfRule type="expression" dxfId="2048" priority="96">
      <formula>AND($E98 &lt; 0, ISNUMBER($E98))</formula>
    </cfRule>
  </conditionalFormatting>
  <conditionalFormatting sqref="A98:C117 G98:I117">
    <cfRule type="expression" dxfId="2047" priority="91">
      <formula>AND($H98 &gt; 0, ISNUMBER($H98))</formula>
    </cfRule>
    <cfRule type="expression" dxfId="2046" priority="92">
      <formula>AND($H98 = 0 * ISNUMBER($H98))</formula>
    </cfRule>
    <cfRule type="expression" dxfId="2045" priority="93">
      <formula>AND($H98 &lt; 0, ISNUMBER($H98))</formula>
    </cfRule>
  </conditionalFormatting>
  <conditionalFormatting sqref="A98:C117 J98:L117">
    <cfRule type="expression" dxfId="2044" priority="88">
      <formula>AND($K98 &gt; 0, ISNUMBER($K98))</formula>
    </cfRule>
    <cfRule type="expression" dxfId="2043" priority="89">
      <formula>AND($K98 = 0 * ISNUMBER($K98))</formula>
    </cfRule>
    <cfRule type="expression" dxfId="2042" priority="90">
      <formula>AND($K98 &lt; 0, ISNUMBER($K98))</formula>
    </cfRule>
  </conditionalFormatting>
  <conditionalFormatting sqref="D96:F97 E118:F118">
    <cfRule type="expression" dxfId="2041" priority="82">
      <formula>$E$118 &gt; 0</formula>
    </cfRule>
    <cfRule type="expression" dxfId="2040" priority="83">
      <formula>$E$118 = 0</formula>
    </cfRule>
    <cfRule type="expression" dxfId="2039" priority="84">
      <formula>$E$118 &lt; 0</formula>
    </cfRule>
  </conditionalFormatting>
  <conditionalFormatting sqref="G96:I97 H118:I118">
    <cfRule type="expression" dxfId="2038" priority="79">
      <formula>$H$118 &gt; 0</formula>
    </cfRule>
    <cfRule type="expression" dxfId="2037" priority="80">
      <formula>$H$118 = 0</formula>
    </cfRule>
    <cfRule type="expression" dxfId="2036" priority="81">
      <formula>$H$118 &lt; 0</formula>
    </cfRule>
  </conditionalFormatting>
  <conditionalFormatting sqref="J96:L97 K118:L118">
    <cfRule type="expression" dxfId="2035" priority="76">
      <formula>$K$118 &gt; 0</formula>
    </cfRule>
    <cfRule type="expression" dxfId="2034" priority="77">
      <formula>$K$118 = 0</formula>
    </cfRule>
    <cfRule type="expression" dxfId="2033" priority="78">
      <formula>$K$118 &lt; 0</formula>
    </cfRule>
  </conditionalFormatting>
  <conditionalFormatting sqref="M96:O97 N118:O118">
    <cfRule type="expression" dxfId="2032" priority="73">
      <formula>$N$118 &gt; 0</formula>
    </cfRule>
    <cfRule type="expression" dxfId="2031" priority="74">
      <formula>$N$118 = 0</formula>
    </cfRule>
    <cfRule type="expression" dxfId="2030" priority="75">
      <formula>$N$118 &lt; 0</formula>
    </cfRule>
  </conditionalFormatting>
  <conditionalFormatting sqref="A125:C144 M125:O144">
    <cfRule type="expression" dxfId="2029" priority="61">
      <formula>AND($N125 &gt; 0, ISNUMBER($N125))</formula>
    </cfRule>
    <cfRule type="expression" dxfId="2028" priority="62">
      <formula>AND($N125 = 0 * ISNUMBER($N125))</formula>
    </cfRule>
    <cfRule type="expression" dxfId="2027" priority="63">
      <formula>AND($N125 &lt; 0, ISNUMBER($N125))</formula>
    </cfRule>
  </conditionalFormatting>
  <conditionalFormatting sqref="A125:F144">
    <cfRule type="expression" dxfId="2026" priority="70">
      <formula>AND($E125 &gt; 0, ISNUMBER($E125))</formula>
    </cfRule>
    <cfRule type="expression" dxfId="2025" priority="71">
      <formula>AND($E125 = 0 * ISNUMBER($E125))</formula>
    </cfRule>
    <cfRule type="expression" dxfId="2024" priority="72">
      <formula>AND($E125 &lt; 0, ISNUMBER($E125))</formula>
    </cfRule>
  </conditionalFormatting>
  <conditionalFormatting sqref="A125:C144 G125:I144">
    <cfRule type="expression" dxfId="2023" priority="67">
      <formula>AND($H125 &gt; 0, ISNUMBER($H125))</formula>
    </cfRule>
    <cfRule type="expression" dxfId="2022" priority="68">
      <formula>AND($H125 = 0 * ISNUMBER($H125))</formula>
    </cfRule>
    <cfRule type="expression" dxfId="2021" priority="69">
      <formula>AND($H125 &lt; 0, ISNUMBER($H125))</formula>
    </cfRule>
  </conditionalFormatting>
  <conditionalFormatting sqref="A125:C144 J125:L144">
    <cfRule type="expression" dxfId="2020" priority="64">
      <formula>AND($K125 &gt; 0, ISNUMBER($K125))</formula>
    </cfRule>
    <cfRule type="expression" dxfId="2019" priority="65">
      <formula>AND($K125 = 0 * ISNUMBER($K125))</formula>
    </cfRule>
    <cfRule type="expression" dxfId="2018" priority="66">
      <formula>AND($K125 &lt; 0, ISNUMBER($K125))</formula>
    </cfRule>
  </conditionalFormatting>
  <conditionalFormatting sqref="D123:F124 E145:F145">
    <cfRule type="expression" dxfId="2017" priority="58">
      <formula>$E$145 &gt; 0</formula>
    </cfRule>
    <cfRule type="expression" dxfId="2016" priority="59">
      <formula>$E$145 = 0</formula>
    </cfRule>
    <cfRule type="expression" dxfId="2015" priority="60">
      <formula>$E$145 &lt; 0</formula>
    </cfRule>
  </conditionalFormatting>
  <conditionalFormatting sqref="G123:I124 H145:I145">
    <cfRule type="expression" dxfId="2014" priority="55">
      <formula>$H$145 &gt; 0</formula>
    </cfRule>
    <cfRule type="expression" dxfId="2013" priority="56">
      <formula>$H$145 = 0</formula>
    </cfRule>
    <cfRule type="expression" dxfId="2012" priority="57">
      <formula>$H$145 &lt; 0</formula>
    </cfRule>
  </conditionalFormatting>
  <conditionalFormatting sqref="J123:L124 K145:L145">
    <cfRule type="expression" dxfId="2011" priority="52">
      <formula>$K$145 &gt; 0</formula>
    </cfRule>
    <cfRule type="expression" dxfId="2010" priority="53">
      <formula>$K$145 = 0</formula>
    </cfRule>
    <cfRule type="expression" dxfId="2009" priority="54">
      <formula>$K$145 &lt; 0</formula>
    </cfRule>
  </conditionalFormatting>
  <conditionalFormatting sqref="M123:O124 N145:O145">
    <cfRule type="expression" dxfId="2008" priority="49">
      <formula>$N$145 &gt; 0</formula>
    </cfRule>
    <cfRule type="expression" dxfId="2007" priority="50">
      <formula>$N$145 = 0</formula>
    </cfRule>
    <cfRule type="expression" dxfId="2006" priority="51">
      <formula>$N$145 &lt; 0</formula>
    </cfRule>
  </conditionalFormatting>
  <conditionalFormatting sqref="A152:C171 M152:O171">
    <cfRule type="expression" dxfId="2005" priority="37">
      <formula>AND($N152 &gt; 0, ISNUMBER($N152))</formula>
    </cfRule>
    <cfRule type="expression" dxfId="2004" priority="38">
      <formula>AND($N152 = 0 * ISNUMBER($N152))</formula>
    </cfRule>
    <cfRule type="expression" dxfId="2003" priority="39">
      <formula>AND($N152 &lt; 0, ISNUMBER($N152))</formula>
    </cfRule>
  </conditionalFormatting>
  <conditionalFormatting sqref="A152:F171">
    <cfRule type="expression" dxfId="2002" priority="46">
      <formula>AND($E152 &gt; 0, ISNUMBER($E152))</formula>
    </cfRule>
    <cfRule type="expression" dxfId="2001" priority="47">
      <formula>AND($E152 = 0 * ISNUMBER($E152))</formula>
    </cfRule>
    <cfRule type="expression" dxfId="2000" priority="48">
      <formula>AND($E152 &lt; 0, ISNUMBER($E152))</formula>
    </cfRule>
  </conditionalFormatting>
  <conditionalFormatting sqref="A152:C171 G152:I171">
    <cfRule type="expression" dxfId="1999" priority="43">
      <formula>AND($H152 &gt; 0, ISNUMBER($H152))</formula>
    </cfRule>
    <cfRule type="expression" dxfId="1998" priority="44">
      <formula>AND($H152 = 0 * ISNUMBER($H152))</formula>
    </cfRule>
    <cfRule type="expression" dxfId="1997" priority="45">
      <formula>AND($H152 &lt; 0, ISNUMBER($H152))</formula>
    </cfRule>
  </conditionalFormatting>
  <conditionalFormatting sqref="A152:C171 J152:L171">
    <cfRule type="expression" dxfId="1996" priority="40">
      <formula>AND($K152 &gt; 0, ISNUMBER($K152))</formula>
    </cfRule>
    <cfRule type="expression" dxfId="1995" priority="41">
      <formula>AND($K152 = 0 * ISNUMBER($K152))</formula>
    </cfRule>
    <cfRule type="expression" dxfId="1994" priority="42">
      <formula>AND($K152 &lt; 0, ISNUMBER($K152))</formula>
    </cfRule>
  </conditionalFormatting>
  <conditionalFormatting sqref="D150:F151 E172:F172">
    <cfRule type="expression" dxfId="1993" priority="34">
      <formula>$E$172 &gt; 0</formula>
    </cfRule>
    <cfRule type="expression" dxfId="1992" priority="35">
      <formula>$E$172 = 0</formula>
    </cfRule>
    <cfRule type="expression" dxfId="1991" priority="36">
      <formula>$E$172 &lt; 0</formula>
    </cfRule>
  </conditionalFormatting>
  <conditionalFormatting sqref="G150:I151 H172:I172">
    <cfRule type="expression" dxfId="1990" priority="31">
      <formula>$H$172 &gt; 0</formula>
    </cfRule>
    <cfRule type="expression" dxfId="1989" priority="32">
      <formula>$H$172 = 0</formula>
    </cfRule>
    <cfRule type="expression" dxfId="1988" priority="33">
      <formula>$H$172 &lt; 0</formula>
    </cfRule>
  </conditionalFormatting>
  <conditionalFormatting sqref="J150:L151 K172:L172">
    <cfRule type="expression" dxfId="1987" priority="28">
      <formula>$K$172 &gt; 0</formula>
    </cfRule>
    <cfRule type="expression" dxfId="1986" priority="29">
      <formula>$K$172 = 0</formula>
    </cfRule>
    <cfRule type="expression" dxfId="1985" priority="30">
      <formula>$K$172 &lt; 0</formula>
    </cfRule>
  </conditionalFormatting>
  <conditionalFormatting sqref="M150:O151 N172:O172">
    <cfRule type="expression" dxfId="1984" priority="25">
      <formula>$N$172 &gt; 0</formula>
    </cfRule>
    <cfRule type="expression" dxfId="1983" priority="26">
      <formula>$N$172 = 0</formula>
    </cfRule>
    <cfRule type="expression" dxfId="1982" priority="27">
      <formula>$N$172 &lt; 0</formula>
    </cfRule>
  </conditionalFormatting>
  <conditionalFormatting sqref="A179:C198 M179:O198">
    <cfRule type="expression" dxfId="1981" priority="13">
      <formula>AND($N179 &gt; 0, ISNUMBER($N179))</formula>
    </cfRule>
    <cfRule type="expression" dxfId="1980" priority="14">
      <formula>AND($N179 = 0 * ISNUMBER($N179))</formula>
    </cfRule>
    <cfRule type="expression" dxfId="1979" priority="15">
      <formula>AND($N179 &lt; 0, ISNUMBER($N179))</formula>
    </cfRule>
  </conditionalFormatting>
  <conditionalFormatting sqref="A179:F198">
    <cfRule type="expression" dxfId="1978" priority="22">
      <formula>AND($E179 &gt; 0, ISNUMBER($E179))</formula>
    </cfRule>
    <cfRule type="expression" dxfId="1977" priority="23">
      <formula>AND($E179 = 0 * ISNUMBER($E179))</formula>
    </cfRule>
    <cfRule type="expression" dxfId="1976" priority="24">
      <formula>AND($E179 &lt; 0, ISNUMBER($E179))</formula>
    </cfRule>
  </conditionalFormatting>
  <conditionalFormatting sqref="A179:C198 G179:I198">
    <cfRule type="expression" dxfId="1975" priority="19">
      <formula>AND($H179 &gt; 0, ISNUMBER($H179))</formula>
    </cfRule>
    <cfRule type="expression" dxfId="1974" priority="20">
      <formula>AND($H179 = 0 * ISNUMBER($H179))</formula>
    </cfRule>
    <cfRule type="expression" dxfId="1973" priority="21">
      <formula>AND($H179 &lt; 0, ISNUMBER($H179))</formula>
    </cfRule>
  </conditionalFormatting>
  <conditionalFormatting sqref="A179:C198 J179:L198">
    <cfRule type="expression" dxfId="1972" priority="16">
      <formula>AND($K179 &gt; 0, ISNUMBER($K179))</formula>
    </cfRule>
    <cfRule type="expression" dxfId="1971" priority="17">
      <formula>AND($K179 = 0 * ISNUMBER($K179))</formula>
    </cfRule>
    <cfRule type="expression" dxfId="1970" priority="18">
      <formula>AND($K179 &lt; 0, ISNUMBER($K179))</formula>
    </cfRule>
  </conditionalFormatting>
  <conditionalFormatting sqref="D177:F178 E199:F199">
    <cfRule type="expression" dxfId="1969" priority="10">
      <formula>$E$199 &gt; 0</formula>
    </cfRule>
    <cfRule type="expression" dxfId="1968" priority="11">
      <formula>$E$199 = 0</formula>
    </cfRule>
    <cfRule type="expression" dxfId="1967" priority="12">
      <formula>$E$199 &lt; 0</formula>
    </cfRule>
  </conditionalFormatting>
  <conditionalFormatting sqref="G177:I178 H199:I199">
    <cfRule type="expression" dxfId="1966" priority="7">
      <formula>$H$199 &gt; 0</formula>
    </cfRule>
    <cfRule type="expression" dxfId="1965" priority="8">
      <formula>$H$199 = 0</formula>
    </cfRule>
    <cfRule type="expression" dxfId="1964" priority="9">
      <formula>$H$199 &lt; 0</formula>
    </cfRule>
  </conditionalFormatting>
  <conditionalFormatting sqref="J177:L178 K199:L199">
    <cfRule type="expression" dxfId="1963" priority="4">
      <formula>$K$199 &gt; 0</formula>
    </cfRule>
    <cfRule type="expression" dxfId="1962" priority="5">
      <formula>$K$199 = 0</formula>
    </cfRule>
    <cfRule type="expression" dxfId="1961" priority="6">
      <formula>$K$199 &lt; 0</formula>
    </cfRule>
  </conditionalFormatting>
  <conditionalFormatting sqref="M177:O178 N199:O199">
    <cfRule type="expression" dxfId="1960" priority="1">
      <formula>$N$199 &gt; 0</formula>
    </cfRule>
    <cfRule type="expression" dxfId="1959" priority="2">
      <formula>$N$199 = 0</formula>
    </cfRule>
    <cfRule type="expression" dxfId="195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A2F925-48E3-400B-819A-E652B12FF0B2}">
  <sheetPr codeName="Sheet20"/>
  <dimension ref="A1:S199"/>
  <sheetViews>
    <sheetView topLeftCell="A30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2" t="s">
        <v>0</v>
      </c>
      <c r="B1" s="203"/>
      <c r="C1" s="203"/>
      <c r="D1" s="203"/>
      <c r="E1" s="203"/>
      <c r="F1" s="204"/>
      <c r="G1" s="205">
        <v>44610</v>
      </c>
      <c r="H1" s="206"/>
      <c r="I1" s="207"/>
      <c r="J1" s="202" t="s">
        <v>1</v>
      </c>
      <c r="K1" s="203"/>
      <c r="L1" s="203"/>
      <c r="M1" s="203"/>
      <c r="N1" s="203"/>
      <c r="O1" s="204"/>
      <c r="Q1" s="202" t="s">
        <v>2</v>
      </c>
      <c r="R1" s="204"/>
    </row>
    <row r="2" spans="1:19" ht="17.25" customHeight="1">
      <c r="A2" s="117" t="s">
        <v>3</v>
      </c>
      <c r="B2" s="208" t="s">
        <v>8</v>
      </c>
      <c r="C2" s="209"/>
      <c r="D2" s="209"/>
      <c r="E2" s="209"/>
      <c r="F2" s="210"/>
      <c r="G2" s="211" t="s">
        <v>46</v>
      </c>
      <c r="H2" s="212"/>
      <c r="I2" s="213"/>
      <c r="J2" s="1" t="s">
        <v>3</v>
      </c>
      <c r="K2" s="208" t="s">
        <v>316</v>
      </c>
      <c r="L2" s="209"/>
      <c r="M2" s="209"/>
      <c r="N2" s="209"/>
      <c r="O2" s="210"/>
      <c r="Q2" s="2" t="s">
        <v>6</v>
      </c>
      <c r="R2" s="3">
        <v>0.375</v>
      </c>
    </row>
    <row r="3" spans="1:19" ht="17.25" customHeight="1" thickBot="1">
      <c r="A3" s="118" t="s">
        <v>7</v>
      </c>
      <c r="B3" s="214" t="s">
        <v>324</v>
      </c>
      <c r="C3" s="215"/>
      <c r="D3" s="215"/>
      <c r="E3" s="215"/>
      <c r="F3" s="216"/>
      <c r="G3" s="21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-164,412 KRW (-5.48%)</v>
      </c>
      <c r="H3" s="218"/>
      <c r="I3" s="219"/>
      <c r="J3" s="4" t="s">
        <v>7</v>
      </c>
      <c r="K3" s="214" t="s">
        <v>317</v>
      </c>
      <c r="L3" s="215"/>
      <c r="M3" s="215"/>
      <c r="N3" s="215"/>
      <c r="O3" s="21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14" t="s">
        <v>16</v>
      </c>
      <c r="C4" s="215"/>
      <c r="D4" s="215"/>
      <c r="E4" s="215"/>
      <c r="F4" s="216"/>
      <c r="G4" s="211" t="s">
        <v>44</v>
      </c>
      <c r="H4" s="212"/>
      <c r="I4" s="213"/>
      <c r="J4" s="4" t="s">
        <v>11</v>
      </c>
      <c r="K4" s="214" t="s">
        <v>318</v>
      </c>
      <c r="L4" s="215"/>
      <c r="M4" s="215"/>
      <c r="N4" s="215"/>
      <c r="O4" s="21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14" t="s">
        <v>315</v>
      </c>
      <c r="C5" s="215"/>
      <c r="D5" s="215"/>
      <c r="E5" s="215"/>
      <c r="F5" s="216"/>
      <c r="G5" s="21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-134,384 KRW (-4.48%)</v>
      </c>
      <c r="H5" s="218"/>
      <c r="I5" s="219"/>
      <c r="J5" s="4" t="s">
        <v>15</v>
      </c>
      <c r="K5" s="214" t="s">
        <v>319</v>
      </c>
      <c r="L5" s="215"/>
      <c r="M5" s="215"/>
      <c r="N5" s="215"/>
      <c r="O5" s="216"/>
    </row>
    <row r="6" spans="1:19">
      <c r="A6" s="118" t="s">
        <v>18</v>
      </c>
      <c r="B6" s="214"/>
      <c r="C6" s="215"/>
      <c r="D6" s="215"/>
      <c r="E6" s="215"/>
      <c r="F6" s="216"/>
      <c r="G6" s="211" t="s">
        <v>45</v>
      </c>
      <c r="H6" s="212"/>
      <c r="I6" s="213"/>
      <c r="J6" s="4" t="s">
        <v>18</v>
      </c>
      <c r="K6" s="214" t="s">
        <v>320</v>
      </c>
      <c r="L6" s="215"/>
      <c r="M6" s="215"/>
      <c r="N6" s="215"/>
      <c r="O6" s="216"/>
    </row>
    <row r="7" spans="1:19" ht="17.25" thickBot="1">
      <c r="A7" s="118" t="s">
        <v>21</v>
      </c>
      <c r="B7" s="214"/>
      <c r="C7" s="215"/>
      <c r="D7" s="215"/>
      <c r="E7" s="215"/>
      <c r="F7" s="216"/>
      <c r="G7" s="21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-150,517 KRW (-5.02%)</v>
      </c>
      <c r="H7" s="218"/>
      <c r="I7" s="219"/>
      <c r="J7" s="4" t="s">
        <v>21</v>
      </c>
      <c r="K7" s="214" t="s">
        <v>321</v>
      </c>
      <c r="L7" s="215"/>
      <c r="M7" s="215"/>
      <c r="N7" s="215"/>
      <c r="O7" s="216"/>
    </row>
    <row r="8" spans="1:19" ht="17.25" thickBot="1">
      <c r="A8" s="118" t="s">
        <v>24</v>
      </c>
      <c r="B8" s="214"/>
      <c r="C8" s="215"/>
      <c r="D8" s="215"/>
      <c r="E8" s="215"/>
      <c r="F8" s="216"/>
      <c r="G8" s="211" t="s">
        <v>251</v>
      </c>
      <c r="H8" s="212"/>
      <c r="I8" s="213"/>
      <c r="J8" s="4" t="s">
        <v>24</v>
      </c>
      <c r="K8" s="214"/>
      <c r="L8" s="215"/>
      <c r="M8" s="215"/>
      <c r="N8" s="215"/>
      <c r="O8" s="216"/>
      <c r="Q8" s="202" t="s">
        <v>27</v>
      </c>
      <c r="R8" s="204"/>
    </row>
    <row r="9" spans="1:19" ht="17.25" thickBot="1">
      <c r="A9" s="118" t="s">
        <v>28</v>
      </c>
      <c r="B9" s="214"/>
      <c r="C9" s="215"/>
      <c r="D9" s="215"/>
      <c r="E9" s="215"/>
      <c r="F9" s="216"/>
      <c r="G9" s="21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-145,314 KRW (-4.84%)</v>
      </c>
      <c r="H9" s="218"/>
      <c r="I9" s="219"/>
      <c r="J9" s="4" t="s">
        <v>28</v>
      </c>
      <c r="K9" s="214"/>
      <c r="L9" s="215"/>
      <c r="M9" s="215"/>
      <c r="N9" s="215"/>
      <c r="O9" s="216"/>
      <c r="Q9" s="2" t="s">
        <v>29</v>
      </c>
      <c r="R9" s="6">
        <v>10</v>
      </c>
    </row>
    <row r="10" spans="1:19">
      <c r="A10" s="118" t="s">
        <v>30</v>
      </c>
      <c r="B10" s="214"/>
      <c r="C10" s="215"/>
      <c r="D10" s="215"/>
      <c r="E10" s="215"/>
      <c r="F10" s="216"/>
      <c r="G10" s="211" t="s">
        <v>47</v>
      </c>
      <c r="H10" s="212"/>
      <c r="I10" s="213"/>
      <c r="J10" s="4" t="s">
        <v>30</v>
      </c>
      <c r="K10" s="214" t="s">
        <v>322</v>
      </c>
      <c r="L10" s="215"/>
      <c r="M10" s="215"/>
      <c r="N10" s="215"/>
      <c r="O10" s="216"/>
      <c r="Q10" s="2" t="s">
        <v>31</v>
      </c>
      <c r="R10" s="6">
        <v>100</v>
      </c>
    </row>
    <row r="11" spans="1:19" ht="17.25" thickBot="1">
      <c r="A11" s="119" t="s">
        <v>32</v>
      </c>
      <c r="B11" s="220" t="s">
        <v>323</v>
      </c>
      <c r="C11" s="221"/>
      <c r="D11" s="221"/>
      <c r="E11" s="221"/>
      <c r="F11" s="222"/>
      <c r="G11" s="21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8"/>
      <c r="I11" s="219"/>
      <c r="J11" s="7" t="s">
        <v>32</v>
      </c>
      <c r="K11" s="220" t="s">
        <v>314</v>
      </c>
      <c r="L11" s="221"/>
      <c r="M11" s="221"/>
      <c r="N11" s="221"/>
      <c r="O11" s="222"/>
      <c r="Q11" s="65" t="s">
        <v>33</v>
      </c>
      <c r="R11" s="8">
        <v>1000</v>
      </c>
    </row>
    <row r="12" spans="1:19" ht="17.25" thickBot="1"/>
    <row r="13" spans="1:19" ht="17.25" customHeight="1" thickBot="1">
      <c r="A13" s="202" t="s">
        <v>34</v>
      </c>
      <c r="B13" s="203"/>
      <c r="C13" s="203"/>
      <c r="D13" s="203"/>
      <c r="E13" s="203"/>
      <c r="F13" s="203"/>
      <c r="G13" s="203"/>
      <c r="H13" s="203"/>
      <c r="I13" s="203"/>
      <c r="J13" s="203"/>
      <c r="K13" s="203"/>
      <c r="L13" s="203"/>
      <c r="M13" s="203"/>
      <c r="N13" s="203"/>
      <c r="O13" s="204"/>
      <c r="Q13" s="223"/>
      <c r="R13" s="223"/>
      <c r="S13" s="223"/>
    </row>
    <row r="14" spans="1:19" ht="17.25" customHeight="1" thickBot="1">
      <c r="A14" s="194" t="s">
        <v>35</v>
      </c>
      <c r="B14" s="202" t="s">
        <v>36</v>
      </c>
      <c r="C14" s="204"/>
      <c r="D14" s="202" t="s">
        <v>37</v>
      </c>
      <c r="E14" s="203"/>
      <c r="F14" s="204"/>
      <c r="G14" s="229">
        <f>_xlfn.IFNA(VLOOKUP(B14, 현재가테이블!$B$2:$D$200, 2, FALSE), "-")</f>
        <v>48446000</v>
      </c>
      <c r="H14" s="230"/>
      <c r="I14" s="231"/>
      <c r="J14" s="202" t="s">
        <v>38</v>
      </c>
      <c r="K14" s="203"/>
      <c r="L14" s="204"/>
      <c r="M14" s="232">
        <f>_xlfn.IFNA(VLOOKUP(B14, 현재가테이블!$B$2:$D$200, 3, FALSE), "-")</f>
        <v>4.5040769699999997E-2</v>
      </c>
      <c r="N14" s="233"/>
      <c r="O14" s="234"/>
      <c r="Q14" s="223"/>
      <c r="R14" s="223"/>
      <c r="S14" s="223"/>
    </row>
    <row r="15" spans="1:19" ht="17.25" customHeight="1" thickBot="1">
      <c r="A15" s="267" t="s">
        <v>39</v>
      </c>
      <c r="B15" s="268" t="str">
        <f>TEXT($G$1, "[$-ko-KR]yyyy-mm-dd(ddd) ") &amp; "오전 00:00"</f>
        <v>2022-02-18(금) 오전 00:00</v>
      </c>
      <c r="C15" s="269"/>
      <c r="D15" s="225" t="str">
        <f>TEXT($G$1, "[$-ko-KR]yyyy-mm-dd(ddd) ") &amp; "오후 14:00"</f>
        <v>2022-02-18(금) 오후 14:00</v>
      </c>
      <c r="E15" s="226"/>
      <c r="F15" s="227"/>
      <c r="G15" s="225" t="str">
        <f>TEXT($G$1, "[$-ko-KR]yyyy-mm-dd(ddd) ") &amp; "오후 19:00"</f>
        <v>2022-02-18(금) 오후 19:00</v>
      </c>
      <c r="H15" s="226"/>
      <c r="I15" s="227"/>
      <c r="J15" s="225" t="str">
        <f>TEXT($G$1, "[$-ko-KR]yyyy-mm-dd(ddd) ") &amp; "오후 21:00"</f>
        <v>2022-02-18(금) 오후 21:00</v>
      </c>
      <c r="K15" s="226"/>
      <c r="L15" s="227"/>
      <c r="M15" s="225" t="str">
        <f>TEXT($G$1+1, "[$-ko-KR]yyyy-mm-dd(ddd) ") &amp; "오전 00:00"</f>
        <v>2022-02-19(토) 오전 00:00</v>
      </c>
      <c r="N15" s="226"/>
      <c r="O15" s="227"/>
      <c r="Q15" s="223"/>
      <c r="R15" s="223"/>
      <c r="S15" s="223"/>
    </row>
    <row r="16" spans="1:19" ht="17.25" customHeight="1" thickBot="1">
      <c r="A16" s="26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5" t="s">
        <v>37</v>
      </c>
      <c r="H16" s="196" t="s">
        <v>40</v>
      </c>
      <c r="I16" s="19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8"/>
      <c r="R16" s="228"/>
      <c r="S16" s="22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3"/>
      <c r="R17" s="223"/>
      <c r="S17" s="223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3"/>
      <c r="R18" s="223"/>
      <c r="S18" s="223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8"/>
      <c r="R19" s="228"/>
      <c r="S19" s="22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8"/>
      <c r="R20" s="228"/>
      <c r="S20" s="22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8"/>
      <c r="R21" s="228"/>
      <c r="S21" s="22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8"/>
      <c r="R22" s="228"/>
      <c r="S22" s="22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8"/>
      <c r="R23" s="228"/>
      <c r="S23" s="22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8"/>
      <c r="R24" s="228"/>
      <c r="S24" s="22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7"/>
      <c r="R26" s="238"/>
      <c r="S26" s="23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0"/>
      <c r="R27" s="241"/>
      <c r="S27" s="24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3"/>
      <c r="R28" s="244"/>
      <c r="S28" s="24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8"/>
      <c r="R29" s="228"/>
      <c r="S29" s="22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3"/>
      <c r="R30" s="223"/>
      <c r="S30" s="223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3"/>
      <c r="R31" s="223"/>
      <c r="S31" s="223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8"/>
      <c r="R32" s="228"/>
      <c r="S32" s="22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8"/>
      <c r="R33" s="228"/>
      <c r="S33" s="22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8"/>
      <c r="R34" s="228"/>
      <c r="S34" s="22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0"/>
      <c r="R35" s="251"/>
      <c r="S35" s="25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3"/>
      <c r="R36" s="254"/>
      <c r="S36" s="255"/>
    </row>
    <row r="37" spans="1:19" ht="17.25" customHeight="1" thickBot="1">
      <c r="A37" s="132" t="s">
        <v>42</v>
      </c>
      <c r="B37" s="261">
        <v>150000</v>
      </c>
      <c r="C37" s="26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6"/>
      <c r="R37" s="257"/>
      <c r="S37" s="258"/>
    </row>
    <row r="38" spans="1:19" ht="17.25" customHeight="1"/>
    <row r="39" spans="1:19" ht="17.25" customHeight="1" thickBot="1"/>
    <row r="40" spans="1:19" ht="17.25" customHeight="1" thickBot="1">
      <c r="A40" s="202" t="s">
        <v>44</v>
      </c>
      <c r="B40" s="203"/>
      <c r="C40" s="203"/>
      <c r="D40" s="203"/>
      <c r="E40" s="203"/>
      <c r="F40" s="203"/>
      <c r="G40" s="203"/>
      <c r="H40" s="203"/>
      <c r="I40" s="203"/>
      <c r="J40" s="203"/>
      <c r="K40" s="203"/>
      <c r="L40" s="203"/>
      <c r="M40" s="203"/>
      <c r="N40" s="203"/>
      <c r="O40" s="204"/>
      <c r="Q40" s="223"/>
      <c r="R40" s="223"/>
      <c r="S40" s="223"/>
    </row>
    <row r="41" spans="1:19" ht="17.25" customHeight="1" thickBot="1">
      <c r="A41" s="194" t="s">
        <v>263</v>
      </c>
      <c r="B41" s="202" t="s">
        <v>49</v>
      </c>
      <c r="C41" s="204"/>
      <c r="D41" s="202" t="s">
        <v>57</v>
      </c>
      <c r="E41" s="203"/>
      <c r="F41" s="204"/>
      <c r="G41" s="229">
        <f>_xlfn.IFNA(VLOOKUP(B41, 현재가테이블!$B$2:$D$200, 2, FALSE), "-")</f>
        <v>48446000</v>
      </c>
      <c r="H41" s="230"/>
      <c r="I41" s="231"/>
      <c r="J41" s="202" t="s">
        <v>58</v>
      </c>
      <c r="K41" s="203"/>
      <c r="L41" s="204"/>
      <c r="M41" s="232">
        <f>_xlfn.IFNA(VLOOKUP(B41, 현재가테이블!$B$2:$D$200, 3, FALSE), "-")</f>
        <v>4.5040769699999997E-2</v>
      </c>
      <c r="N41" s="233"/>
      <c r="O41" s="234"/>
      <c r="Q41" s="223"/>
      <c r="R41" s="223"/>
      <c r="S41" s="223"/>
    </row>
    <row r="42" spans="1:19" ht="17.25" customHeight="1" thickBot="1">
      <c r="A42" s="263" t="s">
        <v>54</v>
      </c>
      <c r="B42" s="265" t="str">
        <f>TEXT($G$1, "[$-ko-KR]yyyy-mm-dd(ddd) ") &amp; "오전 00:00"</f>
        <v>2022-02-18(금) 오전 00:00</v>
      </c>
      <c r="C42" s="266"/>
      <c r="D42" s="225" t="str">
        <f>TEXT($G$1, "[$-ko-KR]yyyy-mm-dd(ddd) ") &amp; "오후 14:00"</f>
        <v>2022-02-18(금) 오후 14:00</v>
      </c>
      <c r="E42" s="226"/>
      <c r="F42" s="227"/>
      <c r="G42" s="225" t="str">
        <f>TEXT($G$1, "[$-ko-KR]yyyy-mm-dd(ddd) ") &amp; "오후 19:00"</f>
        <v>2022-02-18(금) 오후 19:00</v>
      </c>
      <c r="H42" s="226"/>
      <c r="I42" s="227"/>
      <c r="J42" s="225" t="str">
        <f>TEXT($G$1, "[$-ko-KR]yyyy-mm-dd(ddd) ") &amp; "오후 21:00"</f>
        <v>2022-02-18(금) 오후 21:00</v>
      </c>
      <c r="K42" s="226"/>
      <c r="L42" s="227"/>
      <c r="M42" s="225" t="str">
        <f>TEXT($G$1+1, "[$-ko-KR]yyyy-mm-dd(ddd) ") &amp; "오전 00:00"</f>
        <v>2022-02-19(토) 오전 00:00</v>
      </c>
      <c r="N42" s="226"/>
      <c r="O42" s="227"/>
      <c r="Q42" s="223"/>
      <c r="R42" s="223"/>
      <c r="S42" s="223"/>
    </row>
    <row r="43" spans="1:19" ht="17.25" customHeight="1" thickBot="1">
      <c r="A43" s="264"/>
      <c r="B43" s="121" t="s">
        <v>57</v>
      </c>
      <c r="C43" s="122" t="s">
        <v>58</v>
      </c>
      <c r="D43" s="2" t="s">
        <v>57</v>
      </c>
      <c r="E43" s="10" t="s">
        <v>264</v>
      </c>
      <c r="F43" s="11" t="s">
        <v>265</v>
      </c>
      <c r="G43" s="195" t="s">
        <v>57</v>
      </c>
      <c r="H43" s="196" t="s">
        <v>264</v>
      </c>
      <c r="I43" s="197" t="s">
        <v>265</v>
      </c>
      <c r="J43" s="10" t="s">
        <v>57</v>
      </c>
      <c r="K43" s="10" t="s">
        <v>264</v>
      </c>
      <c r="L43" s="115" t="s">
        <v>265</v>
      </c>
      <c r="M43" s="2" t="s">
        <v>57</v>
      </c>
      <c r="N43" s="10" t="s">
        <v>264</v>
      </c>
      <c r="O43" s="66" t="s">
        <v>265</v>
      </c>
      <c r="Q43" s="228"/>
      <c r="R43" s="228"/>
      <c r="S43" s="228"/>
    </row>
    <row r="44" spans="1:19" ht="17.25" customHeight="1" thickBot="1">
      <c r="A44" s="123" t="s">
        <v>149</v>
      </c>
      <c r="B44" s="124">
        <v>78.900000000000006</v>
      </c>
      <c r="C44" s="76">
        <v>-2.10918114E-2</v>
      </c>
      <c r="D44" s="13">
        <v>77.099999999999994</v>
      </c>
      <c r="E44" s="14">
        <f>IF(ISNUMBER(D44), (D44 - $B44) / $B44, "")</f>
        <v>-2.28136882129279E-2</v>
      </c>
      <c r="F44" s="16">
        <f>IF(ISNUMBER(D44), $B64 * E44, "")</f>
        <v>-3422.053231939185</v>
      </c>
      <c r="G44" s="29">
        <v>78</v>
      </c>
      <c r="H44" s="14">
        <f>IF(ISNUMBER(G44), (G44 - $B44) / $B44, "")</f>
        <v>-1.140684410646395E-2</v>
      </c>
      <c r="I44" s="100">
        <f>IF(ISNUMBER(G44), $B64 * H44, "")</f>
        <v>-1711.0266159695925</v>
      </c>
      <c r="J44" s="13">
        <v>77.400000000000006</v>
      </c>
      <c r="K44" s="14">
        <f>IF(ISNUMBER(J44), (J44 - $B44) / $B44, "")</f>
        <v>-1.9011406844106463E-2</v>
      </c>
      <c r="L44" s="16">
        <f>IF(ISNUMBER(J44), $B64 * K44, "")</f>
        <v>-2851.7110266159693</v>
      </c>
      <c r="M44" s="29">
        <v>77</v>
      </c>
      <c r="N44" s="14">
        <f>IF(ISNUMBER(M44), (M44 - $B44) / $B44, "")</f>
        <v>-2.4081115335868257E-2</v>
      </c>
      <c r="O44" s="16">
        <f>IF(ISNUMBER(M44), $B64 * N44, "")</f>
        <v>-3612.1673003802384</v>
      </c>
      <c r="Q44" s="223"/>
      <c r="R44" s="223"/>
      <c r="S44" s="223"/>
    </row>
    <row r="45" spans="1:19" ht="17.25" customHeight="1" thickBot="1">
      <c r="A45" s="125" t="s">
        <v>159</v>
      </c>
      <c r="B45" s="126">
        <v>70.599999999999994</v>
      </c>
      <c r="C45" s="77">
        <v>-2.6206896600000001E-2</v>
      </c>
      <c r="D45" s="15">
        <v>68.400000000000006</v>
      </c>
      <c r="E45" s="32">
        <f t="shared" ref="E45:E48" si="14">IF(ISNUMBER(D45), (D45 - $B45) / $B45, "")</f>
        <v>-3.1161473087818539E-2</v>
      </c>
      <c r="F45" s="18">
        <f>IF(ISNUMBER(D45), $B64 * E45, "")</f>
        <v>-4674.220963172781</v>
      </c>
      <c r="G45" s="31">
        <v>69</v>
      </c>
      <c r="H45" s="32">
        <f t="shared" ref="H45:H48" si="15">IF(ISNUMBER(G45), (G45 - $B45) / $B45, "")</f>
        <v>-2.2662889518413519E-2</v>
      </c>
      <c r="I45" s="101">
        <f>IF(ISNUMBER(G45), $B64 * H45, "")</f>
        <v>-3399.4334277620278</v>
      </c>
      <c r="J45" s="15">
        <v>67.2</v>
      </c>
      <c r="K45" s="32">
        <f t="shared" ref="K45:K48" si="16">IF(ISNUMBER(J45), (J45 - $B45) / $B45, "")</f>
        <v>-4.8158640226628781E-2</v>
      </c>
      <c r="L45" s="18">
        <f>IF(ISNUMBER(J45), $B64 * K45, "")</f>
        <v>-7223.7960339943174</v>
      </c>
      <c r="M45" s="31">
        <v>67.5</v>
      </c>
      <c r="N45" s="32">
        <f t="shared" ref="N45:N48" si="17">IF(ISNUMBER(M45), (M45 - $B45) / $B45, "")</f>
        <v>-4.3909348441926267E-2</v>
      </c>
      <c r="O45" s="18">
        <f>IF(ISNUMBER(M45), $B64 * N45, "")</f>
        <v>-6586.4022662889402</v>
      </c>
      <c r="Q45" s="223"/>
      <c r="R45" s="223"/>
      <c r="S45" s="223"/>
    </row>
    <row r="46" spans="1:19" ht="17.25" customHeight="1" thickBot="1">
      <c r="A46" s="125" t="s">
        <v>342</v>
      </c>
      <c r="B46" s="126">
        <v>9.98</v>
      </c>
      <c r="C46" s="77">
        <v>-3.1067961200000001E-2</v>
      </c>
      <c r="D46" s="15">
        <v>9.64</v>
      </c>
      <c r="E46" s="32">
        <f t="shared" si="14"/>
        <v>-3.4068136272545076E-2</v>
      </c>
      <c r="F46" s="18">
        <f>IF(ISNUMBER(D46), $B64 * E46, "")</f>
        <v>-5110.2204408817615</v>
      </c>
      <c r="G46" s="31">
        <v>9.76</v>
      </c>
      <c r="H46" s="32">
        <f t="shared" si="15"/>
        <v>-2.2044088176352769E-2</v>
      </c>
      <c r="I46" s="101">
        <f>IF(ISNUMBER(G46), $B64 * H46, "")</f>
        <v>-3306.6132264529156</v>
      </c>
      <c r="J46" s="15">
        <v>9.6300000000000008</v>
      </c>
      <c r="K46" s="32">
        <f t="shared" si="16"/>
        <v>-3.5070140280561088E-2</v>
      </c>
      <c r="L46" s="18">
        <f>IF(ISNUMBER(J46), $B64 * K46, "")</f>
        <v>-5260.5210420841631</v>
      </c>
      <c r="M46" s="31">
        <v>9.26</v>
      </c>
      <c r="N46" s="32">
        <f t="shared" si="17"/>
        <v>-7.2144288577154367E-2</v>
      </c>
      <c r="O46" s="18">
        <f>IF(ISNUMBER(M46), $B64 * N46, "")</f>
        <v>-10821.643286573155</v>
      </c>
      <c r="Q46" s="228"/>
      <c r="R46" s="228"/>
      <c r="S46" s="228"/>
    </row>
    <row r="47" spans="1:19" ht="17.25" customHeight="1" thickBot="1">
      <c r="A47" s="125" t="s">
        <v>200</v>
      </c>
      <c r="B47" s="126">
        <v>11.8</v>
      </c>
      <c r="C47" s="77">
        <v>-3.2786885199999997E-2</v>
      </c>
      <c r="D47" s="15">
        <v>11.6</v>
      </c>
      <c r="E47" s="32">
        <f t="shared" si="14"/>
        <v>-1.6949152542372972E-2</v>
      </c>
      <c r="F47" s="18">
        <f>IF(ISNUMBER(D47), $B64 * E47, "")</f>
        <v>-2542.3728813559455</v>
      </c>
      <c r="G47" s="31">
        <v>11.6</v>
      </c>
      <c r="H47" s="32">
        <f t="shared" si="15"/>
        <v>-1.6949152542372972E-2</v>
      </c>
      <c r="I47" s="101">
        <f>IF(ISNUMBER(G47), $B64 * H47, "")</f>
        <v>-2542.3728813559455</v>
      </c>
      <c r="J47" s="15">
        <v>11.2</v>
      </c>
      <c r="K47" s="32">
        <f t="shared" si="16"/>
        <v>-5.0847457627118758E-2</v>
      </c>
      <c r="L47" s="18">
        <f>IF(ISNUMBER(J47), $B64 * K47, "")</f>
        <v>-7627.1186440678139</v>
      </c>
      <c r="M47" s="31">
        <v>11.2</v>
      </c>
      <c r="N47" s="32">
        <f t="shared" si="17"/>
        <v>-5.0847457627118758E-2</v>
      </c>
      <c r="O47" s="18">
        <f>IF(ISNUMBER(M47), $B64 * N47, "")</f>
        <v>-7627.1186440678139</v>
      </c>
      <c r="Q47" s="228"/>
      <c r="R47" s="228"/>
      <c r="S47" s="228"/>
    </row>
    <row r="48" spans="1:19" ht="17.25" customHeight="1" thickBot="1">
      <c r="A48" s="127" t="s">
        <v>331</v>
      </c>
      <c r="B48" s="128">
        <v>9.9599999999999994E-2</v>
      </c>
      <c r="C48" s="78">
        <v>-3.3009708700000001E-2</v>
      </c>
      <c r="D48" s="20">
        <v>9.6799999999999997E-2</v>
      </c>
      <c r="E48" s="21">
        <f t="shared" si="14"/>
        <v>-2.8112449799196759E-2</v>
      </c>
      <c r="F48" s="22">
        <f>IF(ISNUMBER(D48), $B64 * E48, "")</f>
        <v>-4216.8674698795139</v>
      </c>
      <c r="G48" s="30">
        <v>9.7699999999999995E-2</v>
      </c>
      <c r="H48" s="21">
        <f t="shared" si="15"/>
        <v>-1.9076305220883525E-2</v>
      </c>
      <c r="I48" s="105">
        <f>IF(ISNUMBER(G48), $B64 * H48, "")</f>
        <v>-2861.445783132529</v>
      </c>
      <c r="J48" s="20">
        <v>9.5899999999999999E-2</v>
      </c>
      <c r="K48" s="21">
        <f t="shared" si="16"/>
        <v>-3.7148594377509989E-2</v>
      </c>
      <c r="L48" s="22">
        <f>IF(ISNUMBER(J48), $B64 * K48, "")</f>
        <v>-5572.289156626498</v>
      </c>
      <c r="M48" s="30">
        <v>9.5500000000000002E-2</v>
      </c>
      <c r="N48" s="21">
        <f t="shared" si="17"/>
        <v>-4.1164658634538082E-2</v>
      </c>
      <c r="O48" s="22">
        <f>IF(ISNUMBER(M48), $B64 * N48, "")</f>
        <v>-6174.6987951807123</v>
      </c>
      <c r="Q48" s="228"/>
      <c r="R48" s="228"/>
      <c r="S48" s="228"/>
    </row>
    <row r="49" spans="1:19" ht="17.25" customHeight="1" thickBot="1">
      <c r="A49" s="125" t="s">
        <v>212</v>
      </c>
      <c r="B49" s="129">
        <v>7.62</v>
      </c>
      <c r="C49" s="80">
        <v>-3.6662452599999999E-2</v>
      </c>
      <c r="D49" s="106">
        <v>7.38</v>
      </c>
      <c r="E49" s="107">
        <f>IF(ISNUMBER(D49), (D49 - $B49) / $B49, "")</f>
        <v>-3.1496062992126012E-2</v>
      </c>
      <c r="F49" s="108">
        <f>IF(ISNUMBER(D49), $B64 * E49, "")</f>
        <v>-4724.4094488189021</v>
      </c>
      <c r="G49" s="109">
        <v>7.43</v>
      </c>
      <c r="H49" s="107">
        <f>IF(ISNUMBER(G49), (G49 - $B49) / $B49, "")</f>
        <v>-2.4934383202099789E-2</v>
      </c>
      <c r="I49" s="110">
        <f>IF(ISNUMBER(G49), $B64 * H49, "")</f>
        <v>-3740.1574803149683</v>
      </c>
      <c r="J49" s="106">
        <v>7.2</v>
      </c>
      <c r="K49" s="107">
        <f>IF(ISNUMBER(J49), (J49 - $B49) / $B49, "")</f>
        <v>-5.5118110236220465E-2</v>
      </c>
      <c r="L49" s="108">
        <f>IF(ISNUMBER(J49), $B64 * K49, "")</f>
        <v>-8267.71653543307</v>
      </c>
      <c r="M49" s="109">
        <v>7.18</v>
      </c>
      <c r="N49" s="107">
        <f>IF(ISNUMBER(M49), (M49 - $B49) / $B49, "")</f>
        <v>-5.7742782152231019E-2</v>
      </c>
      <c r="O49" s="108">
        <f>IF(ISNUMBER(M49), $B64 * N49, "")</f>
        <v>-8661.4173228346535</v>
      </c>
      <c r="Q49" s="228"/>
      <c r="R49" s="228"/>
      <c r="S49" s="228"/>
    </row>
    <row r="50" spans="1:19" ht="17.25" customHeight="1" thickBot="1">
      <c r="A50" s="125" t="s">
        <v>97</v>
      </c>
      <c r="B50" s="126">
        <v>2.5000000000000001E-3</v>
      </c>
      <c r="C50" s="77">
        <v>-3.8461538500000003E-2</v>
      </c>
      <c r="D50" s="15">
        <v>2.5999999999999999E-3</v>
      </c>
      <c r="E50" s="32">
        <f t="shared" ref="E50:E53" si="18">IF(ISNUMBER(D50), (D50 - $B50) / $B50, "")</f>
        <v>3.9999999999999931E-2</v>
      </c>
      <c r="F50" s="18">
        <f>IF(ISNUMBER(D50), $B64 * E50, "")</f>
        <v>5999.99999999999</v>
      </c>
      <c r="G50" s="31">
        <v>2.5999999999999999E-3</v>
      </c>
      <c r="H50" s="32">
        <f t="shared" ref="H50:H53" si="19">IF(ISNUMBER(G50), (G50 - $B50) / $B50, "")</f>
        <v>3.9999999999999931E-2</v>
      </c>
      <c r="I50" s="101">
        <f>IF(ISNUMBER(G50), $B64 * H50, "")</f>
        <v>5999.99999999999</v>
      </c>
      <c r="J50" s="15">
        <v>2.5999999999999999E-3</v>
      </c>
      <c r="K50" s="32">
        <f t="shared" ref="K50:K53" si="20">IF(ISNUMBER(J50), (J50 - $B50) / $B50, "")</f>
        <v>3.9999999999999931E-2</v>
      </c>
      <c r="L50" s="18">
        <f>IF(ISNUMBER(J50), $B64 * K50, "")</f>
        <v>5999.99999999999</v>
      </c>
      <c r="M50" s="31">
        <v>2.5999999999999999E-3</v>
      </c>
      <c r="N50" s="32">
        <f t="shared" ref="N50:N53" si="21">IF(ISNUMBER(M50), (M50 - $B50) / $B50, "")</f>
        <v>3.9999999999999931E-2</v>
      </c>
      <c r="O50" s="18">
        <f>IF(ISNUMBER(M50), $B64 * N50, "")</f>
        <v>5999.99999999999</v>
      </c>
      <c r="Q50" s="228"/>
      <c r="R50" s="228"/>
      <c r="S50" s="228"/>
    </row>
    <row r="51" spans="1:19" ht="17.25" customHeight="1" thickBot="1">
      <c r="A51" s="125" t="s">
        <v>246</v>
      </c>
      <c r="B51" s="126">
        <v>62.4</v>
      </c>
      <c r="C51" s="77">
        <v>-0.04</v>
      </c>
      <c r="D51" s="15">
        <v>60.8</v>
      </c>
      <c r="E51" s="32">
        <f t="shared" si="18"/>
        <v>-2.5641025641025664E-2</v>
      </c>
      <c r="F51" s="18">
        <f>IF(ISNUMBER(D51), $B64 * E51, "")</f>
        <v>-3846.1538461538498</v>
      </c>
      <c r="G51" s="31">
        <v>61.7</v>
      </c>
      <c r="H51" s="32">
        <f t="shared" si="19"/>
        <v>-1.121794871794865E-2</v>
      </c>
      <c r="I51" s="101">
        <f>IF(ISNUMBER(G51), $B64 * H51, "")</f>
        <v>-1682.6923076922976</v>
      </c>
      <c r="J51" s="15">
        <v>60.2</v>
      </c>
      <c r="K51" s="32">
        <f t="shared" si="20"/>
        <v>-3.5256410256410187E-2</v>
      </c>
      <c r="L51" s="18">
        <f>IF(ISNUMBER(J51), $B64 * K51, "")</f>
        <v>-5288.4615384615281</v>
      </c>
      <c r="M51" s="31">
        <v>60.2</v>
      </c>
      <c r="N51" s="32">
        <f t="shared" si="21"/>
        <v>-3.5256410256410187E-2</v>
      </c>
      <c r="O51" s="18">
        <f>IF(ISNUMBER(M51), $B64 * N51, "")</f>
        <v>-5288.4615384615281</v>
      </c>
      <c r="Q51" s="228"/>
      <c r="R51" s="228"/>
      <c r="S51" s="228"/>
    </row>
    <row r="52" spans="1:19" ht="17.25" customHeight="1" thickBot="1">
      <c r="A52" s="125" t="s">
        <v>206</v>
      </c>
      <c r="B52" s="126">
        <v>11.6</v>
      </c>
      <c r="C52" s="77">
        <v>-4.1322313999999999E-2</v>
      </c>
      <c r="D52" s="15">
        <v>11.5</v>
      </c>
      <c r="E52" s="32">
        <f t="shared" si="18"/>
        <v>-8.6206896551723842E-3</v>
      </c>
      <c r="F52" s="18">
        <f>IF(ISNUMBER(D52), $B64 * E52, "")</f>
        <v>-1293.1034482758575</v>
      </c>
      <c r="G52" s="31">
        <v>11.5</v>
      </c>
      <c r="H52" s="32">
        <f t="shared" si="19"/>
        <v>-8.6206896551723842E-3</v>
      </c>
      <c r="I52" s="101">
        <f>IF(ISNUMBER(G52), $B64 * H52, "")</f>
        <v>-1293.1034482758575</v>
      </c>
      <c r="J52" s="15">
        <v>11.2</v>
      </c>
      <c r="K52" s="32">
        <f t="shared" si="20"/>
        <v>-3.4482758620689689E-2</v>
      </c>
      <c r="L52" s="18">
        <f>IF(ISNUMBER(J52), $B64 * K52, "")</f>
        <v>-5172.4137931034538</v>
      </c>
      <c r="M52" s="31">
        <v>11.1</v>
      </c>
      <c r="N52" s="32">
        <f t="shared" si="21"/>
        <v>-4.3103448275862072E-2</v>
      </c>
      <c r="O52" s="18">
        <f>IF(ISNUMBER(M52), $B64 * N52, "")</f>
        <v>-6465.5172413793107</v>
      </c>
      <c r="Q52" s="33"/>
      <c r="R52" s="33"/>
    </row>
    <row r="53" spans="1:19" ht="17.25" customHeight="1" thickBot="1">
      <c r="A53" s="130" t="s">
        <v>190</v>
      </c>
      <c r="B53" s="131">
        <v>94</v>
      </c>
      <c r="C53" s="79">
        <v>-4.1794087700000003E-2</v>
      </c>
      <c r="D53" s="24">
        <v>91.8</v>
      </c>
      <c r="E53" s="25">
        <f t="shared" si="18"/>
        <v>-2.3404255319148966E-2</v>
      </c>
      <c r="F53" s="104">
        <f>IF(ISNUMBER(D53), $B64 * E53, "")</f>
        <v>-3510.638297872345</v>
      </c>
      <c r="G53" s="102">
        <v>92</v>
      </c>
      <c r="H53" s="25">
        <f t="shared" si="19"/>
        <v>-2.1276595744680851E-2</v>
      </c>
      <c r="I53" s="103">
        <f>IF(ISNUMBER(G53), $B64 * H53, "")</f>
        <v>-3191.4893617021276</v>
      </c>
      <c r="J53" s="24">
        <v>90.7</v>
      </c>
      <c r="K53" s="25">
        <f t="shared" si="20"/>
        <v>-3.5106382978723372E-2</v>
      </c>
      <c r="L53" s="104">
        <f>IF(ISNUMBER(J53), $B64 * K53, "")</f>
        <v>-5265.9574468085057</v>
      </c>
      <c r="M53" s="102">
        <v>90.3</v>
      </c>
      <c r="N53" s="25">
        <f t="shared" si="21"/>
        <v>-3.9361702127659604E-2</v>
      </c>
      <c r="O53" s="104">
        <f>IF(ISNUMBER(M53), $B64 * N53, "")</f>
        <v>-5904.2553191489405</v>
      </c>
      <c r="Q53" s="237"/>
      <c r="R53" s="238"/>
      <c r="S53" s="239"/>
    </row>
    <row r="54" spans="1:19" ht="17.25" customHeight="1">
      <c r="A54" s="123" t="s">
        <v>175</v>
      </c>
      <c r="B54" s="124">
        <v>11.3</v>
      </c>
      <c r="C54" s="76">
        <v>-4.23728814E-2</v>
      </c>
      <c r="D54" s="13">
        <v>11</v>
      </c>
      <c r="E54" s="14">
        <f>IF(ISNUMBER(D54), (D54 - $B54) / $B54, "")</f>
        <v>-2.6548672566371743E-2</v>
      </c>
      <c r="F54" s="16">
        <f>IF(ISNUMBER(D54), $B64 * E54, "")</f>
        <v>-3982.3008849557614</v>
      </c>
      <c r="G54" s="29">
        <v>11</v>
      </c>
      <c r="H54" s="14">
        <f>IF(ISNUMBER(G54), (G54 - $B54) / $B54, "")</f>
        <v>-2.6548672566371743E-2</v>
      </c>
      <c r="I54" s="100">
        <f>IF(ISNUMBER(G54), $B64 * H54, "")</f>
        <v>-3982.3008849557614</v>
      </c>
      <c r="J54" s="13">
        <v>10.9</v>
      </c>
      <c r="K54" s="14">
        <f>IF(ISNUMBER(J54), (J54 - $B54) / $B54, "")</f>
        <v>-3.5398230088495602E-2</v>
      </c>
      <c r="L54" s="16">
        <f>IF(ISNUMBER(J54), $B64 * K54, "")</f>
        <v>-5309.7345132743403</v>
      </c>
      <c r="M54" s="29">
        <v>10.7</v>
      </c>
      <c r="N54" s="14">
        <f>IF(ISNUMBER(M54), (M54 - $B54) / $B54, "")</f>
        <v>-5.3097345132743487E-2</v>
      </c>
      <c r="O54" s="16">
        <f>IF(ISNUMBER(M54), $B64 * N54, "")</f>
        <v>-7964.6017699115228</v>
      </c>
      <c r="Q54" s="240"/>
      <c r="R54" s="241"/>
      <c r="S54" s="242"/>
    </row>
    <row r="55" spans="1:19" ht="17.25" customHeight="1" thickBot="1">
      <c r="A55" s="125" t="s">
        <v>230</v>
      </c>
      <c r="B55" s="126">
        <v>56</v>
      </c>
      <c r="C55" s="77">
        <v>-4.2735042700000003E-2</v>
      </c>
      <c r="D55" s="15">
        <v>54.1</v>
      </c>
      <c r="E55" s="32">
        <f t="shared" ref="E55:E58" si="22">IF(ISNUMBER(D55), (D55 - $B55) / $B55, "")</f>
        <v>-3.3928571428571405E-2</v>
      </c>
      <c r="F55" s="18">
        <f>IF(ISNUMBER(D55), $B64 * E55, "")</f>
        <v>-5089.285714285711</v>
      </c>
      <c r="G55" s="31">
        <v>54.2</v>
      </c>
      <c r="H55" s="32">
        <f t="shared" ref="H55:H58" si="23">IF(ISNUMBER(G55), (G55 - $B55) / $B55, "")</f>
        <v>-3.2142857142857091E-2</v>
      </c>
      <c r="I55" s="101">
        <f>IF(ISNUMBER(G55), $B64 * H55, "")</f>
        <v>-4821.4285714285634</v>
      </c>
      <c r="J55" s="15">
        <v>53.3</v>
      </c>
      <c r="K55" s="32">
        <f t="shared" ref="K55:K58" si="24">IF(ISNUMBER(J55), (J55 - $B55) / $B55, "")</f>
        <v>-4.8214285714285765E-2</v>
      </c>
      <c r="L55" s="18">
        <f>IF(ISNUMBER(J55), $B64 * K55, "")</f>
        <v>-7232.1428571428651</v>
      </c>
      <c r="M55" s="31">
        <v>52.7</v>
      </c>
      <c r="N55" s="32">
        <f t="shared" ref="N55:N58" si="25">IF(ISNUMBER(M55), (M55 - $B55) / $B55, "")</f>
        <v>-5.8928571428571379E-2</v>
      </c>
      <c r="O55" s="18">
        <f>IF(ISNUMBER(M55), $B64 * N55, "")</f>
        <v>-8839.2857142857065</v>
      </c>
      <c r="Q55" s="243"/>
      <c r="R55" s="244"/>
      <c r="S55" s="245"/>
    </row>
    <row r="56" spans="1:19" ht="17.25" customHeight="1" thickBot="1">
      <c r="A56" s="125" t="s">
        <v>125</v>
      </c>
      <c r="B56" s="126">
        <v>70.099999999999994</v>
      </c>
      <c r="C56" s="77">
        <v>-4.3656207400000001E-2</v>
      </c>
      <c r="D56" s="15">
        <v>67.5</v>
      </c>
      <c r="E56" s="32">
        <f t="shared" si="22"/>
        <v>-3.7089871611982801E-2</v>
      </c>
      <c r="F56" s="18">
        <f>IF(ISNUMBER(D56), $B64 * E56, "")</f>
        <v>-5563.4807417974198</v>
      </c>
      <c r="G56" s="31">
        <v>67.8</v>
      </c>
      <c r="H56" s="32">
        <f t="shared" si="23"/>
        <v>-3.2810271041369438E-2</v>
      </c>
      <c r="I56" s="101">
        <f>IF(ISNUMBER(G56), $B64 * H56, "")</f>
        <v>-4921.5406562054159</v>
      </c>
      <c r="J56" s="15">
        <v>66.599999999999994</v>
      </c>
      <c r="K56" s="32">
        <f t="shared" si="24"/>
        <v>-4.9928673323823114E-2</v>
      </c>
      <c r="L56" s="18">
        <f>IF(ISNUMBER(J56), $B64 * K56, "")</f>
        <v>-7489.300998573467</v>
      </c>
      <c r="M56" s="31">
        <v>65.8</v>
      </c>
      <c r="N56" s="32">
        <f t="shared" si="25"/>
        <v>-6.1340941512125498E-2</v>
      </c>
      <c r="O56" s="18">
        <f>IF(ISNUMBER(M56), $B64 * N56, "")</f>
        <v>-9201.1412268188251</v>
      </c>
      <c r="Q56" s="228"/>
      <c r="R56" s="228"/>
      <c r="S56" s="228"/>
    </row>
    <row r="57" spans="1:19" ht="17.25" customHeight="1" thickBot="1">
      <c r="A57" s="125" t="s">
        <v>204</v>
      </c>
      <c r="B57" s="126">
        <v>8.2799999999999994</v>
      </c>
      <c r="C57" s="77">
        <v>-4.3879907599999997E-2</v>
      </c>
      <c r="D57" s="15">
        <v>8.09</v>
      </c>
      <c r="E57" s="32">
        <f t="shared" si="22"/>
        <v>-2.2946859903381585E-2</v>
      </c>
      <c r="F57" s="18">
        <f>IF(ISNUMBER(D57), $B64 * E57, "")</f>
        <v>-3442.0289855072378</v>
      </c>
      <c r="G57" s="31">
        <v>8.11</v>
      </c>
      <c r="H57" s="32">
        <f t="shared" si="23"/>
        <v>-2.0531400966183569E-2</v>
      </c>
      <c r="I57" s="101">
        <f>IF(ISNUMBER(G57), $B64 * H57, "")</f>
        <v>-3079.7101449275351</v>
      </c>
      <c r="J57" s="15">
        <v>7.94</v>
      </c>
      <c r="K57" s="32">
        <f t="shared" si="24"/>
        <v>-4.1062801932367027E-2</v>
      </c>
      <c r="L57" s="18">
        <f>IF(ISNUMBER(J57), $B64 * K57, "")</f>
        <v>-6159.4202898550539</v>
      </c>
      <c r="M57" s="31">
        <v>7.89</v>
      </c>
      <c r="N57" s="32">
        <f t="shared" si="25"/>
        <v>-4.7101449275362285E-2</v>
      </c>
      <c r="O57" s="18">
        <f>IF(ISNUMBER(M57), $B64 * N57, "")</f>
        <v>-7065.2173913043425</v>
      </c>
      <c r="Q57" s="223"/>
      <c r="R57" s="223"/>
      <c r="S57" s="223"/>
    </row>
    <row r="58" spans="1:19" ht="17.25" customHeight="1" thickBot="1">
      <c r="A58" s="127" t="s">
        <v>141</v>
      </c>
      <c r="B58" s="128">
        <v>93.9</v>
      </c>
      <c r="C58" s="78">
        <v>-4.47609359E-2</v>
      </c>
      <c r="D58" s="20">
        <v>90.3</v>
      </c>
      <c r="E58" s="21">
        <f t="shared" si="22"/>
        <v>-3.8338658146964945E-2</v>
      </c>
      <c r="F58" s="22">
        <f>IF(ISNUMBER(D58), $B64 * E58, "")</f>
        <v>-5750.7987220447421</v>
      </c>
      <c r="G58" s="30">
        <v>91.8</v>
      </c>
      <c r="H58" s="21">
        <f t="shared" si="23"/>
        <v>-2.2364217252396255E-2</v>
      </c>
      <c r="I58" s="105">
        <f>IF(ISNUMBER(G58), $B64 * H58, "")</f>
        <v>-3354.6325878594384</v>
      </c>
      <c r="J58" s="20">
        <v>89.6</v>
      </c>
      <c r="K58" s="21">
        <f t="shared" si="24"/>
        <v>-4.579339723109703E-2</v>
      </c>
      <c r="L58" s="22">
        <f>IF(ISNUMBER(J58), $B64 * K58, "")</f>
        <v>-6869.0095846645545</v>
      </c>
      <c r="M58" s="30">
        <v>87.5</v>
      </c>
      <c r="N58" s="21">
        <f t="shared" si="25"/>
        <v>-6.815761448349314E-2</v>
      </c>
      <c r="O58" s="22">
        <f>IF(ISNUMBER(M58), $B64 * N58, "")</f>
        <v>-10223.642172523971</v>
      </c>
      <c r="Q58" s="223"/>
      <c r="R58" s="223"/>
      <c r="S58" s="223"/>
    </row>
    <row r="59" spans="1:19" ht="17.25" customHeight="1" thickBot="1">
      <c r="A59" s="125" t="s">
        <v>186</v>
      </c>
      <c r="B59" s="129">
        <v>10.6</v>
      </c>
      <c r="C59" s="80">
        <v>-4.5045044999999999E-2</v>
      </c>
      <c r="D59" s="106">
        <v>10.5</v>
      </c>
      <c r="E59" s="107">
        <f>IF(ISNUMBER(D59), (D59 - $B59) / $B59, "")</f>
        <v>-9.4339622641509101E-3</v>
      </c>
      <c r="F59" s="108">
        <f>IF(ISNUMBER(D59), $B64 * E59, "")</f>
        <v>-1415.0943396226364</v>
      </c>
      <c r="G59" s="109">
        <v>10.5</v>
      </c>
      <c r="H59" s="107">
        <f>IF(ISNUMBER(G59), (G59 - $B59) / $B59, "")</f>
        <v>-9.4339622641509101E-3</v>
      </c>
      <c r="I59" s="110">
        <f>IF(ISNUMBER(G59), $B64 * H59, "")</f>
        <v>-1415.0943396226364</v>
      </c>
      <c r="J59" s="106">
        <v>10.3</v>
      </c>
      <c r="K59" s="107">
        <f>IF(ISNUMBER(J59), (J59 - $B59) / $B59, "")</f>
        <v>-2.830188679245273E-2</v>
      </c>
      <c r="L59" s="108">
        <f>IF(ISNUMBER(J59), $B64 * K59, "")</f>
        <v>-4245.28301886791</v>
      </c>
      <c r="M59" s="109">
        <v>10.199999999999999</v>
      </c>
      <c r="N59" s="107">
        <f>IF(ISNUMBER(M59), (M59 - $B59) / $B59, "")</f>
        <v>-3.7735849056603807E-2</v>
      </c>
      <c r="O59" s="108">
        <f>IF(ISNUMBER(M59), $B64 * N59, "")</f>
        <v>-5660.3773584905712</v>
      </c>
      <c r="Q59" s="228"/>
      <c r="R59" s="228"/>
      <c r="S59" s="228"/>
    </row>
    <row r="60" spans="1:19" ht="17.25" customHeight="1" thickBot="1">
      <c r="A60" s="125" t="s">
        <v>198</v>
      </c>
      <c r="B60" s="126">
        <v>51.6</v>
      </c>
      <c r="C60" s="77">
        <v>-4.6210720900000002E-2</v>
      </c>
      <c r="D60" s="15">
        <v>50.5</v>
      </c>
      <c r="E60" s="32">
        <f t="shared" ref="E60:E63" si="26">IF(ISNUMBER(D60), (D60 - $B60) / $B60, "")</f>
        <v>-2.1317829457364369E-2</v>
      </c>
      <c r="F60" s="18">
        <f>IF(ISNUMBER(D60), $B64 * E60, "")</f>
        <v>-3197.6744186046553</v>
      </c>
      <c r="G60" s="31">
        <v>50.7</v>
      </c>
      <c r="H60" s="32">
        <f t="shared" ref="H60:H63" si="27">IF(ISNUMBER(G60), (G60 - $B60) / $B60, "")</f>
        <v>-1.7441860465116251E-2</v>
      </c>
      <c r="I60" s="101">
        <f>IF(ISNUMBER(G60), $B64 * H60, "")</f>
        <v>-2616.2790697674377</v>
      </c>
      <c r="J60" s="15">
        <v>49.9</v>
      </c>
      <c r="K60" s="32">
        <f t="shared" ref="K60:K63" si="28">IF(ISNUMBER(J60), (J60 - $B60) / $B60, "")</f>
        <v>-3.2945736434108579E-2</v>
      </c>
      <c r="L60" s="18">
        <f>IF(ISNUMBER(J60), $B64 * K60, "")</f>
        <v>-4941.8604651162868</v>
      </c>
      <c r="M60" s="31">
        <v>49.4</v>
      </c>
      <c r="N60" s="32">
        <f t="shared" ref="N60:N63" si="29">IF(ISNUMBER(M60), (M60 - $B60) / $B60, "")</f>
        <v>-4.2635658914728737E-2</v>
      </c>
      <c r="O60" s="18">
        <f>IF(ISNUMBER(M60), $B64 * N60, "")</f>
        <v>-6395.3488372093107</v>
      </c>
      <c r="Q60" s="228"/>
      <c r="R60" s="228"/>
      <c r="S60" s="228"/>
    </row>
    <row r="61" spans="1:19" ht="17.25" customHeight="1" thickBot="1">
      <c r="A61" s="125" t="s">
        <v>129</v>
      </c>
      <c r="B61" s="126">
        <v>59.3</v>
      </c>
      <c r="C61" s="77">
        <v>-4.6623794199999999E-2</v>
      </c>
      <c r="D61" s="15">
        <v>57.2</v>
      </c>
      <c r="E61" s="32">
        <f t="shared" si="26"/>
        <v>-3.541315345699822E-2</v>
      </c>
      <c r="F61" s="18">
        <f>IF(ISNUMBER(D61), $B64 * E61, "")</f>
        <v>-5311.9730185497328</v>
      </c>
      <c r="G61" s="31">
        <v>57.8</v>
      </c>
      <c r="H61" s="32">
        <f t="shared" si="27"/>
        <v>-2.5295109612141653E-2</v>
      </c>
      <c r="I61" s="101">
        <f>IF(ISNUMBER(G61), $B64 * H61, "")</f>
        <v>-3794.266441821248</v>
      </c>
      <c r="J61" s="15">
        <v>56.3</v>
      </c>
      <c r="K61" s="32">
        <f t="shared" si="28"/>
        <v>-5.0590219224283306E-2</v>
      </c>
      <c r="L61" s="18">
        <f>IF(ISNUMBER(J61), $B64 * K61, "")</f>
        <v>-7588.532883642496</v>
      </c>
      <c r="M61" s="31">
        <v>56.2</v>
      </c>
      <c r="N61" s="32">
        <f t="shared" si="29"/>
        <v>-5.2276559865092657E-2</v>
      </c>
      <c r="O61" s="18">
        <f>IF(ISNUMBER(M61), $B64 * N61, "")</f>
        <v>-7841.4839797638988</v>
      </c>
      <c r="Q61" s="228"/>
      <c r="R61" s="228"/>
      <c r="S61" s="228"/>
    </row>
    <row r="62" spans="1:19" ht="17.25" customHeight="1">
      <c r="A62" s="125" t="s">
        <v>147</v>
      </c>
      <c r="B62" s="126">
        <v>9.4</v>
      </c>
      <c r="C62" s="77">
        <v>-4.7619047599999999E-2</v>
      </c>
      <c r="D62" s="15">
        <v>9.1</v>
      </c>
      <c r="E62" s="32">
        <f t="shared" si="26"/>
        <v>-3.191489361702135E-2</v>
      </c>
      <c r="F62" s="18">
        <f>IF(ISNUMBER(D62), $B64 * E62, "")</f>
        <v>-4787.2340425532029</v>
      </c>
      <c r="G62" s="31">
        <v>9.1300000000000008</v>
      </c>
      <c r="H62" s="32">
        <f t="shared" si="27"/>
        <v>-2.8723404255319104E-2</v>
      </c>
      <c r="I62" s="101">
        <f>IF(ISNUMBER(G62), $B64 * H62, "")</f>
        <v>-4308.5106382978656</v>
      </c>
      <c r="J62" s="15">
        <v>8.8800000000000008</v>
      </c>
      <c r="K62" s="32">
        <f t="shared" si="28"/>
        <v>-5.5319148936170168E-2</v>
      </c>
      <c r="L62" s="18">
        <f>IF(ISNUMBER(J62), $B64 * K62, "")</f>
        <v>-8297.8723404255252</v>
      </c>
      <c r="M62" s="31">
        <v>8.89</v>
      </c>
      <c r="N62" s="32">
        <f t="shared" si="29"/>
        <v>-5.4255319148936144E-2</v>
      </c>
      <c r="O62" s="18">
        <f>IF(ISNUMBER(M62), $B64 * N62, "")</f>
        <v>-8138.2978723404212</v>
      </c>
      <c r="Q62" s="250"/>
      <c r="R62" s="251"/>
      <c r="S62" s="252"/>
    </row>
    <row r="63" spans="1:19" ht="17.25" customHeight="1" thickBot="1">
      <c r="A63" s="130" t="s">
        <v>127</v>
      </c>
      <c r="B63" s="131">
        <v>87.2</v>
      </c>
      <c r="C63" s="79">
        <v>-5.0108932500000002E-2</v>
      </c>
      <c r="D63" s="24">
        <v>85.6</v>
      </c>
      <c r="E63" s="25">
        <f t="shared" si="26"/>
        <v>-1.8348623853211107E-2</v>
      </c>
      <c r="F63" s="104">
        <f>IF(ISNUMBER(D63), $B64 * E63, "")</f>
        <v>-2752.2935779816662</v>
      </c>
      <c r="G63" s="102">
        <v>86.6</v>
      </c>
      <c r="H63" s="25">
        <f t="shared" si="27"/>
        <v>-6.880733944954226E-3</v>
      </c>
      <c r="I63" s="103">
        <f>IF(ISNUMBER(G63), $B64 * H63, "")</f>
        <v>-1032.1100917431338</v>
      </c>
      <c r="J63" s="24">
        <v>84</v>
      </c>
      <c r="K63" s="25">
        <f t="shared" si="28"/>
        <v>-3.6697247706422048E-2</v>
      </c>
      <c r="L63" s="104">
        <f>IF(ISNUMBER(J63), $B64 * K63, "")</f>
        <v>-5504.5871559633069</v>
      </c>
      <c r="M63" s="102">
        <v>82.6</v>
      </c>
      <c r="N63" s="25">
        <f t="shared" si="29"/>
        <v>-5.2752293577981745E-2</v>
      </c>
      <c r="O63" s="104">
        <f>IF(ISNUMBER(M63), $B64 * N63, "")</f>
        <v>-7912.8440366972618</v>
      </c>
      <c r="Q63" s="253"/>
      <c r="R63" s="254"/>
      <c r="S63" s="255"/>
    </row>
    <row r="64" spans="1:19" ht="17.25" customHeight="1" thickBot="1">
      <c r="A64" s="132" t="s">
        <v>266</v>
      </c>
      <c r="B64" s="261">
        <f>$B$37</f>
        <v>150000</v>
      </c>
      <c r="C64" s="262"/>
      <c r="D64" s="26" t="s">
        <v>267</v>
      </c>
      <c r="E64" s="27">
        <f>IF(COUNT(E44:E63), SUM(E44:E63) / COUNT(E44:E63), 0)</f>
        <v>-2.2877401491417641E-2</v>
      </c>
      <c r="F64" s="28">
        <f>SUM(F44:F63)</f>
        <v>-68632.204474252925</v>
      </c>
      <c r="G64" s="26" t="s">
        <v>267</v>
      </c>
      <c r="H64" s="27">
        <f>IF(COUNT(H44:H63), SUM(H44:H63) / COUNT(H44:H63), 0)</f>
        <v>-1.7018069319762436E-2</v>
      </c>
      <c r="I64" s="28">
        <f>SUM(I44:I63)</f>
        <v>-51054.207959287298</v>
      </c>
      <c r="J64" s="26" t="s">
        <v>267</v>
      </c>
      <c r="K64" s="27">
        <f>IF(COUNT(K44:K63), SUM(K44:K63) / COUNT(K44:K63), 0)</f>
        <v>-3.6722576441573708E-2</v>
      </c>
      <c r="L64" s="28">
        <f>SUM(L44:L63)</f>
        <v>-110167.72932472113</v>
      </c>
      <c r="M64" s="26" t="s">
        <v>267</v>
      </c>
      <c r="N64" s="27">
        <f>IF(COUNT(N44:N63), SUM(N44:N63) / COUNT(N44:N63), 0)</f>
        <v>-4.4794640691220369E-2</v>
      </c>
      <c r="O64" s="28">
        <f>SUM(O44:O63)</f>
        <v>-134383.92207366115</v>
      </c>
      <c r="Q64" s="256"/>
      <c r="R64" s="257"/>
      <c r="S64" s="258"/>
    </row>
    <row r="65" spans="1:19" ht="17.25" customHeight="1"/>
    <row r="66" spans="1:19" ht="17.25" customHeight="1" thickBot="1"/>
    <row r="67" spans="1:19" ht="17.25" thickBot="1">
      <c r="A67" s="202" t="s">
        <v>45</v>
      </c>
      <c r="B67" s="203"/>
      <c r="C67" s="203"/>
      <c r="D67" s="203"/>
      <c r="E67" s="203"/>
      <c r="F67" s="203"/>
      <c r="G67" s="203"/>
      <c r="H67" s="203"/>
      <c r="I67" s="203"/>
      <c r="J67" s="203"/>
      <c r="K67" s="203"/>
      <c r="L67" s="203"/>
      <c r="M67" s="203"/>
      <c r="N67" s="203"/>
      <c r="O67" s="204"/>
      <c r="Q67" s="223"/>
      <c r="R67" s="223"/>
      <c r="S67" s="223"/>
    </row>
    <row r="68" spans="1:19" ht="17.25" thickBot="1">
      <c r="A68" s="194" t="s">
        <v>263</v>
      </c>
      <c r="B68" s="202" t="s">
        <v>49</v>
      </c>
      <c r="C68" s="204"/>
      <c r="D68" s="202" t="s">
        <v>57</v>
      </c>
      <c r="E68" s="203"/>
      <c r="F68" s="204"/>
      <c r="G68" s="229">
        <f>_xlfn.IFNA(VLOOKUP(B68, 현재가테이블!$B$2:$D$200, 2, FALSE), "-")</f>
        <v>48446000</v>
      </c>
      <c r="H68" s="230"/>
      <c r="I68" s="231"/>
      <c r="J68" s="202" t="s">
        <v>58</v>
      </c>
      <c r="K68" s="203"/>
      <c r="L68" s="204"/>
      <c r="M68" s="232">
        <f>_xlfn.IFNA(VLOOKUP(B68, 현재가테이블!$B$2:$D$200, 3, FALSE), "-")</f>
        <v>4.5040769699999997E-2</v>
      </c>
      <c r="N68" s="233"/>
      <c r="O68" s="234"/>
      <c r="Q68" s="223"/>
      <c r="R68" s="223"/>
      <c r="S68" s="223"/>
    </row>
    <row r="69" spans="1:19" ht="17.25" thickBot="1">
      <c r="A69" s="263" t="s">
        <v>54</v>
      </c>
      <c r="B69" s="265" t="str">
        <f>TEXT($G$1, "[$-ko-KR]yyyy-mm-dd(ddd) ") &amp; "오전 00:00"</f>
        <v>2022-02-18(금) 오전 00:00</v>
      </c>
      <c r="C69" s="266"/>
      <c r="D69" s="225" t="str">
        <f>TEXT($G$1, "[$-ko-KR]yyyy-mm-dd(ddd) ") &amp; "오후 14:00"</f>
        <v>2022-02-18(금) 오후 14:00</v>
      </c>
      <c r="E69" s="226"/>
      <c r="F69" s="227"/>
      <c r="G69" s="225" t="str">
        <f>TEXT($G$1, "[$-ko-KR]yyyy-mm-dd(ddd) ") &amp; "오후 19:00"</f>
        <v>2022-02-18(금) 오후 19:00</v>
      </c>
      <c r="H69" s="226"/>
      <c r="I69" s="227"/>
      <c r="J69" s="225" t="str">
        <f>TEXT($G$1, "[$-ko-KR]yyyy-mm-dd(ddd) ") &amp; "오후 21:00"</f>
        <v>2022-02-18(금) 오후 21:00</v>
      </c>
      <c r="K69" s="226"/>
      <c r="L69" s="227"/>
      <c r="M69" s="225" t="str">
        <f>TEXT($G$1+1, "[$-ko-KR]yyyy-mm-dd(ddd) ") &amp; "오전 00:00"</f>
        <v>2022-02-19(토) 오전 00:00</v>
      </c>
      <c r="N69" s="226"/>
      <c r="O69" s="227"/>
      <c r="Q69" s="223"/>
      <c r="R69" s="223"/>
      <c r="S69" s="223"/>
    </row>
    <row r="70" spans="1:19" ht="17.25" thickBot="1">
      <c r="A70" s="264"/>
      <c r="B70" s="121" t="s">
        <v>57</v>
      </c>
      <c r="C70" s="122" t="s">
        <v>58</v>
      </c>
      <c r="D70" s="2" t="s">
        <v>57</v>
      </c>
      <c r="E70" s="10" t="s">
        <v>264</v>
      </c>
      <c r="F70" s="11" t="s">
        <v>265</v>
      </c>
      <c r="G70" s="195" t="s">
        <v>57</v>
      </c>
      <c r="H70" s="196" t="s">
        <v>264</v>
      </c>
      <c r="I70" s="197" t="s">
        <v>265</v>
      </c>
      <c r="J70" s="10" t="s">
        <v>57</v>
      </c>
      <c r="K70" s="10" t="s">
        <v>264</v>
      </c>
      <c r="L70" s="115" t="s">
        <v>265</v>
      </c>
      <c r="M70" s="2" t="s">
        <v>57</v>
      </c>
      <c r="N70" s="10" t="s">
        <v>264</v>
      </c>
      <c r="O70" s="66" t="s">
        <v>265</v>
      </c>
      <c r="Q70" s="228"/>
      <c r="R70" s="228"/>
      <c r="S70" s="228"/>
    </row>
    <row r="71" spans="1:19" ht="17.25" thickBot="1">
      <c r="A71" s="123" t="s">
        <v>214</v>
      </c>
      <c r="B71" s="124">
        <v>310</v>
      </c>
      <c r="C71" s="76">
        <v>0</v>
      </c>
      <c r="D71" s="13">
        <v>301</v>
      </c>
      <c r="E71" s="14">
        <f>IF(ISNUMBER(D71), (D71 - $B71) / $B71, "")</f>
        <v>-2.903225806451613E-2</v>
      </c>
      <c r="F71" s="16">
        <f>IF(ISNUMBER(D71), $B91 * E71, "")</f>
        <v>-4354.8387096774195</v>
      </c>
      <c r="G71" s="29">
        <v>304</v>
      </c>
      <c r="H71" s="14">
        <f>IF(ISNUMBER(G71), (G71 - $B71) / $B71, "")</f>
        <v>-1.935483870967742E-2</v>
      </c>
      <c r="I71" s="100">
        <f>IF(ISNUMBER(G71), $B91 * H71, "")</f>
        <v>-2903.2258064516132</v>
      </c>
      <c r="J71" s="13">
        <v>295</v>
      </c>
      <c r="K71" s="14">
        <f>IF(ISNUMBER(J71), (J71 - $B71) / $B71, "")</f>
        <v>-4.8387096774193547E-2</v>
      </c>
      <c r="L71" s="16">
        <f>IF(ISNUMBER(J71), $B91 * K71, "")</f>
        <v>-7258.0645161290322</v>
      </c>
      <c r="M71" s="29">
        <v>294</v>
      </c>
      <c r="N71" s="14">
        <f>IF(ISNUMBER(M71), (M71 - $B71) / $B71, "")</f>
        <v>-5.1612903225806452E-2</v>
      </c>
      <c r="O71" s="16">
        <f>IF(ISNUMBER(M71), $B91 * N71, "")</f>
        <v>-7741.9354838709678</v>
      </c>
      <c r="Q71" s="223"/>
      <c r="R71" s="223"/>
      <c r="S71" s="223"/>
    </row>
    <row r="72" spans="1:19" ht="17.25" thickBot="1">
      <c r="A72" s="125" t="s">
        <v>51</v>
      </c>
      <c r="B72" s="126">
        <v>261</v>
      </c>
      <c r="C72" s="77">
        <v>-1.8796992500000002E-2</v>
      </c>
      <c r="D72" s="15">
        <v>250</v>
      </c>
      <c r="E72" s="32">
        <f t="shared" ref="E72:E75" si="30">IF(ISNUMBER(D72), (D72 - $B72) / $B72, "")</f>
        <v>-4.2145593869731802E-2</v>
      </c>
      <c r="F72" s="18">
        <f>IF(ISNUMBER(D72), $B91 * E72, "")</f>
        <v>-6321.8390804597702</v>
      </c>
      <c r="G72" s="31">
        <v>251</v>
      </c>
      <c r="H72" s="32">
        <f t="shared" ref="H72:H75" si="31">IF(ISNUMBER(G72), (G72 - $B72) / $B72, "")</f>
        <v>-3.8314176245210725E-2</v>
      </c>
      <c r="I72" s="101">
        <f>IF(ISNUMBER(G72), $B91 * H72, "")</f>
        <v>-5747.1264367816084</v>
      </c>
      <c r="J72" s="15">
        <v>246</v>
      </c>
      <c r="K72" s="32">
        <f t="shared" ref="K72:K75" si="32">IF(ISNUMBER(J72), (J72 - $B72) / $B72, "")</f>
        <v>-5.7471264367816091E-2</v>
      </c>
      <c r="L72" s="18">
        <f>IF(ISNUMBER(J72), $B91 * K72, "")</f>
        <v>-8620.689655172413</v>
      </c>
      <c r="M72" s="31">
        <v>244</v>
      </c>
      <c r="N72" s="32">
        <f t="shared" ref="N72:N75" si="33">IF(ISNUMBER(M72), (M72 - $B72) / $B72, "")</f>
        <v>-6.5134099616858232E-2</v>
      </c>
      <c r="O72" s="18">
        <f>IF(ISNUMBER(M72), $B91 * N72, "")</f>
        <v>-9770.1149425287349</v>
      </c>
      <c r="Q72" s="223"/>
      <c r="R72" s="223"/>
      <c r="S72" s="223"/>
    </row>
    <row r="73" spans="1:19" ht="17.25" thickBot="1">
      <c r="A73" s="125" t="s">
        <v>262</v>
      </c>
      <c r="B73" s="126">
        <v>176</v>
      </c>
      <c r="C73" s="77">
        <v>-2.2222222199999999E-2</v>
      </c>
      <c r="D73" s="15">
        <v>171</v>
      </c>
      <c r="E73" s="32">
        <f t="shared" si="30"/>
        <v>-2.8409090909090908E-2</v>
      </c>
      <c r="F73" s="18">
        <f>IF(ISNUMBER(D73), $B91 * E73, "")</f>
        <v>-4261.363636363636</v>
      </c>
      <c r="G73" s="31">
        <v>172</v>
      </c>
      <c r="H73" s="32">
        <f t="shared" si="31"/>
        <v>-2.2727272727272728E-2</v>
      </c>
      <c r="I73" s="101">
        <f>IF(ISNUMBER(G73), $B91 * H73, "")</f>
        <v>-3409.090909090909</v>
      </c>
      <c r="J73" s="15">
        <v>171</v>
      </c>
      <c r="K73" s="32">
        <f t="shared" si="32"/>
        <v>-2.8409090909090908E-2</v>
      </c>
      <c r="L73" s="18">
        <f>IF(ISNUMBER(J73), $B91 * K73, "")</f>
        <v>-4261.363636363636</v>
      </c>
      <c r="M73" s="31">
        <v>169</v>
      </c>
      <c r="N73" s="32">
        <f t="shared" si="33"/>
        <v>-3.9772727272727272E-2</v>
      </c>
      <c r="O73" s="18">
        <f>IF(ISNUMBER(M73), $B91 * N73, "")</f>
        <v>-5965.909090909091</v>
      </c>
      <c r="Q73" s="228"/>
      <c r="R73" s="228"/>
      <c r="S73" s="228"/>
    </row>
    <row r="74" spans="1:19" ht="17.25" thickBot="1">
      <c r="A74" s="125" t="s">
        <v>236</v>
      </c>
      <c r="B74" s="126">
        <v>116</v>
      </c>
      <c r="C74" s="77">
        <v>-3.3333333299999997E-2</v>
      </c>
      <c r="D74" s="15">
        <v>112</v>
      </c>
      <c r="E74" s="32">
        <f t="shared" si="30"/>
        <v>-3.4482758620689655E-2</v>
      </c>
      <c r="F74" s="18">
        <f>IF(ISNUMBER(D74), $B91 * E74, "")</f>
        <v>-5172.4137931034484</v>
      </c>
      <c r="G74" s="31">
        <v>113</v>
      </c>
      <c r="H74" s="32">
        <f t="shared" si="31"/>
        <v>-2.5862068965517241E-2</v>
      </c>
      <c r="I74" s="101">
        <f>IF(ISNUMBER(G74), $B91 * H74, "")</f>
        <v>-3879.3103448275861</v>
      </c>
      <c r="J74" s="15">
        <v>111</v>
      </c>
      <c r="K74" s="32">
        <f t="shared" si="32"/>
        <v>-4.3103448275862072E-2</v>
      </c>
      <c r="L74" s="18">
        <f>IF(ISNUMBER(J74), $B91 * K74, "")</f>
        <v>-6465.5172413793107</v>
      </c>
      <c r="M74" s="31">
        <v>109</v>
      </c>
      <c r="N74" s="32">
        <f t="shared" si="33"/>
        <v>-6.0344827586206899E-2</v>
      </c>
      <c r="O74" s="18">
        <f>IF(ISNUMBER(M74), $B91 * N74, "")</f>
        <v>-9051.7241379310344</v>
      </c>
      <c r="Q74" s="228"/>
      <c r="R74" s="228"/>
      <c r="S74" s="228"/>
    </row>
    <row r="75" spans="1:19" ht="17.25" thickBot="1">
      <c r="A75" s="127" t="s">
        <v>85</v>
      </c>
      <c r="B75" s="128">
        <v>258</v>
      </c>
      <c r="C75" s="78">
        <v>-3.3707865199999999E-2</v>
      </c>
      <c r="D75" s="20">
        <v>248</v>
      </c>
      <c r="E75" s="21">
        <f t="shared" si="30"/>
        <v>-3.875968992248062E-2</v>
      </c>
      <c r="F75" s="22">
        <f>IF(ISNUMBER(D75), $B91 * E75, "")</f>
        <v>-5813.9534883720926</v>
      </c>
      <c r="G75" s="30">
        <v>251</v>
      </c>
      <c r="H75" s="21">
        <f t="shared" si="31"/>
        <v>-2.7131782945736434E-2</v>
      </c>
      <c r="I75" s="105">
        <f>IF(ISNUMBER(G75), $B91 * H75, "")</f>
        <v>-4069.7674418604652</v>
      </c>
      <c r="J75" s="20">
        <v>245</v>
      </c>
      <c r="K75" s="21">
        <f t="shared" si="32"/>
        <v>-5.0387596899224806E-2</v>
      </c>
      <c r="L75" s="22">
        <f>IF(ISNUMBER(J75), $B91 * K75, "")</f>
        <v>-7558.1395348837204</v>
      </c>
      <c r="M75" s="30">
        <v>242</v>
      </c>
      <c r="N75" s="21">
        <f t="shared" si="33"/>
        <v>-6.2015503875968991E-2</v>
      </c>
      <c r="O75" s="22">
        <f>IF(ISNUMBER(M75), $B91 * N75, "")</f>
        <v>-9302.3255813953492</v>
      </c>
      <c r="Q75" s="228"/>
      <c r="R75" s="228"/>
      <c r="S75" s="228"/>
    </row>
    <row r="76" spans="1:19" ht="17.25" thickBot="1">
      <c r="A76" s="125" t="s">
        <v>89</v>
      </c>
      <c r="B76" s="129">
        <v>980</v>
      </c>
      <c r="C76" s="80">
        <v>-3.4482758600000003E-2</v>
      </c>
      <c r="D76" s="106">
        <v>959</v>
      </c>
      <c r="E76" s="107">
        <f>IF(ISNUMBER(D76), (D76 - $B76) / $B76, "")</f>
        <v>-2.1428571428571429E-2</v>
      </c>
      <c r="F76" s="108">
        <f>IF(ISNUMBER(D76), $B91 * E76, "")</f>
        <v>-3214.2857142857142</v>
      </c>
      <c r="G76" s="109">
        <v>966</v>
      </c>
      <c r="H76" s="107">
        <f>IF(ISNUMBER(G76), (G76 - $B76) / $B76, "")</f>
        <v>-1.4285714285714285E-2</v>
      </c>
      <c r="I76" s="110">
        <f>IF(ISNUMBER(G76), $B91 * H76, "")</f>
        <v>-2142.8571428571427</v>
      </c>
      <c r="J76" s="106">
        <v>946</v>
      </c>
      <c r="K76" s="107">
        <f>IF(ISNUMBER(J76), (J76 - $B76) / $B76, "")</f>
        <v>-3.4693877551020408E-2</v>
      </c>
      <c r="L76" s="108">
        <f>IF(ISNUMBER(J76), $B91 * K76, "")</f>
        <v>-5204.0816326530612</v>
      </c>
      <c r="M76" s="109">
        <v>942</v>
      </c>
      <c r="N76" s="107">
        <f>IF(ISNUMBER(M76), (M76 - $B76) / $B76, "")</f>
        <v>-3.8775510204081633E-2</v>
      </c>
      <c r="O76" s="108">
        <f>IF(ISNUMBER(M76), $B91 * N76, "")</f>
        <v>-5816.3265306122448</v>
      </c>
      <c r="Q76" s="228"/>
      <c r="R76" s="228"/>
      <c r="S76" s="228"/>
    </row>
    <row r="77" spans="1:19" ht="17.25" thickBot="1">
      <c r="A77" s="125" t="s">
        <v>226</v>
      </c>
      <c r="B77" s="126">
        <v>411</v>
      </c>
      <c r="C77" s="77">
        <v>-3.5211267599999999E-2</v>
      </c>
      <c r="D77" s="15">
        <v>394</v>
      </c>
      <c r="E77" s="32">
        <f t="shared" ref="E77:E80" si="34">IF(ISNUMBER(D77), (D77 - $B77) / $B77, "")</f>
        <v>-4.1362530413625302E-2</v>
      </c>
      <c r="F77" s="18">
        <f>IF(ISNUMBER(D77), $B91 * E77, "")</f>
        <v>-6204.379562043795</v>
      </c>
      <c r="G77" s="31">
        <v>399</v>
      </c>
      <c r="H77" s="32">
        <f t="shared" ref="H77:H80" si="35">IF(ISNUMBER(G77), (G77 - $B77) / $B77, "")</f>
        <v>-2.9197080291970802E-2</v>
      </c>
      <c r="I77" s="101">
        <f>IF(ISNUMBER(G77), $B91 * H77, "")</f>
        <v>-4379.5620437956204</v>
      </c>
      <c r="J77" s="15">
        <v>388</v>
      </c>
      <c r="K77" s="32">
        <f t="shared" ref="K77:K80" si="36">IF(ISNUMBER(J77), (J77 - $B77) / $B77, "")</f>
        <v>-5.5961070559610707E-2</v>
      </c>
      <c r="L77" s="18">
        <f>IF(ISNUMBER(J77), $B91 * K77, "")</f>
        <v>-8394.1605839416061</v>
      </c>
      <c r="M77" s="31">
        <v>386</v>
      </c>
      <c r="N77" s="32">
        <f t="shared" ref="N77:N80" si="37">IF(ISNUMBER(M77), (M77 - $B77) / $B77, "")</f>
        <v>-6.0827250608272508E-2</v>
      </c>
      <c r="O77" s="18">
        <f>IF(ISNUMBER(M77), $B91 * N77, "")</f>
        <v>-9124.0875912408756</v>
      </c>
      <c r="Q77" s="228"/>
      <c r="R77" s="228"/>
      <c r="S77" s="228"/>
    </row>
    <row r="78" spans="1:19" ht="17.25" thickBot="1">
      <c r="A78" s="125" t="s">
        <v>222</v>
      </c>
      <c r="B78" s="126">
        <v>961</v>
      </c>
      <c r="C78" s="77">
        <v>-3.9E-2</v>
      </c>
      <c r="D78" s="15">
        <v>945</v>
      </c>
      <c r="E78" s="32">
        <f t="shared" si="34"/>
        <v>-1.6649323621227889E-2</v>
      </c>
      <c r="F78" s="18">
        <f>IF(ISNUMBER(D78), $B91 * E78, "")</f>
        <v>-2497.3985431841834</v>
      </c>
      <c r="G78" s="31">
        <v>959</v>
      </c>
      <c r="H78" s="32">
        <f t="shared" si="35"/>
        <v>-2.0811654526534861E-3</v>
      </c>
      <c r="I78" s="101">
        <f>IF(ISNUMBER(G78), $B91 * H78, "")</f>
        <v>-312.17481789802292</v>
      </c>
      <c r="J78" s="15">
        <v>927</v>
      </c>
      <c r="K78" s="32">
        <f t="shared" si="36"/>
        <v>-3.5379812695109258E-2</v>
      </c>
      <c r="L78" s="18">
        <f>IF(ISNUMBER(J78), $B91 * K78, "")</f>
        <v>-5306.9719042663892</v>
      </c>
      <c r="M78" s="31">
        <v>924</v>
      </c>
      <c r="N78" s="32">
        <f t="shared" si="37"/>
        <v>-3.8501560874089492E-2</v>
      </c>
      <c r="O78" s="18">
        <f>IF(ISNUMBER(M78), $B91 * N78, "")</f>
        <v>-5775.2341311134242</v>
      </c>
      <c r="Q78" s="228"/>
      <c r="R78" s="228"/>
      <c r="S78" s="228"/>
    </row>
    <row r="79" spans="1:19" ht="17.25" thickBot="1">
      <c r="A79" s="125" t="s">
        <v>79</v>
      </c>
      <c r="B79" s="126">
        <v>974</v>
      </c>
      <c r="C79" s="77">
        <v>-4.0394088699999997E-2</v>
      </c>
      <c r="D79" s="15">
        <v>941</v>
      </c>
      <c r="E79" s="32">
        <f t="shared" si="34"/>
        <v>-3.3880903490759756E-2</v>
      </c>
      <c r="F79" s="18">
        <f>IF(ISNUMBER(D79), $B91 * E79, "")</f>
        <v>-5082.1355236139634</v>
      </c>
      <c r="G79" s="31">
        <v>955</v>
      </c>
      <c r="H79" s="32">
        <f t="shared" si="35"/>
        <v>-1.9507186858316223E-2</v>
      </c>
      <c r="I79" s="101">
        <f>IF(ISNUMBER(G79), $B91 * H79, "")</f>
        <v>-2926.0780287474336</v>
      </c>
      <c r="J79" s="15">
        <v>933</v>
      </c>
      <c r="K79" s="32">
        <f t="shared" si="36"/>
        <v>-4.2094455852156057E-2</v>
      </c>
      <c r="L79" s="18">
        <f>IF(ISNUMBER(J79), $B91 * K79, "")</f>
        <v>-6314.1683778234083</v>
      </c>
      <c r="M79" s="31">
        <v>923</v>
      </c>
      <c r="N79" s="32">
        <f t="shared" si="37"/>
        <v>-5.2361396303901436E-2</v>
      </c>
      <c r="O79" s="18">
        <f>IF(ISNUMBER(M79), $B91 * N79, "")</f>
        <v>-7854.2094455852157</v>
      </c>
      <c r="Q79" s="33"/>
      <c r="R79" s="33"/>
    </row>
    <row r="80" spans="1:19" ht="17.25" thickBot="1">
      <c r="A80" s="130" t="s">
        <v>107</v>
      </c>
      <c r="B80" s="131">
        <v>114</v>
      </c>
      <c r="C80" s="79">
        <v>-4.2016806699999999E-2</v>
      </c>
      <c r="D80" s="24">
        <v>111</v>
      </c>
      <c r="E80" s="25">
        <f t="shared" si="34"/>
        <v>-2.6315789473684209E-2</v>
      </c>
      <c r="F80" s="104">
        <f>IF(ISNUMBER(D80), $B91 * E80, "")</f>
        <v>-3947.3684210526312</v>
      </c>
      <c r="G80" s="102">
        <v>111</v>
      </c>
      <c r="H80" s="25">
        <f t="shared" si="35"/>
        <v>-2.6315789473684209E-2</v>
      </c>
      <c r="I80" s="103">
        <f>IF(ISNUMBER(G80), $B91 * H80, "")</f>
        <v>-3947.3684210526312</v>
      </c>
      <c r="J80" s="24">
        <v>110</v>
      </c>
      <c r="K80" s="25">
        <f t="shared" si="36"/>
        <v>-3.5087719298245612E-2</v>
      </c>
      <c r="L80" s="104">
        <f>IF(ISNUMBER(J80), $B91 * K80, "")</f>
        <v>-5263.1578947368416</v>
      </c>
      <c r="M80" s="102">
        <v>109</v>
      </c>
      <c r="N80" s="25">
        <f t="shared" si="37"/>
        <v>-4.3859649122807015E-2</v>
      </c>
      <c r="O80" s="104">
        <f>IF(ISNUMBER(M80), $B91 * N80, "")</f>
        <v>-6578.9473684210525</v>
      </c>
      <c r="Q80" s="237"/>
      <c r="R80" s="238"/>
      <c r="S80" s="239"/>
    </row>
    <row r="81" spans="1:19">
      <c r="A81" s="123" t="s">
        <v>115</v>
      </c>
      <c r="B81" s="124">
        <v>557</v>
      </c>
      <c r="C81" s="76">
        <v>-4.2955326500000002E-2</v>
      </c>
      <c r="D81" s="13">
        <v>532</v>
      </c>
      <c r="E81" s="14">
        <f>IF(ISNUMBER(D81), (D81 - $B81) / $B81, "")</f>
        <v>-4.4883303411131059E-2</v>
      </c>
      <c r="F81" s="16">
        <f>IF(ISNUMBER(D81), $B91 * E81, "")</f>
        <v>-6732.4955116696592</v>
      </c>
      <c r="G81" s="29">
        <v>555</v>
      </c>
      <c r="H81" s="14">
        <f>IF(ISNUMBER(G81), (G81 - $B81) / $B81, "")</f>
        <v>-3.5906642728904849E-3</v>
      </c>
      <c r="I81" s="100">
        <f>IF(ISNUMBER(G81), $B91 * H81, "")</f>
        <v>-538.59964093357269</v>
      </c>
      <c r="J81" s="13">
        <v>545</v>
      </c>
      <c r="K81" s="14">
        <f>IF(ISNUMBER(J81), (J81 - $B81) / $B81, "")</f>
        <v>-2.1543985637342909E-2</v>
      </c>
      <c r="L81" s="16">
        <f>IF(ISNUMBER(J81), $B91 * K81, "")</f>
        <v>-3231.5978456014363</v>
      </c>
      <c r="M81" s="29">
        <v>541</v>
      </c>
      <c r="N81" s="14">
        <f>IF(ISNUMBER(M81), (M81 - $B81) / $B81, "")</f>
        <v>-2.8725314183123879E-2</v>
      </c>
      <c r="O81" s="16">
        <f>IF(ISNUMBER(M81), $B91 * N81, "")</f>
        <v>-4308.7971274685815</v>
      </c>
      <c r="Q81" s="240"/>
      <c r="R81" s="241"/>
      <c r="S81" s="242"/>
    </row>
    <row r="82" spans="1:19" ht="17.25" thickBot="1">
      <c r="A82" s="125" t="s">
        <v>238</v>
      </c>
      <c r="B82" s="126">
        <v>443</v>
      </c>
      <c r="C82" s="77">
        <v>-4.31965443E-2</v>
      </c>
      <c r="D82" s="15">
        <v>428</v>
      </c>
      <c r="E82" s="32">
        <f t="shared" ref="E82:E85" si="38">IF(ISNUMBER(D82), (D82 - $B82) / $B82, "")</f>
        <v>-3.3860045146726865E-2</v>
      </c>
      <c r="F82" s="18">
        <f>IF(ISNUMBER(D82), $B91 * E82, "")</f>
        <v>-5079.0067720090301</v>
      </c>
      <c r="G82" s="31">
        <v>430</v>
      </c>
      <c r="H82" s="32">
        <f t="shared" ref="H82:H85" si="39">IF(ISNUMBER(G82), (G82 - $B82) / $B82, "")</f>
        <v>-2.9345372460496615E-2</v>
      </c>
      <c r="I82" s="101">
        <f>IF(ISNUMBER(G82), $B91 * H82, "")</f>
        <v>-4401.805869074492</v>
      </c>
      <c r="J82" s="15">
        <v>419</v>
      </c>
      <c r="K82" s="32">
        <f t="shared" ref="K82:K85" si="40">IF(ISNUMBER(J82), (J82 - $B82) / $B82, "")</f>
        <v>-5.4176072234762979E-2</v>
      </c>
      <c r="L82" s="18">
        <f>IF(ISNUMBER(J82), $B91 * K82, "")</f>
        <v>-8126.4108352144467</v>
      </c>
      <c r="M82" s="31">
        <v>414</v>
      </c>
      <c r="N82" s="32">
        <f t="shared" ref="N82:N85" si="41">IF(ISNUMBER(M82), (M82 - $B82) / $B82, "")</f>
        <v>-6.5462753950338598E-2</v>
      </c>
      <c r="O82" s="18">
        <f>IF(ISNUMBER(M82), $B91 * N82, "")</f>
        <v>-9819.4130925507889</v>
      </c>
      <c r="Q82" s="243"/>
      <c r="R82" s="244"/>
      <c r="S82" s="245"/>
    </row>
    <row r="83" spans="1:19" ht="17.25" thickBot="1">
      <c r="A83" s="125" t="s">
        <v>248</v>
      </c>
      <c r="B83" s="126">
        <v>746</v>
      </c>
      <c r="C83" s="77">
        <v>-4.3589743600000001E-2</v>
      </c>
      <c r="D83" s="15">
        <v>740</v>
      </c>
      <c r="E83" s="32">
        <f t="shared" si="38"/>
        <v>-8.0428954423592495E-3</v>
      </c>
      <c r="F83" s="18">
        <f>IF(ISNUMBER(D83), $B91 * E83, "")</f>
        <v>-1206.4343163538874</v>
      </c>
      <c r="G83" s="31">
        <v>738</v>
      </c>
      <c r="H83" s="32">
        <f t="shared" si="39"/>
        <v>-1.0723860589812333E-2</v>
      </c>
      <c r="I83" s="101">
        <f>IF(ISNUMBER(G83), $B91 * H83, "")</f>
        <v>-1608.5790884718499</v>
      </c>
      <c r="J83" s="15">
        <v>716</v>
      </c>
      <c r="K83" s="32">
        <f t="shared" si="40"/>
        <v>-4.0214477211796246E-2</v>
      </c>
      <c r="L83" s="18">
        <f>IF(ISNUMBER(J83), $B91 * K83, "")</f>
        <v>-6032.1715817694367</v>
      </c>
      <c r="M83" s="31">
        <v>710</v>
      </c>
      <c r="N83" s="32">
        <f t="shared" si="41"/>
        <v>-4.8257372654155493E-2</v>
      </c>
      <c r="O83" s="18">
        <f>IF(ISNUMBER(M83), $B91 * N83, "")</f>
        <v>-7238.6058981233236</v>
      </c>
      <c r="Q83" s="228"/>
      <c r="R83" s="228"/>
      <c r="S83" s="228"/>
    </row>
    <row r="84" spans="1:19" ht="17.25" thickBot="1">
      <c r="A84" s="125" t="s">
        <v>196</v>
      </c>
      <c r="B84" s="126">
        <v>129</v>
      </c>
      <c r="C84" s="77">
        <v>-4.4444444399999998E-2</v>
      </c>
      <c r="D84" s="15">
        <v>126</v>
      </c>
      <c r="E84" s="32">
        <f t="shared" si="38"/>
        <v>-2.3255813953488372E-2</v>
      </c>
      <c r="F84" s="18">
        <f>IF(ISNUMBER(D84), $B91 * E84, "")</f>
        <v>-3488.3720930232557</v>
      </c>
      <c r="G84" s="31">
        <v>127</v>
      </c>
      <c r="H84" s="32">
        <f t="shared" si="39"/>
        <v>-1.5503875968992248E-2</v>
      </c>
      <c r="I84" s="101">
        <f>IF(ISNUMBER(G84), $B91 * H84, "")</f>
        <v>-2325.5813953488373</v>
      </c>
      <c r="J84" s="15">
        <v>124</v>
      </c>
      <c r="K84" s="32">
        <f t="shared" si="40"/>
        <v>-3.875968992248062E-2</v>
      </c>
      <c r="L84" s="18">
        <f>IF(ISNUMBER(J84), $B91 * K84, "")</f>
        <v>-5813.9534883720926</v>
      </c>
      <c r="M84" s="31">
        <v>123</v>
      </c>
      <c r="N84" s="32">
        <f t="shared" si="41"/>
        <v>-4.6511627906976744E-2</v>
      </c>
      <c r="O84" s="18">
        <f>IF(ISNUMBER(M84), $B91 * N84, "")</f>
        <v>-6976.7441860465115</v>
      </c>
      <c r="Q84" s="223"/>
      <c r="R84" s="223"/>
      <c r="S84" s="223"/>
    </row>
    <row r="85" spans="1:19" ht="17.25" thickBot="1">
      <c r="A85" s="127" t="s">
        <v>234</v>
      </c>
      <c r="B85" s="128">
        <v>105</v>
      </c>
      <c r="C85" s="78">
        <v>-4.5454545499999999E-2</v>
      </c>
      <c r="D85" s="20">
        <v>103</v>
      </c>
      <c r="E85" s="21">
        <f t="shared" si="38"/>
        <v>-1.9047619047619049E-2</v>
      </c>
      <c r="F85" s="22">
        <f>IF(ISNUMBER(D85), $B91 * E85, "")</f>
        <v>-2857.1428571428573</v>
      </c>
      <c r="G85" s="30">
        <v>103</v>
      </c>
      <c r="H85" s="21">
        <f t="shared" si="39"/>
        <v>-1.9047619047619049E-2</v>
      </c>
      <c r="I85" s="105">
        <f>IF(ISNUMBER(G85), $B91 * H85, "")</f>
        <v>-2857.1428571428573</v>
      </c>
      <c r="J85" s="20">
        <v>100</v>
      </c>
      <c r="K85" s="21">
        <f t="shared" si="40"/>
        <v>-4.7619047619047616E-2</v>
      </c>
      <c r="L85" s="22">
        <f>IF(ISNUMBER(J85), $B91 * K85, "")</f>
        <v>-7142.8571428571422</v>
      </c>
      <c r="M85" s="30">
        <v>99.6</v>
      </c>
      <c r="N85" s="21">
        <f t="shared" si="41"/>
        <v>-5.1428571428571483E-2</v>
      </c>
      <c r="O85" s="22">
        <f>IF(ISNUMBER(M85), $B91 * N85, "")</f>
        <v>-7714.2857142857229</v>
      </c>
      <c r="Q85" s="223"/>
      <c r="R85" s="223"/>
      <c r="S85" s="223"/>
    </row>
    <row r="86" spans="1:19" ht="17.25" thickBot="1">
      <c r="A86" s="125" t="s">
        <v>216</v>
      </c>
      <c r="B86" s="129">
        <v>146</v>
      </c>
      <c r="C86" s="80">
        <v>-4.5751633999999999E-2</v>
      </c>
      <c r="D86" s="106">
        <v>141</v>
      </c>
      <c r="E86" s="107">
        <f>IF(ISNUMBER(D86), (D86 - $B86) / $B86, "")</f>
        <v>-3.4246575342465752E-2</v>
      </c>
      <c r="F86" s="108">
        <f>IF(ISNUMBER(D86), $B91 * E86, "")</f>
        <v>-5136.9863013698623</v>
      </c>
      <c r="G86" s="109">
        <v>142</v>
      </c>
      <c r="H86" s="107">
        <f>IF(ISNUMBER(G86), (G86 - $B86) / $B86, "")</f>
        <v>-2.7397260273972601E-2</v>
      </c>
      <c r="I86" s="110">
        <f>IF(ISNUMBER(G86), $B91 * H86, "")</f>
        <v>-4109.58904109589</v>
      </c>
      <c r="J86" s="106">
        <v>139</v>
      </c>
      <c r="K86" s="107">
        <f>IF(ISNUMBER(J86), (J86 - $B86) / $B86, "")</f>
        <v>-4.7945205479452052E-2</v>
      </c>
      <c r="L86" s="108">
        <f>IF(ISNUMBER(J86), $B91 * K86, "")</f>
        <v>-7191.7808219178078</v>
      </c>
      <c r="M86" s="109">
        <v>139</v>
      </c>
      <c r="N86" s="107">
        <f>IF(ISNUMBER(M86), (M86 - $B86) / $B86, "")</f>
        <v>-4.7945205479452052E-2</v>
      </c>
      <c r="O86" s="108">
        <f>IF(ISNUMBER(M86), $B91 * N86, "")</f>
        <v>-7191.7808219178078</v>
      </c>
      <c r="Q86" s="228"/>
      <c r="R86" s="228"/>
      <c r="S86" s="228"/>
    </row>
    <row r="87" spans="1:19" ht="17.25" thickBot="1">
      <c r="A87" s="125" t="s">
        <v>224</v>
      </c>
      <c r="B87" s="126">
        <v>861</v>
      </c>
      <c r="C87" s="77">
        <v>-4.6511627899999998E-2</v>
      </c>
      <c r="D87" s="15">
        <v>851</v>
      </c>
      <c r="E87" s="32">
        <f t="shared" ref="E87:E90" si="42">IF(ISNUMBER(D87), (D87 - $B87) / $B87, "")</f>
        <v>-1.1614401858304297E-2</v>
      </c>
      <c r="F87" s="18">
        <f>IF(ISNUMBER(D87), $B91 * E87, "")</f>
        <v>-1742.1602787456445</v>
      </c>
      <c r="G87" s="31">
        <v>863</v>
      </c>
      <c r="H87" s="32">
        <f t="shared" ref="H87:H90" si="43">IF(ISNUMBER(G87), (G87 - $B87) / $B87, "")</f>
        <v>2.3228803716608595E-3</v>
      </c>
      <c r="I87" s="101">
        <f>IF(ISNUMBER(G87), $B91 * H87, "")</f>
        <v>348.43205574912889</v>
      </c>
      <c r="J87" s="15">
        <v>845</v>
      </c>
      <c r="K87" s="32">
        <f t="shared" ref="K87:K90" si="44">IF(ISNUMBER(J87), (J87 - $B87) / $B87, "")</f>
        <v>-1.8583042973286876E-2</v>
      </c>
      <c r="L87" s="18">
        <f>IF(ISNUMBER(J87), $B91 * K87, "")</f>
        <v>-2787.4564459930311</v>
      </c>
      <c r="M87" s="31">
        <v>842</v>
      </c>
      <c r="N87" s="32">
        <f t="shared" ref="N87:N90" si="45">IF(ISNUMBER(M87), (M87 - $B87) / $B87, "")</f>
        <v>-2.2067363530778164E-2</v>
      </c>
      <c r="O87" s="18">
        <f>IF(ISNUMBER(M87), $B91 * N87, "")</f>
        <v>-3310.1045296167244</v>
      </c>
      <c r="Q87" s="228"/>
      <c r="R87" s="228"/>
      <c r="S87" s="228"/>
    </row>
    <row r="88" spans="1:19" ht="17.25" thickBot="1">
      <c r="A88" s="125" t="s">
        <v>325</v>
      </c>
      <c r="B88" s="126">
        <v>302</v>
      </c>
      <c r="C88" s="77">
        <v>-4.7318612000000003E-2</v>
      </c>
      <c r="D88" s="15">
        <v>289</v>
      </c>
      <c r="E88" s="32">
        <f t="shared" si="42"/>
        <v>-4.3046357615894038E-2</v>
      </c>
      <c r="F88" s="18">
        <f>IF(ISNUMBER(D88), $B91 * E88, "")</f>
        <v>-6456.9536423841055</v>
      </c>
      <c r="G88" s="31">
        <v>292</v>
      </c>
      <c r="H88" s="32">
        <f t="shared" si="43"/>
        <v>-3.3112582781456956E-2</v>
      </c>
      <c r="I88" s="101">
        <f>IF(ISNUMBER(G88), $B91 * H88, "")</f>
        <v>-4966.8874172185433</v>
      </c>
      <c r="J88" s="15">
        <v>287</v>
      </c>
      <c r="K88" s="32">
        <f t="shared" si="44"/>
        <v>-4.9668874172185427E-2</v>
      </c>
      <c r="L88" s="18">
        <f>IF(ISNUMBER(J88), $B91 * K88, "")</f>
        <v>-7450.3311258278145</v>
      </c>
      <c r="M88" s="31">
        <v>281</v>
      </c>
      <c r="N88" s="32">
        <f t="shared" si="45"/>
        <v>-6.9536423841059597E-2</v>
      </c>
      <c r="O88" s="18">
        <f>IF(ISNUMBER(M88), $B91 * N88, "")</f>
        <v>-10430.46357615894</v>
      </c>
      <c r="Q88" s="228"/>
      <c r="R88" s="228"/>
      <c r="S88" s="228"/>
    </row>
    <row r="89" spans="1:19">
      <c r="A89" s="125" t="s">
        <v>171</v>
      </c>
      <c r="B89" s="126">
        <v>698</v>
      </c>
      <c r="C89" s="77">
        <v>-4.7748976800000002E-2</v>
      </c>
      <c r="D89" s="15">
        <v>680</v>
      </c>
      <c r="E89" s="32">
        <f t="shared" si="42"/>
        <v>-2.5787965616045846E-2</v>
      </c>
      <c r="F89" s="18">
        <f>IF(ISNUMBER(D89), $B91 * E89, "")</f>
        <v>-3868.1948424068769</v>
      </c>
      <c r="G89" s="31">
        <v>684</v>
      </c>
      <c r="H89" s="32">
        <f t="shared" si="43"/>
        <v>-2.0057306590257881E-2</v>
      </c>
      <c r="I89" s="101">
        <f>IF(ISNUMBER(G89), $B91 * H89, "")</f>
        <v>-3008.5959885386824</v>
      </c>
      <c r="J89" s="15">
        <v>662</v>
      </c>
      <c r="K89" s="32">
        <f t="shared" si="44"/>
        <v>-5.1575931232091692E-2</v>
      </c>
      <c r="L89" s="18">
        <f>IF(ISNUMBER(J89), $B91 * K89, "")</f>
        <v>-7736.3896848137538</v>
      </c>
      <c r="M89" s="31">
        <v>662</v>
      </c>
      <c r="N89" s="32">
        <f t="shared" si="45"/>
        <v>-5.1575931232091692E-2</v>
      </c>
      <c r="O89" s="18">
        <f>IF(ISNUMBER(M89), $B91 * N89, "")</f>
        <v>-7736.3896848137538</v>
      </c>
      <c r="Q89" s="250"/>
      <c r="R89" s="251"/>
      <c r="S89" s="252"/>
    </row>
    <row r="90" spans="1:19" ht="17.25" thickBot="1">
      <c r="A90" s="130" t="s">
        <v>327</v>
      </c>
      <c r="B90" s="131">
        <v>630</v>
      </c>
      <c r="C90" s="79">
        <v>-4.9773755699999998E-2</v>
      </c>
      <c r="D90" s="24">
        <v>614</v>
      </c>
      <c r="E90" s="25">
        <f t="shared" si="42"/>
        <v>-2.5396825396825397E-2</v>
      </c>
      <c r="F90" s="104">
        <f>IF(ISNUMBER(D90), $B91 * E90, "")</f>
        <v>-3809.5238095238096</v>
      </c>
      <c r="G90" s="102">
        <v>622</v>
      </c>
      <c r="H90" s="25">
        <f t="shared" si="43"/>
        <v>-1.2698412698412698E-2</v>
      </c>
      <c r="I90" s="103">
        <f>IF(ISNUMBER(G90), $B91 * H90, "")</f>
        <v>-1904.7619047619048</v>
      </c>
      <c r="J90" s="24">
        <v>604</v>
      </c>
      <c r="K90" s="25">
        <f t="shared" si="44"/>
        <v>-4.1269841269841269E-2</v>
      </c>
      <c r="L90" s="104">
        <f>IF(ISNUMBER(J90), $B91 * K90, "")</f>
        <v>-6190.4761904761899</v>
      </c>
      <c r="M90" s="102">
        <v>593</v>
      </c>
      <c r="N90" s="25">
        <f t="shared" si="45"/>
        <v>-5.873015873015873E-2</v>
      </c>
      <c r="O90" s="104">
        <f>IF(ISNUMBER(M90), $B91 * N90, "")</f>
        <v>-8809.5238095238092</v>
      </c>
      <c r="Q90" s="253"/>
      <c r="R90" s="254"/>
      <c r="S90" s="255"/>
    </row>
    <row r="91" spans="1:19" ht="17.25" thickBot="1">
      <c r="A91" s="132" t="s">
        <v>266</v>
      </c>
      <c r="B91" s="261">
        <f>$B$37</f>
        <v>150000</v>
      </c>
      <c r="C91" s="262"/>
      <c r="D91" s="26" t="s">
        <v>267</v>
      </c>
      <c r="E91" s="27">
        <f>IF(COUNT(E71:E90), SUM(E71:E90) / COUNT(E71:E90), 0)</f>
        <v>-2.9082415632261875E-2</v>
      </c>
      <c r="F91" s="28">
        <f>SUM(F71:F90)</f>
        <v>-87247.246896785669</v>
      </c>
      <c r="G91" s="26" t="s">
        <v>267</v>
      </c>
      <c r="H91" s="27">
        <f>IF(COUNT(H71:H90), SUM(H71:H90) / COUNT(H71:H90), 0)</f>
        <v>-1.969655751340018E-2</v>
      </c>
      <c r="I91" s="28">
        <f>SUM(I71:I90)</f>
        <v>-59089.67254020054</v>
      </c>
      <c r="J91" s="26" t="s">
        <v>267</v>
      </c>
      <c r="K91" s="27">
        <f>IF(COUNT(K71:K90), SUM(K71:K90) / COUNT(K71:K90), 0)</f>
        <v>-4.2116580046730856E-2</v>
      </c>
      <c r="L91" s="28">
        <f>SUM(L71:L90)</f>
        <v>-126349.74014019255</v>
      </c>
      <c r="M91" s="26" t="s">
        <v>267</v>
      </c>
      <c r="N91" s="27">
        <f>IF(COUNT(N71:N90), SUM(N71:N90) / COUNT(N71:N90), 0)</f>
        <v>-5.0172307581371325E-2</v>
      </c>
      <c r="O91" s="28">
        <f>SUM(O71:O90)</f>
        <v>-150516.92274411398</v>
      </c>
      <c r="Q91" s="256"/>
      <c r="R91" s="257"/>
      <c r="S91" s="258"/>
    </row>
    <row r="93" spans="1:19" ht="17.25" thickBot="1"/>
    <row r="94" spans="1:19" ht="17.25" thickBot="1">
      <c r="A94" s="202" t="s">
        <v>46</v>
      </c>
      <c r="B94" s="203"/>
      <c r="C94" s="203"/>
      <c r="D94" s="203"/>
      <c r="E94" s="203"/>
      <c r="F94" s="203"/>
      <c r="G94" s="203"/>
      <c r="H94" s="203"/>
      <c r="I94" s="203"/>
      <c r="J94" s="203"/>
      <c r="K94" s="203"/>
      <c r="L94" s="203"/>
      <c r="M94" s="203"/>
      <c r="N94" s="203"/>
      <c r="O94" s="204"/>
      <c r="Q94" s="223"/>
      <c r="R94" s="223"/>
      <c r="S94" s="223"/>
    </row>
    <row r="95" spans="1:19" ht="17.25" thickBot="1">
      <c r="A95" s="194" t="s">
        <v>263</v>
      </c>
      <c r="B95" s="202" t="s">
        <v>49</v>
      </c>
      <c r="C95" s="204"/>
      <c r="D95" s="202" t="s">
        <v>57</v>
      </c>
      <c r="E95" s="203"/>
      <c r="F95" s="204"/>
      <c r="G95" s="229">
        <f>_xlfn.IFNA(VLOOKUP(B95, 현재가테이블!$B$2:$D$200, 2, FALSE), "-")</f>
        <v>48446000</v>
      </c>
      <c r="H95" s="230"/>
      <c r="I95" s="231"/>
      <c r="J95" s="202" t="s">
        <v>58</v>
      </c>
      <c r="K95" s="203"/>
      <c r="L95" s="204"/>
      <c r="M95" s="232">
        <f>_xlfn.IFNA(VLOOKUP(B95, 현재가테이블!$B$2:$D$200, 3, FALSE), "-")</f>
        <v>4.5040769699999997E-2</v>
      </c>
      <c r="N95" s="233"/>
      <c r="O95" s="234"/>
      <c r="Q95" s="223"/>
      <c r="R95" s="223"/>
      <c r="S95" s="223"/>
    </row>
    <row r="96" spans="1:19" ht="17.25" thickBot="1">
      <c r="A96" s="263" t="s">
        <v>54</v>
      </c>
      <c r="B96" s="265" t="str">
        <f>TEXT($G$1, "[$-ko-KR]yyyy-mm-dd(ddd) ") &amp; "오전 00:00"</f>
        <v>2022-02-18(금) 오전 00:00</v>
      </c>
      <c r="C96" s="266"/>
      <c r="D96" s="225" t="str">
        <f>TEXT($G$1, "[$-ko-KR]yyyy-mm-dd(ddd) ") &amp; "오후 14:00"</f>
        <v>2022-02-18(금) 오후 14:00</v>
      </c>
      <c r="E96" s="226"/>
      <c r="F96" s="227"/>
      <c r="G96" s="225" t="str">
        <f>TEXT($G$1, "[$-ko-KR]yyyy-mm-dd(ddd) ") &amp; "오후 19:00"</f>
        <v>2022-02-18(금) 오후 19:00</v>
      </c>
      <c r="H96" s="226"/>
      <c r="I96" s="227"/>
      <c r="J96" s="225" t="str">
        <f>TEXT($G$1, "[$-ko-KR]yyyy-mm-dd(ddd) ") &amp; "오후 21:00"</f>
        <v>2022-02-18(금) 오후 21:00</v>
      </c>
      <c r="K96" s="226"/>
      <c r="L96" s="227"/>
      <c r="M96" s="225" t="str">
        <f>TEXT($G$1+1, "[$-ko-KR]yyyy-mm-dd(ddd) ") &amp; "오전 00:00"</f>
        <v>2022-02-19(토) 오전 00:00</v>
      </c>
      <c r="N96" s="226"/>
      <c r="O96" s="227"/>
      <c r="Q96" s="223"/>
      <c r="R96" s="223"/>
      <c r="S96" s="223"/>
    </row>
    <row r="97" spans="1:19" ht="17.25" thickBot="1">
      <c r="A97" s="264"/>
      <c r="B97" s="121" t="s">
        <v>57</v>
      </c>
      <c r="C97" s="122" t="s">
        <v>58</v>
      </c>
      <c r="D97" s="2" t="s">
        <v>57</v>
      </c>
      <c r="E97" s="10" t="s">
        <v>264</v>
      </c>
      <c r="F97" s="11" t="s">
        <v>265</v>
      </c>
      <c r="G97" s="195" t="s">
        <v>57</v>
      </c>
      <c r="H97" s="196" t="s">
        <v>264</v>
      </c>
      <c r="I97" s="197" t="s">
        <v>265</v>
      </c>
      <c r="J97" s="10" t="s">
        <v>57</v>
      </c>
      <c r="K97" s="10" t="s">
        <v>264</v>
      </c>
      <c r="L97" s="115" t="s">
        <v>265</v>
      </c>
      <c r="M97" s="2" t="s">
        <v>57</v>
      </c>
      <c r="N97" s="10" t="s">
        <v>264</v>
      </c>
      <c r="O97" s="66" t="s">
        <v>265</v>
      </c>
      <c r="Q97" s="228"/>
      <c r="R97" s="228"/>
      <c r="S97" s="228"/>
    </row>
    <row r="98" spans="1:19" ht="17.25" thickBot="1">
      <c r="A98" s="123" t="s">
        <v>73</v>
      </c>
      <c r="B98" s="124">
        <v>35900</v>
      </c>
      <c r="C98" s="76">
        <v>3.6374133900000001E-2</v>
      </c>
      <c r="D98" s="13">
        <v>34560</v>
      </c>
      <c r="E98" s="14">
        <f>IF(ISNUMBER(D98), (D98 - $B98) / $B98, "")</f>
        <v>-3.732590529247911E-2</v>
      </c>
      <c r="F98" s="16">
        <f>IF(ISNUMBER(D98), $B118 * E98, "")</f>
        <v>-5598.8857938718666</v>
      </c>
      <c r="G98" s="29">
        <v>34840</v>
      </c>
      <c r="H98" s="14">
        <f>IF(ISNUMBER(G98), (G98 - $B98) / $B98, "")</f>
        <v>-2.9526462395543174E-2</v>
      </c>
      <c r="I98" s="100">
        <f>IF(ISNUMBER(G98), $B118 * H98, "")</f>
        <v>-4428.969359331476</v>
      </c>
      <c r="J98" s="13">
        <v>34380</v>
      </c>
      <c r="K98" s="14">
        <f>IF(ISNUMBER(J98), (J98 - $B98) / $B98, "")</f>
        <v>-4.233983286908078E-2</v>
      </c>
      <c r="L98" s="16">
        <f>IF(ISNUMBER(J98), $B118 * K98, "")</f>
        <v>-6350.9749303621174</v>
      </c>
      <c r="M98" s="29">
        <v>33520</v>
      </c>
      <c r="N98" s="14">
        <f>IF(ISNUMBER(M98), (M98 - $B98) / $B98, "")</f>
        <v>-6.6295264623955436E-2</v>
      </c>
      <c r="O98" s="16">
        <f>IF(ISNUMBER(M98), $B118 * N98, "")</f>
        <v>-9944.289693593315</v>
      </c>
      <c r="Q98" s="223"/>
      <c r="R98" s="223"/>
      <c r="S98" s="223"/>
    </row>
    <row r="99" spans="1:19" ht="17.25" thickBot="1">
      <c r="A99" s="125" t="s">
        <v>113</v>
      </c>
      <c r="B99" s="126">
        <v>4470</v>
      </c>
      <c r="C99" s="77">
        <v>1.5909090899999999E-2</v>
      </c>
      <c r="D99" s="15">
        <v>4185</v>
      </c>
      <c r="E99" s="32">
        <f t="shared" ref="E99:E102" si="46">IF(ISNUMBER(D99), (D99 - $B99) / $B99, "")</f>
        <v>-6.3758389261744972E-2</v>
      </c>
      <c r="F99" s="18">
        <f>IF(ISNUMBER(D99), $B118 * E99, "")</f>
        <v>-9563.7583892617458</v>
      </c>
      <c r="G99" s="31">
        <v>4245</v>
      </c>
      <c r="H99" s="32">
        <f t="shared" ref="H99:H102" si="47">IF(ISNUMBER(G99), (G99 - $B99) / $B99, "")</f>
        <v>-5.0335570469798654E-2</v>
      </c>
      <c r="I99" s="101">
        <f>IF(ISNUMBER(G99), $B118 * H99, "")</f>
        <v>-7550.3355704697979</v>
      </c>
      <c r="J99" s="15">
        <v>4160</v>
      </c>
      <c r="K99" s="32">
        <f t="shared" ref="K99:K102" si="48">IF(ISNUMBER(J99), (J99 - $B99) / $B99, "")</f>
        <v>-6.9351230425055935E-2</v>
      </c>
      <c r="L99" s="18">
        <f>IF(ISNUMBER(J99), $B118 * K99, "")</f>
        <v>-10402.68456375839</v>
      </c>
      <c r="M99" s="31">
        <v>4035</v>
      </c>
      <c r="N99" s="32">
        <f t="shared" ref="N99:N102" si="49">IF(ISNUMBER(M99), (M99 - $B99) / $B99, "")</f>
        <v>-9.7315436241610737E-2</v>
      </c>
      <c r="O99" s="18">
        <f>IF(ISNUMBER(M99), $B118 * N99, "")</f>
        <v>-14597.31543624161</v>
      </c>
      <c r="Q99" s="223"/>
      <c r="R99" s="223"/>
      <c r="S99" s="223"/>
    </row>
    <row r="100" spans="1:19" ht="17.25" thickBot="1">
      <c r="A100" s="125" t="s">
        <v>155</v>
      </c>
      <c r="B100" s="126">
        <v>12820</v>
      </c>
      <c r="C100" s="77">
        <v>1.5625000000000001E-3</v>
      </c>
      <c r="D100" s="15">
        <v>12240</v>
      </c>
      <c r="E100" s="32">
        <f t="shared" si="46"/>
        <v>-4.5241809672386897E-2</v>
      </c>
      <c r="F100" s="18">
        <f>IF(ISNUMBER(D100), $B118 * E100, "")</f>
        <v>-6786.2714508580348</v>
      </c>
      <c r="G100" s="31">
        <v>12330</v>
      </c>
      <c r="H100" s="32">
        <f t="shared" si="47"/>
        <v>-3.8221528861154444E-2</v>
      </c>
      <c r="I100" s="101">
        <f>IF(ISNUMBER(G100), $B118 * H100, "")</f>
        <v>-5733.2293291731667</v>
      </c>
      <c r="J100" s="15">
        <v>12070</v>
      </c>
      <c r="K100" s="32">
        <f t="shared" si="48"/>
        <v>-5.8502340093603743E-2</v>
      </c>
      <c r="L100" s="18">
        <f>IF(ISNUMBER(J100), $B118 * K100, "")</f>
        <v>-8775.3510140405615</v>
      </c>
      <c r="M100" s="31">
        <v>11920</v>
      </c>
      <c r="N100" s="32">
        <f t="shared" si="49"/>
        <v>-7.0202808112324488E-2</v>
      </c>
      <c r="O100" s="18">
        <f>IF(ISNUMBER(M100), $B118 * N100, "")</f>
        <v>-10530.421216848674</v>
      </c>
      <c r="Q100" s="228"/>
      <c r="R100" s="228"/>
      <c r="S100" s="228"/>
    </row>
    <row r="101" spans="1:19" ht="17.25" thickBot="1">
      <c r="A101" s="125" t="s">
        <v>60</v>
      </c>
      <c r="B101" s="126">
        <v>3970</v>
      </c>
      <c r="C101" s="77">
        <v>1.2610340000000001E-3</v>
      </c>
      <c r="D101" s="15">
        <v>3790</v>
      </c>
      <c r="E101" s="32">
        <f t="shared" si="46"/>
        <v>-4.534005037783375E-2</v>
      </c>
      <c r="F101" s="18">
        <f>IF(ISNUMBER(D101), $B118 * E101, "")</f>
        <v>-6801.0075566750629</v>
      </c>
      <c r="G101" s="31">
        <v>3785</v>
      </c>
      <c r="H101" s="32">
        <f t="shared" si="47"/>
        <v>-4.659949622166247E-2</v>
      </c>
      <c r="I101" s="101">
        <f>IF(ISNUMBER(G101), $B118 * H101, "")</f>
        <v>-6989.9244332493708</v>
      </c>
      <c r="J101" s="15">
        <v>3695</v>
      </c>
      <c r="K101" s="32">
        <f t="shared" si="48"/>
        <v>-6.9269521410579349E-2</v>
      </c>
      <c r="L101" s="18">
        <f>IF(ISNUMBER(J101), $B118 * K101, "")</f>
        <v>-10390.428211586903</v>
      </c>
      <c r="M101" s="31">
        <v>3630</v>
      </c>
      <c r="N101" s="32">
        <f t="shared" si="49"/>
        <v>-8.5642317380352648E-2</v>
      </c>
      <c r="O101" s="18">
        <f>IF(ISNUMBER(M101), $B118 * N101, "")</f>
        <v>-12846.347607052898</v>
      </c>
      <c r="Q101" s="228"/>
      <c r="R101" s="228"/>
      <c r="S101" s="228"/>
    </row>
    <row r="102" spans="1:19" ht="17.25" thickBot="1">
      <c r="A102" s="127" t="s">
        <v>214</v>
      </c>
      <c r="B102" s="128">
        <v>310</v>
      </c>
      <c r="C102" s="78">
        <v>0</v>
      </c>
      <c r="D102" s="20">
        <v>301</v>
      </c>
      <c r="E102" s="21">
        <f t="shared" si="46"/>
        <v>-2.903225806451613E-2</v>
      </c>
      <c r="F102" s="22">
        <f>IF(ISNUMBER(D102), $B118 * E102, "")</f>
        <v>-4354.8387096774195</v>
      </c>
      <c r="G102" s="30">
        <v>304</v>
      </c>
      <c r="H102" s="21">
        <f t="shared" si="47"/>
        <v>-1.935483870967742E-2</v>
      </c>
      <c r="I102" s="105">
        <f>IF(ISNUMBER(G102), $B118 * H102, "")</f>
        <v>-2903.2258064516132</v>
      </c>
      <c r="J102" s="20">
        <v>295</v>
      </c>
      <c r="K102" s="21">
        <f t="shared" si="48"/>
        <v>-4.8387096774193547E-2</v>
      </c>
      <c r="L102" s="22">
        <f>IF(ISNUMBER(J102), $B118 * K102, "")</f>
        <v>-7258.0645161290322</v>
      </c>
      <c r="M102" s="30">
        <v>294</v>
      </c>
      <c r="N102" s="21">
        <f t="shared" si="49"/>
        <v>-5.1612903225806452E-2</v>
      </c>
      <c r="O102" s="22">
        <f>IF(ISNUMBER(M102), $B118 * N102, "")</f>
        <v>-7741.9354838709678</v>
      </c>
      <c r="Q102" s="228"/>
      <c r="R102" s="228"/>
      <c r="S102" s="228"/>
    </row>
    <row r="103" spans="1:19" ht="17.25" thickBot="1">
      <c r="A103" s="125" t="s">
        <v>167</v>
      </c>
      <c r="B103" s="129">
        <v>17900</v>
      </c>
      <c r="C103" s="80">
        <v>-5.5834730000000005E-4</v>
      </c>
      <c r="D103" s="106">
        <v>17110</v>
      </c>
      <c r="E103" s="107">
        <f>IF(ISNUMBER(D103), (D103 - $B103) / $B103, "")</f>
        <v>-4.4134078212290505E-2</v>
      </c>
      <c r="F103" s="108">
        <f>IF(ISNUMBER(D103), $B118 * E103, "")</f>
        <v>-6620.1117318435754</v>
      </c>
      <c r="G103" s="109">
        <v>17660</v>
      </c>
      <c r="H103" s="107">
        <f>IF(ISNUMBER(G103), (G103 - $B103) / $B103, "")</f>
        <v>-1.3407821229050279E-2</v>
      </c>
      <c r="I103" s="110">
        <f>IF(ISNUMBER(G103), $B118 * H103, "")</f>
        <v>-2011.1731843575419</v>
      </c>
      <c r="J103" s="106">
        <v>17150</v>
      </c>
      <c r="K103" s="107">
        <f>IF(ISNUMBER(J103), (J103 - $B103) / $B103, "")</f>
        <v>-4.189944134078212E-2</v>
      </c>
      <c r="L103" s="108">
        <f>IF(ISNUMBER(J103), $B118 * K103, "")</f>
        <v>-6284.9162011173185</v>
      </c>
      <c r="M103" s="109">
        <v>17000</v>
      </c>
      <c r="N103" s="107">
        <f>IF(ISNUMBER(M103), (M103 - $B103) / $B103, "")</f>
        <v>-5.027932960893855E-2</v>
      </c>
      <c r="O103" s="108">
        <f>IF(ISNUMBER(M103), $B118 * N103, "")</f>
        <v>-7541.8994413407827</v>
      </c>
      <c r="Q103" s="228"/>
      <c r="R103" s="228"/>
      <c r="S103" s="228"/>
    </row>
    <row r="104" spans="1:19" ht="17.25" thickBot="1">
      <c r="A104" s="125" t="s">
        <v>133</v>
      </c>
      <c r="B104" s="126">
        <v>2740</v>
      </c>
      <c r="C104" s="77">
        <v>-1.08303249E-2</v>
      </c>
      <c r="D104" s="15">
        <v>2765</v>
      </c>
      <c r="E104" s="32">
        <f t="shared" ref="E104:E107" si="50">IF(ISNUMBER(D104), (D104 - $B104) / $B104, "")</f>
        <v>9.1240875912408752E-3</v>
      </c>
      <c r="F104" s="18">
        <f>IF(ISNUMBER(D104), $B118 * E104, "")</f>
        <v>1368.6131386861314</v>
      </c>
      <c r="G104" s="31">
        <v>2810</v>
      </c>
      <c r="H104" s="32">
        <f t="shared" ref="H104:H107" si="51">IF(ISNUMBER(G104), (G104 - $B104) / $B104, "")</f>
        <v>2.5547445255474453E-2</v>
      </c>
      <c r="I104" s="101">
        <f>IF(ISNUMBER(G104), $B118 * H104, "")</f>
        <v>3832.1167883211679</v>
      </c>
      <c r="J104" s="15">
        <v>2775</v>
      </c>
      <c r="K104" s="32">
        <f t="shared" ref="K104:K107" si="52">IF(ISNUMBER(J104), (J104 - $B104) / $B104, "")</f>
        <v>1.2773722627737226E-2</v>
      </c>
      <c r="L104" s="18">
        <f>IF(ISNUMBER(J104), $B118 * K104, "")</f>
        <v>1916.0583941605839</v>
      </c>
      <c r="M104" s="31">
        <v>2670</v>
      </c>
      <c r="N104" s="32">
        <f t="shared" ref="N104:N107" si="53">IF(ISNUMBER(M104), (M104 - $B104) / $B104, "")</f>
        <v>-2.5547445255474453E-2</v>
      </c>
      <c r="O104" s="18">
        <f>IF(ISNUMBER(M104), $B118 * N104, "")</f>
        <v>-3832.1167883211679</v>
      </c>
      <c r="Q104" s="228"/>
      <c r="R104" s="228"/>
      <c r="S104" s="228"/>
    </row>
    <row r="105" spans="1:19" ht="17.25" thickBot="1">
      <c r="A105" s="125" t="s">
        <v>344</v>
      </c>
      <c r="B105" s="126">
        <v>13430</v>
      </c>
      <c r="C105" s="77">
        <v>-1.53958944E-2</v>
      </c>
      <c r="D105" s="15">
        <v>13160</v>
      </c>
      <c r="E105" s="32">
        <f t="shared" si="50"/>
        <v>-2.0104244229337303E-2</v>
      </c>
      <c r="F105" s="18">
        <f>IF(ISNUMBER(D105), $B118 * E105, "")</f>
        <v>-3015.6366344005955</v>
      </c>
      <c r="G105" s="31">
        <v>13250</v>
      </c>
      <c r="H105" s="32">
        <f t="shared" si="51"/>
        <v>-1.3402829486224869E-2</v>
      </c>
      <c r="I105" s="101">
        <f>IF(ISNUMBER(G105), $B118 * H105, "")</f>
        <v>-2010.4244229337303</v>
      </c>
      <c r="J105" s="15">
        <v>12950</v>
      </c>
      <c r="K105" s="32">
        <f t="shared" si="52"/>
        <v>-3.5740878629932984E-2</v>
      </c>
      <c r="L105" s="18">
        <f>IF(ISNUMBER(J105), $B118 * K105, "")</f>
        <v>-5361.1317944899474</v>
      </c>
      <c r="M105" s="31">
        <v>12530</v>
      </c>
      <c r="N105" s="32">
        <f t="shared" si="53"/>
        <v>-6.7014147431124355E-2</v>
      </c>
      <c r="O105" s="18">
        <f>IF(ISNUMBER(M105), $B118 * N105, "")</f>
        <v>-10052.122114668653</v>
      </c>
      <c r="Q105" s="228"/>
      <c r="R105" s="228"/>
      <c r="S105" s="228"/>
    </row>
    <row r="106" spans="1:19" ht="17.25" thickBot="1">
      <c r="A106" s="125" t="s">
        <v>163</v>
      </c>
      <c r="B106" s="126">
        <v>1270</v>
      </c>
      <c r="C106" s="77">
        <v>-1.5503876E-2</v>
      </c>
      <c r="D106" s="15">
        <v>1240</v>
      </c>
      <c r="E106" s="32">
        <f t="shared" si="50"/>
        <v>-2.3622047244094488E-2</v>
      </c>
      <c r="F106" s="18">
        <f>IF(ISNUMBER(D106), $B118 * E106, "")</f>
        <v>-3543.3070866141734</v>
      </c>
      <c r="G106" s="31">
        <v>1245</v>
      </c>
      <c r="H106" s="32">
        <f t="shared" si="51"/>
        <v>-1.968503937007874E-2</v>
      </c>
      <c r="I106" s="101">
        <f>IF(ISNUMBER(G106), $B118 * H106, "")</f>
        <v>-2952.7559055118109</v>
      </c>
      <c r="J106" s="15">
        <v>1220</v>
      </c>
      <c r="K106" s="32">
        <f t="shared" si="52"/>
        <v>-3.937007874015748E-2</v>
      </c>
      <c r="L106" s="18">
        <f>IF(ISNUMBER(J106), $B118 * K106, "")</f>
        <v>-5905.5118110236217</v>
      </c>
      <c r="M106" s="31">
        <v>1220</v>
      </c>
      <c r="N106" s="32">
        <f t="shared" si="53"/>
        <v>-3.937007874015748E-2</v>
      </c>
      <c r="O106" s="18">
        <f>IF(ISNUMBER(M106), $B118 * N106, "")</f>
        <v>-5905.5118110236217</v>
      </c>
      <c r="Q106" s="33"/>
      <c r="R106" s="33"/>
    </row>
    <row r="107" spans="1:19" ht="17.25" thickBot="1">
      <c r="A107" s="130" t="s">
        <v>51</v>
      </c>
      <c r="B107" s="131">
        <v>261</v>
      </c>
      <c r="C107" s="79">
        <v>-1.8796992500000002E-2</v>
      </c>
      <c r="D107" s="24">
        <v>250</v>
      </c>
      <c r="E107" s="25">
        <f t="shared" si="50"/>
        <v>-4.2145593869731802E-2</v>
      </c>
      <c r="F107" s="104">
        <f>IF(ISNUMBER(D107), $B118 * E107, "")</f>
        <v>-6321.8390804597702</v>
      </c>
      <c r="G107" s="102">
        <v>251</v>
      </c>
      <c r="H107" s="25">
        <f t="shared" si="51"/>
        <v>-3.8314176245210725E-2</v>
      </c>
      <c r="I107" s="103">
        <f>IF(ISNUMBER(G107), $B118 * H107, "")</f>
        <v>-5747.1264367816084</v>
      </c>
      <c r="J107" s="24">
        <v>246</v>
      </c>
      <c r="K107" s="25">
        <f t="shared" si="52"/>
        <v>-5.7471264367816091E-2</v>
      </c>
      <c r="L107" s="104">
        <f>IF(ISNUMBER(J107), $B118 * K107, "")</f>
        <v>-8620.689655172413</v>
      </c>
      <c r="M107" s="102">
        <v>244</v>
      </c>
      <c r="N107" s="25">
        <f t="shared" si="53"/>
        <v>-6.5134099616858232E-2</v>
      </c>
      <c r="O107" s="104">
        <f>IF(ISNUMBER(M107), $B118 * N107, "")</f>
        <v>-9770.1149425287349</v>
      </c>
      <c r="Q107" s="237"/>
      <c r="R107" s="238"/>
      <c r="S107" s="239"/>
    </row>
    <row r="108" spans="1:19">
      <c r="A108" s="123" t="s">
        <v>149</v>
      </c>
      <c r="B108" s="124">
        <v>78.900000000000006</v>
      </c>
      <c r="C108" s="76">
        <v>-2.10918114E-2</v>
      </c>
      <c r="D108" s="13">
        <v>77.099999999999994</v>
      </c>
      <c r="E108" s="14">
        <f>IF(ISNUMBER(D108), (D108 - $B108) / $B108, "")</f>
        <v>-2.28136882129279E-2</v>
      </c>
      <c r="F108" s="16">
        <f>IF(ISNUMBER(D108), $B118 * E108, "")</f>
        <v>-3422.053231939185</v>
      </c>
      <c r="G108" s="29">
        <v>78</v>
      </c>
      <c r="H108" s="14">
        <f>IF(ISNUMBER(G108), (G108 - $B108) / $B108, "")</f>
        <v>-1.140684410646395E-2</v>
      </c>
      <c r="I108" s="100">
        <f>IF(ISNUMBER(G108), $B118 * H108, "")</f>
        <v>-1711.0266159695925</v>
      </c>
      <c r="J108" s="13">
        <v>77.400000000000006</v>
      </c>
      <c r="K108" s="14">
        <f>IF(ISNUMBER(J108), (J108 - $B108) / $B108, "")</f>
        <v>-1.9011406844106463E-2</v>
      </c>
      <c r="L108" s="16">
        <f>IF(ISNUMBER(J108), $B118 * K108, "")</f>
        <v>-2851.7110266159693</v>
      </c>
      <c r="M108" s="29">
        <v>77</v>
      </c>
      <c r="N108" s="14">
        <f>IF(ISNUMBER(M108), (M108 - $B108) / $B108, "")</f>
        <v>-2.4081115335868257E-2</v>
      </c>
      <c r="O108" s="16">
        <f>IF(ISNUMBER(M108), $B118 * N108, "")</f>
        <v>-3612.1673003802384</v>
      </c>
      <c r="Q108" s="240"/>
      <c r="R108" s="241"/>
      <c r="S108" s="242"/>
    </row>
    <row r="109" spans="1:19" ht="17.25" thickBot="1">
      <c r="A109" s="125" t="s">
        <v>262</v>
      </c>
      <c r="B109" s="126">
        <v>176</v>
      </c>
      <c r="C109" s="77">
        <v>-2.2222222199999999E-2</v>
      </c>
      <c r="D109" s="15">
        <v>171</v>
      </c>
      <c r="E109" s="32">
        <f t="shared" ref="E109:E112" si="54">IF(ISNUMBER(D109), (D109 - $B109) / $B109, "")</f>
        <v>-2.8409090909090908E-2</v>
      </c>
      <c r="F109" s="18">
        <f>IF(ISNUMBER(D109), $B118 * E109, "")</f>
        <v>-4261.363636363636</v>
      </c>
      <c r="G109" s="31">
        <v>172</v>
      </c>
      <c r="H109" s="32">
        <f t="shared" ref="H109:H112" si="55">IF(ISNUMBER(G109), (G109 - $B109) / $B109, "")</f>
        <v>-2.2727272727272728E-2</v>
      </c>
      <c r="I109" s="101">
        <f>IF(ISNUMBER(G109), $B118 * H109, "")</f>
        <v>-3409.090909090909</v>
      </c>
      <c r="J109" s="15">
        <v>171</v>
      </c>
      <c r="K109" s="32">
        <f t="shared" ref="K109:K112" si="56">IF(ISNUMBER(J109), (J109 - $B109) / $B109, "")</f>
        <v>-2.8409090909090908E-2</v>
      </c>
      <c r="L109" s="18">
        <f>IF(ISNUMBER(J109), $B118 * K109, "")</f>
        <v>-4261.363636363636</v>
      </c>
      <c r="M109" s="31">
        <v>169</v>
      </c>
      <c r="N109" s="32">
        <f t="shared" ref="N109:N112" si="57">IF(ISNUMBER(M109), (M109 - $B109) / $B109, "")</f>
        <v>-3.9772727272727272E-2</v>
      </c>
      <c r="O109" s="18">
        <f>IF(ISNUMBER(M109), $B118 * N109, "")</f>
        <v>-5965.909090909091</v>
      </c>
      <c r="Q109" s="243"/>
      <c r="R109" s="244"/>
      <c r="S109" s="245"/>
    </row>
    <row r="110" spans="1:19" ht="17.25" thickBot="1">
      <c r="A110" s="125" t="s">
        <v>159</v>
      </c>
      <c r="B110" s="126">
        <v>70.599999999999994</v>
      </c>
      <c r="C110" s="77">
        <v>-2.6206896600000001E-2</v>
      </c>
      <c r="D110" s="15">
        <v>68.400000000000006</v>
      </c>
      <c r="E110" s="32">
        <f t="shared" si="54"/>
        <v>-3.1161473087818539E-2</v>
      </c>
      <c r="F110" s="18">
        <f>IF(ISNUMBER(D110), $B118 * E110, "")</f>
        <v>-4674.220963172781</v>
      </c>
      <c r="G110" s="31">
        <v>69</v>
      </c>
      <c r="H110" s="32">
        <f t="shared" si="55"/>
        <v>-2.2662889518413519E-2</v>
      </c>
      <c r="I110" s="101">
        <f>IF(ISNUMBER(G110), $B118 * H110, "")</f>
        <v>-3399.4334277620278</v>
      </c>
      <c r="J110" s="15">
        <v>67.2</v>
      </c>
      <c r="K110" s="32">
        <f t="shared" si="56"/>
        <v>-4.8158640226628781E-2</v>
      </c>
      <c r="L110" s="18">
        <f>IF(ISNUMBER(J110), $B118 * K110, "")</f>
        <v>-7223.7960339943174</v>
      </c>
      <c r="M110" s="31">
        <v>67.5</v>
      </c>
      <c r="N110" s="32">
        <f t="shared" si="57"/>
        <v>-4.3909348441926267E-2</v>
      </c>
      <c r="O110" s="18">
        <f>IF(ISNUMBER(M110), $B118 * N110, "")</f>
        <v>-6586.4022662889402</v>
      </c>
      <c r="Q110" s="228"/>
      <c r="R110" s="228"/>
      <c r="S110" s="228"/>
    </row>
    <row r="111" spans="1:19" ht="17.25" thickBot="1">
      <c r="A111" s="125" t="s">
        <v>81</v>
      </c>
      <c r="B111" s="126">
        <v>1285</v>
      </c>
      <c r="C111" s="77">
        <v>-2.65151515E-2</v>
      </c>
      <c r="D111" s="15">
        <v>1250</v>
      </c>
      <c r="E111" s="32">
        <f t="shared" si="54"/>
        <v>-2.7237354085603113E-2</v>
      </c>
      <c r="F111" s="18">
        <f>IF(ISNUMBER(D111), $B118 * E111, "")</f>
        <v>-4085.603112840467</v>
      </c>
      <c r="G111" s="31">
        <v>1260</v>
      </c>
      <c r="H111" s="32">
        <f t="shared" si="55"/>
        <v>-1.9455252918287938E-2</v>
      </c>
      <c r="I111" s="101">
        <f>IF(ISNUMBER(G111), $B118 * H111, "")</f>
        <v>-2918.2879377431909</v>
      </c>
      <c r="J111" s="15">
        <v>1240</v>
      </c>
      <c r="K111" s="32">
        <f t="shared" si="56"/>
        <v>-3.5019455252918288E-2</v>
      </c>
      <c r="L111" s="18">
        <f>IF(ISNUMBER(J111), $B118 * K111, "")</f>
        <v>-5252.9182879377431</v>
      </c>
      <c r="M111" s="31">
        <v>1230</v>
      </c>
      <c r="N111" s="32">
        <f t="shared" si="57"/>
        <v>-4.2801556420233464E-2</v>
      </c>
      <c r="O111" s="18">
        <f>IF(ISNUMBER(M111), $B118 * N111, "")</f>
        <v>-6420.2334630350197</v>
      </c>
      <c r="Q111" s="223"/>
      <c r="R111" s="223"/>
      <c r="S111" s="223"/>
    </row>
    <row r="112" spans="1:19" ht="17.25" thickBot="1">
      <c r="A112" s="127" t="s">
        <v>173</v>
      </c>
      <c r="B112" s="128">
        <v>1055</v>
      </c>
      <c r="C112" s="78">
        <v>-2.7649769599999999E-2</v>
      </c>
      <c r="D112" s="20">
        <v>1015</v>
      </c>
      <c r="E112" s="21">
        <f t="shared" si="54"/>
        <v>-3.7914691943127965E-2</v>
      </c>
      <c r="F112" s="22">
        <f>IF(ISNUMBER(D112), $B118 * E112, "")</f>
        <v>-5687.2037914691946</v>
      </c>
      <c r="G112" s="30">
        <v>1025</v>
      </c>
      <c r="H112" s="21">
        <f t="shared" si="55"/>
        <v>-2.843601895734597E-2</v>
      </c>
      <c r="I112" s="105">
        <f>IF(ISNUMBER(G112), $B118 * H112, "")</f>
        <v>-4265.4028436018953</v>
      </c>
      <c r="J112" s="20">
        <v>1005</v>
      </c>
      <c r="K112" s="21">
        <f t="shared" si="56"/>
        <v>-4.7393364928909949E-2</v>
      </c>
      <c r="L112" s="22">
        <f>IF(ISNUMBER(J112), $B118 * K112, "")</f>
        <v>-7109.0047393364921</v>
      </c>
      <c r="M112" s="30">
        <v>986</v>
      </c>
      <c r="N112" s="21">
        <f t="shared" si="57"/>
        <v>-6.540284360189573E-2</v>
      </c>
      <c r="O112" s="22">
        <f>IF(ISNUMBER(M112), $B118 * N112, "")</f>
        <v>-9810.4265402843594</v>
      </c>
      <c r="Q112" s="223"/>
      <c r="R112" s="223"/>
      <c r="S112" s="223"/>
    </row>
    <row r="113" spans="1:19" ht="17.25" thickBot="1">
      <c r="A113" s="125" t="s">
        <v>77</v>
      </c>
      <c r="B113" s="129">
        <v>393850</v>
      </c>
      <c r="C113" s="80">
        <v>-3.02843777E-2</v>
      </c>
      <c r="D113" s="106">
        <v>382300</v>
      </c>
      <c r="E113" s="107">
        <f>IF(ISNUMBER(D113), (D113 - $B113) / $B113, "")</f>
        <v>-2.9325885489399517E-2</v>
      </c>
      <c r="F113" s="108">
        <f>IF(ISNUMBER(D113), $B118 * E113, "")</f>
        <v>-4398.8828234099274</v>
      </c>
      <c r="G113" s="109">
        <v>386450</v>
      </c>
      <c r="H113" s="107">
        <f>IF(ISNUMBER(G113), (G113 - $B113) / $B113, "")</f>
        <v>-1.878887901485337E-2</v>
      </c>
      <c r="I113" s="110">
        <f>IF(ISNUMBER(G113), $B118 * H113, "")</f>
        <v>-2818.3318522280056</v>
      </c>
      <c r="J113" s="106">
        <v>382050</v>
      </c>
      <c r="K113" s="107">
        <f>IF(ISNUMBER(J113), (J113 - $B113) / $B113, "")</f>
        <v>-2.9960644915576998E-2</v>
      </c>
      <c r="L113" s="108">
        <f>IF(ISNUMBER(J113), $B118 * K113, "")</f>
        <v>-4494.0967373365493</v>
      </c>
      <c r="M113" s="109">
        <v>379200</v>
      </c>
      <c r="N113" s="107">
        <f>IF(ISNUMBER(M113), (M113 - $B113) / $B113, "")</f>
        <v>-3.7196902374000251E-2</v>
      </c>
      <c r="O113" s="108">
        <f>IF(ISNUMBER(M113), $B118 * N113, "")</f>
        <v>-5579.5353561000375</v>
      </c>
      <c r="Q113" s="228"/>
      <c r="R113" s="228"/>
      <c r="S113" s="228"/>
    </row>
    <row r="114" spans="1:19" ht="17.25" thickBot="1">
      <c r="A114" s="125" t="s">
        <v>342</v>
      </c>
      <c r="B114" s="126">
        <v>9.98</v>
      </c>
      <c r="C114" s="77">
        <v>-3.1067961200000001E-2</v>
      </c>
      <c r="D114" s="15">
        <v>9.64</v>
      </c>
      <c r="E114" s="32">
        <f t="shared" ref="E114:E117" si="58">IF(ISNUMBER(D114), (D114 - $B114) / $B114, "")</f>
        <v>-3.4068136272545076E-2</v>
      </c>
      <c r="F114" s="18">
        <f>IF(ISNUMBER(D114), $B118 * E114, "")</f>
        <v>-5110.2204408817615</v>
      </c>
      <c r="G114" s="31">
        <v>9.76</v>
      </c>
      <c r="H114" s="32">
        <f t="shared" ref="H114:H117" si="59">IF(ISNUMBER(G114), (G114 - $B114) / $B114, "")</f>
        <v>-2.2044088176352769E-2</v>
      </c>
      <c r="I114" s="101">
        <f>IF(ISNUMBER(G114), $B118 * H114, "")</f>
        <v>-3306.6132264529156</v>
      </c>
      <c r="J114" s="15">
        <v>9.6300000000000008</v>
      </c>
      <c r="K114" s="32">
        <f t="shared" ref="K114:K117" si="60">IF(ISNUMBER(J114), (J114 - $B114) / $B114, "")</f>
        <v>-3.5070140280561088E-2</v>
      </c>
      <c r="L114" s="18">
        <f>IF(ISNUMBER(J114), $B118 * K114, "")</f>
        <v>-5260.5210420841631</v>
      </c>
      <c r="M114" s="31">
        <v>9.26</v>
      </c>
      <c r="N114" s="32">
        <f t="shared" ref="N114:N117" si="61">IF(ISNUMBER(M114), (M114 - $B114) / $B114, "")</f>
        <v>-7.2144288577154367E-2</v>
      </c>
      <c r="O114" s="18">
        <f>IF(ISNUMBER(M114), $B118 * N114, "")</f>
        <v>-10821.643286573155</v>
      </c>
      <c r="Q114" s="228"/>
      <c r="R114" s="228"/>
      <c r="S114" s="228"/>
    </row>
    <row r="115" spans="1:19" ht="17.25" thickBot="1">
      <c r="A115" s="125" t="s">
        <v>200</v>
      </c>
      <c r="B115" s="126">
        <v>11.8</v>
      </c>
      <c r="C115" s="77">
        <v>-3.2786885199999997E-2</v>
      </c>
      <c r="D115" s="15">
        <v>11.6</v>
      </c>
      <c r="E115" s="32">
        <f t="shared" si="58"/>
        <v>-1.6949152542372972E-2</v>
      </c>
      <c r="F115" s="18">
        <f>IF(ISNUMBER(D115), $B118 * E115, "")</f>
        <v>-2542.3728813559455</v>
      </c>
      <c r="G115" s="31">
        <v>11.6</v>
      </c>
      <c r="H115" s="32">
        <f t="shared" si="59"/>
        <v>-1.6949152542372972E-2</v>
      </c>
      <c r="I115" s="101">
        <f>IF(ISNUMBER(G115), $B118 * H115, "")</f>
        <v>-2542.3728813559455</v>
      </c>
      <c r="J115" s="15">
        <v>11.2</v>
      </c>
      <c r="K115" s="32">
        <f t="shared" si="60"/>
        <v>-5.0847457627118758E-2</v>
      </c>
      <c r="L115" s="18">
        <f>IF(ISNUMBER(J115), $B118 * K115, "")</f>
        <v>-7627.1186440678139</v>
      </c>
      <c r="M115" s="31">
        <v>11.2</v>
      </c>
      <c r="N115" s="32">
        <f t="shared" si="61"/>
        <v>-5.0847457627118758E-2</v>
      </c>
      <c r="O115" s="18">
        <f>IF(ISNUMBER(M115), $B118 * N115, "")</f>
        <v>-7627.1186440678139</v>
      </c>
      <c r="Q115" s="228"/>
      <c r="R115" s="228"/>
      <c r="S115" s="228"/>
    </row>
    <row r="116" spans="1:19">
      <c r="A116" s="125" t="s">
        <v>331</v>
      </c>
      <c r="B116" s="126">
        <v>9.9599999999999994E-2</v>
      </c>
      <c r="C116" s="77">
        <v>-3.3009708700000001E-2</v>
      </c>
      <c r="D116" s="15">
        <v>9.6799999999999997E-2</v>
      </c>
      <c r="E116" s="32">
        <f t="shared" si="58"/>
        <v>-2.8112449799196759E-2</v>
      </c>
      <c r="F116" s="18">
        <f>IF(ISNUMBER(D116), $B118 * E116, "")</f>
        <v>-4216.8674698795139</v>
      </c>
      <c r="G116" s="31">
        <v>9.7699999999999995E-2</v>
      </c>
      <c r="H116" s="32">
        <f t="shared" si="59"/>
        <v>-1.9076305220883525E-2</v>
      </c>
      <c r="I116" s="101">
        <f>IF(ISNUMBER(G116), $B118 * H116, "")</f>
        <v>-2861.445783132529</v>
      </c>
      <c r="J116" s="15">
        <v>9.5899999999999999E-2</v>
      </c>
      <c r="K116" s="32">
        <f t="shared" si="60"/>
        <v>-3.7148594377509989E-2</v>
      </c>
      <c r="L116" s="18">
        <f>IF(ISNUMBER(J116), $B118 * K116, "")</f>
        <v>-5572.289156626498</v>
      </c>
      <c r="M116" s="31">
        <v>9.5500000000000002E-2</v>
      </c>
      <c r="N116" s="32">
        <f t="shared" si="61"/>
        <v>-4.1164658634538082E-2</v>
      </c>
      <c r="O116" s="18">
        <f>IF(ISNUMBER(M116), $B118 * N116, "")</f>
        <v>-6174.6987951807123</v>
      </c>
      <c r="Q116" s="250"/>
      <c r="R116" s="251"/>
      <c r="S116" s="252"/>
    </row>
    <row r="117" spans="1:19" ht="17.25" thickBot="1">
      <c r="A117" s="130" t="s">
        <v>236</v>
      </c>
      <c r="B117" s="131">
        <v>116</v>
      </c>
      <c r="C117" s="79">
        <v>-3.3333333299999997E-2</v>
      </c>
      <c r="D117" s="24">
        <v>112</v>
      </c>
      <c r="E117" s="25">
        <f t="shared" si="58"/>
        <v>-3.4482758620689655E-2</v>
      </c>
      <c r="F117" s="104">
        <f>IF(ISNUMBER(D117), $B118 * E117, "")</f>
        <v>-5172.4137931034484</v>
      </c>
      <c r="G117" s="102">
        <v>113</v>
      </c>
      <c r="H117" s="25">
        <f t="shared" si="59"/>
        <v>-2.5862068965517241E-2</v>
      </c>
      <c r="I117" s="103">
        <f>IF(ISNUMBER(G117), $B118 * H117, "")</f>
        <v>-3879.3103448275861</v>
      </c>
      <c r="J117" s="24">
        <v>111</v>
      </c>
      <c r="K117" s="25">
        <f t="shared" si="60"/>
        <v>-4.3103448275862072E-2</v>
      </c>
      <c r="L117" s="104">
        <f>IF(ISNUMBER(J117), $B118 * K117, "")</f>
        <v>-6465.5172413793107</v>
      </c>
      <c r="M117" s="102">
        <v>109</v>
      </c>
      <c r="N117" s="25">
        <f t="shared" si="61"/>
        <v>-6.0344827586206899E-2</v>
      </c>
      <c r="O117" s="104">
        <f>IF(ISNUMBER(M117), $B118 * N117, "")</f>
        <v>-9051.7241379310344</v>
      </c>
      <c r="Q117" s="253"/>
      <c r="R117" s="254"/>
      <c r="S117" s="255"/>
    </row>
    <row r="118" spans="1:19" ht="17.25" thickBot="1">
      <c r="A118" s="132" t="s">
        <v>266</v>
      </c>
      <c r="B118" s="261">
        <f>$B$37</f>
        <v>150000</v>
      </c>
      <c r="C118" s="262"/>
      <c r="D118" s="26" t="s">
        <v>267</v>
      </c>
      <c r="E118" s="27">
        <f>IF(COUNT(E98:E117), SUM(E98:E117) / COUNT(E98:E117), 0)</f>
        <v>-3.1602748479797327E-2</v>
      </c>
      <c r="F118" s="28">
        <f>SUM(F98:F117)</f>
        <v>-94808.245439391976</v>
      </c>
      <c r="G118" s="26" t="s">
        <v>267</v>
      </c>
      <c r="H118" s="27">
        <f>IF(COUNT(H98:H117), SUM(H98:H117) / COUNT(H98:H117), 0)</f>
        <v>-2.2535454494034511E-2</v>
      </c>
      <c r="I118" s="28">
        <f>SUM(I98:I117)</f>
        <v>-67606.363482103538</v>
      </c>
      <c r="J118" s="26" t="s">
        <v>267</v>
      </c>
      <c r="K118" s="27">
        <f>IF(COUNT(K98:K117), SUM(K98:K117) / COUNT(K98:K117), 0)</f>
        <v>-4.1184010283087401E-2</v>
      </c>
      <c r="L118" s="28">
        <f>SUM(L98:L117)</f>
        <v>-123552.03084926221</v>
      </c>
      <c r="M118" s="26" t="s">
        <v>267</v>
      </c>
      <c r="N118" s="27">
        <f>IF(COUNT(N98:N117), SUM(N98:N117) / COUNT(N98:N117), 0)</f>
        <v>-5.4803977805413608E-2</v>
      </c>
      <c r="O118" s="28">
        <f>SUM(O98:O117)</f>
        <v>-164411.93341624085</v>
      </c>
      <c r="Q118" s="256"/>
      <c r="R118" s="257"/>
      <c r="S118" s="258"/>
    </row>
    <row r="120" spans="1:19" ht="17.25" thickBot="1"/>
    <row r="121" spans="1:19" ht="17.25" thickBot="1">
      <c r="A121" s="202" t="s">
        <v>254</v>
      </c>
      <c r="B121" s="203"/>
      <c r="C121" s="203"/>
      <c r="D121" s="203"/>
      <c r="E121" s="203"/>
      <c r="F121" s="203"/>
      <c r="G121" s="203"/>
      <c r="H121" s="203"/>
      <c r="I121" s="203"/>
      <c r="J121" s="203"/>
      <c r="K121" s="203"/>
      <c r="L121" s="203"/>
      <c r="M121" s="203"/>
      <c r="N121" s="203"/>
      <c r="O121" s="204"/>
      <c r="Q121" s="223"/>
      <c r="R121" s="223"/>
      <c r="S121" s="223"/>
    </row>
    <row r="122" spans="1:19" ht="17.25" thickBot="1">
      <c r="A122" s="194" t="s">
        <v>263</v>
      </c>
      <c r="B122" s="202" t="s">
        <v>49</v>
      </c>
      <c r="C122" s="204"/>
      <c r="D122" s="202" t="s">
        <v>57</v>
      </c>
      <c r="E122" s="203"/>
      <c r="F122" s="204"/>
      <c r="G122" s="229">
        <f>_xlfn.IFNA(VLOOKUP(B122, 현재가테이블!$B$2:$D$200, 2, FALSE), "-")</f>
        <v>48446000</v>
      </c>
      <c r="H122" s="230"/>
      <c r="I122" s="231"/>
      <c r="J122" s="202" t="s">
        <v>58</v>
      </c>
      <c r="K122" s="203"/>
      <c r="L122" s="204"/>
      <c r="M122" s="232">
        <f>_xlfn.IFNA(VLOOKUP(B122, 현재가테이블!$B$2:$D$200, 3, FALSE), "-")</f>
        <v>4.5040769699999997E-2</v>
      </c>
      <c r="N122" s="233"/>
      <c r="O122" s="234"/>
      <c r="Q122" s="223"/>
      <c r="R122" s="223"/>
      <c r="S122" s="223"/>
    </row>
    <row r="123" spans="1:19" ht="17.25" thickBot="1">
      <c r="A123" s="263" t="s">
        <v>54</v>
      </c>
      <c r="B123" s="265" t="str">
        <f>TEXT($G$1, "[$-ko-KR]yyyy-mm-dd(ddd) ") &amp; "오전 00:00"</f>
        <v>2022-02-18(금) 오전 00:00</v>
      </c>
      <c r="C123" s="266"/>
      <c r="D123" s="225" t="str">
        <f>TEXT($G$1, "[$-ko-KR]yyyy-mm-dd(ddd) ") &amp; "오후 14:00"</f>
        <v>2022-02-18(금) 오후 14:00</v>
      </c>
      <c r="E123" s="226"/>
      <c r="F123" s="227"/>
      <c r="G123" s="225" t="str">
        <f>TEXT($G$1, "[$-ko-KR]yyyy-mm-dd(ddd) ") &amp; "오후 19:00"</f>
        <v>2022-02-18(금) 오후 19:00</v>
      </c>
      <c r="H123" s="226"/>
      <c r="I123" s="227"/>
      <c r="J123" s="225" t="str">
        <f>TEXT($G$1, "[$-ko-KR]yyyy-mm-dd(ddd) ") &amp; "오후 21:00"</f>
        <v>2022-02-18(금) 오후 21:00</v>
      </c>
      <c r="K123" s="226"/>
      <c r="L123" s="227"/>
      <c r="M123" s="225" t="str">
        <f>TEXT($G$1+1, "[$-ko-KR]yyyy-mm-dd(ddd) ") &amp; "오전 00:00"</f>
        <v>2022-02-19(토) 오전 00:00</v>
      </c>
      <c r="N123" s="226"/>
      <c r="O123" s="227"/>
      <c r="Q123" s="223"/>
      <c r="R123" s="223"/>
      <c r="S123" s="223"/>
    </row>
    <row r="124" spans="1:19" ht="17.25" thickBot="1">
      <c r="A124" s="264"/>
      <c r="B124" s="121" t="s">
        <v>57</v>
      </c>
      <c r="C124" s="122" t="s">
        <v>58</v>
      </c>
      <c r="D124" s="2" t="s">
        <v>57</v>
      </c>
      <c r="E124" s="10" t="s">
        <v>264</v>
      </c>
      <c r="F124" s="11" t="s">
        <v>265</v>
      </c>
      <c r="G124" s="195" t="s">
        <v>57</v>
      </c>
      <c r="H124" s="196" t="s">
        <v>264</v>
      </c>
      <c r="I124" s="197" t="s">
        <v>265</v>
      </c>
      <c r="J124" s="10" t="s">
        <v>57</v>
      </c>
      <c r="K124" s="10" t="s">
        <v>264</v>
      </c>
      <c r="L124" s="115" t="s">
        <v>265</v>
      </c>
      <c r="M124" s="2" t="s">
        <v>57</v>
      </c>
      <c r="N124" s="10" t="s">
        <v>264</v>
      </c>
      <c r="O124" s="66" t="s">
        <v>265</v>
      </c>
      <c r="Q124" s="228"/>
      <c r="R124" s="228"/>
      <c r="S124" s="228"/>
    </row>
    <row r="125" spans="1:19" ht="17.25" thickBot="1">
      <c r="A125" s="123" t="s">
        <v>331</v>
      </c>
      <c r="B125" s="124">
        <v>9.9599999999999994E-2</v>
      </c>
      <c r="C125" s="76">
        <v>-3.3009708700000001E-2</v>
      </c>
      <c r="D125" s="13">
        <v>9.6799999999999997E-2</v>
      </c>
      <c r="E125" s="14">
        <f>IF(ISNUMBER(D125), (D125 - $B125) / $B125, "")</f>
        <v>-2.8112449799196759E-2</v>
      </c>
      <c r="F125" s="16">
        <f>IF(ISNUMBER(D125), $B145 * E125, "")</f>
        <v>-4216.8674698795139</v>
      </c>
      <c r="G125" s="29">
        <v>9.7699999999999995E-2</v>
      </c>
      <c r="H125" s="14">
        <f>IF(ISNUMBER(G125), (G125 - $B125) / $B125, "")</f>
        <v>-1.9076305220883525E-2</v>
      </c>
      <c r="I125" s="100">
        <f>IF(ISNUMBER(G125), $B145 * H125, "")</f>
        <v>-2861.445783132529</v>
      </c>
      <c r="J125" s="13">
        <v>9.5899999999999999E-2</v>
      </c>
      <c r="K125" s="14">
        <f>IF(ISNUMBER(J125), (J125 - $B125) / $B125, "")</f>
        <v>-3.7148594377509989E-2</v>
      </c>
      <c r="L125" s="16">
        <f>IF(ISNUMBER(J125), $B145 * K125, "")</f>
        <v>-5572.289156626498</v>
      </c>
      <c r="M125" s="29">
        <v>9.5500000000000002E-2</v>
      </c>
      <c r="N125" s="14">
        <f>IF(ISNUMBER(M125), (M125 - $B125) / $B125, "")</f>
        <v>-4.1164658634538082E-2</v>
      </c>
      <c r="O125" s="16">
        <f>IF(ISNUMBER(M125), $B145 * N125, "")</f>
        <v>-6174.6987951807123</v>
      </c>
      <c r="Q125" s="223"/>
      <c r="R125" s="223"/>
      <c r="S125" s="223"/>
    </row>
    <row r="126" spans="1:19" ht="17.25" thickBot="1">
      <c r="A126" s="125" t="s">
        <v>212</v>
      </c>
      <c r="B126" s="126">
        <v>7.62</v>
      </c>
      <c r="C126" s="77">
        <v>-3.6662452599999999E-2</v>
      </c>
      <c r="D126" s="15">
        <v>7.38</v>
      </c>
      <c r="E126" s="32">
        <f t="shared" ref="E126:E129" si="62">IF(ISNUMBER(D126), (D126 - $B126) / $B126, "")</f>
        <v>-3.1496062992126012E-2</v>
      </c>
      <c r="F126" s="18">
        <f>IF(ISNUMBER(D126), $B145 * E126, "")</f>
        <v>-4724.4094488189021</v>
      </c>
      <c r="G126" s="31">
        <v>7.43</v>
      </c>
      <c r="H126" s="32">
        <f t="shared" ref="H126:H129" si="63">IF(ISNUMBER(G126), (G126 - $B126) / $B126, "")</f>
        <v>-2.4934383202099789E-2</v>
      </c>
      <c r="I126" s="101">
        <f>IF(ISNUMBER(G126), $B145 * H126, "")</f>
        <v>-3740.1574803149683</v>
      </c>
      <c r="J126" s="15">
        <v>7.2</v>
      </c>
      <c r="K126" s="32">
        <f t="shared" ref="K126:K129" si="64">IF(ISNUMBER(J126), (J126 - $B126) / $B126, "")</f>
        <v>-5.5118110236220465E-2</v>
      </c>
      <c r="L126" s="18">
        <f>IF(ISNUMBER(J126), $B145 * K126, "")</f>
        <v>-8267.71653543307</v>
      </c>
      <c r="M126" s="31">
        <v>7.18</v>
      </c>
      <c r="N126" s="32">
        <f t="shared" ref="N126:N129" si="65">IF(ISNUMBER(M126), (M126 - $B126) / $B126, "")</f>
        <v>-5.7742782152231019E-2</v>
      </c>
      <c r="O126" s="18">
        <f>IF(ISNUMBER(M126), $B145 * N126, "")</f>
        <v>-8661.4173228346535</v>
      </c>
      <c r="Q126" s="223"/>
      <c r="R126" s="223"/>
      <c r="S126" s="223"/>
    </row>
    <row r="127" spans="1:19" ht="17.25" thickBot="1">
      <c r="A127" s="125" t="s">
        <v>97</v>
      </c>
      <c r="B127" s="126">
        <v>2.5000000000000001E-3</v>
      </c>
      <c r="C127" s="77">
        <v>-3.8461538500000003E-2</v>
      </c>
      <c r="D127" s="15">
        <v>2.5999999999999999E-3</v>
      </c>
      <c r="E127" s="32">
        <f t="shared" si="62"/>
        <v>3.9999999999999931E-2</v>
      </c>
      <c r="F127" s="18">
        <f>IF(ISNUMBER(D127), $B145 * E127, "")</f>
        <v>5999.99999999999</v>
      </c>
      <c r="G127" s="31">
        <v>2.5999999999999999E-3</v>
      </c>
      <c r="H127" s="32">
        <f t="shared" si="63"/>
        <v>3.9999999999999931E-2</v>
      </c>
      <c r="I127" s="101">
        <f>IF(ISNUMBER(G127), $B145 * H127, "")</f>
        <v>5999.99999999999</v>
      </c>
      <c r="J127" s="15">
        <v>2.5999999999999999E-3</v>
      </c>
      <c r="K127" s="32">
        <f t="shared" si="64"/>
        <v>3.9999999999999931E-2</v>
      </c>
      <c r="L127" s="18">
        <f>IF(ISNUMBER(J127), $B145 * K127, "")</f>
        <v>5999.99999999999</v>
      </c>
      <c r="M127" s="31">
        <v>2.5999999999999999E-3</v>
      </c>
      <c r="N127" s="32">
        <f t="shared" si="65"/>
        <v>3.9999999999999931E-2</v>
      </c>
      <c r="O127" s="18">
        <f>IF(ISNUMBER(M127), $B145 * N127, "")</f>
        <v>5999.99999999999</v>
      </c>
      <c r="Q127" s="228"/>
      <c r="R127" s="228"/>
      <c r="S127" s="228"/>
    </row>
    <row r="128" spans="1:19" ht="17.25" thickBot="1">
      <c r="A128" s="125" t="s">
        <v>246</v>
      </c>
      <c r="B128" s="126">
        <v>62.4</v>
      </c>
      <c r="C128" s="77">
        <v>-0.04</v>
      </c>
      <c r="D128" s="15">
        <v>60.8</v>
      </c>
      <c r="E128" s="32">
        <f t="shared" si="62"/>
        <v>-2.5641025641025664E-2</v>
      </c>
      <c r="F128" s="18">
        <f>IF(ISNUMBER(D128), $B145 * E128, "")</f>
        <v>-3846.1538461538498</v>
      </c>
      <c r="G128" s="31">
        <v>61.7</v>
      </c>
      <c r="H128" s="32">
        <f t="shared" si="63"/>
        <v>-1.121794871794865E-2</v>
      </c>
      <c r="I128" s="101">
        <f>IF(ISNUMBER(G128), $B145 * H128, "")</f>
        <v>-1682.6923076922976</v>
      </c>
      <c r="J128" s="15">
        <v>60.2</v>
      </c>
      <c r="K128" s="32">
        <f t="shared" si="64"/>
        <v>-3.5256410256410187E-2</v>
      </c>
      <c r="L128" s="18">
        <f>IF(ISNUMBER(J128), $B145 * K128, "")</f>
        <v>-5288.4615384615281</v>
      </c>
      <c r="M128" s="31">
        <v>60.2</v>
      </c>
      <c r="N128" s="32">
        <f t="shared" si="65"/>
        <v>-3.5256410256410187E-2</v>
      </c>
      <c r="O128" s="18">
        <f>IF(ISNUMBER(M128), $B145 * N128, "")</f>
        <v>-5288.4615384615281</v>
      </c>
      <c r="Q128" s="228"/>
      <c r="R128" s="228"/>
      <c r="S128" s="228"/>
    </row>
    <row r="129" spans="1:19" ht="17.25" thickBot="1">
      <c r="A129" s="127" t="s">
        <v>206</v>
      </c>
      <c r="B129" s="128">
        <v>11.6</v>
      </c>
      <c r="C129" s="78">
        <v>-4.1322313999999999E-2</v>
      </c>
      <c r="D129" s="20">
        <v>11.5</v>
      </c>
      <c r="E129" s="21">
        <f t="shared" si="62"/>
        <v>-8.6206896551723842E-3</v>
      </c>
      <c r="F129" s="22">
        <f>IF(ISNUMBER(D129), $B145 * E129, "")</f>
        <v>-1293.1034482758575</v>
      </c>
      <c r="G129" s="30">
        <v>11.5</v>
      </c>
      <c r="H129" s="21">
        <f t="shared" si="63"/>
        <v>-8.6206896551723842E-3</v>
      </c>
      <c r="I129" s="105">
        <f>IF(ISNUMBER(G129), $B145 * H129, "")</f>
        <v>-1293.1034482758575</v>
      </c>
      <c r="J129" s="20">
        <v>11.2</v>
      </c>
      <c r="K129" s="21">
        <f t="shared" si="64"/>
        <v>-3.4482758620689689E-2</v>
      </c>
      <c r="L129" s="22">
        <f>IF(ISNUMBER(J129), $B145 * K129, "")</f>
        <v>-5172.4137931034538</v>
      </c>
      <c r="M129" s="30">
        <v>11.1</v>
      </c>
      <c r="N129" s="21">
        <f t="shared" si="65"/>
        <v>-4.3103448275862072E-2</v>
      </c>
      <c r="O129" s="22">
        <f>IF(ISNUMBER(M129), $B145 * N129, "")</f>
        <v>-6465.5172413793107</v>
      </c>
      <c r="Q129" s="228"/>
      <c r="R129" s="228"/>
      <c r="S129" s="228"/>
    </row>
    <row r="130" spans="1:19" ht="17.25" thickBot="1">
      <c r="A130" s="125" t="s">
        <v>190</v>
      </c>
      <c r="B130" s="129">
        <v>94</v>
      </c>
      <c r="C130" s="80">
        <v>-4.1794087700000003E-2</v>
      </c>
      <c r="D130" s="106">
        <v>91.8</v>
      </c>
      <c r="E130" s="107">
        <f>IF(ISNUMBER(D130), (D130 - $B130) / $B130, "")</f>
        <v>-2.3404255319148966E-2</v>
      </c>
      <c r="F130" s="108">
        <f>IF(ISNUMBER(D130), $B145 * E130, "")</f>
        <v>-3510.638297872345</v>
      </c>
      <c r="G130" s="109">
        <v>92</v>
      </c>
      <c r="H130" s="107">
        <f>IF(ISNUMBER(G130), (G130 - $B130) / $B130, "")</f>
        <v>-2.1276595744680851E-2</v>
      </c>
      <c r="I130" s="110">
        <f>IF(ISNUMBER(G130), $B145 * H130, "")</f>
        <v>-3191.4893617021276</v>
      </c>
      <c r="J130" s="106">
        <v>90.7</v>
      </c>
      <c r="K130" s="107">
        <f>IF(ISNUMBER(J130), (J130 - $B130) / $B130, "")</f>
        <v>-3.5106382978723372E-2</v>
      </c>
      <c r="L130" s="108">
        <f>IF(ISNUMBER(J130), $B145 * K130, "")</f>
        <v>-5265.9574468085057</v>
      </c>
      <c r="M130" s="109">
        <v>90.3</v>
      </c>
      <c r="N130" s="107">
        <f>IF(ISNUMBER(M130), (M130 - $B130) / $B130, "")</f>
        <v>-3.9361702127659604E-2</v>
      </c>
      <c r="O130" s="108">
        <f>IF(ISNUMBER(M130), $B145 * N130, "")</f>
        <v>-5904.2553191489405</v>
      </c>
      <c r="Q130" s="228"/>
      <c r="R130" s="228"/>
      <c r="S130" s="228"/>
    </row>
    <row r="131" spans="1:19" ht="17.25" thickBot="1">
      <c r="A131" s="125" t="s">
        <v>175</v>
      </c>
      <c r="B131" s="126">
        <v>11.3</v>
      </c>
      <c r="C131" s="77">
        <v>-4.23728814E-2</v>
      </c>
      <c r="D131" s="15">
        <v>11</v>
      </c>
      <c r="E131" s="32">
        <f t="shared" ref="E131:E134" si="66">IF(ISNUMBER(D131), (D131 - $B131) / $B131, "")</f>
        <v>-2.6548672566371743E-2</v>
      </c>
      <c r="F131" s="18">
        <f>IF(ISNUMBER(D131), $B145 * E131, "")</f>
        <v>-3982.3008849557614</v>
      </c>
      <c r="G131" s="31">
        <v>11</v>
      </c>
      <c r="H131" s="32">
        <f t="shared" ref="H131:H134" si="67">IF(ISNUMBER(G131), (G131 - $B131) / $B131, "")</f>
        <v>-2.6548672566371743E-2</v>
      </c>
      <c r="I131" s="101">
        <f>IF(ISNUMBER(G131), $B145 * H131, "")</f>
        <v>-3982.3008849557614</v>
      </c>
      <c r="J131" s="15">
        <v>10.9</v>
      </c>
      <c r="K131" s="32">
        <f t="shared" ref="K131:K134" si="68">IF(ISNUMBER(J131), (J131 - $B131) / $B131, "")</f>
        <v>-3.5398230088495602E-2</v>
      </c>
      <c r="L131" s="18">
        <f>IF(ISNUMBER(J131), $B145 * K131, "")</f>
        <v>-5309.7345132743403</v>
      </c>
      <c r="M131" s="31">
        <v>10.7</v>
      </c>
      <c r="N131" s="32">
        <f t="shared" ref="N131:N134" si="69">IF(ISNUMBER(M131), (M131 - $B131) / $B131, "")</f>
        <v>-5.3097345132743487E-2</v>
      </c>
      <c r="O131" s="18">
        <f>IF(ISNUMBER(M131), $B145 * N131, "")</f>
        <v>-7964.6017699115228</v>
      </c>
      <c r="Q131" s="228"/>
      <c r="R131" s="228"/>
      <c r="S131" s="228"/>
    </row>
    <row r="132" spans="1:19" ht="17.25" thickBot="1">
      <c r="A132" s="125" t="s">
        <v>230</v>
      </c>
      <c r="B132" s="126">
        <v>56</v>
      </c>
      <c r="C132" s="77">
        <v>-4.2735042700000003E-2</v>
      </c>
      <c r="D132" s="15">
        <v>54.1</v>
      </c>
      <c r="E132" s="32">
        <f t="shared" si="66"/>
        <v>-3.3928571428571405E-2</v>
      </c>
      <c r="F132" s="18">
        <f>IF(ISNUMBER(D132), $B145 * E132, "")</f>
        <v>-5089.285714285711</v>
      </c>
      <c r="G132" s="31">
        <v>54.2</v>
      </c>
      <c r="H132" s="32">
        <f t="shared" si="67"/>
        <v>-3.2142857142857091E-2</v>
      </c>
      <c r="I132" s="101">
        <f>IF(ISNUMBER(G132), $B145 * H132, "")</f>
        <v>-4821.4285714285634</v>
      </c>
      <c r="J132" s="15">
        <v>53.3</v>
      </c>
      <c r="K132" s="32">
        <f t="shared" si="68"/>
        <v>-4.8214285714285765E-2</v>
      </c>
      <c r="L132" s="18">
        <f>IF(ISNUMBER(J132), $B145 * K132, "")</f>
        <v>-7232.1428571428651</v>
      </c>
      <c r="M132" s="31">
        <v>52.7</v>
      </c>
      <c r="N132" s="32">
        <f t="shared" si="69"/>
        <v>-5.8928571428571379E-2</v>
      </c>
      <c r="O132" s="18">
        <f>IF(ISNUMBER(M132), $B145 * N132, "")</f>
        <v>-8839.2857142857065</v>
      </c>
      <c r="Q132" s="228"/>
      <c r="R132" s="228"/>
      <c r="S132" s="228"/>
    </row>
    <row r="133" spans="1:19" ht="17.25" thickBot="1">
      <c r="A133" s="125" t="s">
        <v>125</v>
      </c>
      <c r="B133" s="126">
        <v>70.099999999999994</v>
      </c>
      <c r="C133" s="77">
        <v>-4.3656207400000001E-2</v>
      </c>
      <c r="D133" s="15">
        <v>67.5</v>
      </c>
      <c r="E133" s="32">
        <f t="shared" si="66"/>
        <v>-3.7089871611982801E-2</v>
      </c>
      <c r="F133" s="18">
        <f>IF(ISNUMBER(D133), $B145 * E133, "")</f>
        <v>-5563.4807417974198</v>
      </c>
      <c r="G133" s="31">
        <v>67.8</v>
      </c>
      <c r="H133" s="32">
        <f t="shared" si="67"/>
        <v>-3.2810271041369438E-2</v>
      </c>
      <c r="I133" s="101">
        <f>IF(ISNUMBER(G133), $B145 * H133, "")</f>
        <v>-4921.5406562054159</v>
      </c>
      <c r="J133" s="15">
        <v>66.599999999999994</v>
      </c>
      <c r="K133" s="32">
        <f t="shared" si="68"/>
        <v>-4.9928673323823114E-2</v>
      </c>
      <c r="L133" s="18">
        <f>IF(ISNUMBER(J133), $B145 * K133, "")</f>
        <v>-7489.300998573467</v>
      </c>
      <c r="M133" s="31">
        <v>65.8</v>
      </c>
      <c r="N133" s="32">
        <f t="shared" si="69"/>
        <v>-6.1340941512125498E-2</v>
      </c>
      <c r="O133" s="18">
        <f>IF(ISNUMBER(M133), $B145 * N133, "")</f>
        <v>-9201.1412268188251</v>
      </c>
      <c r="Q133" s="33"/>
      <c r="R133" s="33"/>
    </row>
    <row r="134" spans="1:19" ht="17.25" thickBot="1">
      <c r="A134" s="130" t="s">
        <v>204</v>
      </c>
      <c r="B134" s="131">
        <v>8.2799999999999994</v>
      </c>
      <c r="C134" s="79">
        <v>-4.3879907599999997E-2</v>
      </c>
      <c r="D134" s="24">
        <v>8.09</v>
      </c>
      <c r="E134" s="25">
        <f t="shared" si="66"/>
        <v>-2.2946859903381585E-2</v>
      </c>
      <c r="F134" s="104">
        <f>IF(ISNUMBER(D134), $B145 * E134, "")</f>
        <v>-3442.0289855072378</v>
      </c>
      <c r="G134" s="102">
        <v>8.11</v>
      </c>
      <c r="H134" s="25">
        <f t="shared" si="67"/>
        <v>-2.0531400966183569E-2</v>
      </c>
      <c r="I134" s="103">
        <f>IF(ISNUMBER(G134), $B145 * H134, "")</f>
        <v>-3079.7101449275351</v>
      </c>
      <c r="J134" s="24">
        <v>7.94</v>
      </c>
      <c r="K134" s="25">
        <f t="shared" si="68"/>
        <v>-4.1062801932367027E-2</v>
      </c>
      <c r="L134" s="104">
        <f>IF(ISNUMBER(J134), $B145 * K134, "")</f>
        <v>-6159.4202898550539</v>
      </c>
      <c r="M134" s="102">
        <v>7.89</v>
      </c>
      <c r="N134" s="25">
        <f t="shared" si="69"/>
        <v>-4.7101449275362285E-2</v>
      </c>
      <c r="O134" s="104">
        <f>IF(ISNUMBER(M134), $B145 * N134, "")</f>
        <v>-7065.2173913043425</v>
      </c>
      <c r="Q134" s="237"/>
      <c r="R134" s="238"/>
      <c r="S134" s="239"/>
    </row>
    <row r="135" spans="1:19">
      <c r="A135" s="123" t="s">
        <v>141</v>
      </c>
      <c r="B135" s="124">
        <v>93.9</v>
      </c>
      <c r="C135" s="76">
        <v>-4.47609359E-2</v>
      </c>
      <c r="D135" s="13">
        <v>90.3</v>
      </c>
      <c r="E135" s="14">
        <f>IF(ISNUMBER(D135), (D135 - $B135) / $B135, "")</f>
        <v>-3.8338658146964945E-2</v>
      </c>
      <c r="F135" s="16">
        <f>IF(ISNUMBER(D135), $B145 * E135, "")</f>
        <v>-5750.7987220447421</v>
      </c>
      <c r="G135" s="29">
        <v>91.8</v>
      </c>
      <c r="H135" s="14">
        <f>IF(ISNUMBER(G135), (G135 - $B135) / $B135, "")</f>
        <v>-2.2364217252396255E-2</v>
      </c>
      <c r="I135" s="100">
        <f>IF(ISNUMBER(G135), $B145 * H135, "")</f>
        <v>-3354.6325878594384</v>
      </c>
      <c r="J135" s="13">
        <v>89.6</v>
      </c>
      <c r="K135" s="14">
        <f>IF(ISNUMBER(J135), (J135 - $B135) / $B135, "")</f>
        <v>-4.579339723109703E-2</v>
      </c>
      <c r="L135" s="16">
        <f>IF(ISNUMBER(J135), $B145 * K135, "")</f>
        <v>-6869.0095846645545</v>
      </c>
      <c r="M135" s="29">
        <v>87.5</v>
      </c>
      <c r="N135" s="14">
        <f>IF(ISNUMBER(M135), (M135 - $B135) / $B135, "")</f>
        <v>-6.815761448349314E-2</v>
      </c>
      <c r="O135" s="16">
        <f>IF(ISNUMBER(M135), $B145 * N135, "")</f>
        <v>-10223.642172523971</v>
      </c>
      <c r="Q135" s="240"/>
      <c r="R135" s="241"/>
      <c r="S135" s="242"/>
    </row>
    <row r="136" spans="1:19" ht="17.25" thickBot="1">
      <c r="A136" s="125" t="s">
        <v>186</v>
      </c>
      <c r="B136" s="126">
        <v>10.6</v>
      </c>
      <c r="C136" s="77">
        <v>-4.5045044999999999E-2</v>
      </c>
      <c r="D136" s="15">
        <v>10.5</v>
      </c>
      <c r="E136" s="32">
        <f t="shared" ref="E136:E139" si="70">IF(ISNUMBER(D136), (D136 - $B136) / $B136, "")</f>
        <v>-9.4339622641509101E-3</v>
      </c>
      <c r="F136" s="18">
        <f>IF(ISNUMBER(D136), $B145 * E136, "")</f>
        <v>-1415.0943396226364</v>
      </c>
      <c r="G136" s="31">
        <v>10.5</v>
      </c>
      <c r="H136" s="32">
        <f t="shared" ref="H136:H139" si="71">IF(ISNUMBER(G136), (G136 - $B136) / $B136, "")</f>
        <v>-9.4339622641509101E-3</v>
      </c>
      <c r="I136" s="101">
        <f>IF(ISNUMBER(G136), $B145 * H136, "")</f>
        <v>-1415.0943396226364</v>
      </c>
      <c r="J136" s="15">
        <v>10.3</v>
      </c>
      <c r="K136" s="32">
        <f t="shared" ref="K136:K139" si="72">IF(ISNUMBER(J136), (J136 - $B136) / $B136, "")</f>
        <v>-2.830188679245273E-2</v>
      </c>
      <c r="L136" s="18">
        <f>IF(ISNUMBER(J136), $B145 * K136, "")</f>
        <v>-4245.28301886791</v>
      </c>
      <c r="M136" s="31">
        <v>10.199999999999999</v>
      </c>
      <c r="N136" s="32">
        <f t="shared" ref="N136:N139" si="73">IF(ISNUMBER(M136), (M136 - $B136) / $B136, "")</f>
        <v>-3.7735849056603807E-2</v>
      </c>
      <c r="O136" s="18">
        <f>IF(ISNUMBER(M136), $B145 * N136, "")</f>
        <v>-5660.3773584905712</v>
      </c>
      <c r="Q136" s="243"/>
      <c r="R136" s="244"/>
      <c r="S136" s="245"/>
    </row>
    <row r="137" spans="1:19" ht="17.25" thickBot="1">
      <c r="A137" s="125" t="s">
        <v>198</v>
      </c>
      <c r="B137" s="126">
        <v>51.6</v>
      </c>
      <c r="C137" s="77">
        <v>-4.6210720900000002E-2</v>
      </c>
      <c r="D137" s="15">
        <v>50.5</v>
      </c>
      <c r="E137" s="32">
        <f t="shared" si="70"/>
        <v>-2.1317829457364369E-2</v>
      </c>
      <c r="F137" s="18">
        <f>IF(ISNUMBER(D137), $B145 * E137, "")</f>
        <v>-3197.6744186046553</v>
      </c>
      <c r="G137" s="31">
        <v>50.7</v>
      </c>
      <c r="H137" s="32">
        <f t="shared" si="71"/>
        <v>-1.7441860465116251E-2</v>
      </c>
      <c r="I137" s="101">
        <f>IF(ISNUMBER(G137), $B145 * H137, "")</f>
        <v>-2616.2790697674377</v>
      </c>
      <c r="J137" s="15">
        <v>49.9</v>
      </c>
      <c r="K137" s="32">
        <f t="shared" si="72"/>
        <v>-3.2945736434108579E-2</v>
      </c>
      <c r="L137" s="18">
        <f>IF(ISNUMBER(J137), $B145 * K137, "")</f>
        <v>-4941.8604651162868</v>
      </c>
      <c r="M137" s="31">
        <v>49.4</v>
      </c>
      <c r="N137" s="32">
        <f t="shared" si="73"/>
        <v>-4.2635658914728737E-2</v>
      </c>
      <c r="O137" s="18">
        <f>IF(ISNUMBER(M137), $B145 * N137, "")</f>
        <v>-6395.3488372093107</v>
      </c>
      <c r="Q137" s="228"/>
      <c r="R137" s="228"/>
      <c r="S137" s="228"/>
    </row>
    <row r="138" spans="1:19" ht="17.25" thickBot="1">
      <c r="A138" s="125" t="s">
        <v>129</v>
      </c>
      <c r="B138" s="126">
        <v>59.3</v>
      </c>
      <c r="C138" s="77">
        <v>-4.6623794199999999E-2</v>
      </c>
      <c r="D138" s="15">
        <v>57.2</v>
      </c>
      <c r="E138" s="32">
        <f t="shared" si="70"/>
        <v>-3.541315345699822E-2</v>
      </c>
      <c r="F138" s="18">
        <f>IF(ISNUMBER(D138), $B145 * E138, "")</f>
        <v>-5311.9730185497328</v>
      </c>
      <c r="G138" s="31">
        <v>57.8</v>
      </c>
      <c r="H138" s="32">
        <f t="shared" si="71"/>
        <v>-2.5295109612141653E-2</v>
      </c>
      <c r="I138" s="101">
        <f>IF(ISNUMBER(G138), $B145 * H138, "")</f>
        <v>-3794.266441821248</v>
      </c>
      <c r="J138" s="15">
        <v>56.3</v>
      </c>
      <c r="K138" s="32">
        <f t="shared" si="72"/>
        <v>-5.0590219224283306E-2</v>
      </c>
      <c r="L138" s="18">
        <f>IF(ISNUMBER(J138), $B145 * K138, "")</f>
        <v>-7588.532883642496</v>
      </c>
      <c r="M138" s="31">
        <v>56.2</v>
      </c>
      <c r="N138" s="32">
        <f t="shared" si="73"/>
        <v>-5.2276559865092657E-2</v>
      </c>
      <c r="O138" s="18">
        <f>IF(ISNUMBER(M138), $B145 * N138, "")</f>
        <v>-7841.4839797638988</v>
      </c>
      <c r="Q138" s="223"/>
      <c r="R138" s="223"/>
      <c r="S138" s="223"/>
    </row>
    <row r="139" spans="1:19" ht="17.25" thickBot="1">
      <c r="A139" s="127" t="s">
        <v>147</v>
      </c>
      <c r="B139" s="128">
        <v>9.4</v>
      </c>
      <c r="C139" s="78">
        <v>-4.7619047599999999E-2</v>
      </c>
      <c r="D139" s="20">
        <v>9.1</v>
      </c>
      <c r="E139" s="21">
        <f t="shared" si="70"/>
        <v>-3.191489361702135E-2</v>
      </c>
      <c r="F139" s="22">
        <f>IF(ISNUMBER(D139), $B145 * E139, "")</f>
        <v>-4787.2340425532029</v>
      </c>
      <c r="G139" s="30">
        <v>9.1300000000000008</v>
      </c>
      <c r="H139" s="21">
        <f t="shared" si="71"/>
        <v>-2.8723404255319104E-2</v>
      </c>
      <c r="I139" s="105">
        <f>IF(ISNUMBER(G139), $B145 * H139, "")</f>
        <v>-4308.5106382978656</v>
      </c>
      <c r="J139" s="20">
        <v>8.8800000000000008</v>
      </c>
      <c r="K139" s="21">
        <f t="shared" si="72"/>
        <v>-5.5319148936170168E-2</v>
      </c>
      <c r="L139" s="22">
        <f>IF(ISNUMBER(J139), $B145 * K139, "")</f>
        <v>-8297.8723404255252</v>
      </c>
      <c r="M139" s="30">
        <v>8.89</v>
      </c>
      <c r="N139" s="21">
        <f t="shared" si="73"/>
        <v>-5.4255319148936144E-2</v>
      </c>
      <c r="O139" s="22">
        <f>IF(ISNUMBER(M139), $B145 * N139, "")</f>
        <v>-8138.2978723404212</v>
      </c>
      <c r="Q139" s="223"/>
      <c r="R139" s="223"/>
      <c r="S139" s="223"/>
    </row>
    <row r="140" spans="1:19" ht="17.25" thickBot="1">
      <c r="A140" s="125" t="s">
        <v>127</v>
      </c>
      <c r="B140" s="129">
        <v>87.2</v>
      </c>
      <c r="C140" s="80">
        <v>-5.0108932500000002E-2</v>
      </c>
      <c r="D140" s="106">
        <v>85.6</v>
      </c>
      <c r="E140" s="107">
        <f>IF(ISNUMBER(D140), (D140 - $B140) / $B140, "")</f>
        <v>-1.8348623853211107E-2</v>
      </c>
      <c r="F140" s="108">
        <f>IF(ISNUMBER(D140), $B145 * E140, "")</f>
        <v>-2752.2935779816662</v>
      </c>
      <c r="G140" s="109">
        <v>86.6</v>
      </c>
      <c r="H140" s="107">
        <f>IF(ISNUMBER(G140), (G140 - $B140) / $B140, "")</f>
        <v>-6.880733944954226E-3</v>
      </c>
      <c r="I140" s="110">
        <f>IF(ISNUMBER(G140), $B145 * H140, "")</f>
        <v>-1032.1100917431338</v>
      </c>
      <c r="J140" s="106">
        <v>84</v>
      </c>
      <c r="K140" s="107">
        <f>IF(ISNUMBER(J140), (J140 - $B140) / $B140, "")</f>
        <v>-3.6697247706422048E-2</v>
      </c>
      <c r="L140" s="108">
        <f>IF(ISNUMBER(J140), $B145 * K140, "")</f>
        <v>-5504.5871559633069</v>
      </c>
      <c r="M140" s="109">
        <v>82.6</v>
      </c>
      <c r="N140" s="107">
        <f>IF(ISNUMBER(M140), (M140 - $B140) / $B140, "")</f>
        <v>-5.2752293577981745E-2</v>
      </c>
      <c r="O140" s="108">
        <f>IF(ISNUMBER(M140), $B145 * N140, "")</f>
        <v>-7912.8440366972618</v>
      </c>
      <c r="Q140" s="228"/>
      <c r="R140" s="228"/>
      <c r="S140" s="228"/>
    </row>
    <row r="141" spans="1:19" ht="17.25" thickBot="1">
      <c r="A141" s="125" t="s">
        <v>64</v>
      </c>
      <c r="B141" s="126">
        <v>31.3</v>
      </c>
      <c r="C141" s="77">
        <v>-5.1515151500000002E-2</v>
      </c>
      <c r="D141" s="15">
        <v>30.1</v>
      </c>
      <c r="E141" s="32">
        <f t="shared" ref="E141:E144" si="74">IF(ISNUMBER(D141), (D141 - $B141) / $B141, "")</f>
        <v>-3.8338658146964834E-2</v>
      </c>
      <c r="F141" s="18">
        <f>IF(ISNUMBER(D141), $B145 * E141, "")</f>
        <v>-5750.7987220447249</v>
      </c>
      <c r="G141" s="31">
        <v>30.5</v>
      </c>
      <c r="H141" s="32">
        <f t="shared" ref="H141:H144" si="75">IF(ISNUMBER(G141), (G141 - $B141) / $B141, "")</f>
        <v>-2.5559105431309927E-2</v>
      </c>
      <c r="I141" s="101">
        <f>IF(ISNUMBER(G141), $B145 * H141, "")</f>
        <v>-3833.865814696489</v>
      </c>
      <c r="J141" s="15">
        <v>30.1</v>
      </c>
      <c r="K141" s="32">
        <f t="shared" ref="K141:K144" si="76">IF(ISNUMBER(J141), (J141 - $B141) / $B141, "")</f>
        <v>-3.8338658146964834E-2</v>
      </c>
      <c r="L141" s="18">
        <f>IF(ISNUMBER(J141), $B145 * K141, "")</f>
        <v>-5750.7987220447249</v>
      </c>
      <c r="M141" s="31">
        <v>29.9</v>
      </c>
      <c r="N141" s="32">
        <f t="shared" ref="N141:N144" si="77">IF(ISNUMBER(M141), (M141 - $B141) / $B141, "")</f>
        <v>-4.47284345047924E-2</v>
      </c>
      <c r="O141" s="18">
        <f>IF(ISNUMBER(M141), $B145 * N141, "")</f>
        <v>-6709.2651757188596</v>
      </c>
      <c r="Q141" s="228"/>
      <c r="R141" s="228"/>
      <c r="S141" s="228"/>
    </row>
    <row r="142" spans="1:19" ht="17.25" thickBot="1">
      <c r="A142" s="125" t="s">
        <v>145</v>
      </c>
      <c r="B142" s="126">
        <v>12.5</v>
      </c>
      <c r="C142" s="77">
        <v>-5.3030303000000001E-2</v>
      </c>
      <c r="D142" s="15">
        <v>12.2</v>
      </c>
      <c r="E142" s="32">
        <f t="shared" si="74"/>
        <v>-2.4000000000000056E-2</v>
      </c>
      <c r="F142" s="18">
        <f>IF(ISNUMBER(D142), $B145 * E142, "")</f>
        <v>-3600.0000000000082</v>
      </c>
      <c r="G142" s="31">
        <v>12.3</v>
      </c>
      <c r="H142" s="32">
        <f t="shared" si="75"/>
        <v>-1.5999999999999945E-2</v>
      </c>
      <c r="I142" s="101">
        <f>IF(ISNUMBER(G142), $B145 * H142, "")</f>
        <v>-2399.9999999999918</v>
      </c>
      <c r="J142" s="15">
        <v>12</v>
      </c>
      <c r="K142" s="32">
        <f t="shared" si="76"/>
        <v>-0.04</v>
      </c>
      <c r="L142" s="18">
        <f>IF(ISNUMBER(J142), $B145 * K142, "")</f>
        <v>-6000</v>
      </c>
      <c r="M142" s="31">
        <v>11.7</v>
      </c>
      <c r="N142" s="32">
        <f t="shared" si="77"/>
        <v>-6.4000000000000057E-2</v>
      </c>
      <c r="O142" s="18">
        <f>IF(ISNUMBER(M142), $B145 * N142, "")</f>
        <v>-9600.0000000000091</v>
      </c>
      <c r="Q142" s="228"/>
      <c r="R142" s="228"/>
      <c r="S142" s="228"/>
    </row>
    <row r="143" spans="1:19">
      <c r="A143" s="125" t="s">
        <v>71</v>
      </c>
      <c r="B143" s="126">
        <v>20.2</v>
      </c>
      <c r="C143" s="77">
        <v>-5.6074766400000003E-2</v>
      </c>
      <c r="D143" s="15">
        <v>19.600000000000001</v>
      </c>
      <c r="E143" s="32">
        <f t="shared" si="74"/>
        <v>-2.9702970297029598E-2</v>
      </c>
      <c r="F143" s="18">
        <f>IF(ISNUMBER(D143), $B145 * E143, "")</f>
        <v>-4455.4455445544399</v>
      </c>
      <c r="G143" s="31">
        <v>19.7</v>
      </c>
      <c r="H143" s="32">
        <f t="shared" si="75"/>
        <v>-2.4752475247524754E-2</v>
      </c>
      <c r="I143" s="101">
        <f>IF(ISNUMBER(G143), $B145 * H143, "")</f>
        <v>-3712.871287128713</v>
      </c>
      <c r="J143" s="15">
        <v>19.2</v>
      </c>
      <c r="K143" s="32">
        <f t="shared" si="76"/>
        <v>-4.9504950495049507E-2</v>
      </c>
      <c r="L143" s="18">
        <f>IF(ISNUMBER(J143), $B145 * K143, "")</f>
        <v>-7425.742574257426</v>
      </c>
      <c r="M143" s="31">
        <v>19.2</v>
      </c>
      <c r="N143" s="32">
        <f t="shared" si="77"/>
        <v>-4.9504950495049507E-2</v>
      </c>
      <c r="O143" s="18">
        <f>IF(ISNUMBER(M143), $B145 * N143, "")</f>
        <v>-7425.742574257426</v>
      </c>
      <c r="Q143" s="250"/>
      <c r="R143" s="251"/>
      <c r="S143" s="252"/>
    </row>
    <row r="144" spans="1:19" ht="17.25" thickBot="1">
      <c r="A144" s="130" t="s">
        <v>119</v>
      </c>
      <c r="B144" s="131">
        <v>18.2</v>
      </c>
      <c r="C144" s="79">
        <v>-5.6994818699999998E-2</v>
      </c>
      <c r="D144" s="24">
        <v>17.5</v>
      </c>
      <c r="E144" s="25">
        <f t="shared" si="74"/>
        <v>-3.8461538461538422E-2</v>
      </c>
      <c r="F144" s="104">
        <f>IF(ISNUMBER(D144), $B145 * E144, "")</f>
        <v>-5769.2307692307631</v>
      </c>
      <c r="G144" s="102">
        <v>17.7</v>
      </c>
      <c r="H144" s="25">
        <f t="shared" si="75"/>
        <v>-2.7472527472527472E-2</v>
      </c>
      <c r="I144" s="103">
        <f>IF(ISNUMBER(G144), $B145 * H144, "")</f>
        <v>-4120.8791208791208</v>
      </c>
      <c r="J144" s="24">
        <v>17.3</v>
      </c>
      <c r="K144" s="25">
        <f t="shared" si="76"/>
        <v>-4.9450549450549372E-2</v>
      </c>
      <c r="L144" s="104">
        <f>IF(ISNUMBER(J144), $B145 * K144, "")</f>
        <v>-7417.5824175824055</v>
      </c>
      <c r="M144" s="102">
        <v>17.100000000000001</v>
      </c>
      <c r="N144" s="25">
        <f t="shared" si="77"/>
        <v>-6.0439560439560322E-2</v>
      </c>
      <c r="O144" s="104">
        <f>IF(ISNUMBER(M144), $B145 * N144, "")</f>
        <v>-9065.9340659340487</v>
      </c>
      <c r="Q144" s="253"/>
      <c r="R144" s="254"/>
      <c r="S144" s="255"/>
    </row>
    <row r="145" spans="1:19" ht="17.25" thickBot="1">
      <c r="A145" s="132" t="s">
        <v>266</v>
      </c>
      <c r="B145" s="261">
        <f>$B$37</f>
        <v>150000</v>
      </c>
      <c r="C145" s="262"/>
      <c r="D145" s="26" t="s">
        <v>267</v>
      </c>
      <c r="E145" s="27">
        <f>IF(COUNT(E125:E144), SUM(E125:E144) / COUNT(E125:E144), 0)</f>
        <v>-2.4152937330911069E-2</v>
      </c>
      <c r="F145" s="28">
        <f>SUM(F125:F144)</f>
        <v>-72458.811992733186</v>
      </c>
      <c r="G145" s="26" t="s">
        <v>267</v>
      </c>
      <c r="H145" s="27">
        <f>IF(COUNT(H125:H144), SUM(H125:H144) / COUNT(H125:H144), 0)</f>
        <v>-1.8054126010150381E-2</v>
      </c>
      <c r="I145" s="28">
        <f>SUM(I125:I144)</f>
        <v>-54162.378030451146</v>
      </c>
      <c r="J145" s="26" t="s">
        <v>267</v>
      </c>
      <c r="K145" s="27">
        <f>IF(COUNT(K125:K144), SUM(K125:K144) / COUNT(K125:K144), 0)</f>
        <v>-3.7932902097281139E-2</v>
      </c>
      <c r="L145" s="28">
        <f>SUM(L125:L144)</f>
        <v>-113798.70629184342</v>
      </c>
      <c r="M145" s="26" t="s">
        <v>267</v>
      </c>
      <c r="N145" s="27">
        <f>IF(COUNT(N125:N144), SUM(N125:N144) / COUNT(N125:N144), 0)</f>
        <v>-4.6179177464087104E-2</v>
      </c>
      <c r="O145" s="28">
        <f>SUM(O125:O144)</f>
        <v>-138537.53239226135</v>
      </c>
      <c r="Q145" s="256"/>
      <c r="R145" s="257"/>
      <c r="S145" s="258"/>
    </row>
    <row r="147" spans="1:19" ht="17.25" thickBot="1"/>
    <row r="148" spans="1:19" ht="17.25" thickBot="1">
      <c r="A148" s="202" t="s">
        <v>255</v>
      </c>
      <c r="B148" s="203"/>
      <c r="C148" s="203"/>
      <c r="D148" s="203"/>
      <c r="E148" s="203"/>
      <c r="F148" s="203"/>
      <c r="G148" s="203"/>
      <c r="H148" s="203"/>
      <c r="I148" s="203"/>
      <c r="J148" s="203"/>
      <c r="K148" s="203"/>
      <c r="L148" s="203"/>
      <c r="M148" s="203"/>
      <c r="N148" s="203"/>
      <c r="O148" s="204"/>
      <c r="Q148" s="223"/>
      <c r="R148" s="223"/>
      <c r="S148" s="223"/>
    </row>
    <row r="149" spans="1:19" ht="17.25" thickBot="1">
      <c r="A149" s="194" t="s">
        <v>263</v>
      </c>
      <c r="B149" s="202" t="s">
        <v>49</v>
      </c>
      <c r="C149" s="204"/>
      <c r="D149" s="202" t="s">
        <v>57</v>
      </c>
      <c r="E149" s="203"/>
      <c r="F149" s="204"/>
      <c r="G149" s="229">
        <f>_xlfn.IFNA(VLOOKUP(B149, 현재가테이블!$B$2:$D$200, 2, FALSE), "-")</f>
        <v>48446000</v>
      </c>
      <c r="H149" s="230"/>
      <c r="I149" s="231"/>
      <c r="J149" s="202" t="s">
        <v>58</v>
      </c>
      <c r="K149" s="203"/>
      <c r="L149" s="204"/>
      <c r="M149" s="232">
        <f>_xlfn.IFNA(VLOOKUP(B149, 현재가테이블!$B$2:$D$200, 3, FALSE), "-")</f>
        <v>4.5040769699999997E-2</v>
      </c>
      <c r="N149" s="233"/>
      <c r="O149" s="234"/>
      <c r="Q149" s="223"/>
      <c r="R149" s="223"/>
      <c r="S149" s="223"/>
    </row>
    <row r="150" spans="1:19" ht="17.25" thickBot="1">
      <c r="A150" s="263" t="s">
        <v>54</v>
      </c>
      <c r="B150" s="265" t="str">
        <f>TEXT($G$1, "[$-ko-KR]yyyy-mm-dd(ddd) ") &amp; "오전 00:00"</f>
        <v>2022-02-18(금) 오전 00:00</v>
      </c>
      <c r="C150" s="266"/>
      <c r="D150" s="225" t="str">
        <f>TEXT($G$1, "[$-ko-KR]yyyy-mm-dd(ddd) ") &amp; "오후 14:00"</f>
        <v>2022-02-18(금) 오후 14:00</v>
      </c>
      <c r="E150" s="226"/>
      <c r="F150" s="227"/>
      <c r="G150" s="225" t="str">
        <f>TEXT($G$1, "[$-ko-KR]yyyy-mm-dd(ddd) ") &amp; "오후 19:00"</f>
        <v>2022-02-18(금) 오후 19:00</v>
      </c>
      <c r="H150" s="226"/>
      <c r="I150" s="227"/>
      <c r="J150" s="225" t="str">
        <f>TEXT($G$1, "[$-ko-KR]yyyy-mm-dd(ddd) ") &amp; "오후 21:00"</f>
        <v>2022-02-18(금) 오후 21:00</v>
      </c>
      <c r="K150" s="226"/>
      <c r="L150" s="227"/>
      <c r="M150" s="225" t="str">
        <f>TEXT($G$1+1, "[$-ko-KR]yyyy-mm-dd(ddd) ") &amp; "오전 00:00"</f>
        <v>2022-02-19(토) 오전 00:00</v>
      </c>
      <c r="N150" s="226"/>
      <c r="O150" s="227"/>
      <c r="Q150" s="223"/>
      <c r="R150" s="223"/>
      <c r="S150" s="223"/>
    </row>
    <row r="151" spans="1:19" ht="17.25" thickBot="1">
      <c r="A151" s="264"/>
      <c r="B151" s="121" t="s">
        <v>57</v>
      </c>
      <c r="C151" s="122" t="s">
        <v>58</v>
      </c>
      <c r="D151" s="2" t="s">
        <v>57</v>
      </c>
      <c r="E151" s="10" t="s">
        <v>264</v>
      </c>
      <c r="F151" s="11" t="s">
        <v>265</v>
      </c>
      <c r="G151" s="195" t="s">
        <v>57</v>
      </c>
      <c r="H151" s="196" t="s">
        <v>264</v>
      </c>
      <c r="I151" s="197" t="s">
        <v>265</v>
      </c>
      <c r="J151" s="10" t="s">
        <v>57</v>
      </c>
      <c r="K151" s="10" t="s">
        <v>264</v>
      </c>
      <c r="L151" s="115" t="s">
        <v>265</v>
      </c>
      <c r="M151" s="2" t="s">
        <v>57</v>
      </c>
      <c r="N151" s="10" t="s">
        <v>264</v>
      </c>
      <c r="O151" s="66" t="s">
        <v>265</v>
      </c>
      <c r="Q151" s="228"/>
      <c r="R151" s="228"/>
      <c r="S151" s="228"/>
    </row>
    <row r="152" spans="1:19" ht="17.25" thickBot="1">
      <c r="A152" s="123" t="s">
        <v>196</v>
      </c>
      <c r="B152" s="124">
        <v>129</v>
      </c>
      <c r="C152" s="76">
        <v>-4.4444444399999998E-2</v>
      </c>
      <c r="D152" s="13">
        <v>126</v>
      </c>
      <c r="E152" s="14">
        <f>IF(ISNUMBER(D152), (D152 - $B152) / $B152, "")</f>
        <v>-2.3255813953488372E-2</v>
      </c>
      <c r="F152" s="16">
        <f>IF(ISNUMBER(D152), $B172 * E152, "")</f>
        <v>-3488.3720930232557</v>
      </c>
      <c r="G152" s="29">
        <v>127</v>
      </c>
      <c r="H152" s="14">
        <f>IF(ISNUMBER(G152), (G152 - $B152) / $B152, "")</f>
        <v>-1.5503875968992248E-2</v>
      </c>
      <c r="I152" s="100">
        <f>IF(ISNUMBER(G152), $B172 * H152, "")</f>
        <v>-2325.5813953488373</v>
      </c>
      <c r="J152" s="13">
        <v>124</v>
      </c>
      <c r="K152" s="14">
        <f>IF(ISNUMBER(J152), (J152 - $B152) / $B152, "")</f>
        <v>-3.875968992248062E-2</v>
      </c>
      <c r="L152" s="16">
        <f>IF(ISNUMBER(J152), $B172 * K152, "")</f>
        <v>-5813.9534883720926</v>
      </c>
      <c r="M152" s="29">
        <v>123</v>
      </c>
      <c r="N152" s="14">
        <f>IF(ISNUMBER(M152), (M152 - $B152) / $B152, "")</f>
        <v>-4.6511627906976744E-2</v>
      </c>
      <c r="O152" s="16">
        <f>IF(ISNUMBER(M152), $B172 * N152, "")</f>
        <v>-6976.7441860465115</v>
      </c>
      <c r="Q152" s="223"/>
      <c r="R152" s="223"/>
      <c r="S152" s="223"/>
    </row>
    <row r="153" spans="1:19" ht="17.25" thickBot="1">
      <c r="A153" s="125" t="s">
        <v>234</v>
      </c>
      <c r="B153" s="126">
        <v>105</v>
      </c>
      <c r="C153" s="77">
        <v>-4.5454545499999999E-2</v>
      </c>
      <c r="D153" s="15">
        <v>103</v>
      </c>
      <c r="E153" s="32">
        <f t="shared" ref="E153:E156" si="78">IF(ISNUMBER(D153), (D153 - $B153) / $B153, "")</f>
        <v>-1.9047619047619049E-2</v>
      </c>
      <c r="F153" s="18">
        <f>IF(ISNUMBER(D153), $B172 * E153, "")</f>
        <v>-2857.1428571428573</v>
      </c>
      <c r="G153" s="31">
        <v>103</v>
      </c>
      <c r="H153" s="32">
        <f t="shared" ref="H153:H156" si="79">IF(ISNUMBER(G153), (G153 - $B153) / $B153, "")</f>
        <v>-1.9047619047619049E-2</v>
      </c>
      <c r="I153" s="101">
        <f>IF(ISNUMBER(G153), $B172 * H153, "")</f>
        <v>-2857.1428571428573</v>
      </c>
      <c r="J153" s="15">
        <v>100</v>
      </c>
      <c r="K153" s="32">
        <f t="shared" ref="K153:K156" si="80">IF(ISNUMBER(J153), (J153 - $B153) / $B153, "")</f>
        <v>-4.7619047619047616E-2</v>
      </c>
      <c r="L153" s="18">
        <f>IF(ISNUMBER(J153), $B172 * K153, "")</f>
        <v>-7142.8571428571422</v>
      </c>
      <c r="M153" s="31">
        <v>99.6</v>
      </c>
      <c r="N153" s="32">
        <f t="shared" ref="N153:N156" si="81">IF(ISNUMBER(M153), (M153 - $B153) / $B153, "")</f>
        <v>-5.1428571428571483E-2</v>
      </c>
      <c r="O153" s="18">
        <f>IF(ISNUMBER(M153), $B172 * N153, "")</f>
        <v>-7714.2857142857229</v>
      </c>
      <c r="Q153" s="223"/>
      <c r="R153" s="223"/>
      <c r="S153" s="223"/>
    </row>
    <row r="154" spans="1:19" ht="17.25" thickBot="1">
      <c r="A154" s="125" t="s">
        <v>216</v>
      </c>
      <c r="B154" s="126">
        <v>146</v>
      </c>
      <c r="C154" s="77">
        <v>-4.5751633999999999E-2</v>
      </c>
      <c r="D154" s="15">
        <v>141</v>
      </c>
      <c r="E154" s="32">
        <f t="shared" si="78"/>
        <v>-3.4246575342465752E-2</v>
      </c>
      <c r="F154" s="18">
        <f>IF(ISNUMBER(D154), $B172 * E154, "")</f>
        <v>-5136.9863013698623</v>
      </c>
      <c r="G154" s="31">
        <v>142</v>
      </c>
      <c r="H154" s="32">
        <f t="shared" si="79"/>
        <v>-2.7397260273972601E-2</v>
      </c>
      <c r="I154" s="101">
        <f>IF(ISNUMBER(G154), $B172 * H154, "")</f>
        <v>-4109.58904109589</v>
      </c>
      <c r="J154" s="15">
        <v>139</v>
      </c>
      <c r="K154" s="32">
        <f t="shared" si="80"/>
        <v>-4.7945205479452052E-2</v>
      </c>
      <c r="L154" s="18">
        <f>IF(ISNUMBER(J154), $B172 * K154, "")</f>
        <v>-7191.7808219178078</v>
      </c>
      <c r="M154" s="31">
        <v>139</v>
      </c>
      <c r="N154" s="32">
        <f t="shared" si="81"/>
        <v>-4.7945205479452052E-2</v>
      </c>
      <c r="O154" s="18">
        <f>IF(ISNUMBER(M154), $B172 * N154, "")</f>
        <v>-7191.7808219178078</v>
      </c>
      <c r="Q154" s="228"/>
      <c r="R154" s="228"/>
      <c r="S154" s="228"/>
    </row>
    <row r="155" spans="1:19" ht="17.25" thickBot="1">
      <c r="A155" s="125" t="s">
        <v>224</v>
      </c>
      <c r="B155" s="126">
        <v>861</v>
      </c>
      <c r="C155" s="77">
        <v>-4.6511627899999998E-2</v>
      </c>
      <c r="D155" s="15">
        <v>851</v>
      </c>
      <c r="E155" s="32">
        <f t="shared" si="78"/>
        <v>-1.1614401858304297E-2</v>
      </c>
      <c r="F155" s="18">
        <f>IF(ISNUMBER(D155), $B172 * E155, "")</f>
        <v>-1742.1602787456445</v>
      </c>
      <c r="G155" s="31">
        <v>863</v>
      </c>
      <c r="H155" s="32">
        <f t="shared" si="79"/>
        <v>2.3228803716608595E-3</v>
      </c>
      <c r="I155" s="101">
        <f>IF(ISNUMBER(G155), $B172 * H155, "")</f>
        <v>348.43205574912889</v>
      </c>
      <c r="J155" s="15">
        <v>845</v>
      </c>
      <c r="K155" s="32">
        <f t="shared" si="80"/>
        <v>-1.8583042973286876E-2</v>
      </c>
      <c r="L155" s="18">
        <f>IF(ISNUMBER(J155), $B172 * K155, "")</f>
        <v>-2787.4564459930311</v>
      </c>
      <c r="M155" s="31">
        <v>842</v>
      </c>
      <c r="N155" s="32">
        <f t="shared" si="81"/>
        <v>-2.2067363530778164E-2</v>
      </c>
      <c r="O155" s="18">
        <f>IF(ISNUMBER(M155), $B172 * N155, "")</f>
        <v>-3310.1045296167244</v>
      </c>
      <c r="Q155" s="228"/>
      <c r="R155" s="228"/>
      <c r="S155" s="228"/>
    </row>
    <row r="156" spans="1:19" ht="17.25" thickBot="1">
      <c r="A156" s="127" t="s">
        <v>325</v>
      </c>
      <c r="B156" s="128">
        <v>302</v>
      </c>
      <c r="C156" s="78">
        <v>-4.7318612000000003E-2</v>
      </c>
      <c r="D156" s="20">
        <v>289</v>
      </c>
      <c r="E156" s="21">
        <f t="shared" si="78"/>
        <v>-4.3046357615894038E-2</v>
      </c>
      <c r="F156" s="22">
        <f>IF(ISNUMBER(D156), $B172 * E156, "")</f>
        <v>-6456.9536423841055</v>
      </c>
      <c r="G156" s="30">
        <v>292</v>
      </c>
      <c r="H156" s="21">
        <f t="shared" si="79"/>
        <v>-3.3112582781456956E-2</v>
      </c>
      <c r="I156" s="105">
        <f>IF(ISNUMBER(G156), $B172 * H156, "")</f>
        <v>-4966.8874172185433</v>
      </c>
      <c r="J156" s="20">
        <v>287</v>
      </c>
      <c r="K156" s="21">
        <f t="shared" si="80"/>
        <v>-4.9668874172185427E-2</v>
      </c>
      <c r="L156" s="22">
        <f>IF(ISNUMBER(J156), $B172 * K156, "")</f>
        <v>-7450.3311258278145</v>
      </c>
      <c r="M156" s="30">
        <v>281</v>
      </c>
      <c r="N156" s="21">
        <f t="shared" si="81"/>
        <v>-6.9536423841059597E-2</v>
      </c>
      <c r="O156" s="22">
        <f>IF(ISNUMBER(M156), $B172 * N156, "")</f>
        <v>-10430.46357615894</v>
      </c>
      <c r="Q156" s="228"/>
      <c r="R156" s="228"/>
      <c r="S156" s="228"/>
    </row>
    <row r="157" spans="1:19" ht="17.25" thickBot="1">
      <c r="A157" s="125" t="s">
        <v>171</v>
      </c>
      <c r="B157" s="129">
        <v>698</v>
      </c>
      <c r="C157" s="80">
        <v>-4.7748976800000002E-2</v>
      </c>
      <c r="D157" s="106">
        <v>680</v>
      </c>
      <c r="E157" s="107">
        <f>IF(ISNUMBER(D157), (D157 - $B157) / $B157, "")</f>
        <v>-2.5787965616045846E-2</v>
      </c>
      <c r="F157" s="108">
        <f>IF(ISNUMBER(D157), $B172 * E157, "")</f>
        <v>-3868.1948424068769</v>
      </c>
      <c r="G157" s="109">
        <v>684</v>
      </c>
      <c r="H157" s="107">
        <f>IF(ISNUMBER(G157), (G157 - $B157) / $B157, "")</f>
        <v>-2.0057306590257881E-2</v>
      </c>
      <c r="I157" s="110">
        <f>IF(ISNUMBER(G157), $B172 * H157, "")</f>
        <v>-3008.5959885386824</v>
      </c>
      <c r="J157" s="106">
        <v>662</v>
      </c>
      <c r="K157" s="107">
        <f>IF(ISNUMBER(J157), (J157 - $B157) / $B157, "")</f>
        <v>-5.1575931232091692E-2</v>
      </c>
      <c r="L157" s="108">
        <f>IF(ISNUMBER(J157), $B172 * K157, "")</f>
        <v>-7736.3896848137538</v>
      </c>
      <c r="M157" s="109">
        <v>662</v>
      </c>
      <c r="N157" s="107">
        <f>IF(ISNUMBER(M157), (M157 - $B157) / $B157, "")</f>
        <v>-5.1575931232091692E-2</v>
      </c>
      <c r="O157" s="108">
        <f>IF(ISNUMBER(M157), $B172 * N157, "")</f>
        <v>-7736.3896848137538</v>
      </c>
      <c r="Q157" s="228"/>
      <c r="R157" s="228"/>
      <c r="S157" s="228"/>
    </row>
    <row r="158" spans="1:19" ht="17.25" thickBot="1">
      <c r="A158" s="125" t="s">
        <v>327</v>
      </c>
      <c r="B158" s="126">
        <v>630</v>
      </c>
      <c r="C158" s="77">
        <v>-4.9773755699999998E-2</v>
      </c>
      <c r="D158" s="15">
        <v>614</v>
      </c>
      <c r="E158" s="32">
        <f t="shared" ref="E158:E161" si="82">IF(ISNUMBER(D158), (D158 - $B158) / $B158, "")</f>
        <v>-2.5396825396825397E-2</v>
      </c>
      <c r="F158" s="18">
        <f>IF(ISNUMBER(D158), $B172 * E158, "")</f>
        <v>-3809.5238095238096</v>
      </c>
      <c r="G158" s="31">
        <v>622</v>
      </c>
      <c r="H158" s="32">
        <f t="shared" ref="H158:H161" si="83">IF(ISNUMBER(G158), (G158 - $B158) / $B158, "")</f>
        <v>-1.2698412698412698E-2</v>
      </c>
      <c r="I158" s="101">
        <f>IF(ISNUMBER(G158), $B172 * H158, "")</f>
        <v>-1904.7619047619048</v>
      </c>
      <c r="J158" s="15">
        <v>604</v>
      </c>
      <c r="K158" s="32">
        <f t="shared" ref="K158:K161" si="84">IF(ISNUMBER(J158), (J158 - $B158) / $B158, "")</f>
        <v>-4.1269841269841269E-2</v>
      </c>
      <c r="L158" s="18">
        <f>IF(ISNUMBER(J158), $B172 * K158, "")</f>
        <v>-6190.4761904761899</v>
      </c>
      <c r="M158" s="31">
        <v>593</v>
      </c>
      <c r="N158" s="32">
        <f t="shared" ref="N158:N161" si="85">IF(ISNUMBER(M158), (M158 - $B158) / $B158, "")</f>
        <v>-5.873015873015873E-2</v>
      </c>
      <c r="O158" s="18">
        <f>IF(ISNUMBER(M158), $B172 * N158, "")</f>
        <v>-8809.5238095238092</v>
      </c>
      <c r="Q158" s="228"/>
      <c r="R158" s="228"/>
      <c r="S158" s="228"/>
    </row>
    <row r="159" spans="1:19" ht="17.25" thickBot="1">
      <c r="A159" s="125" t="s">
        <v>56</v>
      </c>
      <c r="B159" s="126">
        <v>133</v>
      </c>
      <c r="C159" s="77">
        <v>-0.05</v>
      </c>
      <c r="D159" s="15">
        <v>130</v>
      </c>
      <c r="E159" s="32">
        <f t="shared" si="82"/>
        <v>-2.2556390977443608E-2</v>
      </c>
      <c r="F159" s="18">
        <f>IF(ISNUMBER(D159), $B172 * E159, "")</f>
        <v>-3383.458646616541</v>
      </c>
      <c r="G159" s="31">
        <v>130</v>
      </c>
      <c r="H159" s="32">
        <f t="shared" si="83"/>
        <v>-2.2556390977443608E-2</v>
      </c>
      <c r="I159" s="101">
        <f>IF(ISNUMBER(G159), $B172 * H159, "")</f>
        <v>-3383.458646616541</v>
      </c>
      <c r="J159" s="15">
        <v>127</v>
      </c>
      <c r="K159" s="32">
        <f t="shared" si="84"/>
        <v>-4.5112781954887216E-2</v>
      </c>
      <c r="L159" s="18">
        <f>IF(ISNUMBER(J159), $B172 * K159, "")</f>
        <v>-6766.9172932330821</v>
      </c>
      <c r="M159" s="31">
        <v>125</v>
      </c>
      <c r="N159" s="32">
        <f t="shared" si="85"/>
        <v>-6.0150375939849621E-2</v>
      </c>
      <c r="O159" s="18">
        <f>IF(ISNUMBER(M159), $B172 * N159, "")</f>
        <v>-9022.5563909774428</v>
      </c>
      <c r="Q159" s="228"/>
      <c r="R159" s="228"/>
      <c r="S159" s="228"/>
    </row>
    <row r="160" spans="1:19" ht="17.25" thickBot="1">
      <c r="A160" s="125" t="s">
        <v>161</v>
      </c>
      <c r="B160" s="126">
        <v>418</v>
      </c>
      <c r="C160" s="77">
        <v>-0.05</v>
      </c>
      <c r="D160" s="15">
        <v>408</v>
      </c>
      <c r="E160" s="32">
        <f t="shared" si="82"/>
        <v>-2.3923444976076555E-2</v>
      </c>
      <c r="F160" s="18">
        <f>IF(ISNUMBER(D160), $B172 * E160, "")</f>
        <v>-3588.5167464114834</v>
      </c>
      <c r="G160" s="31">
        <v>411</v>
      </c>
      <c r="H160" s="32">
        <f t="shared" si="83"/>
        <v>-1.6746411483253589E-2</v>
      </c>
      <c r="I160" s="101">
        <f>IF(ISNUMBER(G160), $B172 * H160, "")</f>
        <v>-2511.9617224880385</v>
      </c>
      <c r="J160" s="15">
        <v>403</v>
      </c>
      <c r="K160" s="32">
        <f t="shared" si="84"/>
        <v>-3.5885167464114832E-2</v>
      </c>
      <c r="L160" s="18">
        <f>IF(ISNUMBER(J160), $B172 * K160, "")</f>
        <v>-5382.7751196172248</v>
      </c>
      <c r="M160" s="31">
        <v>399</v>
      </c>
      <c r="N160" s="32">
        <f t="shared" si="85"/>
        <v>-4.5454545454545456E-2</v>
      </c>
      <c r="O160" s="18">
        <f>IF(ISNUMBER(M160), $B172 * N160, "")</f>
        <v>-6818.181818181818</v>
      </c>
      <c r="Q160" s="33"/>
      <c r="R160" s="33"/>
    </row>
    <row r="161" spans="1:19" ht="17.25" thickBot="1">
      <c r="A161" s="130" t="s">
        <v>232</v>
      </c>
      <c r="B161" s="131">
        <v>409</v>
      </c>
      <c r="C161" s="79">
        <v>-5.1044083499999997E-2</v>
      </c>
      <c r="D161" s="24">
        <v>403</v>
      </c>
      <c r="E161" s="25">
        <f t="shared" si="82"/>
        <v>-1.4669926650366748E-2</v>
      </c>
      <c r="F161" s="104">
        <f>IF(ISNUMBER(D161), $B172 * E161, "")</f>
        <v>-2200.4889975550122</v>
      </c>
      <c r="G161" s="102">
        <v>406</v>
      </c>
      <c r="H161" s="25">
        <f t="shared" si="83"/>
        <v>-7.3349633251833741E-3</v>
      </c>
      <c r="I161" s="103">
        <f>IF(ISNUMBER(G161), $B172 * H161, "")</f>
        <v>-1100.2444987775061</v>
      </c>
      <c r="J161" s="24">
        <v>399</v>
      </c>
      <c r="K161" s="25">
        <f t="shared" si="84"/>
        <v>-2.4449877750611249E-2</v>
      </c>
      <c r="L161" s="104">
        <f>IF(ISNUMBER(J161), $B172 * K161, "")</f>
        <v>-3667.4816625916874</v>
      </c>
      <c r="M161" s="102">
        <v>400</v>
      </c>
      <c r="N161" s="25">
        <f t="shared" si="85"/>
        <v>-2.2004889975550123E-2</v>
      </c>
      <c r="O161" s="104">
        <f>IF(ISNUMBER(M161), $B172 * N161, "")</f>
        <v>-3300.7334963325184</v>
      </c>
      <c r="Q161" s="237"/>
      <c r="R161" s="238"/>
      <c r="S161" s="239"/>
    </row>
    <row r="162" spans="1:19">
      <c r="A162" s="123" t="s">
        <v>202</v>
      </c>
      <c r="B162" s="124">
        <v>516</v>
      </c>
      <c r="C162" s="76">
        <v>-5.14705882E-2</v>
      </c>
      <c r="D162" s="13">
        <v>502</v>
      </c>
      <c r="E162" s="14">
        <f>IF(ISNUMBER(D162), (D162 - $B162) / $B162, "")</f>
        <v>-2.7131782945736434E-2</v>
      </c>
      <c r="F162" s="16">
        <f>IF(ISNUMBER(D162), $B172 * E162, "")</f>
        <v>-4069.7674418604652</v>
      </c>
      <c r="G162" s="29">
        <v>506</v>
      </c>
      <c r="H162" s="14">
        <f>IF(ISNUMBER(G162), (G162 - $B162) / $B162, "")</f>
        <v>-1.937984496124031E-2</v>
      </c>
      <c r="I162" s="100">
        <f>IF(ISNUMBER(G162), $B172 * H162, "")</f>
        <v>-2906.9767441860463</v>
      </c>
      <c r="J162" s="13">
        <v>494</v>
      </c>
      <c r="K162" s="14">
        <f>IF(ISNUMBER(J162), (J162 - $B162) / $B162, "")</f>
        <v>-4.2635658914728682E-2</v>
      </c>
      <c r="L162" s="16">
        <f>IF(ISNUMBER(J162), $B172 * K162, "")</f>
        <v>-6395.3488372093025</v>
      </c>
      <c r="M162" s="29">
        <v>483</v>
      </c>
      <c r="N162" s="14">
        <f>IF(ISNUMBER(M162), (M162 - $B162) / $B162, "")</f>
        <v>-6.3953488372093026E-2</v>
      </c>
      <c r="O162" s="16">
        <f>IF(ISNUMBER(M162), $B172 * N162, "")</f>
        <v>-9593.0232558139542</v>
      </c>
      <c r="Q162" s="240"/>
      <c r="R162" s="241"/>
      <c r="S162" s="242"/>
    </row>
    <row r="163" spans="1:19" ht="17.25" thickBot="1">
      <c r="A163" s="125" t="s">
        <v>101</v>
      </c>
      <c r="B163" s="126">
        <v>684</v>
      </c>
      <c r="C163" s="77">
        <v>-5.2631578900000003E-2</v>
      </c>
      <c r="D163" s="15">
        <v>667</v>
      </c>
      <c r="E163" s="32">
        <f t="shared" ref="E163:E166" si="86">IF(ISNUMBER(D163), (D163 - $B163) / $B163, "")</f>
        <v>-2.4853801169590642E-2</v>
      </c>
      <c r="F163" s="18">
        <f>IF(ISNUMBER(D163), $B172 * E163, "")</f>
        <v>-3728.0701754385964</v>
      </c>
      <c r="G163" s="31">
        <v>684</v>
      </c>
      <c r="H163" s="32">
        <f t="shared" ref="H163:H166" si="87">IF(ISNUMBER(G163), (G163 - $B163) / $B163, "")</f>
        <v>0</v>
      </c>
      <c r="I163" s="101">
        <f>IF(ISNUMBER(G163), $B172 * H163, "")</f>
        <v>0</v>
      </c>
      <c r="J163" s="15">
        <v>674</v>
      </c>
      <c r="K163" s="32">
        <f t="shared" ref="K163:K166" si="88">IF(ISNUMBER(J163), (J163 - $B163) / $B163, "")</f>
        <v>-1.4619883040935672E-2</v>
      </c>
      <c r="L163" s="18">
        <f>IF(ISNUMBER(J163), $B172 * K163, "")</f>
        <v>-2192.9824561403507</v>
      </c>
      <c r="M163" s="31">
        <v>701</v>
      </c>
      <c r="N163" s="32">
        <f t="shared" ref="N163:N166" si="89">IF(ISNUMBER(M163), (M163 - $B163) / $B163, "")</f>
        <v>2.4853801169590642E-2</v>
      </c>
      <c r="O163" s="18">
        <f>IF(ISNUMBER(M163), $B172 * N163, "")</f>
        <v>3728.0701754385964</v>
      </c>
      <c r="Q163" s="243"/>
      <c r="R163" s="244"/>
      <c r="S163" s="245"/>
    </row>
    <row r="164" spans="1:19" ht="17.25" thickBot="1">
      <c r="A164" s="125" t="s">
        <v>250</v>
      </c>
      <c r="B164" s="126">
        <v>248</v>
      </c>
      <c r="C164" s="77">
        <v>-5.3435114499999999E-2</v>
      </c>
      <c r="D164" s="15">
        <v>242</v>
      </c>
      <c r="E164" s="32">
        <f t="shared" si="86"/>
        <v>-2.4193548387096774E-2</v>
      </c>
      <c r="F164" s="18">
        <f>IF(ISNUMBER(D164), $B172 * E164, "")</f>
        <v>-3629.0322580645161</v>
      </c>
      <c r="G164" s="31">
        <v>244</v>
      </c>
      <c r="H164" s="32">
        <f t="shared" si="87"/>
        <v>-1.6129032258064516E-2</v>
      </c>
      <c r="I164" s="101">
        <f>IF(ISNUMBER(G164), $B172 * H164, "")</f>
        <v>-2419.3548387096776</v>
      </c>
      <c r="J164" s="15">
        <v>239</v>
      </c>
      <c r="K164" s="32">
        <f t="shared" si="88"/>
        <v>-3.6290322580645164E-2</v>
      </c>
      <c r="L164" s="18">
        <f>IF(ISNUMBER(J164), $B172 * K164, "")</f>
        <v>-5443.5483870967746</v>
      </c>
      <c r="M164" s="31">
        <v>237</v>
      </c>
      <c r="N164" s="32">
        <f t="shared" si="89"/>
        <v>-4.4354838709677422E-2</v>
      </c>
      <c r="O164" s="18">
        <f>IF(ISNUMBER(M164), $B172 * N164, "")</f>
        <v>-6653.2258064516136</v>
      </c>
      <c r="Q164" s="228"/>
      <c r="R164" s="228"/>
      <c r="S164" s="228"/>
    </row>
    <row r="165" spans="1:19" ht="17.25" thickBot="1">
      <c r="A165" s="125" t="s">
        <v>121</v>
      </c>
      <c r="B165" s="126">
        <v>353</v>
      </c>
      <c r="C165" s="77">
        <v>-5.3619302899999999E-2</v>
      </c>
      <c r="D165" s="15">
        <v>336</v>
      </c>
      <c r="E165" s="32">
        <f t="shared" si="86"/>
        <v>-4.8158640226628892E-2</v>
      </c>
      <c r="F165" s="18">
        <f>IF(ISNUMBER(D165), $B172 * E165, "")</f>
        <v>-7223.7960339943338</v>
      </c>
      <c r="G165" s="31">
        <v>342</v>
      </c>
      <c r="H165" s="32">
        <f t="shared" si="87"/>
        <v>-3.1161473087818695E-2</v>
      </c>
      <c r="I165" s="101">
        <f>IF(ISNUMBER(G165), $B172 * H165, "")</f>
        <v>-4674.2209631728047</v>
      </c>
      <c r="J165" s="15">
        <v>335</v>
      </c>
      <c r="K165" s="32">
        <f t="shared" si="88"/>
        <v>-5.0991501416430593E-2</v>
      </c>
      <c r="L165" s="18">
        <f>IF(ISNUMBER(J165), $B172 * K165, "")</f>
        <v>-7648.7252124645893</v>
      </c>
      <c r="M165" s="31">
        <v>327</v>
      </c>
      <c r="N165" s="32">
        <f t="shared" si="89"/>
        <v>-7.3654390934844188E-2</v>
      </c>
      <c r="O165" s="18">
        <f>IF(ISNUMBER(M165), $B172 * N165, "")</f>
        <v>-11048.158640226628</v>
      </c>
      <c r="Q165" s="223"/>
      <c r="R165" s="223"/>
      <c r="S165" s="223"/>
    </row>
    <row r="166" spans="1:19" ht="17.25" thickBot="1">
      <c r="A166" s="127" t="s">
        <v>188</v>
      </c>
      <c r="B166" s="128">
        <v>245</v>
      </c>
      <c r="C166" s="78">
        <v>-5.4054054099999999E-2</v>
      </c>
      <c r="D166" s="20">
        <v>241</v>
      </c>
      <c r="E166" s="21">
        <f t="shared" si="86"/>
        <v>-1.6326530612244899E-2</v>
      </c>
      <c r="F166" s="22">
        <f>IF(ISNUMBER(D166), $B172 * E166, "")</f>
        <v>-2448.9795918367349</v>
      </c>
      <c r="G166" s="30">
        <v>241</v>
      </c>
      <c r="H166" s="21">
        <f t="shared" si="87"/>
        <v>-1.6326530612244899E-2</v>
      </c>
      <c r="I166" s="105">
        <f>IF(ISNUMBER(G166), $B172 * H166, "")</f>
        <v>-2448.9795918367349</v>
      </c>
      <c r="J166" s="20">
        <v>237</v>
      </c>
      <c r="K166" s="21">
        <f t="shared" si="88"/>
        <v>-3.2653061224489799E-2</v>
      </c>
      <c r="L166" s="22">
        <f>IF(ISNUMBER(J166), $B172 * K166, "")</f>
        <v>-4897.9591836734699</v>
      </c>
      <c r="M166" s="30">
        <v>238</v>
      </c>
      <c r="N166" s="21">
        <f t="shared" si="89"/>
        <v>-2.8571428571428571E-2</v>
      </c>
      <c r="O166" s="22">
        <f>IF(ISNUMBER(M166), $B172 * N166, "")</f>
        <v>-4285.7142857142853</v>
      </c>
      <c r="Q166" s="223"/>
      <c r="R166" s="223"/>
      <c r="S166" s="223"/>
    </row>
    <row r="167" spans="1:19" ht="17.25" thickBot="1">
      <c r="A167" s="125" t="s">
        <v>103</v>
      </c>
      <c r="B167" s="129">
        <v>774</v>
      </c>
      <c r="C167" s="80">
        <v>-5.6097560999999997E-2</v>
      </c>
      <c r="D167" s="106">
        <v>772</v>
      </c>
      <c r="E167" s="107">
        <f>IF(ISNUMBER(D167), (D167 - $B167) / $B167, "")</f>
        <v>-2.5839793281653748E-3</v>
      </c>
      <c r="F167" s="108">
        <f>IF(ISNUMBER(D167), $B172 * E167, "")</f>
        <v>-387.59689922480624</v>
      </c>
      <c r="G167" s="109">
        <v>756</v>
      </c>
      <c r="H167" s="107">
        <f>IF(ISNUMBER(G167), (G167 - $B167) / $B167, "")</f>
        <v>-2.3255813953488372E-2</v>
      </c>
      <c r="I167" s="110">
        <f>IF(ISNUMBER(G167), $B172 * H167, "")</f>
        <v>-3488.3720930232557</v>
      </c>
      <c r="J167" s="106">
        <v>741</v>
      </c>
      <c r="K167" s="107">
        <f>IF(ISNUMBER(J167), (J167 - $B167) / $B167, "")</f>
        <v>-4.2635658914728682E-2</v>
      </c>
      <c r="L167" s="108">
        <f>IF(ISNUMBER(J167), $B172 * K167, "")</f>
        <v>-6395.3488372093025</v>
      </c>
      <c r="M167" s="109">
        <v>730</v>
      </c>
      <c r="N167" s="107">
        <f>IF(ISNUMBER(M167), (M167 - $B167) / $B167, "")</f>
        <v>-5.6847545219638244E-2</v>
      </c>
      <c r="O167" s="108">
        <f>IF(ISNUMBER(M167), $B172 * N167, "")</f>
        <v>-8527.1317829457366</v>
      </c>
      <c r="Q167" s="228"/>
      <c r="R167" s="228"/>
      <c r="S167" s="228"/>
    </row>
    <row r="168" spans="1:19" ht="17.25" thickBot="1">
      <c r="A168" s="125" t="s">
        <v>218</v>
      </c>
      <c r="B168" s="126">
        <v>212</v>
      </c>
      <c r="C168" s="77">
        <v>-5.7777777799999999E-2</v>
      </c>
      <c r="D168" s="15">
        <v>209</v>
      </c>
      <c r="E168" s="32">
        <f t="shared" ref="E168:E171" si="90">IF(ISNUMBER(D168), (D168 - $B168) / $B168, "")</f>
        <v>-1.4150943396226415E-2</v>
      </c>
      <c r="F168" s="18">
        <f>IF(ISNUMBER(D168), $B172 * E168, "")</f>
        <v>-2122.6415094339623</v>
      </c>
      <c r="G168" s="31">
        <v>212</v>
      </c>
      <c r="H168" s="32">
        <f t="shared" ref="H168:H171" si="91">IF(ISNUMBER(G168), (G168 - $B168) / $B168, "")</f>
        <v>0</v>
      </c>
      <c r="I168" s="101">
        <f>IF(ISNUMBER(G168), $B172 * H168, "")</f>
        <v>0</v>
      </c>
      <c r="J168" s="15">
        <v>206</v>
      </c>
      <c r="K168" s="32">
        <f t="shared" ref="K168:K171" si="92">IF(ISNUMBER(J168), (J168 - $B168) / $B168, "")</f>
        <v>-2.8301886792452831E-2</v>
      </c>
      <c r="L168" s="18">
        <f>IF(ISNUMBER(J168), $B172 * K168, "")</f>
        <v>-4245.2830188679245</v>
      </c>
      <c r="M168" s="31">
        <v>205</v>
      </c>
      <c r="N168" s="32">
        <f t="shared" ref="N168:N171" si="93">IF(ISNUMBER(M168), (M168 - $B168) / $B168, "")</f>
        <v>-3.3018867924528301E-2</v>
      </c>
      <c r="O168" s="18">
        <f>IF(ISNUMBER(M168), $B172 * N168, "")</f>
        <v>-4952.8301886792451</v>
      </c>
      <c r="Q168" s="228"/>
      <c r="R168" s="228"/>
      <c r="S168" s="228"/>
    </row>
    <row r="169" spans="1:19" ht="17.25" thickBot="1">
      <c r="A169" s="125" t="s">
        <v>135</v>
      </c>
      <c r="B169" s="126">
        <v>254</v>
      </c>
      <c r="C169" s="77">
        <v>-5.9259259299999999E-2</v>
      </c>
      <c r="D169" s="15">
        <v>248</v>
      </c>
      <c r="E169" s="32">
        <f t="shared" si="90"/>
        <v>-2.3622047244094488E-2</v>
      </c>
      <c r="F169" s="18">
        <f>IF(ISNUMBER(D169), $B172 * E169, "")</f>
        <v>-3543.3070866141734</v>
      </c>
      <c r="G169" s="31">
        <v>248</v>
      </c>
      <c r="H169" s="32">
        <f t="shared" si="91"/>
        <v>-2.3622047244094488E-2</v>
      </c>
      <c r="I169" s="101">
        <f>IF(ISNUMBER(G169), $B172 * H169, "")</f>
        <v>-3543.3070866141734</v>
      </c>
      <c r="J169" s="15">
        <v>240</v>
      </c>
      <c r="K169" s="32">
        <f t="shared" si="92"/>
        <v>-5.5118110236220472E-2</v>
      </c>
      <c r="L169" s="18">
        <f>IF(ISNUMBER(J169), $B172 * K169, "")</f>
        <v>-8267.71653543307</v>
      </c>
      <c r="M169" s="31">
        <v>239</v>
      </c>
      <c r="N169" s="32">
        <f t="shared" si="93"/>
        <v>-5.905511811023622E-2</v>
      </c>
      <c r="O169" s="18">
        <f>IF(ISNUMBER(M169), $B172 * N169, "")</f>
        <v>-8858.2677165354326</v>
      </c>
      <c r="Q169" s="228"/>
      <c r="R169" s="228"/>
      <c r="S169" s="228"/>
    </row>
    <row r="170" spans="1:19">
      <c r="A170" s="125" t="s">
        <v>105</v>
      </c>
      <c r="B170" s="126">
        <v>939</v>
      </c>
      <c r="C170" s="77">
        <v>-6.56716418E-2</v>
      </c>
      <c r="D170" s="15">
        <v>917</v>
      </c>
      <c r="E170" s="32">
        <f t="shared" si="90"/>
        <v>-2.3429179978700747E-2</v>
      </c>
      <c r="F170" s="18">
        <f>IF(ISNUMBER(D170), $B172 * E170, "")</f>
        <v>-3514.376996805112</v>
      </c>
      <c r="G170" s="31">
        <v>919</v>
      </c>
      <c r="H170" s="32">
        <f t="shared" si="91"/>
        <v>-2.1299254526091587E-2</v>
      </c>
      <c r="I170" s="101">
        <f>IF(ISNUMBER(G170), $B172 * H170, "")</f>
        <v>-3194.8881789137381</v>
      </c>
      <c r="J170" s="15">
        <v>898</v>
      </c>
      <c r="K170" s="32">
        <f t="shared" si="92"/>
        <v>-4.3663471778487756E-2</v>
      </c>
      <c r="L170" s="18">
        <f>IF(ISNUMBER(J170), $B172 * K170, "")</f>
        <v>-6549.5207667731638</v>
      </c>
      <c r="M170" s="31">
        <v>882</v>
      </c>
      <c r="N170" s="32">
        <f t="shared" si="93"/>
        <v>-6.070287539936102E-2</v>
      </c>
      <c r="O170" s="18">
        <f>IF(ISNUMBER(M170), $B172 * N170, "")</f>
        <v>-9105.4313099041537</v>
      </c>
      <c r="Q170" s="250"/>
      <c r="R170" s="251"/>
      <c r="S170" s="252"/>
    </row>
    <row r="171" spans="1:19" ht="17.25" thickBot="1">
      <c r="A171" s="130" t="s">
        <v>181</v>
      </c>
      <c r="B171" s="131">
        <v>948</v>
      </c>
      <c r="C171" s="79">
        <v>-7.5121951199999995E-2</v>
      </c>
      <c r="D171" s="24">
        <v>990</v>
      </c>
      <c r="E171" s="25">
        <f t="shared" si="90"/>
        <v>4.4303797468354431E-2</v>
      </c>
      <c r="F171" s="104">
        <f>IF(ISNUMBER(D171), $B172 * E171, "")</f>
        <v>6645.5696202531644</v>
      </c>
      <c r="G171" s="102">
        <v>981</v>
      </c>
      <c r="H171" s="25">
        <f t="shared" si="91"/>
        <v>3.4810126582278479E-2</v>
      </c>
      <c r="I171" s="103">
        <f>IF(ISNUMBER(G171), $B172 * H171, "")</f>
        <v>5221.5189873417721</v>
      </c>
      <c r="J171" s="24">
        <v>954</v>
      </c>
      <c r="K171" s="25">
        <f t="shared" si="92"/>
        <v>6.3291139240506328E-3</v>
      </c>
      <c r="L171" s="104">
        <f>IF(ISNUMBER(J171), $B172 * K171, "")</f>
        <v>949.36708860759495</v>
      </c>
      <c r="M171" s="102">
        <v>964</v>
      </c>
      <c r="N171" s="25">
        <f t="shared" si="93"/>
        <v>1.6877637130801686E-2</v>
      </c>
      <c r="O171" s="104">
        <f>IF(ISNUMBER(M171), $B172 * N171, "")</f>
        <v>2531.6455696202529</v>
      </c>
      <c r="Q171" s="253"/>
      <c r="R171" s="254"/>
      <c r="S171" s="255"/>
    </row>
    <row r="172" spans="1:19" ht="17.25" thickBot="1">
      <c r="A172" s="132" t="s">
        <v>266</v>
      </c>
      <c r="B172" s="261">
        <f>$B$37</f>
        <v>150000</v>
      </c>
      <c r="C172" s="262"/>
      <c r="D172" s="26" t="s">
        <v>267</v>
      </c>
      <c r="E172" s="27">
        <f>IF(COUNT(E152:E171), SUM(E152:E171) / COUNT(E152:E171), 0)</f>
        <v>-2.0184598862732998E-2</v>
      </c>
      <c r="F172" s="28">
        <f>SUM(F152:F171)</f>
        <v>-60553.796588198988</v>
      </c>
      <c r="G172" s="26" t="s">
        <v>267</v>
      </c>
      <c r="H172" s="27">
        <f>IF(COUNT(H152:H171), SUM(H152:H171) / COUNT(H152:H171), 0)</f>
        <v>-1.4424790641784776E-2</v>
      </c>
      <c r="I172" s="28">
        <f>SUM(I152:I171)</f>
        <v>-43274.371925354331</v>
      </c>
      <c r="J172" s="26" t="s">
        <v>267</v>
      </c>
      <c r="K172" s="27">
        <f>IF(COUNT(K152:K171), SUM(K152:K171) / COUNT(K152:K171), 0)</f>
        <v>-3.7072495040653387E-2</v>
      </c>
      <c r="L172" s="28">
        <f>SUM(L152:L171)</f>
        <v>-111217.48512196016</v>
      </c>
      <c r="M172" s="26" t="s">
        <v>267</v>
      </c>
      <c r="N172" s="27">
        <f>IF(COUNT(N152:N171), SUM(N152:N171) / COUNT(N152:N171), 0)</f>
        <v>-4.2691610423022407E-2</v>
      </c>
      <c r="O172" s="28">
        <f>SUM(O152:O171)</f>
        <v>-128074.83126906725</v>
      </c>
      <c r="Q172" s="256"/>
      <c r="R172" s="257"/>
      <c r="S172" s="258"/>
    </row>
    <row r="174" spans="1:19" ht="17.25" thickBot="1"/>
    <row r="175" spans="1:19" ht="17.25" thickBot="1">
      <c r="A175" s="202" t="s">
        <v>251</v>
      </c>
      <c r="B175" s="203"/>
      <c r="C175" s="203"/>
      <c r="D175" s="203"/>
      <c r="E175" s="203"/>
      <c r="F175" s="203"/>
      <c r="G175" s="203"/>
      <c r="H175" s="203"/>
      <c r="I175" s="203"/>
      <c r="J175" s="203"/>
      <c r="K175" s="203"/>
      <c r="L175" s="203"/>
      <c r="M175" s="203"/>
      <c r="N175" s="203"/>
      <c r="O175" s="204"/>
      <c r="Q175" s="223"/>
      <c r="R175" s="223"/>
      <c r="S175" s="223"/>
    </row>
    <row r="176" spans="1:19" ht="17.25" thickBot="1">
      <c r="A176" s="194" t="s">
        <v>263</v>
      </c>
      <c r="B176" s="202" t="s">
        <v>49</v>
      </c>
      <c r="C176" s="204"/>
      <c r="D176" s="202" t="s">
        <v>57</v>
      </c>
      <c r="E176" s="203"/>
      <c r="F176" s="204"/>
      <c r="G176" s="229">
        <f>_xlfn.IFNA(VLOOKUP(B176, 현재가테이블!$B$2:$D$200, 2, FALSE), "-")</f>
        <v>48446000</v>
      </c>
      <c r="H176" s="230"/>
      <c r="I176" s="231"/>
      <c r="J176" s="202" t="s">
        <v>58</v>
      </c>
      <c r="K176" s="203"/>
      <c r="L176" s="204"/>
      <c r="M176" s="232">
        <f>_xlfn.IFNA(VLOOKUP(B176, 현재가테이블!$B$2:$D$200, 3, FALSE), "-")</f>
        <v>4.5040769699999997E-2</v>
      </c>
      <c r="N176" s="233"/>
      <c r="O176" s="234"/>
      <c r="Q176" s="223"/>
      <c r="R176" s="223"/>
      <c r="S176" s="223"/>
    </row>
    <row r="177" spans="1:19" ht="17.25" thickBot="1">
      <c r="A177" s="263" t="s">
        <v>54</v>
      </c>
      <c r="B177" s="265" t="str">
        <f>TEXT($G$1, "[$-ko-KR]yyyy-mm-dd(ddd) ") &amp; "오전 00:00"</f>
        <v>2022-02-18(금) 오전 00:00</v>
      </c>
      <c r="C177" s="266"/>
      <c r="D177" s="225" t="str">
        <f>TEXT($G$1, "[$-ko-KR]yyyy-mm-dd(ddd) ") &amp; "오후 14:00"</f>
        <v>2022-02-18(금) 오후 14:00</v>
      </c>
      <c r="E177" s="226"/>
      <c r="F177" s="227"/>
      <c r="G177" s="225" t="str">
        <f>TEXT($G$1, "[$-ko-KR]yyyy-mm-dd(ddd) ") &amp; "오후 19:00"</f>
        <v>2022-02-18(금) 오후 19:00</v>
      </c>
      <c r="H177" s="226"/>
      <c r="I177" s="227"/>
      <c r="J177" s="225" t="str">
        <f>TEXT($G$1, "[$-ko-KR]yyyy-mm-dd(ddd) ") &amp; "오후 21:00"</f>
        <v>2022-02-18(금) 오후 21:00</v>
      </c>
      <c r="K177" s="226"/>
      <c r="L177" s="227"/>
      <c r="M177" s="225" t="str">
        <f>TEXT($G$1+1, "[$-ko-KR]yyyy-mm-dd(ddd) ") &amp; "오전 00:00"</f>
        <v>2022-02-19(토) 오전 00:00</v>
      </c>
      <c r="N177" s="226"/>
      <c r="O177" s="227"/>
      <c r="Q177" s="223"/>
      <c r="R177" s="223"/>
      <c r="S177" s="223"/>
    </row>
    <row r="178" spans="1:19" ht="17.25" thickBot="1">
      <c r="A178" s="264"/>
      <c r="B178" s="121" t="s">
        <v>57</v>
      </c>
      <c r="C178" s="122" t="s">
        <v>58</v>
      </c>
      <c r="D178" s="2" t="s">
        <v>57</v>
      </c>
      <c r="E178" s="10" t="s">
        <v>264</v>
      </c>
      <c r="F178" s="11" t="s">
        <v>265</v>
      </c>
      <c r="G178" s="195" t="s">
        <v>57</v>
      </c>
      <c r="H178" s="196" t="s">
        <v>264</v>
      </c>
      <c r="I178" s="197" t="s">
        <v>265</v>
      </c>
      <c r="J178" s="10" t="s">
        <v>57</v>
      </c>
      <c r="K178" s="10" t="s">
        <v>264</v>
      </c>
      <c r="L178" s="115" t="s">
        <v>265</v>
      </c>
      <c r="M178" s="2" t="s">
        <v>57</v>
      </c>
      <c r="N178" s="10" t="s">
        <v>264</v>
      </c>
      <c r="O178" s="66" t="s">
        <v>265</v>
      </c>
      <c r="Q178" s="228"/>
      <c r="R178" s="228"/>
      <c r="S178" s="228"/>
    </row>
    <row r="179" spans="1:19" ht="17.25" thickBot="1">
      <c r="A179" s="123" t="s">
        <v>250</v>
      </c>
      <c r="B179" s="124">
        <v>248</v>
      </c>
      <c r="C179" s="76">
        <v>-5.3435114499999999E-2</v>
      </c>
      <c r="D179" s="13">
        <v>242</v>
      </c>
      <c r="E179" s="14">
        <f>IF(ISNUMBER(D179), (D179 - $B179) / $B179, "")</f>
        <v>-2.4193548387096774E-2</v>
      </c>
      <c r="F179" s="16">
        <f>IF(ISNUMBER(D179), $B199 * E179, "")</f>
        <v>-3629.0322580645161</v>
      </c>
      <c r="G179" s="29">
        <v>244</v>
      </c>
      <c r="H179" s="14">
        <f>IF(ISNUMBER(G179), (G179 - $B179) / $B179, "")</f>
        <v>-1.6129032258064516E-2</v>
      </c>
      <c r="I179" s="100">
        <f>IF(ISNUMBER(G179), $B199 * H179, "")</f>
        <v>-2419.3548387096776</v>
      </c>
      <c r="J179" s="13">
        <v>239</v>
      </c>
      <c r="K179" s="14">
        <f>IF(ISNUMBER(J179), (J179 - $B179) / $B179, "")</f>
        <v>-3.6290322580645164E-2</v>
      </c>
      <c r="L179" s="16">
        <f>IF(ISNUMBER(J179), $B199 * K179, "")</f>
        <v>-5443.5483870967746</v>
      </c>
      <c r="M179" s="29">
        <v>237</v>
      </c>
      <c r="N179" s="14">
        <f>IF(ISNUMBER(M179), (M179 - $B179) / $B179, "")</f>
        <v>-4.4354838709677422E-2</v>
      </c>
      <c r="O179" s="16">
        <f>IF(ISNUMBER(M179), $B199 * N179, "")</f>
        <v>-6653.2258064516136</v>
      </c>
      <c r="Q179" s="223"/>
      <c r="R179" s="223"/>
      <c r="S179" s="223"/>
    </row>
    <row r="180" spans="1:19" ht="17.25" thickBot="1">
      <c r="A180" s="125" t="s">
        <v>121</v>
      </c>
      <c r="B180" s="126">
        <v>353</v>
      </c>
      <c r="C180" s="77">
        <v>-5.3619302899999999E-2</v>
      </c>
      <c r="D180" s="15">
        <v>336</v>
      </c>
      <c r="E180" s="32">
        <f t="shared" ref="E180:E183" si="94">IF(ISNUMBER(D180), (D180 - $B180) / $B180, "")</f>
        <v>-4.8158640226628892E-2</v>
      </c>
      <c r="F180" s="18">
        <f>IF(ISNUMBER(D180), $B199 * E180, "")</f>
        <v>-7223.7960339943338</v>
      </c>
      <c r="G180" s="31">
        <v>342</v>
      </c>
      <c r="H180" s="32">
        <f t="shared" ref="H180:H183" si="95">IF(ISNUMBER(G180), (G180 - $B180) / $B180, "")</f>
        <v>-3.1161473087818695E-2</v>
      </c>
      <c r="I180" s="101">
        <f>IF(ISNUMBER(G180), $B199 * H180, "")</f>
        <v>-4674.2209631728047</v>
      </c>
      <c r="J180" s="15">
        <v>335</v>
      </c>
      <c r="K180" s="32">
        <f t="shared" ref="K180:K183" si="96">IF(ISNUMBER(J180), (J180 - $B180) / $B180, "")</f>
        <v>-5.0991501416430593E-2</v>
      </c>
      <c r="L180" s="18">
        <f>IF(ISNUMBER(J180), $B199 * K180, "")</f>
        <v>-7648.7252124645893</v>
      </c>
      <c r="M180" s="31">
        <v>327</v>
      </c>
      <c r="N180" s="32">
        <f t="shared" ref="N180:N183" si="97">IF(ISNUMBER(M180), (M180 - $B180) / $B180, "")</f>
        <v>-7.3654390934844188E-2</v>
      </c>
      <c r="O180" s="18">
        <f>IF(ISNUMBER(M180), $B199 * N180, "")</f>
        <v>-11048.158640226628</v>
      </c>
      <c r="Q180" s="223"/>
      <c r="R180" s="223"/>
      <c r="S180" s="223"/>
    </row>
    <row r="181" spans="1:19" ht="17.25" thickBot="1">
      <c r="A181" s="125" t="s">
        <v>188</v>
      </c>
      <c r="B181" s="126">
        <v>245</v>
      </c>
      <c r="C181" s="77">
        <v>-5.4054054099999999E-2</v>
      </c>
      <c r="D181" s="15">
        <v>241</v>
      </c>
      <c r="E181" s="32">
        <f t="shared" si="94"/>
        <v>-1.6326530612244899E-2</v>
      </c>
      <c r="F181" s="18">
        <f>IF(ISNUMBER(D181), $B199 * E181, "")</f>
        <v>-2448.9795918367349</v>
      </c>
      <c r="G181" s="31">
        <v>241</v>
      </c>
      <c r="H181" s="32">
        <f t="shared" si="95"/>
        <v>-1.6326530612244899E-2</v>
      </c>
      <c r="I181" s="101">
        <f>IF(ISNUMBER(G181), $B199 * H181, "")</f>
        <v>-2448.9795918367349</v>
      </c>
      <c r="J181" s="15">
        <v>237</v>
      </c>
      <c r="K181" s="32">
        <f t="shared" si="96"/>
        <v>-3.2653061224489799E-2</v>
      </c>
      <c r="L181" s="18">
        <f>IF(ISNUMBER(J181), $B199 * K181, "")</f>
        <v>-4897.9591836734699</v>
      </c>
      <c r="M181" s="31">
        <v>238</v>
      </c>
      <c r="N181" s="32">
        <f t="shared" si="97"/>
        <v>-2.8571428571428571E-2</v>
      </c>
      <c r="O181" s="18">
        <f>IF(ISNUMBER(M181), $B199 * N181, "")</f>
        <v>-4285.7142857142853</v>
      </c>
      <c r="Q181" s="228"/>
      <c r="R181" s="228"/>
      <c r="S181" s="228"/>
    </row>
    <row r="182" spans="1:19" ht="17.25" thickBot="1">
      <c r="A182" s="125" t="s">
        <v>192</v>
      </c>
      <c r="B182" s="126">
        <v>2310</v>
      </c>
      <c r="C182" s="77">
        <v>-5.5214723899999998E-2</v>
      </c>
      <c r="D182" s="15">
        <v>2310</v>
      </c>
      <c r="E182" s="32">
        <f t="shared" si="94"/>
        <v>0</v>
      </c>
      <c r="F182" s="18">
        <f>IF(ISNUMBER(D182), $B199 * E182, "")</f>
        <v>0</v>
      </c>
      <c r="G182" s="31">
        <v>2315</v>
      </c>
      <c r="H182" s="32">
        <f t="shared" si="95"/>
        <v>2.1645021645021645E-3</v>
      </c>
      <c r="I182" s="101">
        <f>IF(ISNUMBER(G182), $B199 * H182, "")</f>
        <v>324.6753246753247</v>
      </c>
      <c r="J182" s="15">
        <v>2255</v>
      </c>
      <c r="K182" s="32">
        <f t="shared" si="96"/>
        <v>-2.3809523809523808E-2</v>
      </c>
      <c r="L182" s="18">
        <f>IF(ISNUMBER(J182), $B199 * K182, "")</f>
        <v>-3571.4285714285711</v>
      </c>
      <c r="M182" s="31">
        <v>2225</v>
      </c>
      <c r="N182" s="32">
        <f t="shared" si="97"/>
        <v>-3.67965367965368E-2</v>
      </c>
      <c r="O182" s="18">
        <f>IF(ISNUMBER(M182), $B199 * N182, "")</f>
        <v>-5519.4805194805203</v>
      </c>
      <c r="Q182" s="228"/>
      <c r="R182" s="228"/>
      <c r="S182" s="228"/>
    </row>
    <row r="183" spans="1:19" ht="17.25" thickBot="1">
      <c r="A183" s="127" t="s">
        <v>183</v>
      </c>
      <c r="B183" s="128">
        <v>4850</v>
      </c>
      <c r="C183" s="78">
        <v>-5.5501460599999997E-2</v>
      </c>
      <c r="D183" s="20">
        <v>4705</v>
      </c>
      <c r="E183" s="21">
        <f t="shared" si="94"/>
        <v>-2.9896907216494847E-2</v>
      </c>
      <c r="F183" s="22">
        <f>IF(ISNUMBER(D183), $B199 * E183, "")</f>
        <v>-4484.5360824742274</v>
      </c>
      <c r="G183" s="30">
        <v>4760</v>
      </c>
      <c r="H183" s="21">
        <f t="shared" si="95"/>
        <v>-1.8556701030927835E-2</v>
      </c>
      <c r="I183" s="105">
        <f>IF(ISNUMBER(G183), $B199 * H183, "")</f>
        <v>-2783.5051546391751</v>
      </c>
      <c r="J183" s="20">
        <v>4615</v>
      </c>
      <c r="K183" s="21">
        <f t="shared" si="96"/>
        <v>-4.8453608247422682E-2</v>
      </c>
      <c r="L183" s="22">
        <f>IF(ISNUMBER(J183), $B199 * K183, "")</f>
        <v>-7268.0412371134025</v>
      </c>
      <c r="M183" s="30">
        <v>4610</v>
      </c>
      <c r="N183" s="21">
        <f t="shared" si="97"/>
        <v>-4.9484536082474224E-2</v>
      </c>
      <c r="O183" s="22">
        <f>IF(ISNUMBER(M183), $B199 * N183, "")</f>
        <v>-7422.6804123711336</v>
      </c>
      <c r="Q183" s="228"/>
      <c r="R183" s="228"/>
      <c r="S183" s="228"/>
    </row>
    <row r="184" spans="1:19" ht="17.25" thickBot="1">
      <c r="A184" s="125" t="s">
        <v>169</v>
      </c>
      <c r="B184" s="129">
        <v>1945</v>
      </c>
      <c r="C184" s="80">
        <v>-5.58252427E-2</v>
      </c>
      <c r="D184" s="106">
        <v>1910</v>
      </c>
      <c r="E184" s="107">
        <f>IF(ISNUMBER(D184), (D184 - $B184) / $B184, "")</f>
        <v>-1.7994858611825194E-2</v>
      </c>
      <c r="F184" s="108">
        <f>IF(ISNUMBER(D184), $B199 * E184, "")</f>
        <v>-2699.228791773779</v>
      </c>
      <c r="G184" s="109">
        <v>1930</v>
      </c>
      <c r="H184" s="107">
        <f>IF(ISNUMBER(G184), (G184 - $B184) / $B184, "")</f>
        <v>-7.7120822622107968E-3</v>
      </c>
      <c r="I184" s="110">
        <f>IF(ISNUMBER(G184), $B199 * H184, "")</f>
        <v>-1156.8123393316196</v>
      </c>
      <c r="J184" s="106">
        <v>1880</v>
      </c>
      <c r="K184" s="107">
        <f>IF(ISNUMBER(J184), (J184 - $B184) / $B184, "")</f>
        <v>-3.3419023136246784E-2</v>
      </c>
      <c r="L184" s="108">
        <f>IF(ISNUMBER(J184), $B199 * K184, "")</f>
        <v>-5012.8534704370177</v>
      </c>
      <c r="M184" s="109">
        <v>1850</v>
      </c>
      <c r="N184" s="107">
        <f>IF(ISNUMBER(M184), (M184 - $B184) / $B184, "")</f>
        <v>-4.8843187660668377E-2</v>
      </c>
      <c r="O184" s="108">
        <f>IF(ISNUMBER(M184), $B199 * N184, "")</f>
        <v>-7326.4781491002568</v>
      </c>
      <c r="Q184" s="228"/>
      <c r="R184" s="228"/>
      <c r="S184" s="228"/>
    </row>
    <row r="185" spans="1:19" ht="17.25" thickBot="1">
      <c r="A185" s="125" t="s">
        <v>165</v>
      </c>
      <c r="B185" s="126">
        <v>1775</v>
      </c>
      <c r="C185" s="77">
        <v>-5.5851063800000003E-2</v>
      </c>
      <c r="D185" s="15">
        <v>1705</v>
      </c>
      <c r="E185" s="32">
        <f t="shared" ref="E185:E188" si="98">IF(ISNUMBER(D185), (D185 - $B185) / $B185, "")</f>
        <v>-3.9436619718309862E-2</v>
      </c>
      <c r="F185" s="18">
        <f>IF(ISNUMBER(D185), $B199 * E185, "")</f>
        <v>-5915.4929577464791</v>
      </c>
      <c r="G185" s="31">
        <v>1715</v>
      </c>
      <c r="H185" s="32">
        <f t="shared" ref="H185:H188" si="99">IF(ISNUMBER(G185), (G185 - $B185) / $B185, "")</f>
        <v>-3.3802816901408447E-2</v>
      </c>
      <c r="I185" s="101">
        <f>IF(ISNUMBER(G185), $B199 * H185, "")</f>
        <v>-5070.4225352112671</v>
      </c>
      <c r="J185" s="15">
        <v>1665</v>
      </c>
      <c r="K185" s="32">
        <f t="shared" ref="K185:K188" si="100">IF(ISNUMBER(J185), (J185 - $B185) / $B185, "")</f>
        <v>-6.1971830985915494E-2</v>
      </c>
      <c r="L185" s="18">
        <f>IF(ISNUMBER(J185), $B199 * K185, "")</f>
        <v>-9295.7746478873232</v>
      </c>
      <c r="M185" s="31">
        <v>1645</v>
      </c>
      <c r="N185" s="32">
        <f t="shared" ref="N185:N188" si="101">IF(ISNUMBER(M185), (M185 - $B185) / $B185, "")</f>
        <v>-7.3239436619718309E-2</v>
      </c>
      <c r="O185" s="18">
        <f>IF(ISNUMBER(M185), $B199 * N185, "")</f>
        <v>-10985.915492957747</v>
      </c>
      <c r="Q185" s="228"/>
      <c r="R185" s="228"/>
      <c r="S185" s="228"/>
    </row>
    <row r="186" spans="1:19" ht="17.25" thickBot="1">
      <c r="A186" s="125" t="s">
        <v>71</v>
      </c>
      <c r="B186" s="126">
        <v>20.2</v>
      </c>
      <c r="C186" s="77">
        <v>-5.6074766400000003E-2</v>
      </c>
      <c r="D186" s="15">
        <v>19.600000000000001</v>
      </c>
      <c r="E186" s="32">
        <f t="shared" si="98"/>
        <v>-2.9702970297029598E-2</v>
      </c>
      <c r="F186" s="18">
        <f>IF(ISNUMBER(D186), $B199 * E186, "")</f>
        <v>-4455.4455445544399</v>
      </c>
      <c r="G186" s="31">
        <v>19.7</v>
      </c>
      <c r="H186" s="32">
        <f t="shared" si="99"/>
        <v>-2.4752475247524754E-2</v>
      </c>
      <c r="I186" s="101">
        <f>IF(ISNUMBER(G186), $B199 * H186, "")</f>
        <v>-3712.871287128713</v>
      </c>
      <c r="J186" s="15">
        <v>19.2</v>
      </c>
      <c r="K186" s="32">
        <f t="shared" si="100"/>
        <v>-4.9504950495049507E-2</v>
      </c>
      <c r="L186" s="18">
        <f>IF(ISNUMBER(J186), $B199 * K186, "")</f>
        <v>-7425.742574257426</v>
      </c>
      <c r="M186" s="31">
        <v>19.2</v>
      </c>
      <c r="N186" s="32">
        <f t="shared" si="101"/>
        <v>-4.9504950495049507E-2</v>
      </c>
      <c r="O186" s="18">
        <f>IF(ISNUMBER(M186), $B199 * N186, "")</f>
        <v>-7425.742574257426</v>
      </c>
      <c r="Q186" s="228"/>
      <c r="R186" s="228"/>
      <c r="S186" s="228"/>
    </row>
    <row r="187" spans="1:19" ht="17.25" thickBot="1">
      <c r="A187" s="125" t="s">
        <v>103</v>
      </c>
      <c r="B187" s="126">
        <v>774</v>
      </c>
      <c r="C187" s="77">
        <v>-5.6097560999999997E-2</v>
      </c>
      <c r="D187" s="15">
        <v>772</v>
      </c>
      <c r="E187" s="32">
        <f t="shared" si="98"/>
        <v>-2.5839793281653748E-3</v>
      </c>
      <c r="F187" s="18">
        <f>IF(ISNUMBER(D187), $B199 * E187, "")</f>
        <v>-387.59689922480624</v>
      </c>
      <c r="G187" s="31">
        <v>756</v>
      </c>
      <c r="H187" s="32">
        <f t="shared" si="99"/>
        <v>-2.3255813953488372E-2</v>
      </c>
      <c r="I187" s="101">
        <f>IF(ISNUMBER(G187), $B199 * H187, "")</f>
        <v>-3488.3720930232557</v>
      </c>
      <c r="J187" s="15">
        <v>741</v>
      </c>
      <c r="K187" s="32">
        <f t="shared" si="100"/>
        <v>-4.2635658914728682E-2</v>
      </c>
      <c r="L187" s="18">
        <f>IF(ISNUMBER(J187), $B199 * K187, "")</f>
        <v>-6395.3488372093025</v>
      </c>
      <c r="M187" s="31">
        <v>730</v>
      </c>
      <c r="N187" s="32">
        <f t="shared" si="101"/>
        <v>-5.6847545219638244E-2</v>
      </c>
      <c r="O187" s="18">
        <f>IF(ISNUMBER(M187), $B199 * N187, "")</f>
        <v>-8527.1317829457366</v>
      </c>
      <c r="Q187" s="33"/>
      <c r="R187" s="33"/>
    </row>
    <row r="188" spans="1:19" ht="17.25" thickBot="1">
      <c r="A188" s="130" t="s">
        <v>153</v>
      </c>
      <c r="B188" s="131">
        <v>2235</v>
      </c>
      <c r="C188" s="79">
        <v>-5.6962025300000003E-2</v>
      </c>
      <c r="D188" s="24">
        <v>2150</v>
      </c>
      <c r="E188" s="25">
        <f t="shared" si="98"/>
        <v>-3.803131991051454E-2</v>
      </c>
      <c r="F188" s="104">
        <f>IF(ISNUMBER(D188), $B199 * E188, "")</f>
        <v>-5704.6979865771809</v>
      </c>
      <c r="G188" s="102">
        <v>2170</v>
      </c>
      <c r="H188" s="25">
        <f t="shared" si="99"/>
        <v>-2.9082774049217001E-2</v>
      </c>
      <c r="I188" s="103">
        <f>IF(ISNUMBER(G188), $B199 * H188, "")</f>
        <v>-4362.4161073825499</v>
      </c>
      <c r="J188" s="24">
        <v>2105</v>
      </c>
      <c r="K188" s="25">
        <f t="shared" si="100"/>
        <v>-5.8165548098434001E-2</v>
      </c>
      <c r="L188" s="104">
        <f>IF(ISNUMBER(J188), $B199 * K188, "")</f>
        <v>-8724.8322147650997</v>
      </c>
      <c r="M188" s="102">
        <v>2070</v>
      </c>
      <c r="N188" s="25">
        <f t="shared" si="101"/>
        <v>-7.3825503355704702E-2</v>
      </c>
      <c r="O188" s="104">
        <f>IF(ISNUMBER(M188), $B199 * N188, "")</f>
        <v>-11073.825503355705</v>
      </c>
      <c r="Q188" s="237"/>
      <c r="R188" s="238"/>
      <c r="S188" s="239"/>
    </row>
    <row r="189" spans="1:19">
      <c r="A189" s="123" t="s">
        <v>119</v>
      </c>
      <c r="B189" s="124">
        <v>18.2</v>
      </c>
      <c r="C189" s="76">
        <v>-5.6994818699999998E-2</v>
      </c>
      <c r="D189" s="13">
        <v>17.5</v>
      </c>
      <c r="E189" s="14">
        <f>IF(ISNUMBER(D189), (D189 - $B189) / $B189, "")</f>
        <v>-3.8461538461538422E-2</v>
      </c>
      <c r="F189" s="16">
        <f>IF(ISNUMBER(D189), $B199 * E189, "")</f>
        <v>-5769.2307692307631</v>
      </c>
      <c r="G189" s="29">
        <v>17.7</v>
      </c>
      <c r="H189" s="14">
        <f>IF(ISNUMBER(G189), (G189 - $B189) / $B189, "")</f>
        <v>-2.7472527472527472E-2</v>
      </c>
      <c r="I189" s="100">
        <f>IF(ISNUMBER(G189), $B199 * H189, "")</f>
        <v>-4120.8791208791208</v>
      </c>
      <c r="J189" s="13">
        <v>17.3</v>
      </c>
      <c r="K189" s="14">
        <f>IF(ISNUMBER(J189), (J189 - $B189) / $B189, "")</f>
        <v>-4.9450549450549372E-2</v>
      </c>
      <c r="L189" s="16">
        <f>IF(ISNUMBER(J189), $B199 * K189, "")</f>
        <v>-7417.5824175824055</v>
      </c>
      <c r="M189" s="29">
        <v>17.100000000000001</v>
      </c>
      <c r="N189" s="14">
        <f>IF(ISNUMBER(M189), (M189 - $B189) / $B189, "")</f>
        <v>-6.0439560439560322E-2</v>
      </c>
      <c r="O189" s="16">
        <f>IF(ISNUMBER(M189), $B199 * N189, "")</f>
        <v>-9065.9340659340487</v>
      </c>
      <c r="Q189" s="240"/>
      <c r="R189" s="241"/>
      <c r="S189" s="242"/>
    </row>
    <row r="190" spans="1:19" ht="17.25" thickBot="1">
      <c r="A190" s="125" t="s">
        <v>218</v>
      </c>
      <c r="B190" s="126">
        <v>212</v>
      </c>
      <c r="C190" s="77">
        <v>-5.7777777799999999E-2</v>
      </c>
      <c r="D190" s="15">
        <v>209</v>
      </c>
      <c r="E190" s="32">
        <f t="shared" ref="E190:E193" si="102">IF(ISNUMBER(D190), (D190 - $B190) / $B190, "")</f>
        <v>-1.4150943396226415E-2</v>
      </c>
      <c r="F190" s="18">
        <f>IF(ISNUMBER(D190), $B199 * E190, "")</f>
        <v>-2122.6415094339623</v>
      </c>
      <c r="G190" s="31">
        <v>212</v>
      </c>
      <c r="H190" s="32">
        <f t="shared" ref="H190:H193" si="103">IF(ISNUMBER(G190), (G190 - $B190) / $B190, "")</f>
        <v>0</v>
      </c>
      <c r="I190" s="101">
        <f>IF(ISNUMBER(G190), $B199 * H190, "")</f>
        <v>0</v>
      </c>
      <c r="J190" s="15">
        <v>206</v>
      </c>
      <c r="K190" s="32">
        <f t="shared" ref="K190:K193" si="104">IF(ISNUMBER(J190), (J190 - $B190) / $B190, "")</f>
        <v>-2.8301886792452831E-2</v>
      </c>
      <c r="L190" s="18">
        <f>IF(ISNUMBER(J190), $B199 * K190, "")</f>
        <v>-4245.2830188679245</v>
      </c>
      <c r="M190" s="31">
        <v>205</v>
      </c>
      <c r="N190" s="32">
        <f t="shared" ref="N190:N193" si="105">IF(ISNUMBER(M190), (M190 - $B190) / $B190, "")</f>
        <v>-3.3018867924528301E-2</v>
      </c>
      <c r="O190" s="18">
        <f>IF(ISNUMBER(M190), $B199 * N190, "")</f>
        <v>-4952.8301886792451</v>
      </c>
      <c r="Q190" s="243"/>
      <c r="R190" s="244"/>
      <c r="S190" s="245"/>
    </row>
    <row r="191" spans="1:19" ht="17.25" thickBot="1">
      <c r="A191" s="125" t="s">
        <v>135</v>
      </c>
      <c r="B191" s="126">
        <v>254</v>
      </c>
      <c r="C191" s="77">
        <v>-5.9259259299999999E-2</v>
      </c>
      <c r="D191" s="15">
        <v>248</v>
      </c>
      <c r="E191" s="32">
        <f t="shared" si="102"/>
        <v>-2.3622047244094488E-2</v>
      </c>
      <c r="F191" s="18">
        <f>IF(ISNUMBER(D191), $B199 * E191, "")</f>
        <v>-3543.3070866141734</v>
      </c>
      <c r="G191" s="31">
        <v>248</v>
      </c>
      <c r="H191" s="32">
        <f t="shared" si="103"/>
        <v>-2.3622047244094488E-2</v>
      </c>
      <c r="I191" s="101">
        <f>IF(ISNUMBER(G191), $B199 * H191, "")</f>
        <v>-3543.3070866141734</v>
      </c>
      <c r="J191" s="15">
        <v>240</v>
      </c>
      <c r="K191" s="32">
        <f t="shared" si="104"/>
        <v>-5.5118110236220472E-2</v>
      </c>
      <c r="L191" s="18">
        <f>IF(ISNUMBER(J191), $B199 * K191, "")</f>
        <v>-8267.71653543307</v>
      </c>
      <c r="M191" s="31">
        <v>239</v>
      </c>
      <c r="N191" s="32">
        <f t="shared" si="105"/>
        <v>-5.905511811023622E-2</v>
      </c>
      <c r="O191" s="18">
        <f>IF(ISNUMBER(M191), $B199 * N191, "")</f>
        <v>-8858.2677165354326</v>
      </c>
      <c r="Q191" s="228"/>
      <c r="R191" s="228"/>
      <c r="S191" s="228"/>
    </row>
    <row r="192" spans="1:19" ht="17.25" thickBot="1">
      <c r="A192" s="125" t="s">
        <v>139</v>
      </c>
      <c r="B192" s="126">
        <v>6605</v>
      </c>
      <c r="C192" s="77">
        <v>-5.9786476900000003E-2</v>
      </c>
      <c r="D192" s="15">
        <v>6510</v>
      </c>
      <c r="E192" s="32">
        <f t="shared" si="102"/>
        <v>-1.4383043149129448E-2</v>
      </c>
      <c r="F192" s="18">
        <f>IF(ISNUMBER(D192), $B199 * E192, "")</f>
        <v>-2157.456472369417</v>
      </c>
      <c r="G192" s="31">
        <v>6550</v>
      </c>
      <c r="H192" s="32">
        <f t="shared" si="103"/>
        <v>-8.3270249810749441E-3</v>
      </c>
      <c r="I192" s="101">
        <f>IF(ISNUMBER(G192), $B199 * H192, "")</f>
        <v>-1249.0537471612415</v>
      </c>
      <c r="J192" s="15">
        <v>6390</v>
      </c>
      <c r="K192" s="32">
        <f t="shared" si="104"/>
        <v>-3.2551097653292962E-2</v>
      </c>
      <c r="L192" s="18">
        <f>IF(ISNUMBER(J192), $B199 * K192, "")</f>
        <v>-4882.6646479939445</v>
      </c>
      <c r="M192" s="31">
        <v>6430</v>
      </c>
      <c r="N192" s="32">
        <f t="shared" si="105"/>
        <v>-2.6495079485238455E-2</v>
      </c>
      <c r="O192" s="18">
        <f>IF(ISNUMBER(M192), $B199 * N192, "")</f>
        <v>-3974.2619227857681</v>
      </c>
      <c r="Q192" s="223"/>
      <c r="R192" s="223"/>
      <c r="S192" s="223"/>
    </row>
    <row r="193" spans="1:19" ht="17.25" thickBot="1">
      <c r="A193" s="127" t="s">
        <v>151</v>
      </c>
      <c r="B193" s="128">
        <v>72500</v>
      </c>
      <c r="C193" s="78">
        <v>-5.9906638999999998E-2</v>
      </c>
      <c r="D193" s="20">
        <v>69320</v>
      </c>
      <c r="E193" s="21">
        <f t="shared" si="102"/>
        <v>-4.386206896551724E-2</v>
      </c>
      <c r="F193" s="22">
        <f>IF(ISNUMBER(D193), $B199 * E193, "")</f>
        <v>-6579.3103448275861</v>
      </c>
      <c r="G193" s="30">
        <v>70180</v>
      </c>
      <c r="H193" s="21">
        <f t="shared" si="103"/>
        <v>-3.2000000000000001E-2</v>
      </c>
      <c r="I193" s="105">
        <f>IF(ISNUMBER(G193), $B199 * H193, "")</f>
        <v>-4800</v>
      </c>
      <c r="J193" s="20">
        <v>68400</v>
      </c>
      <c r="K193" s="21">
        <f t="shared" si="104"/>
        <v>-5.6551724137931032E-2</v>
      </c>
      <c r="L193" s="22">
        <f>IF(ISNUMBER(J193), $B199 * K193, "")</f>
        <v>-8482.758620689654</v>
      </c>
      <c r="M193" s="30">
        <v>67710</v>
      </c>
      <c r="N193" s="21">
        <f t="shared" si="105"/>
        <v>-6.6068965517241382E-2</v>
      </c>
      <c r="O193" s="22">
        <f>IF(ISNUMBER(M193), $B199 * N193, "")</f>
        <v>-9910.3448275862065</v>
      </c>
      <c r="Q193" s="223"/>
      <c r="R193" s="223"/>
      <c r="S193" s="223"/>
    </row>
    <row r="194" spans="1:19" ht="17.25" thickBot="1">
      <c r="A194" s="125" t="s">
        <v>194</v>
      </c>
      <c r="B194" s="129">
        <v>8335</v>
      </c>
      <c r="C194" s="80">
        <v>-6.2429696299999997E-2</v>
      </c>
      <c r="D194" s="106">
        <v>8065</v>
      </c>
      <c r="E194" s="107">
        <f>IF(ISNUMBER(D194), (D194 - $B194) / $B194, "")</f>
        <v>-3.239352129574085E-2</v>
      </c>
      <c r="F194" s="108">
        <f>IF(ISNUMBER(D194), $B199 * E194, "")</f>
        <v>-4859.0281943611271</v>
      </c>
      <c r="G194" s="109">
        <v>8100</v>
      </c>
      <c r="H194" s="107">
        <f>IF(ISNUMBER(G194), (G194 - $B194) / $B194, "")</f>
        <v>-2.8194361127774445E-2</v>
      </c>
      <c r="I194" s="110">
        <f>IF(ISNUMBER(G194), $B199 * H194, "")</f>
        <v>-4229.1541691661669</v>
      </c>
      <c r="J194" s="106">
        <v>7815</v>
      </c>
      <c r="K194" s="107">
        <f>IF(ISNUMBER(J194), (J194 - $B194) / $B194, "")</f>
        <v>-6.2387522495500898E-2</v>
      </c>
      <c r="L194" s="108">
        <f>IF(ISNUMBER(J194), $B199 * K194, "")</f>
        <v>-9358.1283743251352</v>
      </c>
      <c r="M194" s="109">
        <v>7720</v>
      </c>
      <c r="N194" s="107">
        <f>IF(ISNUMBER(M194), (M194 - $B194) / $B194, "")</f>
        <v>-7.3785242951409716E-2</v>
      </c>
      <c r="O194" s="108">
        <f>IF(ISNUMBER(M194), $B199 * N194, "")</f>
        <v>-11067.786442711458</v>
      </c>
      <c r="Q194" s="228"/>
      <c r="R194" s="228"/>
      <c r="S194" s="228"/>
    </row>
    <row r="195" spans="1:19" ht="17.25" thickBot="1">
      <c r="A195" s="125" t="s">
        <v>109</v>
      </c>
      <c r="B195" s="126">
        <v>4440</v>
      </c>
      <c r="C195" s="77">
        <v>-6.3291139199999999E-2</v>
      </c>
      <c r="D195" s="15">
        <v>4200</v>
      </c>
      <c r="E195" s="32">
        <f t="shared" ref="E195:E198" si="106">IF(ISNUMBER(D195), (D195 - $B195) / $B195, "")</f>
        <v>-5.4054054054054057E-2</v>
      </c>
      <c r="F195" s="18">
        <f>IF(ISNUMBER(D195), $B199 * E195, "")</f>
        <v>-8108.1081081081084</v>
      </c>
      <c r="G195" s="31">
        <v>4285</v>
      </c>
      <c r="H195" s="32">
        <f t="shared" ref="H195:H198" si="107">IF(ISNUMBER(G195), (G195 - $B195) / $B195, "")</f>
        <v>-3.4909909909909907E-2</v>
      </c>
      <c r="I195" s="101">
        <f>IF(ISNUMBER(G195), $B199 * H195, "")</f>
        <v>-5236.4864864864858</v>
      </c>
      <c r="J195" s="15">
        <v>4180</v>
      </c>
      <c r="K195" s="32">
        <f t="shared" ref="K195:K198" si="108">IF(ISNUMBER(J195), (J195 - $B195) / $B195, "")</f>
        <v>-5.8558558558558557E-2</v>
      </c>
      <c r="L195" s="18">
        <f>IF(ISNUMBER(J195), $B199 * K195, "")</f>
        <v>-8783.7837837837833</v>
      </c>
      <c r="M195" s="31">
        <v>4130</v>
      </c>
      <c r="N195" s="32">
        <f t="shared" ref="N195:N198" si="109">IF(ISNUMBER(M195), (M195 - $B195) / $B195, "")</f>
        <v>-6.9819819819819814E-2</v>
      </c>
      <c r="O195" s="18">
        <f>IF(ISNUMBER(M195), $B199 * N195, "")</f>
        <v>-10472.972972972972</v>
      </c>
      <c r="Q195" s="228"/>
      <c r="R195" s="228"/>
      <c r="S195" s="228"/>
    </row>
    <row r="196" spans="1:19" ht="17.25" thickBot="1">
      <c r="A196" s="125" t="s">
        <v>105</v>
      </c>
      <c r="B196" s="126">
        <v>939</v>
      </c>
      <c r="C196" s="77">
        <v>-6.56716418E-2</v>
      </c>
      <c r="D196" s="15">
        <v>917</v>
      </c>
      <c r="E196" s="32">
        <f t="shared" si="106"/>
        <v>-2.3429179978700747E-2</v>
      </c>
      <c r="F196" s="18">
        <f>IF(ISNUMBER(D196), $B199 * E196, "")</f>
        <v>-3514.376996805112</v>
      </c>
      <c r="G196" s="31">
        <v>919</v>
      </c>
      <c r="H196" s="32">
        <f t="shared" si="107"/>
        <v>-2.1299254526091587E-2</v>
      </c>
      <c r="I196" s="101">
        <f>IF(ISNUMBER(G196), $B199 * H196, "")</f>
        <v>-3194.8881789137381</v>
      </c>
      <c r="J196" s="15">
        <v>898</v>
      </c>
      <c r="K196" s="32">
        <f t="shared" si="108"/>
        <v>-4.3663471778487756E-2</v>
      </c>
      <c r="L196" s="18">
        <f>IF(ISNUMBER(J196), $B199 * K196, "")</f>
        <v>-6549.5207667731638</v>
      </c>
      <c r="M196" s="31">
        <v>882</v>
      </c>
      <c r="N196" s="32">
        <f t="shared" si="109"/>
        <v>-6.070287539936102E-2</v>
      </c>
      <c r="O196" s="18">
        <f>IF(ISNUMBER(M196), $B199 * N196, "")</f>
        <v>-9105.4313099041537</v>
      </c>
      <c r="Q196" s="228"/>
      <c r="R196" s="228"/>
      <c r="S196" s="228"/>
    </row>
    <row r="197" spans="1:19">
      <c r="A197" s="125" t="s">
        <v>177</v>
      </c>
      <c r="B197" s="126">
        <v>8870</v>
      </c>
      <c r="C197" s="77">
        <v>-7.1204188500000001E-2</v>
      </c>
      <c r="D197" s="15">
        <v>8730</v>
      </c>
      <c r="E197" s="32">
        <f t="shared" si="106"/>
        <v>-1.5783540022547914E-2</v>
      </c>
      <c r="F197" s="18">
        <f>IF(ISNUMBER(D197), $B199 * E197, "")</f>
        <v>-2367.531003382187</v>
      </c>
      <c r="G197" s="31">
        <v>8975</v>
      </c>
      <c r="H197" s="32">
        <f t="shared" si="107"/>
        <v>1.1837655016910935E-2</v>
      </c>
      <c r="I197" s="101">
        <f>IF(ISNUMBER(G197), $B199 * H197, "")</f>
        <v>1775.6482525366403</v>
      </c>
      <c r="J197" s="15">
        <v>8740</v>
      </c>
      <c r="K197" s="32">
        <f t="shared" si="108"/>
        <v>-1.4656144306651634E-2</v>
      </c>
      <c r="L197" s="18">
        <f>IF(ISNUMBER(J197), $B199 * K197, "")</f>
        <v>-2198.4216459977451</v>
      </c>
      <c r="M197" s="31">
        <v>8860</v>
      </c>
      <c r="N197" s="32">
        <f t="shared" si="109"/>
        <v>-1.1273957158962795E-3</v>
      </c>
      <c r="O197" s="18">
        <f>IF(ISNUMBER(M197), $B199 * N197, "")</f>
        <v>-169.10935738444192</v>
      </c>
      <c r="Q197" s="250"/>
      <c r="R197" s="251"/>
      <c r="S197" s="252"/>
    </row>
    <row r="198" spans="1:19" ht="17.25" thickBot="1">
      <c r="A198" s="130" t="s">
        <v>181</v>
      </c>
      <c r="B198" s="131">
        <v>948</v>
      </c>
      <c r="C198" s="79">
        <v>-7.5121951199999995E-2</v>
      </c>
      <c r="D198" s="24">
        <v>990</v>
      </c>
      <c r="E198" s="25">
        <f t="shared" si="106"/>
        <v>4.4303797468354431E-2</v>
      </c>
      <c r="F198" s="104">
        <f>IF(ISNUMBER(D198), $B199 * E198, "")</f>
        <v>6645.5696202531644</v>
      </c>
      <c r="G198" s="102">
        <v>981</v>
      </c>
      <c r="H198" s="25">
        <f t="shared" si="107"/>
        <v>3.4810126582278479E-2</v>
      </c>
      <c r="I198" s="103">
        <f>IF(ISNUMBER(G198), $B199 * H198, "")</f>
        <v>5221.5189873417721</v>
      </c>
      <c r="J198" s="24">
        <v>954</v>
      </c>
      <c r="K198" s="25">
        <f t="shared" si="108"/>
        <v>6.3291139240506328E-3</v>
      </c>
      <c r="L198" s="104">
        <f>IF(ISNUMBER(J198), $B199 * K198, "")</f>
        <v>949.36708860759495</v>
      </c>
      <c r="M198" s="102">
        <v>964</v>
      </c>
      <c r="N198" s="25">
        <f t="shared" si="109"/>
        <v>1.6877637130801686E-2</v>
      </c>
      <c r="O198" s="104">
        <f>IF(ISNUMBER(M198), $B199 * N198, "")</f>
        <v>2531.6455696202529</v>
      </c>
      <c r="Q198" s="253"/>
      <c r="R198" s="254"/>
      <c r="S198" s="255"/>
    </row>
    <row r="199" spans="1:19" ht="17.25" thickBot="1">
      <c r="A199" s="132" t="s">
        <v>266</v>
      </c>
      <c r="B199" s="261">
        <f>$B$37</f>
        <v>150000</v>
      </c>
      <c r="C199" s="262"/>
      <c r="D199" s="26" t="s">
        <v>267</v>
      </c>
      <c r="E199" s="27">
        <f>IF(COUNT(E179:E198), SUM(E179:E198) / COUNT(E179:E198), 0)</f>
        <v>-2.3108075670375261E-2</v>
      </c>
      <c r="F199" s="28">
        <f>SUM(F179:F198)</f>
        <v>-69324.227011125768</v>
      </c>
      <c r="G199" s="26" t="s">
        <v>267</v>
      </c>
      <c r="H199" s="27">
        <f>IF(COUNT(H179:H198), SUM(H179:H198) / COUNT(H179:H198), 0)</f>
        <v>-1.6389627045034331E-2</v>
      </c>
      <c r="I199" s="28">
        <f>SUM(I179:I198)</f>
        <v>-49168.881135102994</v>
      </c>
      <c r="J199" s="26" t="s">
        <v>267</v>
      </c>
      <c r="K199" s="27">
        <f>IF(COUNT(K179:K198), SUM(K179:K198) / COUNT(K179:K198), 0)</f>
        <v>-4.1640249019724074E-2</v>
      </c>
      <c r="L199" s="28">
        <f>SUM(L179:L198)</f>
        <v>-124920.74705917222</v>
      </c>
      <c r="M199" s="26" t="s">
        <v>267</v>
      </c>
      <c r="N199" s="27">
        <f>IF(COUNT(N179:N198), SUM(N179:N198) / COUNT(N179:N198), 0)</f>
        <v>-4.8437882133911515E-2</v>
      </c>
      <c r="O199" s="28">
        <f>SUM(O179:O198)</f>
        <v>-145313.64640173453</v>
      </c>
      <c r="Q199" s="256"/>
      <c r="R199" s="257"/>
      <c r="S199" s="258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95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95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5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5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5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5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5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5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4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4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47" priority="157">
      <formula>AND($N17 &gt; 0, ISNUMBER($N17))</formula>
    </cfRule>
    <cfRule type="expression" dxfId="1946" priority="158">
      <formula>AND($N17 = 0 * ISNUMBER($N17))</formula>
    </cfRule>
    <cfRule type="expression" dxfId="1945" priority="159">
      <formula>AND($N17 &lt; 0, ISNUMBER($N17))</formula>
    </cfRule>
  </conditionalFormatting>
  <conditionalFormatting sqref="A17:F36">
    <cfRule type="expression" dxfId="1944" priority="166">
      <formula>AND($E17 &gt; 0, ISNUMBER($E17))</formula>
    </cfRule>
    <cfRule type="expression" dxfId="1943" priority="167">
      <formula>AND($E17 = 0 * ISNUMBER($E17))</formula>
    </cfRule>
    <cfRule type="expression" dxfId="1942" priority="168">
      <formula>AND($E17 &lt; 0, ISNUMBER($E17))</formula>
    </cfRule>
  </conditionalFormatting>
  <conditionalFormatting sqref="A17:C36 G17:I36">
    <cfRule type="expression" dxfId="1941" priority="163">
      <formula>AND($H17 &gt; 0, ISNUMBER($H17))</formula>
    </cfRule>
    <cfRule type="expression" dxfId="1940" priority="164">
      <formula>AND($H17 = 0 * ISNUMBER($H17))</formula>
    </cfRule>
    <cfRule type="expression" dxfId="1939" priority="165">
      <formula>AND($H17 &lt; 0, ISNUMBER($H17))</formula>
    </cfRule>
  </conditionalFormatting>
  <conditionalFormatting sqref="A17:C36 J17:L36">
    <cfRule type="expression" dxfId="1938" priority="160">
      <formula>AND($K17 &gt; 0, ISNUMBER($K17))</formula>
    </cfRule>
    <cfRule type="expression" dxfId="1937" priority="161">
      <formula>AND($K17 = 0 * ISNUMBER($K17))</formula>
    </cfRule>
    <cfRule type="expression" dxfId="1936" priority="162">
      <formula>AND($K17 &lt; 0, ISNUMBER($K17))</formula>
    </cfRule>
  </conditionalFormatting>
  <conditionalFormatting sqref="D15:F16 E37:F37">
    <cfRule type="expression" dxfId="1935" priority="154">
      <formula>$E$37 &gt; 0</formula>
    </cfRule>
    <cfRule type="expression" dxfId="1934" priority="155">
      <formula>$E$37 = 0</formula>
    </cfRule>
    <cfRule type="expression" dxfId="1933" priority="156">
      <formula>$E$37 &lt; 0</formula>
    </cfRule>
  </conditionalFormatting>
  <conditionalFormatting sqref="G15:I16 H37:I37">
    <cfRule type="expression" dxfId="1932" priority="151">
      <formula>$H$37 &gt; 0</formula>
    </cfRule>
    <cfRule type="expression" dxfId="1931" priority="152">
      <formula>$H$37 = 0</formula>
    </cfRule>
    <cfRule type="expression" dxfId="1930" priority="153">
      <formula>$H$37 &lt; 0</formula>
    </cfRule>
  </conditionalFormatting>
  <conditionalFormatting sqref="J15:L16 K37:L37">
    <cfRule type="expression" dxfId="1929" priority="148">
      <formula>$K$37 &gt; 0</formula>
    </cfRule>
    <cfRule type="expression" dxfId="1928" priority="149">
      <formula>$K$37 = 0</formula>
    </cfRule>
    <cfRule type="expression" dxfId="1927" priority="150">
      <formula>$K$37 &lt; 0</formula>
    </cfRule>
  </conditionalFormatting>
  <conditionalFormatting sqref="M15:O16 N37:O37">
    <cfRule type="expression" dxfId="1926" priority="145">
      <formula>$N$37 &gt; 0</formula>
    </cfRule>
    <cfRule type="expression" dxfId="1925" priority="146">
      <formula>$N$37 = 0</formula>
    </cfRule>
    <cfRule type="expression" dxfId="1924" priority="147">
      <formula>$N$37 &lt; 0</formula>
    </cfRule>
  </conditionalFormatting>
  <conditionalFormatting sqref="A44:C63 M44:O63">
    <cfRule type="expression" dxfId="1923" priority="133">
      <formula>AND($N44 &gt; 0, ISNUMBER($N44))</formula>
    </cfRule>
    <cfRule type="expression" dxfId="1922" priority="134">
      <formula>AND($N44 = 0 * ISNUMBER($N44))</formula>
    </cfRule>
    <cfRule type="expression" dxfId="1921" priority="135">
      <formula>AND($N44 &lt; 0, ISNUMBER($N44))</formula>
    </cfRule>
  </conditionalFormatting>
  <conditionalFormatting sqref="A44:F63">
    <cfRule type="expression" dxfId="1920" priority="142">
      <formula>AND($E44 &gt; 0, ISNUMBER($E44))</formula>
    </cfRule>
    <cfRule type="expression" dxfId="1919" priority="143">
      <formula>AND($E44 = 0 * ISNUMBER($E44))</formula>
    </cfRule>
    <cfRule type="expression" dxfId="1918" priority="144">
      <formula>AND($E44 &lt; 0, ISNUMBER($E44))</formula>
    </cfRule>
  </conditionalFormatting>
  <conditionalFormatting sqref="A44:C63 G44:I63">
    <cfRule type="expression" dxfId="1917" priority="139">
      <formula>AND($H44 &gt; 0, ISNUMBER($H44))</formula>
    </cfRule>
    <cfRule type="expression" dxfId="1916" priority="140">
      <formula>AND($H44 = 0 * ISNUMBER($H44))</formula>
    </cfRule>
    <cfRule type="expression" dxfId="1915" priority="141">
      <formula>AND($H44 &lt; 0, ISNUMBER($H44))</formula>
    </cfRule>
  </conditionalFormatting>
  <conditionalFormatting sqref="A44:C63 J44:L63">
    <cfRule type="expression" dxfId="1914" priority="136">
      <formula>AND($K44 &gt; 0, ISNUMBER($K44))</formula>
    </cfRule>
    <cfRule type="expression" dxfId="1913" priority="137">
      <formula>AND($K44 = 0 * ISNUMBER($K44))</formula>
    </cfRule>
    <cfRule type="expression" dxfId="1912" priority="138">
      <formula>AND($K44 &lt; 0, ISNUMBER($K44))</formula>
    </cfRule>
  </conditionalFormatting>
  <conditionalFormatting sqref="D42:F43 E64:F64">
    <cfRule type="expression" dxfId="1911" priority="130">
      <formula>$E$64 &gt; 0</formula>
    </cfRule>
    <cfRule type="expression" dxfId="1910" priority="131">
      <formula>$E$64 = 0</formula>
    </cfRule>
    <cfRule type="expression" dxfId="1909" priority="132">
      <formula>$E$64 &lt; 0</formula>
    </cfRule>
  </conditionalFormatting>
  <conditionalFormatting sqref="G42:I43 H64:I64">
    <cfRule type="expression" dxfId="1908" priority="127">
      <formula>$H$64 &gt; 0</formula>
    </cfRule>
    <cfRule type="expression" dxfId="1907" priority="128">
      <formula>$H$64 = 0</formula>
    </cfRule>
    <cfRule type="expression" dxfId="1906" priority="129">
      <formula>$H$64 &lt; 0</formula>
    </cfRule>
  </conditionalFormatting>
  <conditionalFormatting sqref="J42:L43 K64:L64">
    <cfRule type="expression" dxfId="1905" priority="124">
      <formula>$K$64 &gt; 0</formula>
    </cfRule>
    <cfRule type="expression" dxfId="1904" priority="125">
      <formula>$K$64 = 0</formula>
    </cfRule>
    <cfRule type="expression" dxfId="1903" priority="126">
      <formula>$K$64 &lt; 0</formula>
    </cfRule>
  </conditionalFormatting>
  <conditionalFormatting sqref="M42:O43 N64:O64">
    <cfRule type="expression" dxfId="1902" priority="121">
      <formula>$N$64 &gt; 0</formula>
    </cfRule>
    <cfRule type="expression" dxfId="1901" priority="122">
      <formula>$N$64 = 0</formula>
    </cfRule>
    <cfRule type="expression" dxfId="1900" priority="123">
      <formula>$N$64 &lt; 0</formula>
    </cfRule>
  </conditionalFormatting>
  <conditionalFormatting sqref="A71:C90 M71:O90">
    <cfRule type="expression" dxfId="1899" priority="109">
      <formula>AND($N71 &gt; 0, ISNUMBER($N71))</formula>
    </cfRule>
    <cfRule type="expression" dxfId="1898" priority="110">
      <formula>AND($N71 = 0 * ISNUMBER($N71))</formula>
    </cfRule>
    <cfRule type="expression" dxfId="1897" priority="111">
      <formula>AND($N71 &lt; 0, ISNUMBER($N71))</formula>
    </cfRule>
  </conditionalFormatting>
  <conditionalFormatting sqref="A71:F90">
    <cfRule type="expression" dxfId="1896" priority="118">
      <formula>AND($E71 &gt; 0, ISNUMBER($E71))</formula>
    </cfRule>
    <cfRule type="expression" dxfId="1895" priority="119">
      <formula>AND($E71 = 0 * ISNUMBER($E71))</formula>
    </cfRule>
    <cfRule type="expression" dxfId="1894" priority="120">
      <formula>AND($E71 &lt; 0, ISNUMBER($E71))</formula>
    </cfRule>
  </conditionalFormatting>
  <conditionalFormatting sqref="A71:C90 G71:I90">
    <cfRule type="expression" dxfId="1893" priority="115">
      <formula>AND($H71 &gt; 0, ISNUMBER($H71))</formula>
    </cfRule>
    <cfRule type="expression" dxfId="1892" priority="116">
      <formula>AND($H71 = 0 * ISNUMBER($H71))</formula>
    </cfRule>
    <cfRule type="expression" dxfId="1891" priority="117">
      <formula>AND($H71 &lt; 0, ISNUMBER($H71))</formula>
    </cfRule>
  </conditionalFormatting>
  <conditionalFormatting sqref="A71:C90 J71:L90">
    <cfRule type="expression" dxfId="1890" priority="112">
      <formula>AND($K71 &gt; 0, ISNUMBER($K71))</formula>
    </cfRule>
    <cfRule type="expression" dxfId="1889" priority="113">
      <formula>AND($K71 = 0 * ISNUMBER($K71))</formula>
    </cfRule>
    <cfRule type="expression" dxfId="1888" priority="114">
      <formula>AND($K71 &lt; 0, ISNUMBER($K71))</formula>
    </cfRule>
  </conditionalFormatting>
  <conditionalFormatting sqref="D69:F70 E91:F91">
    <cfRule type="expression" dxfId="1887" priority="106">
      <formula>$E$91 &gt; 0</formula>
    </cfRule>
    <cfRule type="expression" dxfId="1886" priority="107">
      <formula>$E$91 = 0</formula>
    </cfRule>
    <cfRule type="expression" dxfId="1885" priority="108">
      <formula>$E$91 &lt; 0</formula>
    </cfRule>
  </conditionalFormatting>
  <conditionalFormatting sqref="G69:I70 H91:I91">
    <cfRule type="expression" dxfId="1884" priority="103">
      <formula>$H$91 &gt; 0</formula>
    </cfRule>
    <cfRule type="expression" dxfId="1883" priority="104">
      <formula>$H$91 = 0</formula>
    </cfRule>
    <cfRule type="expression" dxfId="1882" priority="105">
      <formula>$H$91 &lt; 0</formula>
    </cfRule>
  </conditionalFormatting>
  <conditionalFormatting sqref="J69:L70 K91:L91">
    <cfRule type="expression" dxfId="1881" priority="100">
      <formula>$K$91 &gt; 0</formula>
    </cfRule>
    <cfRule type="expression" dxfId="1880" priority="101">
      <formula>$K$91 = 0</formula>
    </cfRule>
    <cfRule type="expression" dxfId="1879" priority="102">
      <formula>$K$91 &lt; 0</formula>
    </cfRule>
  </conditionalFormatting>
  <conditionalFormatting sqref="M69:O70 N91:O91">
    <cfRule type="expression" dxfId="1878" priority="97">
      <formula>$N$91 &gt; 0</formula>
    </cfRule>
    <cfRule type="expression" dxfId="1877" priority="98">
      <formula>$N$91 = 0</formula>
    </cfRule>
    <cfRule type="expression" dxfId="1876" priority="99">
      <formula>$N$91 &lt; 0</formula>
    </cfRule>
  </conditionalFormatting>
  <conditionalFormatting sqref="A98:C117 M98:O117">
    <cfRule type="expression" dxfId="1875" priority="85">
      <formula>AND($N98 &gt; 0, ISNUMBER($N98))</formula>
    </cfRule>
    <cfRule type="expression" dxfId="1874" priority="86">
      <formula>AND($N98 = 0 * ISNUMBER($N98))</formula>
    </cfRule>
    <cfRule type="expression" dxfId="1873" priority="87">
      <formula>AND($N98 &lt; 0, ISNUMBER($N98))</formula>
    </cfRule>
  </conditionalFormatting>
  <conditionalFormatting sqref="A98:F117">
    <cfRule type="expression" dxfId="1872" priority="94">
      <formula>AND($E98 &gt; 0, ISNUMBER($E98))</formula>
    </cfRule>
    <cfRule type="expression" dxfId="1871" priority="95">
      <formula>AND($E98 = 0 * ISNUMBER($E98))</formula>
    </cfRule>
    <cfRule type="expression" dxfId="1870" priority="96">
      <formula>AND($E98 &lt; 0, ISNUMBER($E98))</formula>
    </cfRule>
  </conditionalFormatting>
  <conditionalFormatting sqref="A98:C117 G98:I117">
    <cfRule type="expression" dxfId="1869" priority="91">
      <formula>AND($H98 &gt; 0, ISNUMBER($H98))</formula>
    </cfRule>
    <cfRule type="expression" dxfId="1868" priority="92">
      <formula>AND($H98 = 0 * ISNUMBER($H98))</formula>
    </cfRule>
    <cfRule type="expression" dxfId="1867" priority="93">
      <formula>AND($H98 &lt; 0, ISNUMBER($H98))</formula>
    </cfRule>
  </conditionalFormatting>
  <conditionalFormatting sqref="A98:C117 J98:L117">
    <cfRule type="expression" dxfId="1866" priority="88">
      <formula>AND($K98 &gt; 0, ISNUMBER($K98))</formula>
    </cfRule>
    <cfRule type="expression" dxfId="1865" priority="89">
      <formula>AND($K98 = 0 * ISNUMBER($K98))</formula>
    </cfRule>
    <cfRule type="expression" dxfId="1864" priority="90">
      <formula>AND($K98 &lt; 0, ISNUMBER($K98))</formula>
    </cfRule>
  </conditionalFormatting>
  <conditionalFormatting sqref="D96:F97 E118:F118">
    <cfRule type="expression" dxfId="1863" priority="82">
      <formula>$E$118 &gt; 0</formula>
    </cfRule>
    <cfRule type="expression" dxfId="1862" priority="83">
      <formula>$E$118 = 0</formula>
    </cfRule>
    <cfRule type="expression" dxfId="1861" priority="84">
      <formula>$E$118 &lt; 0</formula>
    </cfRule>
  </conditionalFormatting>
  <conditionalFormatting sqref="G96:I97 H118:I118">
    <cfRule type="expression" dxfId="1860" priority="79">
      <formula>$H$118 &gt; 0</formula>
    </cfRule>
    <cfRule type="expression" dxfId="1859" priority="80">
      <formula>$H$118 = 0</formula>
    </cfRule>
    <cfRule type="expression" dxfId="1858" priority="81">
      <formula>$H$118 &lt; 0</formula>
    </cfRule>
  </conditionalFormatting>
  <conditionalFormatting sqref="J96:L97 K118:L118">
    <cfRule type="expression" dxfId="1857" priority="76">
      <formula>$K$118 &gt; 0</formula>
    </cfRule>
    <cfRule type="expression" dxfId="1856" priority="77">
      <formula>$K$118 = 0</formula>
    </cfRule>
    <cfRule type="expression" dxfId="1855" priority="78">
      <formula>$K$118 &lt; 0</formula>
    </cfRule>
  </conditionalFormatting>
  <conditionalFormatting sqref="M96:O97 N118:O118">
    <cfRule type="expression" dxfId="1854" priority="73">
      <formula>$N$118 &gt; 0</formula>
    </cfRule>
    <cfRule type="expression" dxfId="1853" priority="74">
      <formula>$N$118 = 0</formula>
    </cfRule>
    <cfRule type="expression" dxfId="1852" priority="75">
      <formula>$N$118 &lt; 0</formula>
    </cfRule>
  </conditionalFormatting>
  <conditionalFormatting sqref="A125:C144 M125:O144">
    <cfRule type="expression" dxfId="1851" priority="61">
      <formula>AND($N125 &gt; 0, ISNUMBER($N125))</formula>
    </cfRule>
    <cfRule type="expression" dxfId="1850" priority="62">
      <formula>AND($N125 = 0 * ISNUMBER($N125))</formula>
    </cfRule>
    <cfRule type="expression" dxfId="1849" priority="63">
      <formula>AND($N125 &lt; 0, ISNUMBER($N125))</formula>
    </cfRule>
  </conditionalFormatting>
  <conditionalFormatting sqref="A125:F144">
    <cfRule type="expression" dxfId="1848" priority="70">
      <formula>AND($E125 &gt; 0, ISNUMBER($E125))</formula>
    </cfRule>
    <cfRule type="expression" dxfId="1847" priority="71">
      <formula>AND($E125 = 0 * ISNUMBER($E125))</formula>
    </cfRule>
    <cfRule type="expression" dxfId="1846" priority="72">
      <formula>AND($E125 &lt; 0, ISNUMBER($E125))</formula>
    </cfRule>
  </conditionalFormatting>
  <conditionalFormatting sqref="A125:C144 G125:I144">
    <cfRule type="expression" dxfId="1845" priority="67">
      <formula>AND($H125 &gt; 0, ISNUMBER($H125))</formula>
    </cfRule>
    <cfRule type="expression" dxfId="1844" priority="68">
      <formula>AND($H125 = 0 * ISNUMBER($H125))</formula>
    </cfRule>
    <cfRule type="expression" dxfId="1843" priority="69">
      <formula>AND($H125 &lt; 0, ISNUMBER($H125))</formula>
    </cfRule>
  </conditionalFormatting>
  <conditionalFormatting sqref="A125:C144 J125:L144">
    <cfRule type="expression" dxfId="1842" priority="64">
      <formula>AND($K125 &gt; 0, ISNUMBER($K125))</formula>
    </cfRule>
    <cfRule type="expression" dxfId="1841" priority="65">
      <formula>AND($K125 = 0 * ISNUMBER($K125))</formula>
    </cfRule>
    <cfRule type="expression" dxfId="1840" priority="66">
      <formula>AND($K125 &lt; 0, ISNUMBER($K125))</formula>
    </cfRule>
  </conditionalFormatting>
  <conditionalFormatting sqref="D123:F124 E145:F145">
    <cfRule type="expression" dxfId="1839" priority="58">
      <formula>$E$145 &gt; 0</formula>
    </cfRule>
    <cfRule type="expression" dxfId="1838" priority="59">
      <formula>$E$145 = 0</formula>
    </cfRule>
    <cfRule type="expression" dxfId="1837" priority="60">
      <formula>$E$145 &lt; 0</formula>
    </cfRule>
  </conditionalFormatting>
  <conditionalFormatting sqref="G123:I124 H145:I145">
    <cfRule type="expression" dxfId="1836" priority="55">
      <formula>$H$145 &gt; 0</formula>
    </cfRule>
    <cfRule type="expression" dxfId="1835" priority="56">
      <formula>$H$145 = 0</formula>
    </cfRule>
    <cfRule type="expression" dxfId="1834" priority="57">
      <formula>$H$145 &lt; 0</formula>
    </cfRule>
  </conditionalFormatting>
  <conditionalFormatting sqref="J123:L124 K145:L145">
    <cfRule type="expression" dxfId="1833" priority="52">
      <formula>$K$145 &gt; 0</formula>
    </cfRule>
    <cfRule type="expression" dxfId="1832" priority="53">
      <formula>$K$145 = 0</formula>
    </cfRule>
    <cfRule type="expression" dxfId="1831" priority="54">
      <formula>$K$145 &lt; 0</formula>
    </cfRule>
  </conditionalFormatting>
  <conditionalFormatting sqref="M123:O124 N145:O145">
    <cfRule type="expression" dxfId="1830" priority="49">
      <formula>$N$145 &gt; 0</formula>
    </cfRule>
    <cfRule type="expression" dxfId="1829" priority="50">
      <formula>$N$145 = 0</formula>
    </cfRule>
    <cfRule type="expression" dxfId="1828" priority="51">
      <formula>$N$145 &lt; 0</formula>
    </cfRule>
  </conditionalFormatting>
  <conditionalFormatting sqref="A152:C171 M152:O171">
    <cfRule type="expression" dxfId="1827" priority="37">
      <formula>AND($N152 &gt; 0, ISNUMBER($N152))</formula>
    </cfRule>
    <cfRule type="expression" dxfId="1826" priority="38">
      <formula>AND($N152 = 0 * ISNUMBER($N152))</formula>
    </cfRule>
    <cfRule type="expression" dxfId="1825" priority="39">
      <formula>AND($N152 &lt; 0, ISNUMBER($N152))</formula>
    </cfRule>
  </conditionalFormatting>
  <conditionalFormatting sqref="A152:F171">
    <cfRule type="expression" dxfId="1824" priority="46">
      <formula>AND($E152 &gt; 0, ISNUMBER($E152))</formula>
    </cfRule>
    <cfRule type="expression" dxfId="1823" priority="47">
      <formula>AND($E152 = 0 * ISNUMBER($E152))</formula>
    </cfRule>
    <cfRule type="expression" dxfId="1822" priority="48">
      <formula>AND($E152 &lt; 0, ISNUMBER($E152))</formula>
    </cfRule>
  </conditionalFormatting>
  <conditionalFormatting sqref="A152:C171 G152:I171">
    <cfRule type="expression" dxfId="1821" priority="43">
      <formula>AND($H152 &gt; 0, ISNUMBER($H152))</formula>
    </cfRule>
    <cfRule type="expression" dxfId="1820" priority="44">
      <formula>AND($H152 = 0 * ISNUMBER($H152))</formula>
    </cfRule>
    <cfRule type="expression" dxfId="1819" priority="45">
      <formula>AND($H152 &lt; 0, ISNUMBER($H152))</formula>
    </cfRule>
  </conditionalFormatting>
  <conditionalFormatting sqref="A152:C171 J152:L171">
    <cfRule type="expression" dxfId="1818" priority="40">
      <formula>AND($K152 &gt; 0, ISNUMBER($K152))</formula>
    </cfRule>
    <cfRule type="expression" dxfId="1817" priority="41">
      <formula>AND($K152 = 0 * ISNUMBER($K152))</formula>
    </cfRule>
    <cfRule type="expression" dxfId="1816" priority="42">
      <formula>AND($K152 &lt; 0, ISNUMBER($K152))</formula>
    </cfRule>
  </conditionalFormatting>
  <conditionalFormatting sqref="D150:F151 E172:F172">
    <cfRule type="expression" dxfId="1815" priority="34">
      <formula>$E$172 &gt; 0</formula>
    </cfRule>
    <cfRule type="expression" dxfId="1814" priority="35">
      <formula>$E$172 = 0</formula>
    </cfRule>
    <cfRule type="expression" dxfId="1813" priority="36">
      <formula>$E$172 &lt; 0</formula>
    </cfRule>
  </conditionalFormatting>
  <conditionalFormatting sqref="G150:I151 H172:I172">
    <cfRule type="expression" dxfId="1812" priority="31">
      <formula>$H$172 &gt; 0</formula>
    </cfRule>
    <cfRule type="expression" dxfId="1811" priority="32">
      <formula>$H$172 = 0</formula>
    </cfRule>
    <cfRule type="expression" dxfId="1810" priority="33">
      <formula>$H$172 &lt; 0</formula>
    </cfRule>
  </conditionalFormatting>
  <conditionalFormatting sqref="J150:L151 K172:L172">
    <cfRule type="expression" dxfId="1809" priority="28">
      <formula>$K$172 &gt; 0</formula>
    </cfRule>
    <cfRule type="expression" dxfId="1808" priority="29">
      <formula>$K$172 = 0</formula>
    </cfRule>
    <cfRule type="expression" dxfId="1807" priority="30">
      <formula>$K$172 &lt; 0</formula>
    </cfRule>
  </conditionalFormatting>
  <conditionalFormatting sqref="M150:O151 N172:O172">
    <cfRule type="expression" dxfId="1806" priority="25">
      <formula>$N$172 &gt; 0</formula>
    </cfRule>
    <cfRule type="expression" dxfId="1805" priority="26">
      <formula>$N$172 = 0</formula>
    </cfRule>
    <cfRule type="expression" dxfId="1804" priority="27">
      <formula>$N$172 &lt; 0</formula>
    </cfRule>
  </conditionalFormatting>
  <conditionalFormatting sqref="A179:C198 M179:O198">
    <cfRule type="expression" dxfId="1803" priority="13">
      <formula>AND($N179 &gt; 0, ISNUMBER($N179))</formula>
    </cfRule>
    <cfRule type="expression" dxfId="1802" priority="14">
      <formula>AND($N179 = 0 * ISNUMBER($N179))</formula>
    </cfRule>
    <cfRule type="expression" dxfId="1801" priority="15">
      <formula>AND($N179 &lt; 0, ISNUMBER($N179))</formula>
    </cfRule>
  </conditionalFormatting>
  <conditionalFormatting sqref="A179:F198">
    <cfRule type="expression" dxfId="1800" priority="22">
      <formula>AND($E179 &gt; 0, ISNUMBER($E179))</formula>
    </cfRule>
    <cfRule type="expression" dxfId="1799" priority="23">
      <formula>AND($E179 = 0 * ISNUMBER($E179))</formula>
    </cfRule>
    <cfRule type="expression" dxfId="1798" priority="24">
      <formula>AND($E179 &lt; 0, ISNUMBER($E179))</formula>
    </cfRule>
  </conditionalFormatting>
  <conditionalFormatting sqref="A179:C198 G179:I198">
    <cfRule type="expression" dxfId="1797" priority="19">
      <formula>AND($H179 &gt; 0, ISNUMBER($H179))</formula>
    </cfRule>
    <cfRule type="expression" dxfId="1796" priority="20">
      <formula>AND($H179 = 0 * ISNUMBER($H179))</formula>
    </cfRule>
    <cfRule type="expression" dxfId="1795" priority="21">
      <formula>AND($H179 &lt; 0, ISNUMBER($H179))</formula>
    </cfRule>
  </conditionalFormatting>
  <conditionalFormatting sqref="A179:C198 J179:L198">
    <cfRule type="expression" dxfId="1794" priority="16">
      <formula>AND($K179 &gt; 0, ISNUMBER($K179))</formula>
    </cfRule>
    <cfRule type="expression" dxfId="1793" priority="17">
      <formula>AND($K179 = 0 * ISNUMBER($K179))</formula>
    </cfRule>
    <cfRule type="expression" dxfId="1792" priority="18">
      <formula>AND($K179 &lt; 0, ISNUMBER($K179))</formula>
    </cfRule>
  </conditionalFormatting>
  <conditionalFormatting sqref="D177:F178 E199:F199">
    <cfRule type="expression" dxfId="1791" priority="10">
      <formula>$E$199 &gt; 0</formula>
    </cfRule>
    <cfRule type="expression" dxfId="1790" priority="11">
      <formula>$E$199 = 0</formula>
    </cfRule>
    <cfRule type="expression" dxfId="1789" priority="12">
      <formula>$E$199 &lt; 0</formula>
    </cfRule>
  </conditionalFormatting>
  <conditionalFormatting sqref="G177:I178 H199:I199">
    <cfRule type="expression" dxfId="1788" priority="7">
      <formula>$H$199 &gt; 0</formula>
    </cfRule>
    <cfRule type="expression" dxfId="1787" priority="8">
      <formula>$H$199 = 0</formula>
    </cfRule>
    <cfRule type="expression" dxfId="1786" priority="9">
      <formula>$H$199 &lt; 0</formula>
    </cfRule>
  </conditionalFormatting>
  <conditionalFormatting sqref="J177:L178 K199:L199">
    <cfRule type="expression" dxfId="1785" priority="4">
      <formula>$K$199 &gt; 0</formula>
    </cfRule>
    <cfRule type="expression" dxfId="1784" priority="5">
      <formula>$K$199 = 0</formula>
    </cfRule>
    <cfRule type="expression" dxfId="1783" priority="6">
      <formula>$K$199 &lt; 0</formula>
    </cfRule>
  </conditionalFormatting>
  <conditionalFormatting sqref="M177:O178 N199:O199">
    <cfRule type="expression" dxfId="1782" priority="1">
      <formula>$N$199 &gt; 0</formula>
    </cfRule>
    <cfRule type="expression" dxfId="1781" priority="2">
      <formula>$N$199 = 0</formula>
    </cfRule>
    <cfRule type="expression" dxfId="178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03FD67-970D-447F-AC10-6E85A5B9A519}">
  <sheetPr codeName="Sheet21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2" t="s">
        <v>0</v>
      </c>
      <c r="B1" s="203"/>
      <c r="C1" s="203"/>
      <c r="D1" s="203"/>
      <c r="E1" s="203"/>
      <c r="F1" s="204"/>
      <c r="G1" s="205">
        <v>44611</v>
      </c>
      <c r="H1" s="206"/>
      <c r="I1" s="207"/>
      <c r="J1" s="202" t="s">
        <v>1</v>
      </c>
      <c r="K1" s="203"/>
      <c r="L1" s="203"/>
      <c r="M1" s="203"/>
      <c r="N1" s="203"/>
      <c r="O1" s="204"/>
      <c r="Q1" s="202" t="s">
        <v>2</v>
      </c>
      <c r="R1" s="204"/>
    </row>
    <row r="2" spans="1:19" ht="17.25" customHeight="1">
      <c r="A2" s="117" t="s">
        <v>3</v>
      </c>
      <c r="B2" s="208" t="s">
        <v>8</v>
      </c>
      <c r="C2" s="209"/>
      <c r="D2" s="209"/>
      <c r="E2" s="209"/>
      <c r="F2" s="210"/>
      <c r="G2" s="211" t="s">
        <v>46</v>
      </c>
      <c r="H2" s="212"/>
      <c r="I2" s="213"/>
      <c r="J2" s="1" t="s">
        <v>3</v>
      </c>
      <c r="K2" s="208" t="s">
        <v>316</v>
      </c>
      <c r="L2" s="209"/>
      <c r="M2" s="209"/>
      <c r="N2" s="209"/>
      <c r="O2" s="210"/>
      <c r="Q2" s="2" t="s">
        <v>6</v>
      </c>
      <c r="R2" s="3">
        <v>0.375</v>
      </c>
    </row>
    <row r="3" spans="1:19" ht="17.25" customHeight="1" thickBot="1">
      <c r="A3" s="118" t="s">
        <v>7</v>
      </c>
      <c r="B3" s="214" t="s">
        <v>324</v>
      </c>
      <c r="C3" s="215"/>
      <c r="D3" s="215"/>
      <c r="E3" s="215"/>
      <c r="F3" s="216"/>
      <c r="G3" s="21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-47,426 KRW (-1.58%)</v>
      </c>
      <c r="H3" s="218"/>
      <c r="I3" s="219"/>
      <c r="J3" s="4" t="s">
        <v>7</v>
      </c>
      <c r="K3" s="214" t="s">
        <v>317</v>
      </c>
      <c r="L3" s="215"/>
      <c r="M3" s="215"/>
      <c r="N3" s="215"/>
      <c r="O3" s="21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14" t="s">
        <v>16</v>
      </c>
      <c r="C4" s="215"/>
      <c r="D4" s="215"/>
      <c r="E4" s="215"/>
      <c r="F4" s="216"/>
      <c r="G4" s="211" t="s">
        <v>44</v>
      </c>
      <c r="H4" s="212"/>
      <c r="I4" s="213"/>
      <c r="J4" s="4" t="s">
        <v>11</v>
      </c>
      <c r="K4" s="214" t="s">
        <v>318</v>
      </c>
      <c r="L4" s="215"/>
      <c r="M4" s="215"/>
      <c r="N4" s="215"/>
      <c r="O4" s="21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14" t="s">
        <v>315</v>
      </c>
      <c r="C5" s="215"/>
      <c r="D5" s="215"/>
      <c r="E5" s="215"/>
      <c r="F5" s="216"/>
      <c r="G5" s="21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-45,262 KRW (-1.51%)</v>
      </c>
      <c r="H5" s="218"/>
      <c r="I5" s="219"/>
      <c r="J5" s="4" t="s">
        <v>15</v>
      </c>
      <c r="K5" s="214" t="s">
        <v>319</v>
      </c>
      <c r="L5" s="215"/>
      <c r="M5" s="215"/>
      <c r="N5" s="215"/>
      <c r="O5" s="216"/>
    </row>
    <row r="6" spans="1:19">
      <c r="A6" s="118" t="s">
        <v>18</v>
      </c>
      <c r="B6" s="214"/>
      <c r="C6" s="215"/>
      <c r="D6" s="215"/>
      <c r="E6" s="215"/>
      <c r="F6" s="216"/>
      <c r="G6" s="211" t="s">
        <v>45</v>
      </c>
      <c r="H6" s="212"/>
      <c r="I6" s="213"/>
      <c r="J6" s="4" t="s">
        <v>18</v>
      </c>
      <c r="K6" s="214" t="s">
        <v>320</v>
      </c>
      <c r="L6" s="215"/>
      <c r="M6" s="215"/>
      <c r="N6" s="215"/>
      <c r="O6" s="216"/>
    </row>
    <row r="7" spans="1:19" ht="17.25" thickBot="1">
      <c r="A7" s="118" t="s">
        <v>21</v>
      </c>
      <c r="B7" s="214"/>
      <c r="C7" s="215"/>
      <c r="D7" s="215"/>
      <c r="E7" s="215"/>
      <c r="F7" s="216"/>
      <c r="G7" s="21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-32,146 KRW (-1.07%)</v>
      </c>
      <c r="H7" s="218"/>
      <c r="I7" s="219"/>
      <c r="J7" s="4" t="s">
        <v>21</v>
      </c>
      <c r="K7" s="214" t="s">
        <v>321</v>
      </c>
      <c r="L7" s="215"/>
      <c r="M7" s="215"/>
      <c r="N7" s="215"/>
      <c r="O7" s="216"/>
    </row>
    <row r="8" spans="1:19" ht="17.25" thickBot="1">
      <c r="A8" s="118" t="s">
        <v>24</v>
      </c>
      <c r="B8" s="214"/>
      <c r="C8" s="215"/>
      <c r="D8" s="215"/>
      <c r="E8" s="215"/>
      <c r="F8" s="216"/>
      <c r="G8" s="211" t="s">
        <v>251</v>
      </c>
      <c r="H8" s="212"/>
      <c r="I8" s="213"/>
      <c r="J8" s="4" t="s">
        <v>24</v>
      </c>
      <c r="K8" s="214"/>
      <c r="L8" s="215"/>
      <c r="M8" s="215"/>
      <c r="N8" s="215"/>
      <c r="O8" s="216"/>
      <c r="Q8" s="202" t="s">
        <v>27</v>
      </c>
      <c r="R8" s="204"/>
    </row>
    <row r="9" spans="1:19" ht="17.25" thickBot="1">
      <c r="A9" s="118" t="s">
        <v>28</v>
      </c>
      <c r="B9" s="214"/>
      <c r="C9" s="215"/>
      <c r="D9" s="215"/>
      <c r="E9" s="215"/>
      <c r="F9" s="216"/>
      <c r="G9" s="21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-78,491 KRW (-2.62%)</v>
      </c>
      <c r="H9" s="218"/>
      <c r="I9" s="219"/>
      <c r="J9" s="4" t="s">
        <v>28</v>
      </c>
      <c r="K9" s="214"/>
      <c r="L9" s="215"/>
      <c r="M9" s="215"/>
      <c r="N9" s="215"/>
      <c r="O9" s="216"/>
      <c r="Q9" s="2" t="s">
        <v>29</v>
      </c>
      <c r="R9" s="6">
        <v>10</v>
      </c>
    </row>
    <row r="10" spans="1:19">
      <c r="A10" s="118" t="s">
        <v>30</v>
      </c>
      <c r="B10" s="214"/>
      <c r="C10" s="215"/>
      <c r="D10" s="215"/>
      <c r="E10" s="215"/>
      <c r="F10" s="216"/>
      <c r="G10" s="211" t="s">
        <v>47</v>
      </c>
      <c r="H10" s="212"/>
      <c r="I10" s="213"/>
      <c r="J10" s="4" t="s">
        <v>30</v>
      </c>
      <c r="K10" s="214" t="s">
        <v>322</v>
      </c>
      <c r="L10" s="215"/>
      <c r="M10" s="215"/>
      <c r="N10" s="215"/>
      <c r="O10" s="216"/>
      <c r="Q10" s="2" t="s">
        <v>31</v>
      </c>
      <c r="R10" s="6">
        <v>100</v>
      </c>
    </row>
    <row r="11" spans="1:19" ht="17.25" thickBot="1">
      <c r="A11" s="119" t="s">
        <v>32</v>
      </c>
      <c r="B11" s="220" t="s">
        <v>323</v>
      </c>
      <c r="C11" s="221"/>
      <c r="D11" s="221"/>
      <c r="E11" s="221"/>
      <c r="F11" s="222"/>
      <c r="G11" s="21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8"/>
      <c r="I11" s="219"/>
      <c r="J11" s="7" t="s">
        <v>32</v>
      </c>
      <c r="K11" s="220" t="s">
        <v>314</v>
      </c>
      <c r="L11" s="221"/>
      <c r="M11" s="221"/>
      <c r="N11" s="221"/>
      <c r="O11" s="222"/>
      <c r="Q11" s="65" t="s">
        <v>33</v>
      </c>
      <c r="R11" s="8">
        <v>1000</v>
      </c>
    </row>
    <row r="12" spans="1:19" ht="17.25" thickBot="1"/>
    <row r="13" spans="1:19" ht="17.25" customHeight="1" thickBot="1">
      <c r="A13" s="202" t="s">
        <v>34</v>
      </c>
      <c r="B13" s="203"/>
      <c r="C13" s="203"/>
      <c r="D13" s="203"/>
      <c r="E13" s="203"/>
      <c r="F13" s="203"/>
      <c r="G13" s="203"/>
      <c r="H13" s="203"/>
      <c r="I13" s="203"/>
      <c r="J13" s="203"/>
      <c r="K13" s="203"/>
      <c r="L13" s="203"/>
      <c r="M13" s="203"/>
      <c r="N13" s="203"/>
      <c r="O13" s="204"/>
      <c r="Q13" s="223"/>
      <c r="R13" s="223"/>
      <c r="S13" s="223"/>
    </row>
    <row r="14" spans="1:19" ht="17.25" customHeight="1" thickBot="1">
      <c r="A14" s="194" t="s">
        <v>35</v>
      </c>
      <c r="B14" s="202" t="s">
        <v>36</v>
      </c>
      <c r="C14" s="204"/>
      <c r="D14" s="202" t="s">
        <v>37</v>
      </c>
      <c r="E14" s="203"/>
      <c r="F14" s="204"/>
      <c r="G14" s="229">
        <f>_xlfn.IFNA(VLOOKUP(B14, 현재가테이블!$B$2:$D$200, 2, FALSE), "-")</f>
        <v>48446000</v>
      </c>
      <c r="H14" s="230"/>
      <c r="I14" s="231"/>
      <c r="J14" s="202" t="s">
        <v>38</v>
      </c>
      <c r="K14" s="203"/>
      <c r="L14" s="204"/>
      <c r="M14" s="232">
        <f>_xlfn.IFNA(VLOOKUP(B14, 현재가테이블!$B$2:$D$200, 3, FALSE), "-")</f>
        <v>4.5040769699999997E-2</v>
      </c>
      <c r="N14" s="233"/>
      <c r="O14" s="234"/>
      <c r="Q14" s="223"/>
      <c r="R14" s="223"/>
      <c r="S14" s="223"/>
    </row>
    <row r="15" spans="1:19" ht="17.25" customHeight="1" thickBot="1">
      <c r="A15" s="267" t="s">
        <v>39</v>
      </c>
      <c r="B15" s="268" t="str">
        <f>TEXT($G$1, "[$-ko-KR]yyyy-mm-dd(ddd) ") &amp; "오전 00:00"</f>
        <v>2022-02-19(토) 오전 00:00</v>
      </c>
      <c r="C15" s="269"/>
      <c r="D15" s="225" t="str">
        <f>TEXT($G$1, "[$-ko-KR]yyyy-mm-dd(ddd) ") &amp; "오후 14:00"</f>
        <v>2022-02-19(토) 오후 14:00</v>
      </c>
      <c r="E15" s="226"/>
      <c r="F15" s="227"/>
      <c r="G15" s="225" t="str">
        <f>TEXT($G$1, "[$-ko-KR]yyyy-mm-dd(ddd) ") &amp; "오후 19:00"</f>
        <v>2022-02-19(토) 오후 19:00</v>
      </c>
      <c r="H15" s="226"/>
      <c r="I15" s="227"/>
      <c r="J15" s="225" t="str">
        <f>TEXT($G$1, "[$-ko-KR]yyyy-mm-dd(ddd) ") &amp; "오후 21:00"</f>
        <v>2022-02-19(토) 오후 21:00</v>
      </c>
      <c r="K15" s="226"/>
      <c r="L15" s="227"/>
      <c r="M15" s="225" t="str">
        <f>TEXT($G$1+1, "[$-ko-KR]yyyy-mm-dd(ddd) ") &amp; "오전 00:00"</f>
        <v>2022-02-20(일) 오전 00:00</v>
      </c>
      <c r="N15" s="226"/>
      <c r="O15" s="227"/>
      <c r="Q15" s="223"/>
      <c r="R15" s="223"/>
      <c r="S15" s="223"/>
    </row>
    <row r="16" spans="1:19" ht="17.25" customHeight="1" thickBot="1">
      <c r="A16" s="26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5" t="s">
        <v>37</v>
      </c>
      <c r="H16" s="196" t="s">
        <v>40</v>
      </c>
      <c r="I16" s="19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8"/>
      <c r="R16" s="228"/>
      <c r="S16" s="22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3"/>
      <c r="R17" s="223"/>
      <c r="S17" s="223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3"/>
      <c r="R18" s="223"/>
      <c r="S18" s="223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8"/>
      <c r="R19" s="228"/>
      <c r="S19" s="22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8"/>
      <c r="R20" s="228"/>
      <c r="S20" s="22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8"/>
      <c r="R21" s="228"/>
      <c r="S21" s="22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8"/>
      <c r="R22" s="228"/>
      <c r="S22" s="22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8"/>
      <c r="R23" s="228"/>
      <c r="S23" s="22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8"/>
      <c r="R24" s="228"/>
      <c r="S24" s="22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7"/>
      <c r="R26" s="238"/>
      <c r="S26" s="23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0"/>
      <c r="R27" s="241"/>
      <c r="S27" s="24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3"/>
      <c r="R28" s="244"/>
      <c r="S28" s="24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8"/>
      <c r="R29" s="228"/>
      <c r="S29" s="22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3"/>
      <c r="R30" s="223"/>
      <c r="S30" s="223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3"/>
      <c r="R31" s="223"/>
      <c r="S31" s="223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8"/>
      <c r="R32" s="228"/>
      <c r="S32" s="22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8"/>
      <c r="R33" s="228"/>
      <c r="S33" s="22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8"/>
      <c r="R34" s="228"/>
      <c r="S34" s="22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0"/>
      <c r="R35" s="251"/>
      <c r="S35" s="25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3"/>
      <c r="R36" s="254"/>
      <c r="S36" s="255"/>
    </row>
    <row r="37" spans="1:19" ht="17.25" customHeight="1" thickBot="1">
      <c r="A37" s="132" t="s">
        <v>42</v>
      </c>
      <c r="B37" s="261">
        <v>150000</v>
      </c>
      <c r="C37" s="26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6"/>
      <c r="R37" s="257"/>
      <c r="S37" s="258"/>
    </row>
    <row r="38" spans="1:19" ht="17.25" customHeight="1"/>
    <row r="39" spans="1:19" ht="17.25" customHeight="1" thickBot="1"/>
    <row r="40" spans="1:19" ht="17.25" customHeight="1" thickBot="1">
      <c r="A40" s="202" t="s">
        <v>44</v>
      </c>
      <c r="B40" s="203"/>
      <c r="C40" s="203"/>
      <c r="D40" s="203"/>
      <c r="E40" s="203"/>
      <c r="F40" s="203"/>
      <c r="G40" s="203"/>
      <c r="H40" s="203"/>
      <c r="I40" s="203"/>
      <c r="J40" s="203"/>
      <c r="K40" s="203"/>
      <c r="L40" s="203"/>
      <c r="M40" s="203"/>
      <c r="N40" s="203"/>
      <c r="O40" s="204"/>
      <c r="Q40" s="223"/>
      <c r="R40" s="223"/>
      <c r="S40" s="223"/>
    </row>
    <row r="41" spans="1:19" ht="17.25" customHeight="1" thickBot="1">
      <c r="A41" s="194" t="s">
        <v>263</v>
      </c>
      <c r="B41" s="202" t="s">
        <v>49</v>
      </c>
      <c r="C41" s="204"/>
      <c r="D41" s="202" t="s">
        <v>57</v>
      </c>
      <c r="E41" s="203"/>
      <c r="F41" s="204"/>
      <c r="G41" s="229">
        <f>_xlfn.IFNA(VLOOKUP(B41, 현재가테이블!$B$2:$D$200, 2, FALSE), "-")</f>
        <v>48446000</v>
      </c>
      <c r="H41" s="230"/>
      <c r="I41" s="231"/>
      <c r="J41" s="202" t="s">
        <v>58</v>
      </c>
      <c r="K41" s="203"/>
      <c r="L41" s="204"/>
      <c r="M41" s="232">
        <f>_xlfn.IFNA(VLOOKUP(B41, 현재가테이블!$B$2:$D$200, 3, FALSE), "-")</f>
        <v>4.5040769699999997E-2</v>
      </c>
      <c r="N41" s="233"/>
      <c r="O41" s="234"/>
      <c r="Q41" s="223"/>
      <c r="R41" s="223"/>
      <c r="S41" s="223"/>
    </row>
    <row r="42" spans="1:19" ht="17.25" customHeight="1" thickBot="1">
      <c r="A42" s="263" t="s">
        <v>54</v>
      </c>
      <c r="B42" s="265" t="str">
        <f>TEXT($G$1, "[$-ko-KR]yyyy-mm-dd(ddd) ") &amp; "오전 00:00"</f>
        <v>2022-02-19(토) 오전 00:00</v>
      </c>
      <c r="C42" s="266"/>
      <c r="D42" s="225" t="str">
        <f>TEXT($G$1, "[$-ko-KR]yyyy-mm-dd(ddd) ") &amp; "오후 14:00"</f>
        <v>2022-02-19(토) 오후 14:00</v>
      </c>
      <c r="E42" s="226"/>
      <c r="F42" s="227"/>
      <c r="G42" s="225" t="str">
        <f>TEXT($G$1, "[$-ko-KR]yyyy-mm-dd(ddd) ") &amp; "오후 19:00"</f>
        <v>2022-02-19(토) 오후 19:00</v>
      </c>
      <c r="H42" s="226"/>
      <c r="I42" s="227"/>
      <c r="J42" s="225" t="str">
        <f>TEXT($G$1, "[$-ko-KR]yyyy-mm-dd(ddd) ") &amp; "오후 21:00"</f>
        <v>2022-02-19(토) 오후 21:00</v>
      </c>
      <c r="K42" s="226"/>
      <c r="L42" s="227"/>
      <c r="M42" s="225" t="str">
        <f>TEXT($G$1+1, "[$-ko-KR]yyyy-mm-dd(ddd) ") &amp; "오전 00:00"</f>
        <v>2022-02-20(일) 오전 00:00</v>
      </c>
      <c r="N42" s="226"/>
      <c r="O42" s="227"/>
      <c r="Q42" s="223"/>
      <c r="R42" s="223"/>
      <c r="S42" s="223"/>
    </row>
    <row r="43" spans="1:19" ht="17.25" customHeight="1" thickBot="1">
      <c r="A43" s="264"/>
      <c r="B43" s="121" t="s">
        <v>57</v>
      </c>
      <c r="C43" s="122" t="s">
        <v>58</v>
      </c>
      <c r="D43" s="2" t="s">
        <v>57</v>
      </c>
      <c r="E43" s="10" t="s">
        <v>264</v>
      </c>
      <c r="F43" s="11" t="s">
        <v>265</v>
      </c>
      <c r="G43" s="195" t="s">
        <v>57</v>
      </c>
      <c r="H43" s="196" t="s">
        <v>264</v>
      </c>
      <c r="I43" s="197" t="s">
        <v>265</v>
      </c>
      <c r="J43" s="10" t="s">
        <v>57</v>
      </c>
      <c r="K43" s="10" t="s">
        <v>264</v>
      </c>
      <c r="L43" s="115" t="s">
        <v>265</v>
      </c>
      <c r="M43" s="2" t="s">
        <v>57</v>
      </c>
      <c r="N43" s="10" t="s">
        <v>264</v>
      </c>
      <c r="O43" s="66" t="s">
        <v>265</v>
      </c>
      <c r="Q43" s="228"/>
      <c r="R43" s="228"/>
      <c r="S43" s="228"/>
    </row>
    <row r="44" spans="1:19" ht="17.25" customHeight="1" thickBot="1">
      <c r="A44" s="123" t="s">
        <v>97</v>
      </c>
      <c r="B44" s="124">
        <v>2.5999999999999999E-3</v>
      </c>
      <c r="C44" s="76">
        <v>0.04</v>
      </c>
      <c r="D44" s="13">
        <v>2.5999999999999999E-3</v>
      </c>
      <c r="E44" s="14">
        <f>IF(ISNUMBER(D44), (D44 - $B44) / $B44, "")</f>
        <v>0</v>
      </c>
      <c r="F44" s="16">
        <f>IF(ISNUMBER(D44), $B64 * E44, "")</f>
        <v>0</v>
      </c>
      <c r="G44" s="29">
        <v>2.3999999999999998E-3</v>
      </c>
      <c r="H44" s="14">
        <f>IF(ISNUMBER(G44), (G44 - $B44) / $B44, "")</f>
        <v>-7.6923076923076955E-2</v>
      </c>
      <c r="I44" s="100">
        <f>IF(ISNUMBER(G44), $B64 * H44, "")</f>
        <v>-11538.461538461543</v>
      </c>
      <c r="J44" s="13">
        <v>2.5000000000000001E-3</v>
      </c>
      <c r="K44" s="14">
        <f>IF(ISNUMBER(J44), (J44 - $B44) / $B44, "")</f>
        <v>-3.8461538461538394E-2</v>
      </c>
      <c r="L44" s="16">
        <f>IF(ISNUMBER(J44), $B64 * K44, "")</f>
        <v>-5769.2307692307595</v>
      </c>
      <c r="M44" s="29">
        <v>2.3999999999999998E-3</v>
      </c>
      <c r="N44" s="14">
        <f>IF(ISNUMBER(M44), (M44 - $B44) / $B44, "")</f>
        <v>-7.6923076923076955E-2</v>
      </c>
      <c r="O44" s="16">
        <f>IF(ISNUMBER(M44), $B64 * N44, "")</f>
        <v>-11538.461538461543</v>
      </c>
      <c r="Q44" s="223"/>
      <c r="R44" s="223"/>
      <c r="S44" s="223"/>
    </row>
    <row r="45" spans="1:19" ht="17.25" customHeight="1" thickBot="1">
      <c r="A45" s="125" t="s">
        <v>149</v>
      </c>
      <c r="B45" s="126">
        <v>77</v>
      </c>
      <c r="C45" s="77">
        <v>1.1826544E-2</v>
      </c>
      <c r="D45" s="15">
        <v>78</v>
      </c>
      <c r="E45" s="32">
        <f t="shared" ref="E45:E48" si="14">IF(ISNUMBER(D45), (D45 - $B45) / $B45, "")</f>
        <v>1.2987012987012988E-2</v>
      </c>
      <c r="F45" s="18">
        <f>IF(ISNUMBER(D45), $B64 * E45, "")</f>
        <v>1948.0519480519481</v>
      </c>
      <c r="G45" s="31">
        <v>77.599999999999994</v>
      </c>
      <c r="H45" s="32">
        <f t="shared" ref="H45:H48" si="15">IF(ISNUMBER(G45), (G45 - $B45) / $B45, "")</f>
        <v>7.7922077922077185E-3</v>
      </c>
      <c r="I45" s="101">
        <f>IF(ISNUMBER(G45), $B64 * H45, "")</f>
        <v>1168.8311688311578</v>
      </c>
      <c r="J45" s="15">
        <v>77.8</v>
      </c>
      <c r="K45" s="32">
        <f t="shared" ref="K45:K48" si="16">IF(ISNUMBER(J45), (J45 - $B45) / $B45, "")</f>
        <v>1.0389610389610353E-2</v>
      </c>
      <c r="L45" s="18">
        <f>IF(ISNUMBER(J45), $B64 * K45, "")</f>
        <v>1558.4415584415531</v>
      </c>
      <c r="M45" s="31">
        <v>76.7</v>
      </c>
      <c r="N45" s="32">
        <f t="shared" ref="N45:N48" si="17">IF(ISNUMBER(M45), (M45 - $B45) / $B45, "")</f>
        <v>-3.8961038961038592E-3</v>
      </c>
      <c r="O45" s="18">
        <f>IF(ISNUMBER(M45), $B64 * N45, "")</f>
        <v>-584.41558441557891</v>
      </c>
      <c r="Q45" s="223"/>
      <c r="R45" s="223"/>
      <c r="S45" s="223"/>
    </row>
    <row r="46" spans="1:19" ht="17.25" customHeight="1" thickBot="1">
      <c r="A46" s="125" t="s">
        <v>246</v>
      </c>
      <c r="B46" s="126">
        <v>60.2</v>
      </c>
      <c r="C46" s="77">
        <v>6.6889632000000001E-3</v>
      </c>
      <c r="D46" s="15">
        <v>67.900000000000006</v>
      </c>
      <c r="E46" s="32">
        <f t="shared" si="14"/>
        <v>0.12790697674418608</v>
      </c>
      <c r="F46" s="18">
        <f>IF(ISNUMBER(D46), $B64 * E46, "")</f>
        <v>19186.046511627912</v>
      </c>
      <c r="G46" s="31">
        <v>65.7</v>
      </c>
      <c r="H46" s="32">
        <f t="shared" si="15"/>
        <v>9.1362126245847178E-2</v>
      </c>
      <c r="I46" s="101">
        <f>IF(ISNUMBER(G46), $B64 * H46, "")</f>
        <v>13704.318936877076</v>
      </c>
      <c r="J46" s="15">
        <v>65</v>
      </c>
      <c r="K46" s="32">
        <f t="shared" si="16"/>
        <v>7.9734219269102943E-2</v>
      </c>
      <c r="L46" s="18">
        <f>IF(ISNUMBER(J46), $B64 * K46, "")</f>
        <v>11960.132890365441</v>
      </c>
      <c r="M46" s="31">
        <v>61.3</v>
      </c>
      <c r="N46" s="32">
        <f t="shared" si="17"/>
        <v>1.827242524916934E-2</v>
      </c>
      <c r="O46" s="18">
        <f>IF(ISNUMBER(M46), $B64 * N46, "")</f>
        <v>2740.863787375401</v>
      </c>
      <c r="Q46" s="228"/>
      <c r="R46" s="228"/>
      <c r="S46" s="228"/>
    </row>
    <row r="47" spans="1:19" ht="17.25" customHeight="1" thickBot="1">
      <c r="A47" s="125" t="s">
        <v>64</v>
      </c>
      <c r="B47" s="126">
        <v>29.9</v>
      </c>
      <c r="C47" s="77">
        <v>3.3557047E-3</v>
      </c>
      <c r="D47" s="15">
        <v>30</v>
      </c>
      <c r="E47" s="32">
        <f t="shared" si="14"/>
        <v>3.3444816053512182E-3</v>
      </c>
      <c r="F47" s="18">
        <f>IF(ISNUMBER(D47), $B64 * E47, "")</f>
        <v>501.67224080268272</v>
      </c>
      <c r="G47" s="31">
        <v>29.2</v>
      </c>
      <c r="H47" s="32">
        <f t="shared" si="15"/>
        <v>-2.3411371237458171E-2</v>
      </c>
      <c r="I47" s="101">
        <f>IF(ISNUMBER(G47), $B64 * H47, "")</f>
        <v>-3511.7056856187255</v>
      </c>
      <c r="J47" s="15">
        <v>28.8</v>
      </c>
      <c r="K47" s="32">
        <f t="shared" si="16"/>
        <v>-3.678929765886281E-2</v>
      </c>
      <c r="L47" s="18">
        <f>IF(ISNUMBER(J47), $B64 * K47, "")</f>
        <v>-5518.3946488294214</v>
      </c>
      <c r="M47" s="31">
        <v>29.1</v>
      </c>
      <c r="N47" s="32">
        <f t="shared" si="17"/>
        <v>-2.675585284280927E-2</v>
      </c>
      <c r="O47" s="18">
        <f>IF(ISNUMBER(M47), $B64 * N47, "")</f>
        <v>-4013.3779264213904</v>
      </c>
      <c r="Q47" s="228"/>
      <c r="R47" s="228"/>
      <c r="S47" s="228"/>
    </row>
    <row r="48" spans="1:19" ht="17.25" customHeight="1" thickBot="1">
      <c r="A48" s="127" t="s">
        <v>331</v>
      </c>
      <c r="B48" s="128">
        <v>9.5500000000000002E-2</v>
      </c>
      <c r="C48" s="78">
        <v>-2.0898641999999999E-3</v>
      </c>
      <c r="D48" s="20">
        <v>9.6500000000000002E-2</v>
      </c>
      <c r="E48" s="21">
        <f t="shared" si="14"/>
        <v>1.0471204188481685E-2</v>
      </c>
      <c r="F48" s="22">
        <f>IF(ISNUMBER(D48), $B64 * E48, "")</f>
        <v>1570.6806282722528</v>
      </c>
      <c r="G48" s="30">
        <v>9.35E-2</v>
      </c>
      <c r="H48" s="21">
        <f t="shared" si="15"/>
        <v>-2.0942408376963369E-2</v>
      </c>
      <c r="I48" s="105">
        <f>IF(ISNUMBER(G48), $B64 * H48, "")</f>
        <v>-3141.3612565445055</v>
      </c>
      <c r="J48" s="20">
        <v>9.2999999999999999E-2</v>
      </c>
      <c r="K48" s="21">
        <f t="shared" si="16"/>
        <v>-2.6178010471204213E-2</v>
      </c>
      <c r="L48" s="22">
        <f>IF(ISNUMBER(J48), $B64 * K48, "")</f>
        <v>-3926.7015706806319</v>
      </c>
      <c r="M48" s="30">
        <v>9.3899999999999997E-2</v>
      </c>
      <c r="N48" s="21">
        <f t="shared" si="17"/>
        <v>-1.6753926701570724E-2</v>
      </c>
      <c r="O48" s="22">
        <f>IF(ISNUMBER(M48), $B64 * N48, "")</f>
        <v>-2513.0890052356085</v>
      </c>
      <c r="Q48" s="228"/>
      <c r="R48" s="228"/>
      <c r="S48" s="228"/>
    </row>
    <row r="49" spans="1:19" ht="17.25" customHeight="1" thickBot="1">
      <c r="A49" s="125" t="s">
        <v>159</v>
      </c>
      <c r="B49" s="129">
        <v>67.5</v>
      </c>
      <c r="C49" s="80">
        <v>-2.9542097E-3</v>
      </c>
      <c r="D49" s="106">
        <v>67.7</v>
      </c>
      <c r="E49" s="107">
        <f>IF(ISNUMBER(D49), (D49 - $B49) / $B49, "")</f>
        <v>2.9629629629630049E-3</v>
      </c>
      <c r="F49" s="108">
        <f>IF(ISNUMBER(D49), $B64 * E49, "")</f>
        <v>444.44444444445071</v>
      </c>
      <c r="G49" s="109">
        <v>64.5</v>
      </c>
      <c r="H49" s="107">
        <f>IF(ISNUMBER(G49), (G49 - $B49) / $B49, "")</f>
        <v>-4.4444444444444446E-2</v>
      </c>
      <c r="I49" s="110">
        <f>IF(ISNUMBER(G49), $B64 * H49, "")</f>
        <v>-6666.666666666667</v>
      </c>
      <c r="J49" s="106">
        <v>64.900000000000006</v>
      </c>
      <c r="K49" s="107">
        <f>IF(ISNUMBER(J49), (J49 - $B49) / $B49, "")</f>
        <v>-3.8518518518518431E-2</v>
      </c>
      <c r="L49" s="108">
        <f>IF(ISNUMBER(J49), $B64 * K49, "")</f>
        <v>-5777.7777777777646</v>
      </c>
      <c r="M49" s="109">
        <v>67.099999999999994</v>
      </c>
      <c r="N49" s="107">
        <f>IF(ISNUMBER(M49), (M49 - $B49) / $B49, "")</f>
        <v>-5.9259259259260098E-3</v>
      </c>
      <c r="O49" s="108">
        <f>IF(ISNUMBER(M49), $B64 * N49, "")</f>
        <v>-888.88888888890142</v>
      </c>
      <c r="Q49" s="228"/>
      <c r="R49" s="228"/>
      <c r="S49" s="228"/>
    </row>
    <row r="50" spans="1:19" ht="17.25" customHeight="1" thickBot="1">
      <c r="A50" s="125" t="s">
        <v>190</v>
      </c>
      <c r="B50" s="126">
        <v>90.3</v>
      </c>
      <c r="C50" s="77">
        <v>-7.6923076999999996E-3</v>
      </c>
      <c r="D50" s="15">
        <v>90.4</v>
      </c>
      <c r="E50" s="32">
        <f t="shared" ref="E50:E53" si="18">IF(ISNUMBER(D50), (D50 - $B50) / $B50, "")</f>
        <v>1.1074197120709694E-3</v>
      </c>
      <c r="F50" s="18">
        <f>IF(ISNUMBER(D50), $B64 * E50, "")</f>
        <v>166.11295681064541</v>
      </c>
      <c r="G50" s="31">
        <v>87.1</v>
      </c>
      <c r="H50" s="32">
        <f t="shared" ref="H50:H53" si="19">IF(ISNUMBER(G50), (G50 - $B50) / $B50, "")</f>
        <v>-3.5437430786268029E-2</v>
      </c>
      <c r="I50" s="101">
        <f>IF(ISNUMBER(G50), $B64 * H50, "")</f>
        <v>-5315.614617940204</v>
      </c>
      <c r="J50" s="15">
        <v>86.7</v>
      </c>
      <c r="K50" s="32">
        <f t="shared" ref="K50:K53" si="20">IF(ISNUMBER(J50), (J50 - $B50) / $B50, "")</f>
        <v>-3.986710963455143E-2</v>
      </c>
      <c r="L50" s="18">
        <f>IF(ISNUMBER(J50), $B64 * K50, "")</f>
        <v>-5980.0664451827142</v>
      </c>
      <c r="M50" s="31">
        <v>87.8</v>
      </c>
      <c r="N50" s="32">
        <f t="shared" ref="N50:N53" si="21">IF(ISNUMBER(M50), (M50 - $B50) / $B50, "")</f>
        <v>-2.7685492801771874E-2</v>
      </c>
      <c r="O50" s="18">
        <f>IF(ISNUMBER(M50), $B64 * N50, "")</f>
        <v>-4152.8239202657815</v>
      </c>
      <c r="Q50" s="228"/>
      <c r="R50" s="228"/>
      <c r="S50" s="228"/>
    </row>
    <row r="51" spans="1:19" ht="17.25" customHeight="1" thickBot="1">
      <c r="A51" s="125" t="s">
        <v>212</v>
      </c>
      <c r="B51" s="126">
        <v>7.18</v>
      </c>
      <c r="C51" s="77">
        <v>-9.6551724000000002E-3</v>
      </c>
      <c r="D51" s="15">
        <v>7.16</v>
      </c>
      <c r="E51" s="32">
        <f t="shared" si="18"/>
        <v>-2.7855153203342024E-3</v>
      </c>
      <c r="F51" s="18">
        <f>IF(ISNUMBER(D51), $B64 * E51, "")</f>
        <v>-417.82729805013037</v>
      </c>
      <c r="G51" s="31">
        <v>7.01</v>
      </c>
      <c r="H51" s="32">
        <f t="shared" si="19"/>
        <v>-2.3676880222841215E-2</v>
      </c>
      <c r="I51" s="101">
        <f>IF(ISNUMBER(G51), $B64 * H51, "")</f>
        <v>-3551.5320334261824</v>
      </c>
      <c r="J51" s="15">
        <v>6.96</v>
      </c>
      <c r="K51" s="32">
        <f t="shared" si="20"/>
        <v>-3.0640668523676848E-2</v>
      </c>
      <c r="L51" s="18">
        <f>IF(ISNUMBER(J51), $B64 * K51, "")</f>
        <v>-4596.1002785515275</v>
      </c>
      <c r="M51" s="31">
        <v>7.08</v>
      </c>
      <c r="N51" s="32">
        <f t="shared" si="21"/>
        <v>-1.392757660167126E-2</v>
      </c>
      <c r="O51" s="18">
        <f>IF(ISNUMBER(M51), $B64 * N51, "")</f>
        <v>-2089.1364902506889</v>
      </c>
      <c r="Q51" s="228"/>
      <c r="R51" s="228"/>
      <c r="S51" s="228"/>
    </row>
    <row r="52" spans="1:19" ht="17.25" customHeight="1" thickBot="1">
      <c r="A52" s="125" t="s">
        <v>125</v>
      </c>
      <c r="B52" s="126">
        <v>65.8</v>
      </c>
      <c r="C52" s="77">
        <v>-1.05263158E-2</v>
      </c>
      <c r="D52" s="15">
        <v>66</v>
      </c>
      <c r="E52" s="32">
        <f t="shared" si="18"/>
        <v>3.0395136778115935E-3</v>
      </c>
      <c r="F52" s="18">
        <f>IF(ISNUMBER(D52), $B64 * E52, "")</f>
        <v>455.92705167173904</v>
      </c>
      <c r="G52" s="31">
        <v>63.9</v>
      </c>
      <c r="H52" s="32">
        <f t="shared" si="19"/>
        <v>-2.8875379939209706E-2</v>
      </c>
      <c r="I52" s="101">
        <f>IF(ISNUMBER(G52), $B64 * H52, "")</f>
        <v>-4331.3069908814559</v>
      </c>
      <c r="J52" s="15">
        <v>63.2</v>
      </c>
      <c r="K52" s="32">
        <f t="shared" si="20"/>
        <v>-3.9513677811550067E-2</v>
      </c>
      <c r="L52" s="18">
        <f>IF(ISNUMBER(J52), $B64 * K52, "")</f>
        <v>-5927.0516717325099</v>
      </c>
      <c r="M52" s="31">
        <v>63.6</v>
      </c>
      <c r="N52" s="32">
        <f t="shared" si="21"/>
        <v>-3.3434650455926987E-2</v>
      </c>
      <c r="O52" s="18">
        <f>IF(ISNUMBER(M52), $B64 * N52, "")</f>
        <v>-5015.1975683890478</v>
      </c>
      <c r="Q52" s="33"/>
      <c r="R52" s="33"/>
    </row>
    <row r="53" spans="1:19" ht="17.25" customHeight="1" thickBot="1">
      <c r="A53" s="130" t="s">
        <v>129</v>
      </c>
      <c r="B53" s="131">
        <v>56.2</v>
      </c>
      <c r="C53" s="79">
        <v>-1.0563380299999999E-2</v>
      </c>
      <c r="D53" s="24">
        <v>56.9</v>
      </c>
      <c r="E53" s="25">
        <f t="shared" si="18"/>
        <v>1.2455516014234799E-2</v>
      </c>
      <c r="F53" s="104">
        <f>IF(ISNUMBER(D53), $B64 * E53, "")</f>
        <v>1868.3274021352199</v>
      </c>
      <c r="G53" s="102">
        <v>55.7</v>
      </c>
      <c r="H53" s="25">
        <f t="shared" si="19"/>
        <v>-8.8967971530249101E-3</v>
      </c>
      <c r="I53" s="103">
        <f>IF(ISNUMBER(G53), $B64 * H53, "")</f>
        <v>-1334.5195729537365</v>
      </c>
      <c r="J53" s="24">
        <v>54.9</v>
      </c>
      <c r="K53" s="25">
        <f t="shared" si="20"/>
        <v>-2.3131672597864843E-2</v>
      </c>
      <c r="L53" s="104">
        <f>IF(ISNUMBER(J53), $B64 * K53, "")</f>
        <v>-3469.7508896797267</v>
      </c>
      <c r="M53" s="102">
        <v>55.3</v>
      </c>
      <c r="N53" s="25">
        <f t="shared" si="21"/>
        <v>-1.6014234875444941E-2</v>
      </c>
      <c r="O53" s="104">
        <f>IF(ISNUMBER(M53), $B64 * N53, "")</f>
        <v>-2402.1352313167413</v>
      </c>
      <c r="Q53" s="237"/>
      <c r="R53" s="238"/>
      <c r="S53" s="239"/>
    </row>
    <row r="54" spans="1:19" ht="17.25" customHeight="1">
      <c r="A54" s="123" t="s">
        <v>147</v>
      </c>
      <c r="B54" s="124">
        <v>8.89</v>
      </c>
      <c r="C54" s="76">
        <v>-1.2222222200000001E-2</v>
      </c>
      <c r="D54" s="13">
        <v>9.01</v>
      </c>
      <c r="E54" s="14">
        <f>IF(ISNUMBER(D54), (D54 - $B54) / $B54, "")</f>
        <v>1.3498312710911047E-2</v>
      </c>
      <c r="F54" s="16">
        <f>IF(ISNUMBER(D54), $B64 * E54, "")</f>
        <v>2024.7469066366571</v>
      </c>
      <c r="G54" s="29">
        <v>8.73</v>
      </c>
      <c r="H54" s="14">
        <f>IF(ISNUMBER(G54), (G54 - $B54) / $B54, "")</f>
        <v>-1.7997750281214864E-2</v>
      </c>
      <c r="I54" s="100">
        <f>IF(ISNUMBER(G54), $B64 * H54, "")</f>
        <v>-2699.6625421822296</v>
      </c>
      <c r="J54" s="13">
        <v>8.65</v>
      </c>
      <c r="K54" s="14">
        <f>IF(ISNUMBER(J54), (J54 - $B54) / $B54, "")</f>
        <v>-2.6996625421822296E-2</v>
      </c>
      <c r="L54" s="16">
        <f>IF(ISNUMBER(J54), $B64 * K54, "")</f>
        <v>-4049.4938132733441</v>
      </c>
      <c r="M54" s="29">
        <v>8.7200000000000006</v>
      </c>
      <c r="N54" s="14">
        <f>IF(ISNUMBER(M54), (M54 - $B54) / $B54, "")</f>
        <v>-1.9122609673790768E-2</v>
      </c>
      <c r="O54" s="16">
        <f>IF(ISNUMBER(M54), $B64 * N54, "")</f>
        <v>-2868.3914510686154</v>
      </c>
      <c r="Q54" s="240"/>
      <c r="R54" s="241"/>
      <c r="S54" s="242"/>
    </row>
    <row r="55" spans="1:19" ht="17.25" customHeight="1" thickBot="1">
      <c r="A55" s="125" t="s">
        <v>198</v>
      </c>
      <c r="B55" s="126">
        <v>49.4</v>
      </c>
      <c r="C55" s="77">
        <v>-1.39720559E-2</v>
      </c>
      <c r="D55" s="15">
        <v>50</v>
      </c>
      <c r="E55" s="32">
        <f t="shared" ref="E55:E58" si="22">IF(ISNUMBER(D55), (D55 - $B55) / $B55, "")</f>
        <v>1.2145748987854281E-2</v>
      </c>
      <c r="F55" s="18">
        <f>IF(ISNUMBER(D55), $B64 * E55, "")</f>
        <v>1821.8623481781422</v>
      </c>
      <c r="G55" s="31">
        <v>48.3</v>
      </c>
      <c r="H55" s="32">
        <f t="shared" ref="H55:H58" si="23">IF(ISNUMBER(G55), (G55 - $B55) / $B55, "")</f>
        <v>-2.2267206477732823E-2</v>
      </c>
      <c r="I55" s="101">
        <f>IF(ISNUMBER(G55), $B64 * H55, "")</f>
        <v>-3340.0809716599233</v>
      </c>
      <c r="J55" s="15">
        <v>48.3</v>
      </c>
      <c r="K55" s="32">
        <f t="shared" ref="K55:K58" si="24">IF(ISNUMBER(J55), (J55 - $B55) / $B55, "")</f>
        <v>-2.2267206477732823E-2</v>
      </c>
      <c r="L55" s="18">
        <f>IF(ISNUMBER(J55), $B64 * K55, "")</f>
        <v>-3340.0809716599233</v>
      </c>
      <c r="M55" s="31">
        <v>49</v>
      </c>
      <c r="N55" s="32">
        <f t="shared" ref="N55:N58" si="25">IF(ISNUMBER(M55), (M55 - $B55) / $B55, "")</f>
        <v>-8.0971659919028063E-3</v>
      </c>
      <c r="O55" s="18">
        <f>IF(ISNUMBER(M55), $B64 * N55, "")</f>
        <v>-1214.5748987854211</v>
      </c>
      <c r="Q55" s="243"/>
      <c r="R55" s="244"/>
      <c r="S55" s="245"/>
    </row>
    <row r="56" spans="1:19" ht="17.25" customHeight="1" thickBot="1">
      <c r="A56" s="125" t="s">
        <v>71</v>
      </c>
      <c r="B56" s="126">
        <v>19.2</v>
      </c>
      <c r="C56" s="77">
        <v>-1.5384615399999999E-2</v>
      </c>
      <c r="D56" s="15">
        <v>19.600000000000001</v>
      </c>
      <c r="E56" s="32">
        <f t="shared" si="22"/>
        <v>2.0833333333333447E-2</v>
      </c>
      <c r="F56" s="18">
        <f>IF(ISNUMBER(D56), $B64 * E56, "")</f>
        <v>3125.0000000000168</v>
      </c>
      <c r="G56" s="31">
        <v>19</v>
      </c>
      <c r="H56" s="32">
        <f t="shared" si="23"/>
        <v>-1.041666666666663E-2</v>
      </c>
      <c r="I56" s="101">
        <f>IF(ISNUMBER(G56), $B64 * H56, "")</f>
        <v>-1562.4999999999945</v>
      </c>
      <c r="J56" s="15">
        <v>19</v>
      </c>
      <c r="K56" s="32">
        <f t="shared" si="24"/>
        <v>-1.041666666666663E-2</v>
      </c>
      <c r="L56" s="18">
        <f>IF(ISNUMBER(J56), $B64 * K56, "")</f>
        <v>-1562.4999999999945</v>
      </c>
      <c r="M56" s="31">
        <v>19.3</v>
      </c>
      <c r="N56" s="32">
        <f t="shared" si="25"/>
        <v>5.2083333333334076E-3</v>
      </c>
      <c r="O56" s="18">
        <f>IF(ISNUMBER(M56), $B64 * N56, "")</f>
        <v>781.25000000001114</v>
      </c>
      <c r="Q56" s="228"/>
      <c r="R56" s="228"/>
      <c r="S56" s="228"/>
    </row>
    <row r="57" spans="1:19" ht="17.25" customHeight="1" thickBot="1">
      <c r="A57" s="125" t="s">
        <v>230</v>
      </c>
      <c r="B57" s="126">
        <v>52.7</v>
      </c>
      <c r="C57" s="77">
        <v>-1.6791044799999998E-2</v>
      </c>
      <c r="D57" s="15">
        <v>53.2</v>
      </c>
      <c r="E57" s="32">
        <f t="shared" si="22"/>
        <v>9.4876660341555973E-3</v>
      </c>
      <c r="F57" s="18">
        <f>IF(ISNUMBER(D57), $B64 * E57, "")</f>
        <v>1423.1499051233395</v>
      </c>
      <c r="G57" s="31">
        <v>51.8</v>
      </c>
      <c r="H57" s="32">
        <f t="shared" si="23"/>
        <v>-1.7077798861480184E-2</v>
      </c>
      <c r="I57" s="101">
        <f>IF(ISNUMBER(G57), $B64 * H57, "")</f>
        <v>-2561.6698292220276</v>
      </c>
      <c r="J57" s="15">
        <v>51.9</v>
      </c>
      <c r="K57" s="32">
        <f t="shared" si="24"/>
        <v>-1.5180265654649036E-2</v>
      </c>
      <c r="L57" s="18">
        <f>IF(ISNUMBER(J57), $B64 * K57, "")</f>
        <v>-2277.0398481973552</v>
      </c>
      <c r="M57" s="31">
        <v>52.4</v>
      </c>
      <c r="N57" s="32">
        <f t="shared" si="25"/>
        <v>-5.6925996204934392E-3</v>
      </c>
      <c r="O57" s="18">
        <f>IF(ISNUMBER(M57), $B64 * N57, "")</f>
        <v>-853.88994307401583</v>
      </c>
      <c r="Q57" s="223"/>
      <c r="R57" s="223"/>
      <c r="S57" s="223"/>
    </row>
    <row r="58" spans="1:19" ht="17.25" customHeight="1" thickBot="1">
      <c r="A58" s="127" t="s">
        <v>119</v>
      </c>
      <c r="B58" s="128">
        <v>17.100000000000001</v>
      </c>
      <c r="C58" s="78">
        <v>-1.7241379300000002E-2</v>
      </c>
      <c r="D58" s="20">
        <v>17.2</v>
      </c>
      <c r="E58" s="21">
        <f t="shared" si="22"/>
        <v>5.8479532163741438E-3</v>
      </c>
      <c r="F58" s="22">
        <f>IF(ISNUMBER(D58), $B64 * E58, "")</f>
        <v>877.19298245612151</v>
      </c>
      <c r="G58" s="30">
        <v>16.7</v>
      </c>
      <c r="H58" s="21">
        <f t="shared" si="23"/>
        <v>-2.33918128654972E-2</v>
      </c>
      <c r="I58" s="105">
        <f>IF(ISNUMBER(G58), $B64 * H58, "")</f>
        <v>-3508.7719298245797</v>
      </c>
      <c r="J58" s="20">
        <v>16.3</v>
      </c>
      <c r="K58" s="21">
        <f t="shared" si="24"/>
        <v>-4.6783625730994191E-2</v>
      </c>
      <c r="L58" s="22">
        <f>IF(ISNUMBER(J58), $B64 * K58, "")</f>
        <v>-7017.5438596491285</v>
      </c>
      <c r="M58" s="30">
        <v>16.7</v>
      </c>
      <c r="N58" s="21">
        <f t="shared" si="25"/>
        <v>-2.33918128654972E-2</v>
      </c>
      <c r="O58" s="22">
        <f>IF(ISNUMBER(M58), $B64 * N58, "")</f>
        <v>-3508.7719298245797</v>
      </c>
      <c r="Q58" s="223"/>
      <c r="R58" s="223"/>
      <c r="S58" s="223"/>
    </row>
    <row r="59" spans="1:19" ht="17.25" customHeight="1" thickBot="1">
      <c r="A59" s="125" t="s">
        <v>200</v>
      </c>
      <c r="B59" s="129">
        <v>11.2</v>
      </c>
      <c r="C59" s="80">
        <v>-1.75438596E-2</v>
      </c>
      <c r="D59" s="106">
        <v>11.2</v>
      </c>
      <c r="E59" s="107">
        <f>IF(ISNUMBER(D59), (D59 - $B59) / $B59, "")</f>
        <v>0</v>
      </c>
      <c r="F59" s="108">
        <f>IF(ISNUMBER(D59), $B64 * E59, "")</f>
        <v>0</v>
      </c>
      <c r="G59" s="109">
        <v>11</v>
      </c>
      <c r="H59" s="107">
        <f>IF(ISNUMBER(G59), (G59 - $B59) / $B59, "")</f>
        <v>-1.7857142857142794E-2</v>
      </c>
      <c r="I59" s="110">
        <f>IF(ISNUMBER(G59), $B64 * H59, "")</f>
        <v>-2678.5714285714189</v>
      </c>
      <c r="J59" s="106">
        <v>10.8</v>
      </c>
      <c r="K59" s="107">
        <f>IF(ISNUMBER(J59), (J59 - $B59) / $B59, "")</f>
        <v>-3.5714285714285587E-2</v>
      </c>
      <c r="L59" s="108">
        <f>IF(ISNUMBER(J59), $B64 * K59, "")</f>
        <v>-5357.1428571428378</v>
      </c>
      <c r="M59" s="109">
        <v>11</v>
      </c>
      <c r="N59" s="107">
        <f>IF(ISNUMBER(M59), (M59 - $B59) / $B59, "")</f>
        <v>-1.7857142857142794E-2</v>
      </c>
      <c r="O59" s="108">
        <f>IF(ISNUMBER(M59), $B64 * N59, "")</f>
        <v>-2678.5714285714189</v>
      </c>
      <c r="Q59" s="228"/>
      <c r="R59" s="228"/>
      <c r="S59" s="228"/>
    </row>
    <row r="60" spans="1:19" ht="17.25" customHeight="1" thickBot="1">
      <c r="A60" s="125" t="s">
        <v>206</v>
      </c>
      <c r="B60" s="126">
        <v>11.1</v>
      </c>
      <c r="C60" s="77">
        <v>-1.7699115000000001E-2</v>
      </c>
      <c r="D60" s="15">
        <v>11.2</v>
      </c>
      <c r="E60" s="32">
        <f t="shared" ref="E60:E63" si="26">IF(ISNUMBER(D60), (D60 - $B60) / $B60, "")</f>
        <v>9.0090090090089777E-3</v>
      </c>
      <c r="F60" s="18">
        <f>IF(ISNUMBER(D60), $B64 * E60, "")</f>
        <v>1351.3513513513467</v>
      </c>
      <c r="G60" s="31">
        <v>11</v>
      </c>
      <c r="H60" s="32">
        <f t="shared" ref="H60:H63" si="27">IF(ISNUMBER(G60), (G60 - $B60) / $B60, "")</f>
        <v>-9.0090090090089777E-3</v>
      </c>
      <c r="I60" s="101">
        <f>IF(ISNUMBER(G60), $B64 * H60, "")</f>
        <v>-1351.3513513513467</v>
      </c>
      <c r="J60" s="15">
        <v>10.9</v>
      </c>
      <c r="K60" s="32">
        <f t="shared" ref="K60:K63" si="28">IF(ISNUMBER(J60), (J60 - $B60) / $B60, "")</f>
        <v>-1.8018018018017955E-2</v>
      </c>
      <c r="L60" s="18">
        <f>IF(ISNUMBER(J60), $B64 * K60, "")</f>
        <v>-2702.7027027026934</v>
      </c>
      <c r="M60" s="31">
        <v>11</v>
      </c>
      <c r="N60" s="32">
        <f t="shared" ref="N60:N63" si="29">IF(ISNUMBER(M60), (M60 - $B60) / $B60, "")</f>
        <v>-9.0090090090089777E-3</v>
      </c>
      <c r="O60" s="18">
        <f>IF(ISNUMBER(M60), $B64 * N60, "")</f>
        <v>-1351.3513513513467</v>
      </c>
      <c r="Q60" s="228"/>
      <c r="R60" s="228"/>
      <c r="S60" s="228"/>
    </row>
    <row r="61" spans="1:19" ht="17.25" customHeight="1" thickBot="1">
      <c r="A61" s="125" t="s">
        <v>175</v>
      </c>
      <c r="B61" s="126">
        <v>10.7</v>
      </c>
      <c r="C61" s="77">
        <v>-1.83486239E-2</v>
      </c>
      <c r="D61" s="15">
        <v>10.8</v>
      </c>
      <c r="E61" s="32">
        <f t="shared" si="26"/>
        <v>9.3457943925234974E-3</v>
      </c>
      <c r="F61" s="18">
        <f>IF(ISNUMBER(D61), $B64 * E61, "")</f>
        <v>1401.8691588785246</v>
      </c>
      <c r="G61" s="31">
        <v>10.7</v>
      </c>
      <c r="H61" s="32">
        <f t="shared" si="27"/>
        <v>0</v>
      </c>
      <c r="I61" s="101">
        <f>IF(ISNUMBER(G61), $B64 * H61, "")</f>
        <v>0</v>
      </c>
      <c r="J61" s="15">
        <v>10.6</v>
      </c>
      <c r="K61" s="32">
        <f t="shared" si="28"/>
        <v>-9.3457943925233326E-3</v>
      </c>
      <c r="L61" s="18">
        <f>IF(ISNUMBER(J61), $B64 * K61, "")</f>
        <v>-1401.8691588784998</v>
      </c>
      <c r="M61" s="31">
        <v>10.8</v>
      </c>
      <c r="N61" s="32">
        <f t="shared" si="29"/>
        <v>9.3457943925234974E-3</v>
      </c>
      <c r="O61" s="18">
        <f>IF(ISNUMBER(M61), $B64 * N61, "")</f>
        <v>1401.8691588785246</v>
      </c>
      <c r="Q61" s="228"/>
      <c r="R61" s="228"/>
      <c r="S61" s="228"/>
    </row>
    <row r="62" spans="1:19" ht="17.25" customHeight="1">
      <c r="A62" s="125" t="s">
        <v>204</v>
      </c>
      <c r="B62" s="126">
        <v>7.89</v>
      </c>
      <c r="C62" s="77">
        <v>-1.8656716399999999E-2</v>
      </c>
      <c r="D62" s="15">
        <v>7.88</v>
      </c>
      <c r="E62" s="32">
        <f t="shared" si="26"/>
        <v>-1.267427122940404E-3</v>
      </c>
      <c r="F62" s="18">
        <f>IF(ISNUMBER(D62), $B64 * E62, "")</f>
        <v>-190.1140684410606</v>
      </c>
      <c r="G62" s="31">
        <v>7.71</v>
      </c>
      <c r="H62" s="32">
        <f t="shared" si="27"/>
        <v>-2.2813688212927723E-2</v>
      </c>
      <c r="I62" s="101">
        <f>IF(ISNUMBER(G62), $B64 * H62, "")</f>
        <v>-3422.0532319391582</v>
      </c>
      <c r="J62" s="15">
        <v>7.61</v>
      </c>
      <c r="K62" s="32">
        <f t="shared" si="28"/>
        <v>-3.5487959442331983E-2</v>
      </c>
      <c r="L62" s="18">
        <f>IF(ISNUMBER(J62), $B64 * K62, "")</f>
        <v>-5323.1939163497973</v>
      </c>
      <c r="M62" s="31">
        <v>7.73</v>
      </c>
      <c r="N62" s="32">
        <f t="shared" si="29"/>
        <v>-2.02788339670468E-2</v>
      </c>
      <c r="O62" s="18">
        <f>IF(ISNUMBER(M62), $B64 * N62, "")</f>
        <v>-3041.82509505702</v>
      </c>
      <c r="Q62" s="250"/>
      <c r="R62" s="251"/>
      <c r="S62" s="252"/>
    </row>
    <row r="63" spans="1:19" ht="17.25" customHeight="1" thickBot="1">
      <c r="A63" s="130" t="s">
        <v>186</v>
      </c>
      <c r="B63" s="131">
        <v>10.199999999999999</v>
      </c>
      <c r="C63" s="79">
        <v>-1.9230769200000001E-2</v>
      </c>
      <c r="D63" s="24">
        <v>10.199999999999999</v>
      </c>
      <c r="E63" s="25">
        <f t="shared" si="26"/>
        <v>0</v>
      </c>
      <c r="F63" s="104">
        <f>IF(ISNUMBER(D63), $B64 * E63, "")</f>
        <v>0</v>
      </c>
      <c r="G63" s="102">
        <v>10.1</v>
      </c>
      <c r="H63" s="25">
        <f t="shared" si="27"/>
        <v>-9.8039215686274161E-3</v>
      </c>
      <c r="I63" s="103">
        <f>IF(ISNUMBER(G63), $B64 * H63, "")</f>
        <v>-1470.5882352941123</v>
      </c>
      <c r="J63" s="24">
        <v>9.99</v>
      </c>
      <c r="K63" s="25">
        <f t="shared" si="28"/>
        <v>-2.0588235294117557E-2</v>
      </c>
      <c r="L63" s="104">
        <f>IF(ISNUMBER(J63), $B64 * K63, "")</f>
        <v>-3088.2352941176337</v>
      </c>
      <c r="M63" s="102">
        <v>10.1</v>
      </c>
      <c r="N63" s="25">
        <f t="shared" si="29"/>
        <v>-9.8039215686274161E-3</v>
      </c>
      <c r="O63" s="104">
        <f>IF(ISNUMBER(M63), $B64 * N63, "")</f>
        <v>-1470.5882352941123</v>
      </c>
      <c r="Q63" s="253"/>
      <c r="R63" s="254"/>
      <c r="S63" s="255"/>
    </row>
    <row r="64" spans="1:19" ht="17.25" customHeight="1" thickBot="1">
      <c r="A64" s="132" t="s">
        <v>266</v>
      </c>
      <c r="B64" s="261">
        <f>$B$37</f>
        <v>150000</v>
      </c>
      <c r="C64" s="262"/>
      <c r="D64" s="26" t="s">
        <v>267</v>
      </c>
      <c r="E64" s="27">
        <f>IF(COUNT(E44:E63), SUM(E44:E63) / COUNT(E44:E63), 0)</f>
        <v>1.2519498156649937E-2</v>
      </c>
      <c r="F64" s="28">
        <f>SUM(F44:F63)</f>
        <v>37558.494469949808</v>
      </c>
      <c r="G64" s="26" t="s">
        <v>267</v>
      </c>
      <c r="H64" s="27">
        <f>IF(COUNT(H44:H63), SUM(H44:H63) / COUNT(H44:H63), 0)</f>
        <v>-1.5704422592276526E-2</v>
      </c>
      <c r="I64" s="28">
        <f>SUM(I44:I63)</f>
        <v>-47113.267776829569</v>
      </c>
      <c r="J64" s="26" t="s">
        <v>267</v>
      </c>
      <c r="K64" s="27">
        <f>IF(COUNT(K44:K63), SUM(K44:K63) / COUNT(K44:K63), 0)</f>
        <v>-2.1188767341609755E-2</v>
      </c>
      <c r="L64" s="28">
        <f>SUM(L44:L63)</f>
        <v>-63566.302024829267</v>
      </c>
      <c r="M64" s="26" t="s">
        <v>267</v>
      </c>
      <c r="N64" s="27">
        <f>IF(COUNT(N44:N63), SUM(N44:N63) / COUNT(N44:N63), 0)</f>
        <v>-1.5087169180139293E-2</v>
      </c>
      <c r="O64" s="28">
        <f>SUM(O44:O63)</f>
        <v>-45261.507540417879</v>
      </c>
      <c r="Q64" s="256"/>
      <c r="R64" s="257"/>
      <c r="S64" s="258"/>
    </row>
    <row r="65" spans="1:19" ht="17.25" customHeight="1"/>
    <row r="66" spans="1:19" ht="17.25" customHeight="1" thickBot="1"/>
    <row r="67" spans="1:19" ht="17.25" thickBot="1">
      <c r="A67" s="202" t="s">
        <v>45</v>
      </c>
      <c r="B67" s="203"/>
      <c r="C67" s="203"/>
      <c r="D67" s="203"/>
      <c r="E67" s="203"/>
      <c r="F67" s="203"/>
      <c r="G67" s="203"/>
      <c r="H67" s="203"/>
      <c r="I67" s="203"/>
      <c r="J67" s="203"/>
      <c r="K67" s="203"/>
      <c r="L67" s="203"/>
      <c r="M67" s="203"/>
      <c r="N67" s="203"/>
      <c r="O67" s="204"/>
      <c r="Q67" s="223"/>
      <c r="R67" s="223"/>
      <c r="S67" s="223"/>
    </row>
    <row r="68" spans="1:19" ht="17.25" thickBot="1">
      <c r="A68" s="194" t="s">
        <v>263</v>
      </c>
      <c r="B68" s="202" t="s">
        <v>49</v>
      </c>
      <c r="C68" s="204"/>
      <c r="D68" s="202" t="s">
        <v>57</v>
      </c>
      <c r="E68" s="203"/>
      <c r="F68" s="204"/>
      <c r="G68" s="229">
        <f>_xlfn.IFNA(VLOOKUP(B68, 현재가테이블!$B$2:$D$200, 2, FALSE), "-")</f>
        <v>48446000</v>
      </c>
      <c r="H68" s="230"/>
      <c r="I68" s="231"/>
      <c r="J68" s="202" t="s">
        <v>58</v>
      </c>
      <c r="K68" s="203"/>
      <c r="L68" s="204"/>
      <c r="M68" s="232">
        <f>_xlfn.IFNA(VLOOKUP(B68, 현재가테이블!$B$2:$D$200, 3, FALSE), "-")</f>
        <v>4.5040769699999997E-2</v>
      </c>
      <c r="N68" s="233"/>
      <c r="O68" s="234"/>
      <c r="Q68" s="223"/>
      <c r="R68" s="223"/>
      <c r="S68" s="223"/>
    </row>
    <row r="69" spans="1:19" ht="17.25" thickBot="1">
      <c r="A69" s="263" t="s">
        <v>54</v>
      </c>
      <c r="B69" s="265" t="str">
        <f>TEXT($G$1, "[$-ko-KR]yyyy-mm-dd(ddd) ") &amp; "오전 00:00"</f>
        <v>2022-02-19(토) 오전 00:00</v>
      </c>
      <c r="C69" s="266"/>
      <c r="D69" s="225" t="str">
        <f>TEXT($G$1, "[$-ko-KR]yyyy-mm-dd(ddd) ") &amp; "오후 14:00"</f>
        <v>2022-02-19(토) 오후 14:00</v>
      </c>
      <c r="E69" s="226"/>
      <c r="F69" s="227"/>
      <c r="G69" s="225" t="str">
        <f>TEXT($G$1, "[$-ko-KR]yyyy-mm-dd(ddd) ") &amp; "오후 19:00"</f>
        <v>2022-02-19(토) 오후 19:00</v>
      </c>
      <c r="H69" s="226"/>
      <c r="I69" s="227"/>
      <c r="J69" s="225" t="str">
        <f>TEXT($G$1, "[$-ko-KR]yyyy-mm-dd(ddd) ") &amp; "오후 21:00"</f>
        <v>2022-02-19(토) 오후 21:00</v>
      </c>
      <c r="K69" s="226"/>
      <c r="L69" s="227"/>
      <c r="M69" s="225" t="str">
        <f>TEXT($G$1+1, "[$-ko-KR]yyyy-mm-dd(ddd) ") &amp; "오전 00:00"</f>
        <v>2022-02-20(일) 오전 00:00</v>
      </c>
      <c r="N69" s="226"/>
      <c r="O69" s="227"/>
      <c r="Q69" s="223"/>
      <c r="R69" s="223"/>
      <c r="S69" s="223"/>
    </row>
    <row r="70" spans="1:19" ht="17.25" thickBot="1">
      <c r="A70" s="264"/>
      <c r="B70" s="121" t="s">
        <v>57</v>
      </c>
      <c r="C70" s="122" t="s">
        <v>58</v>
      </c>
      <c r="D70" s="2" t="s">
        <v>57</v>
      </c>
      <c r="E70" s="10" t="s">
        <v>264</v>
      </c>
      <c r="F70" s="11" t="s">
        <v>265</v>
      </c>
      <c r="G70" s="195" t="s">
        <v>57</v>
      </c>
      <c r="H70" s="196" t="s">
        <v>264</v>
      </c>
      <c r="I70" s="197" t="s">
        <v>265</v>
      </c>
      <c r="J70" s="10" t="s">
        <v>57</v>
      </c>
      <c r="K70" s="10" t="s">
        <v>264</v>
      </c>
      <c r="L70" s="115" t="s">
        <v>265</v>
      </c>
      <c r="M70" s="2" t="s">
        <v>57</v>
      </c>
      <c r="N70" s="10" t="s">
        <v>264</v>
      </c>
      <c r="O70" s="66" t="s">
        <v>265</v>
      </c>
      <c r="Q70" s="228"/>
      <c r="R70" s="228"/>
      <c r="S70" s="228"/>
    </row>
    <row r="71" spans="1:19" ht="17.25" thickBot="1">
      <c r="A71" s="123" t="s">
        <v>101</v>
      </c>
      <c r="B71" s="124">
        <v>701</v>
      </c>
      <c r="C71" s="76">
        <v>6.5349544100000004E-2</v>
      </c>
      <c r="D71" s="13">
        <v>691</v>
      </c>
      <c r="E71" s="14">
        <f>IF(ISNUMBER(D71), (D71 - $B71) / $B71, "")</f>
        <v>-1.4265335235378032E-2</v>
      </c>
      <c r="F71" s="16">
        <f>IF(ISNUMBER(D71), $B91 * E71, "")</f>
        <v>-2139.8002853067046</v>
      </c>
      <c r="G71" s="29">
        <v>666</v>
      </c>
      <c r="H71" s="14">
        <f>IF(ISNUMBER(G71), (G71 - $B71) / $B71, "")</f>
        <v>-4.9928673323823107E-2</v>
      </c>
      <c r="I71" s="100">
        <f>IF(ISNUMBER(G71), $B91 * H71, "")</f>
        <v>-7489.3009985734661</v>
      </c>
      <c r="J71" s="13">
        <v>657</v>
      </c>
      <c r="K71" s="14">
        <f>IF(ISNUMBER(J71), (J71 - $B71) / $B71, "")</f>
        <v>-6.2767475035663337E-2</v>
      </c>
      <c r="L71" s="16">
        <f>IF(ISNUMBER(J71), $B91 * K71, "")</f>
        <v>-9415.1212553495006</v>
      </c>
      <c r="M71" s="29">
        <v>642</v>
      </c>
      <c r="N71" s="14">
        <f>IF(ISNUMBER(M71), (M71 - $B71) / $B71, "")</f>
        <v>-8.4165477888730383E-2</v>
      </c>
      <c r="O71" s="16">
        <f>IF(ISNUMBER(M71), $B91 * N71, "")</f>
        <v>-12624.821683309558</v>
      </c>
      <c r="Q71" s="223"/>
      <c r="R71" s="223"/>
      <c r="S71" s="223"/>
    </row>
    <row r="72" spans="1:19" ht="17.25" thickBot="1">
      <c r="A72" s="125" t="s">
        <v>181</v>
      </c>
      <c r="B72" s="126">
        <v>964</v>
      </c>
      <c r="C72" s="77">
        <v>4.2162162199999999E-2</v>
      </c>
      <c r="D72" s="15">
        <v>947</v>
      </c>
      <c r="E72" s="32">
        <f t="shared" ref="E72:E75" si="30">IF(ISNUMBER(D72), (D72 - $B72) / $B72, "")</f>
        <v>-1.7634854771784232E-2</v>
      </c>
      <c r="F72" s="18">
        <f>IF(ISNUMBER(D72), $B91 * E72, "")</f>
        <v>-2645.228215767635</v>
      </c>
      <c r="G72" s="31">
        <v>925</v>
      </c>
      <c r="H72" s="32">
        <f t="shared" ref="H72:H75" si="31">IF(ISNUMBER(G72), (G72 - $B72) / $B72, "")</f>
        <v>-4.0456431535269712E-2</v>
      </c>
      <c r="I72" s="101">
        <f>IF(ISNUMBER(G72), $B91 * H72, "")</f>
        <v>-6068.4647302904568</v>
      </c>
      <c r="J72" s="15">
        <v>916</v>
      </c>
      <c r="K72" s="32">
        <f t="shared" ref="K72:K75" si="32">IF(ISNUMBER(J72), (J72 - $B72) / $B72, "")</f>
        <v>-4.9792531120331947E-2</v>
      </c>
      <c r="L72" s="18">
        <f>IF(ISNUMBER(J72), $B91 * K72, "")</f>
        <v>-7468.8796680497917</v>
      </c>
      <c r="M72" s="31">
        <v>930</v>
      </c>
      <c r="N72" s="32">
        <f t="shared" ref="N72:N75" si="33">IF(ISNUMBER(M72), (M72 - $B72) / $B72, "")</f>
        <v>-3.5269709543568464E-2</v>
      </c>
      <c r="O72" s="18">
        <f>IF(ISNUMBER(M72), $B91 * N72, "")</f>
        <v>-5290.45643153527</v>
      </c>
      <c r="Q72" s="223"/>
      <c r="R72" s="223"/>
      <c r="S72" s="223"/>
    </row>
    <row r="73" spans="1:19" ht="17.25" thickBot="1">
      <c r="A73" s="125" t="s">
        <v>115</v>
      </c>
      <c r="B73" s="126">
        <v>541</v>
      </c>
      <c r="C73" s="77">
        <v>2.8517110299999999E-2</v>
      </c>
      <c r="D73" s="15">
        <v>541</v>
      </c>
      <c r="E73" s="32">
        <f t="shared" si="30"/>
        <v>0</v>
      </c>
      <c r="F73" s="18">
        <f>IF(ISNUMBER(D73), $B91 * E73, "")</f>
        <v>0</v>
      </c>
      <c r="G73" s="31">
        <v>536</v>
      </c>
      <c r="H73" s="32">
        <f t="shared" si="31"/>
        <v>-9.242144177449169E-3</v>
      </c>
      <c r="I73" s="101">
        <f>IF(ISNUMBER(G73), $B91 * H73, "")</f>
        <v>-1386.3216266173754</v>
      </c>
      <c r="J73" s="15">
        <v>533</v>
      </c>
      <c r="K73" s="32">
        <f t="shared" si="32"/>
        <v>-1.4787430683918669E-2</v>
      </c>
      <c r="L73" s="18">
        <f>IF(ISNUMBER(J73), $B91 * K73, "")</f>
        <v>-2218.1146025878002</v>
      </c>
      <c r="M73" s="31">
        <v>535</v>
      </c>
      <c r="N73" s="32">
        <f t="shared" si="33"/>
        <v>-1.1090573012939002E-2</v>
      </c>
      <c r="O73" s="18">
        <f>IF(ISNUMBER(M73), $B91 * N73, "")</f>
        <v>-1663.5859519408502</v>
      </c>
      <c r="Q73" s="228"/>
      <c r="R73" s="228"/>
      <c r="S73" s="228"/>
    </row>
    <row r="74" spans="1:19" ht="17.25" thickBot="1">
      <c r="A74" s="125" t="s">
        <v>89</v>
      </c>
      <c r="B74" s="126">
        <v>942</v>
      </c>
      <c r="C74" s="77">
        <v>6.4102563999999997E-3</v>
      </c>
      <c r="D74" s="15">
        <v>969</v>
      </c>
      <c r="E74" s="32">
        <f t="shared" si="30"/>
        <v>2.8662420382165606E-2</v>
      </c>
      <c r="F74" s="18">
        <f>IF(ISNUMBER(D74), $B91 * E74, "")</f>
        <v>4299.3630573248411</v>
      </c>
      <c r="G74" s="31">
        <v>947</v>
      </c>
      <c r="H74" s="32">
        <f t="shared" si="31"/>
        <v>5.3078556263269636E-3</v>
      </c>
      <c r="I74" s="101">
        <f>IF(ISNUMBER(G74), $B91 * H74, "")</f>
        <v>796.17834394904457</v>
      </c>
      <c r="J74" s="15">
        <v>943</v>
      </c>
      <c r="K74" s="32">
        <f t="shared" si="32"/>
        <v>1.0615711252653928E-3</v>
      </c>
      <c r="L74" s="18">
        <f>IF(ISNUMBER(J74), $B91 * K74, "")</f>
        <v>159.23566878980893</v>
      </c>
      <c r="M74" s="31">
        <v>972</v>
      </c>
      <c r="N74" s="32">
        <f t="shared" si="33"/>
        <v>3.1847133757961783E-2</v>
      </c>
      <c r="O74" s="18">
        <f>IF(ISNUMBER(M74), $B91 * N74, "")</f>
        <v>4777.0700636942674</v>
      </c>
      <c r="Q74" s="228"/>
      <c r="R74" s="228"/>
      <c r="S74" s="228"/>
    </row>
    <row r="75" spans="1:19" ht="17.25" thickBot="1">
      <c r="A75" s="127" t="s">
        <v>262</v>
      </c>
      <c r="B75" s="128">
        <v>169</v>
      </c>
      <c r="C75" s="78">
        <v>5.9523809999999996E-3</v>
      </c>
      <c r="D75" s="20">
        <v>173</v>
      </c>
      <c r="E75" s="21">
        <f t="shared" si="30"/>
        <v>2.3668639053254437E-2</v>
      </c>
      <c r="F75" s="22">
        <f>IF(ISNUMBER(D75), $B91 * E75, "")</f>
        <v>3550.2958579881656</v>
      </c>
      <c r="G75" s="30">
        <v>173</v>
      </c>
      <c r="H75" s="21">
        <f t="shared" si="31"/>
        <v>2.3668639053254437E-2</v>
      </c>
      <c r="I75" s="105">
        <f>IF(ISNUMBER(G75), $B91 * H75, "")</f>
        <v>3550.2958579881656</v>
      </c>
      <c r="J75" s="20">
        <v>172</v>
      </c>
      <c r="K75" s="21">
        <f t="shared" si="32"/>
        <v>1.7751479289940829E-2</v>
      </c>
      <c r="L75" s="22">
        <f>IF(ISNUMBER(J75), $B91 * K75, "")</f>
        <v>2662.7218934911243</v>
      </c>
      <c r="M75" s="30">
        <v>170</v>
      </c>
      <c r="N75" s="21">
        <f t="shared" si="33"/>
        <v>5.9171597633136093E-3</v>
      </c>
      <c r="O75" s="22">
        <f>IF(ISNUMBER(M75), $B91 * N75, "")</f>
        <v>887.5739644970414</v>
      </c>
      <c r="Q75" s="228"/>
      <c r="R75" s="228"/>
      <c r="S75" s="228"/>
    </row>
    <row r="76" spans="1:19" ht="17.25" thickBot="1">
      <c r="A76" s="125" t="s">
        <v>188</v>
      </c>
      <c r="B76" s="129">
        <v>238</v>
      </c>
      <c r="C76" s="80">
        <v>4.2194093E-3</v>
      </c>
      <c r="D76" s="106">
        <v>234</v>
      </c>
      <c r="E76" s="107">
        <f>IF(ISNUMBER(D76), (D76 - $B76) / $B76, "")</f>
        <v>-1.680672268907563E-2</v>
      </c>
      <c r="F76" s="108">
        <f>IF(ISNUMBER(D76), $B91 * E76, "")</f>
        <v>-2521.0084033613443</v>
      </c>
      <c r="G76" s="109">
        <v>227</v>
      </c>
      <c r="H76" s="107">
        <f>IF(ISNUMBER(G76), (G76 - $B76) / $B76, "")</f>
        <v>-4.6218487394957986E-2</v>
      </c>
      <c r="I76" s="110">
        <f>IF(ISNUMBER(G76), $B91 * H76, "")</f>
        <v>-6932.7731092436979</v>
      </c>
      <c r="J76" s="106">
        <v>226</v>
      </c>
      <c r="K76" s="107">
        <f>IF(ISNUMBER(J76), (J76 - $B76) / $B76, "")</f>
        <v>-5.0420168067226892E-2</v>
      </c>
      <c r="L76" s="108">
        <f>IF(ISNUMBER(J76), $B91 * K76, "")</f>
        <v>-7563.0252100840335</v>
      </c>
      <c r="M76" s="109">
        <v>231</v>
      </c>
      <c r="N76" s="107">
        <f>IF(ISNUMBER(M76), (M76 - $B76) / $B76, "")</f>
        <v>-2.9411764705882353E-2</v>
      </c>
      <c r="O76" s="108">
        <f>IF(ISNUMBER(M76), $B91 * N76, "")</f>
        <v>-4411.7647058823532</v>
      </c>
      <c r="Q76" s="228"/>
      <c r="R76" s="228"/>
      <c r="S76" s="228"/>
    </row>
    <row r="77" spans="1:19" ht="17.25" thickBot="1">
      <c r="A77" s="125" t="s">
        <v>224</v>
      </c>
      <c r="B77" s="126">
        <v>842</v>
      </c>
      <c r="C77" s="77">
        <v>1.1890606E-3</v>
      </c>
      <c r="D77" s="15">
        <v>853</v>
      </c>
      <c r="E77" s="32">
        <f t="shared" ref="E77:E80" si="34">IF(ISNUMBER(D77), (D77 - $B77) / $B77, "")</f>
        <v>1.3064133016627079E-2</v>
      </c>
      <c r="F77" s="18">
        <f>IF(ISNUMBER(D77), $B91 * E77, "")</f>
        <v>1959.6199524940619</v>
      </c>
      <c r="G77" s="31">
        <v>828</v>
      </c>
      <c r="H77" s="32">
        <f t="shared" ref="H77:H80" si="35">IF(ISNUMBER(G77), (G77 - $B77) / $B77, "")</f>
        <v>-1.66270783847981E-2</v>
      </c>
      <c r="I77" s="101">
        <f>IF(ISNUMBER(G77), $B91 * H77, "")</f>
        <v>-2494.0617577197149</v>
      </c>
      <c r="J77" s="15">
        <v>825</v>
      </c>
      <c r="K77" s="32">
        <f t="shared" ref="K77:K80" si="36">IF(ISNUMBER(J77), (J77 - $B77) / $B77, "")</f>
        <v>-2.0190023752969122E-2</v>
      </c>
      <c r="L77" s="18">
        <f>IF(ISNUMBER(J77), $B91 * K77, "")</f>
        <v>-3028.5035629453682</v>
      </c>
      <c r="M77" s="31">
        <v>888</v>
      </c>
      <c r="N77" s="32">
        <f t="shared" ref="N77:N80" si="37">IF(ISNUMBER(M77), (M77 - $B77) / $B77, "")</f>
        <v>5.4631828978622329E-2</v>
      </c>
      <c r="O77" s="18">
        <f>IF(ISNUMBER(M77), $B91 * N77, "")</f>
        <v>8194.7743467933487</v>
      </c>
      <c r="Q77" s="228"/>
      <c r="R77" s="228"/>
      <c r="S77" s="228"/>
    </row>
    <row r="78" spans="1:19" ht="17.25" thickBot="1">
      <c r="A78" s="125" t="s">
        <v>232</v>
      </c>
      <c r="B78" s="126">
        <v>400</v>
      </c>
      <c r="C78" s="77">
        <v>0</v>
      </c>
      <c r="D78" s="15">
        <v>397</v>
      </c>
      <c r="E78" s="32">
        <f t="shared" si="34"/>
        <v>-7.4999999999999997E-3</v>
      </c>
      <c r="F78" s="18">
        <f>IF(ISNUMBER(D78), $B91 * E78, "")</f>
        <v>-1125</v>
      </c>
      <c r="G78" s="31">
        <v>387</v>
      </c>
      <c r="H78" s="32">
        <f t="shared" si="35"/>
        <v>-3.2500000000000001E-2</v>
      </c>
      <c r="I78" s="101">
        <f>IF(ISNUMBER(G78), $B91 * H78, "")</f>
        <v>-4875</v>
      </c>
      <c r="J78" s="15">
        <v>384</v>
      </c>
      <c r="K78" s="32">
        <f t="shared" si="36"/>
        <v>-0.04</v>
      </c>
      <c r="L78" s="18">
        <f>IF(ISNUMBER(J78), $B91 * K78, "")</f>
        <v>-6000</v>
      </c>
      <c r="M78" s="31">
        <v>398</v>
      </c>
      <c r="N78" s="32">
        <f t="shared" si="37"/>
        <v>-5.0000000000000001E-3</v>
      </c>
      <c r="O78" s="18">
        <f>IF(ISNUMBER(M78), $B91 * N78, "")</f>
        <v>-750</v>
      </c>
      <c r="Q78" s="228"/>
      <c r="R78" s="228"/>
      <c r="S78" s="228"/>
    </row>
    <row r="79" spans="1:19" ht="17.25" thickBot="1">
      <c r="A79" s="125" t="s">
        <v>218</v>
      </c>
      <c r="B79" s="126">
        <v>205</v>
      </c>
      <c r="C79" s="77">
        <v>0</v>
      </c>
      <c r="D79" s="15">
        <v>202</v>
      </c>
      <c r="E79" s="32">
        <f t="shared" si="34"/>
        <v>-1.4634146341463415E-2</v>
      </c>
      <c r="F79" s="18">
        <f>IF(ISNUMBER(D79), $B91 * E79, "")</f>
        <v>-2195.1219512195125</v>
      </c>
      <c r="G79" s="31">
        <v>195</v>
      </c>
      <c r="H79" s="32">
        <f t="shared" si="35"/>
        <v>-4.878048780487805E-2</v>
      </c>
      <c r="I79" s="101">
        <f>IF(ISNUMBER(G79), $B91 * H79, "")</f>
        <v>-7317.0731707317073</v>
      </c>
      <c r="J79" s="15">
        <v>194</v>
      </c>
      <c r="K79" s="32">
        <f t="shared" si="36"/>
        <v>-5.3658536585365853E-2</v>
      </c>
      <c r="L79" s="18">
        <f>IF(ISNUMBER(J79), $B91 * K79, "")</f>
        <v>-8048.7804878048782</v>
      </c>
      <c r="M79" s="31">
        <v>199</v>
      </c>
      <c r="N79" s="32">
        <f t="shared" si="37"/>
        <v>-2.9268292682926831E-2</v>
      </c>
      <c r="O79" s="18">
        <f>IF(ISNUMBER(M79), $B91 * N79, "")</f>
        <v>-4390.2439024390251</v>
      </c>
      <c r="Q79" s="33"/>
      <c r="R79" s="33"/>
    </row>
    <row r="80" spans="1:19" ht="17.25" thickBot="1">
      <c r="A80" s="130" t="s">
        <v>222</v>
      </c>
      <c r="B80" s="131">
        <v>924</v>
      </c>
      <c r="C80" s="79">
        <v>-1.0810811E-3</v>
      </c>
      <c r="D80" s="24">
        <v>934</v>
      </c>
      <c r="E80" s="25">
        <f t="shared" si="34"/>
        <v>1.0822510822510822E-2</v>
      </c>
      <c r="F80" s="104">
        <f>IF(ISNUMBER(D80), $B91 * E80, "")</f>
        <v>1623.3766233766232</v>
      </c>
      <c r="G80" s="102">
        <v>905</v>
      </c>
      <c r="H80" s="25">
        <f t="shared" si="35"/>
        <v>-2.0562770562770564E-2</v>
      </c>
      <c r="I80" s="103">
        <f>IF(ISNUMBER(G80), $B91 * H80, "")</f>
        <v>-3084.4155844155844</v>
      </c>
      <c r="J80" s="24">
        <v>907</v>
      </c>
      <c r="K80" s="25">
        <f t="shared" si="36"/>
        <v>-1.83982683982684E-2</v>
      </c>
      <c r="L80" s="104">
        <f>IF(ISNUMBER(J80), $B91 * K80, "")</f>
        <v>-2759.7402597402602</v>
      </c>
      <c r="M80" s="102">
        <v>928</v>
      </c>
      <c r="N80" s="25">
        <f t="shared" si="37"/>
        <v>4.329004329004329E-3</v>
      </c>
      <c r="O80" s="104">
        <f>IF(ISNUMBER(M80), $B91 * N80, "")</f>
        <v>649.35064935064941</v>
      </c>
      <c r="Q80" s="237"/>
      <c r="R80" s="238"/>
      <c r="S80" s="239"/>
    </row>
    <row r="81" spans="1:19">
      <c r="A81" s="123" t="s">
        <v>79</v>
      </c>
      <c r="B81" s="124">
        <v>923</v>
      </c>
      <c r="C81" s="76">
        <v>-4.3149946000000002E-3</v>
      </c>
      <c r="D81" s="13">
        <v>926</v>
      </c>
      <c r="E81" s="14">
        <f>IF(ISNUMBER(D81), (D81 - $B81) / $B81, "")</f>
        <v>3.2502708559046588E-3</v>
      </c>
      <c r="F81" s="16">
        <f>IF(ISNUMBER(D81), $B91 * E81, "")</f>
        <v>487.54062838569882</v>
      </c>
      <c r="G81" s="29">
        <v>906</v>
      </c>
      <c r="H81" s="14">
        <f>IF(ISNUMBER(G81), (G81 - $B81) / $B81, "")</f>
        <v>-1.8418201516793065E-2</v>
      </c>
      <c r="I81" s="100">
        <f>IF(ISNUMBER(G81), $B91 * H81, "")</f>
        <v>-2762.73022751896</v>
      </c>
      <c r="J81" s="13">
        <v>896</v>
      </c>
      <c r="K81" s="14">
        <f>IF(ISNUMBER(J81), (J81 - $B81) / $B81, "")</f>
        <v>-2.9252437703141929E-2</v>
      </c>
      <c r="L81" s="16">
        <f>IF(ISNUMBER(J81), $B91 * K81, "")</f>
        <v>-4387.8656554712898</v>
      </c>
      <c r="M81" s="29">
        <v>909</v>
      </c>
      <c r="N81" s="14">
        <f>IF(ISNUMBER(M81), (M81 - $B81) / $B81, "")</f>
        <v>-1.5167930660888408E-2</v>
      </c>
      <c r="O81" s="16">
        <f>IF(ISNUMBER(M81), $B91 * N81, "")</f>
        <v>-2275.1895991332613</v>
      </c>
      <c r="Q81" s="240"/>
      <c r="R81" s="241"/>
      <c r="S81" s="242"/>
    </row>
    <row r="82" spans="1:19" ht="17.25" thickBot="1">
      <c r="A82" s="125" t="s">
        <v>208</v>
      </c>
      <c r="B82" s="126">
        <v>995</v>
      </c>
      <c r="C82" s="77">
        <v>-5.0000000000000001E-3</v>
      </c>
      <c r="D82" s="15">
        <v>997</v>
      </c>
      <c r="E82" s="32">
        <f t="shared" ref="E82:E85" si="38">IF(ISNUMBER(D82), (D82 - $B82) / $B82, "")</f>
        <v>2.0100502512562816E-3</v>
      </c>
      <c r="F82" s="18">
        <f>IF(ISNUMBER(D82), $B91 * E82, "")</f>
        <v>301.50753768844226</v>
      </c>
      <c r="G82" s="31">
        <v>974</v>
      </c>
      <c r="H82" s="32">
        <f t="shared" ref="H82:H85" si="39">IF(ISNUMBER(G82), (G82 - $B82) / $B82, "")</f>
        <v>-2.1105527638190954E-2</v>
      </c>
      <c r="I82" s="101">
        <f>IF(ISNUMBER(G82), $B91 * H82, "")</f>
        <v>-3165.8291457286432</v>
      </c>
      <c r="J82" s="15">
        <v>970</v>
      </c>
      <c r="K82" s="32">
        <f t="shared" ref="K82:K85" si="40">IF(ISNUMBER(J82), (J82 - $B82) / $B82, "")</f>
        <v>-2.5125628140703519E-2</v>
      </c>
      <c r="L82" s="18">
        <f>IF(ISNUMBER(J82), $B91 * K82, "")</f>
        <v>-3768.844221105528</v>
      </c>
      <c r="M82" s="31">
        <v>984</v>
      </c>
      <c r="N82" s="32">
        <f t="shared" ref="N82:N85" si="41">IF(ISNUMBER(M82), (M82 - $B82) / $B82, "")</f>
        <v>-1.1055276381909548E-2</v>
      </c>
      <c r="O82" s="18">
        <f>IF(ISNUMBER(M82), $B91 * N82, "")</f>
        <v>-1658.2914572864322</v>
      </c>
      <c r="Q82" s="243"/>
      <c r="R82" s="244"/>
      <c r="S82" s="245"/>
    </row>
    <row r="83" spans="1:19" ht="17.25" thickBot="1">
      <c r="A83" s="125" t="s">
        <v>216</v>
      </c>
      <c r="B83" s="126">
        <v>139</v>
      </c>
      <c r="C83" s="77">
        <v>-7.1428571000000003E-3</v>
      </c>
      <c r="D83" s="15">
        <v>139</v>
      </c>
      <c r="E83" s="32">
        <f t="shared" si="38"/>
        <v>0</v>
      </c>
      <c r="F83" s="18">
        <f>IF(ISNUMBER(D83), $B91 * E83, "")</f>
        <v>0</v>
      </c>
      <c r="G83" s="31">
        <v>137</v>
      </c>
      <c r="H83" s="32">
        <f t="shared" si="39"/>
        <v>-1.4388489208633094E-2</v>
      </c>
      <c r="I83" s="101">
        <f>IF(ISNUMBER(G83), $B91 * H83, "")</f>
        <v>-2158.2733812949641</v>
      </c>
      <c r="J83" s="15">
        <v>134</v>
      </c>
      <c r="K83" s="32">
        <f t="shared" si="40"/>
        <v>-3.5971223021582732E-2</v>
      </c>
      <c r="L83" s="18">
        <f>IF(ISNUMBER(J83), $B91 * K83, "")</f>
        <v>-5395.6834532374096</v>
      </c>
      <c r="M83" s="31">
        <v>137</v>
      </c>
      <c r="N83" s="32">
        <f t="shared" si="41"/>
        <v>-1.4388489208633094E-2</v>
      </c>
      <c r="O83" s="18">
        <f>IF(ISNUMBER(M83), $B91 * N83, "")</f>
        <v>-2158.2733812949641</v>
      </c>
      <c r="Q83" s="228"/>
      <c r="R83" s="228"/>
      <c r="S83" s="228"/>
    </row>
    <row r="84" spans="1:19" ht="17.25" thickBot="1">
      <c r="A84" s="125" t="s">
        <v>226</v>
      </c>
      <c r="B84" s="126">
        <v>386</v>
      </c>
      <c r="C84" s="77">
        <v>-7.7120823E-3</v>
      </c>
      <c r="D84" s="15">
        <v>384</v>
      </c>
      <c r="E84" s="32">
        <f t="shared" si="38"/>
        <v>-5.1813471502590676E-3</v>
      </c>
      <c r="F84" s="18">
        <f>IF(ISNUMBER(D84), $B91 * E84, "")</f>
        <v>-777.20207253886008</v>
      </c>
      <c r="G84" s="31">
        <v>380</v>
      </c>
      <c r="H84" s="32">
        <f t="shared" si="39"/>
        <v>-1.5544041450777202E-2</v>
      </c>
      <c r="I84" s="101">
        <f>IF(ISNUMBER(G84), $B91 * H84, "")</f>
        <v>-2331.6062176165801</v>
      </c>
      <c r="J84" s="15">
        <v>382</v>
      </c>
      <c r="K84" s="32">
        <f t="shared" si="40"/>
        <v>-1.0362694300518135E-2</v>
      </c>
      <c r="L84" s="18">
        <f>IF(ISNUMBER(J84), $B91 * K84, "")</f>
        <v>-1554.4041450777202</v>
      </c>
      <c r="M84" s="31">
        <v>377</v>
      </c>
      <c r="N84" s="32">
        <f t="shared" si="41"/>
        <v>-2.3316062176165803E-2</v>
      </c>
      <c r="O84" s="18">
        <f>IF(ISNUMBER(M84), $B91 * N84, "")</f>
        <v>-3497.4093264248704</v>
      </c>
      <c r="Q84" s="223"/>
      <c r="R84" s="223"/>
      <c r="S84" s="223"/>
    </row>
    <row r="85" spans="1:19" ht="17.25" thickBot="1">
      <c r="A85" s="127" t="s">
        <v>196</v>
      </c>
      <c r="B85" s="128">
        <v>123</v>
      </c>
      <c r="C85" s="78">
        <v>-8.0645161000000003E-3</v>
      </c>
      <c r="D85" s="20">
        <v>126</v>
      </c>
      <c r="E85" s="21">
        <f t="shared" si="38"/>
        <v>2.4390243902439025E-2</v>
      </c>
      <c r="F85" s="22">
        <f>IF(ISNUMBER(D85), $B91 * E85, "")</f>
        <v>3658.5365853658536</v>
      </c>
      <c r="G85" s="30">
        <v>120</v>
      </c>
      <c r="H85" s="21">
        <f t="shared" si="39"/>
        <v>-2.4390243902439025E-2</v>
      </c>
      <c r="I85" s="105">
        <f>IF(ISNUMBER(G85), $B91 * H85, "")</f>
        <v>-3658.5365853658536</v>
      </c>
      <c r="J85" s="20">
        <v>120</v>
      </c>
      <c r="K85" s="21">
        <f t="shared" si="40"/>
        <v>-2.4390243902439025E-2</v>
      </c>
      <c r="L85" s="22">
        <f>IF(ISNUMBER(J85), $B91 * K85, "")</f>
        <v>-3658.5365853658536</v>
      </c>
      <c r="M85" s="30">
        <v>121</v>
      </c>
      <c r="N85" s="21">
        <f t="shared" si="41"/>
        <v>-1.6260162601626018E-2</v>
      </c>
      <c r="O85" s="22">
        <f>IF(ISNUMBER(M85), $B91 * N85, "")</f>
        <v>-2439.0243902439029</v>
      </c>
      <c r="Q85" s="223"/>
      <c r="R85" s="223"/>
      <c r="S85" s="223"/>
    </row>
    <row r="86" spans="1:19" ht="17.25" thickBot="1">
      <c r="A86" s="125" t="s">
        <v>51</v>
      </c>
      <c r="B86" s="129">
        <v>244</v>
      </c>
      <c r="C86" s="80">
        <v>-8.1300812999999996E-3</v>
      </c>
      <c r="D86" s="106">
        <v>249</v>
      </c>
      <c r="E86" s="107">
        <f>IF(ISNUMBER(D86), (D86 - $B86) / $B86, "")</f>
        <v>2.0491803278688523E-2</v>
      </c>
      <c r="F86" s="108">
        <f>IF(ISNUMBER(D86), $B91 * E86, "")</f>
        <v>3073.7704918032787</v>
      </c>
      <c r="G86" s="109">
        <v>243</v>
      </c>
      <c r="H86" s="107">
        <f>IF(ISNUMBER(G86), (G86 - $B86) / $B86, "")</f>
        <v>-4.0983606557377051E-3</v>
      </c>
      <c r="I86" s="110">
        <f>IF(ISNUMBER(G86), $B91 * H86, "")</f>
        <v>-614.7540983606558</v>
      </c>
      <c r="J86" s="106">
        <v>242</v>
      </c>
      <c r="K86" s="107">
        <f>IF(ISNUMBER(J86), (J86 - $B86) / $B86, "")</f>
        <v>-8.1967213114754103E-3</v>
      </c>
      <c r="L86" s="108">
        <f>IF(ISNUMBER(J86), $B91 * K86, "")</f>
        <v>-1229.5081967213116</v>
      </c>
      <c r="M86" s="109">
        <v>244</v>
      </c>
      <c r="N86" s="107">
        <f>IF(ISNUMBER(M86), (M86 - $B86) / $B86, "")</f>
        <v>0</v>
      </c>
      <c r="O86" s="108">
        <f>IF(ISNUMBER(M86), $B91 * N86, "")</f>
        <v>0</v>
      </c>
      <c r="Q86" s="228"/>
      <c r="R86" s="228"/>
      <c r="S86" s="228"/>
    </row>
    <row r="87" spans="1:19" ht="17.25" thickBot="1">
      <c r="A87" s="125" t="s">
        <v>107</v>
      </c>
      <c r="B87" s="126">
        <v>109</v>
      </c>
      <c r="C87" s="77">
        <v>-9.0909091000000008E-3</v>
      </c>
      <c r="D87" s="15">
        <v>110</v>
      </c>
      <c r="E87" s="32">
        <f t="shared" ref="E87:E90" si="42">IF(ISNUMBER(D87), (D87 - $B87) / $B87, "")</f>
        <v>9.1743119266055051E-3</v>
      </c>
      <c r="F87" s="18">
        <f>IF(ISNUMBER(D87), $B91 * E87, "")</f>
        <v>1376.1467889908258</v>
      </c>
      <c r="G87" s="31">
        <v>106</v>
      </c>
      <c r="H87" s="32">
        <f t="shared" ref="H87:H90" si="43">IF(ISNUMBER(G87), (G87 - $B87) / $B87, "")</f>
        <v>-2.7522935779816515E-2</v>
      </c>
      <c r="I87" s="101">
        <f>IF(ISNUMBER(G87), $B91 * H87, "")</f>
        <v>-4128.440366972477</v>
      </c>
      <c r="J87" s="15">
        <v>106</v>
      </c>
      <c r="K87" s="32">
        <f t="shared" ref="K87:K90" si="44">IF(ISNUMBER(J87), (J87 - $B87) / $B87, "")</f>
        <v>-2.7522935779816515E-2</v>
      </c>
      <c r="L87" s="18">
        <f>IF(ISNUMBER(J87), $B91 * K87, "")</f>
        <v>-4128.440366972477</v>
      </c>
      <c r="M87" s="31">
        <v>108</v>
      </c>
      <c r="N87" s="32">
        <f t="shared" ref="N87:N90" si="45">IF(ISNUMBER(M87), (M87 - $B87) / $B87, "")</f>
        <v>-9.1743119266055051E-3</v>
      </c>
      <c r="O87" s="18">
        <f>IF(ISNUMBER(M87), $B91 * N87, "")</f>
        <v>-1376.1467889908258</v>
      </c>
      <c r="Q87" s="228"/>
      <c r="R87" s="228"/>
      <c r="S87" s="228"/>
    </row>
    <row r="88" spans="1:19" ht="17.25" thickBot="1">
      <c r="A88" s="125" t="s">
        <v>85</v>
      </c>
      <c r="B88" s="126">
        <v>242</v>
      </c>
      <c r="C88" s="77">
        <v>-1.6260162599999999E-2</v>
      </c>
      <c r="D88" s="15">
        <v>243</v>
      </c>
      <c r="E88" s="32">
        <f t="shared" si="42"/>
        <v>4.1322314049586778E-3</v>
      </c>
      <c r="F88" s="18">
        <f>IF(ISNUMBER(D88), $B91 * E88, "")</f>
        <v>619.83471074380168</v>
      </c>
      <c r="G88" s="31">
        <v>237</v>
      </c>
      <c r="H88" s="32">
        <f t="shared" si="43"/>
        <v>-2.0661157024793389E-2</v>
      </c>
      <c r="I88" s="101">
        <f>IF(ISNUMBER(G88), $B91 * H88, "")</f>
        <v>-3099.1735537190084</v>
      </c>
      <c r="J88" s="15">
        <v>235</v>
      </c>
      <c r="K88" s="32">
        <f t="shared" si="44"/>
        <v>-2.8925619834710745E-2</v>
      </c>
      <c r="L88" s="18">
        <f>IF(ISNUMBER(J88), $B91 * K88, "")</f>
        <v>-4338.8429752066113</v>
      </c>
      <c r="M88" s="31">
        <v>237</v>
      </c>
      <c r="N88" s="32">
        <f t="shared" si="45"/>
        <v>-2.0661157024793389E-2</v>
      </c>
      <c r="O88" s="18">
        <f>IF(ISNUMBER(M88), $B91 * N88, "")</f>
        <v>-3099.1735537190084</v>
      </c>
      <c r="Q88" s="228"/>
      <c r="R88" s="228"/>
      <c r="S88" s="228"/>
    </row>
    <row r="89" spans="1:19">
      <c r="A89" s="125" t="s">
        <v>214</v>
      </c>
      <c r="B89" s="126">
        <v>294</v>
      </c>
      <c r="C89" s="77">
        <v>-1.6722408000000001E-2</v>
      </c>
      <c r="D89" s="15">
        <v>296</v>
      </c>
      <c r="E89" s="32">
        <f t="shared" si="42"/>
        <v>6.8027210884353739E-3</v>
      </c>
      <c r="F89" s="18">
        <f>IF(ISNUMBER(D89), $B91 * E89, "")</f>
        <v>1020.408163265306</v>
      </c>
      <c r="G89" s="31">
        <v>290</v>
      </c>
      <c r="H89" s="32">
        <f t="shared" si="43"/>
        <v>-1.3605442176870748E-2</v>
      </c>
      <c r="I89" s="101">
        <f>IF(ISNUMBER(G89), $B91 * H89, "")</f>
        <v>-2040.8163265306121</v>
      </c>
      <c r="J89" s="15">
        <v>290</v>
      </c>
      <c r="K89" s="32">
        <f t="shared" si="44"/>
        <v>-1.3605442176870748E-2</v>
      </c>
      <c r="L89" s="18">
        <f>IF(ISNUMBER(J89), $B91 * K89, "")</f>
        <v>-2040.8163265306121</v>
      </c>
      <c r="M89" s="31">
        <v>292</v>
      </c>
      <c r="N89" s="32">
        <f t="shared" si="45"/>
        <v>-6.8027210884353739E-3</v>
      </c>
      <c r="O89" s="18">
        <f>IF(ISNUMBER(M89), $B91 * N89, "")</f>
        <v>-1020.408163265306</v>
      </c>
      <c r="Q89" s="250"/>
      <c r="R89" s="251"/>
      <c r="S89" s="252"/>
    </row>
    <row r="90" spans="1:19" ht="17.25" thickBot="1">
      <c r="A90" s="130" t="s">
        <v>325</v>
      </c>
      <c r="B90" s="131">
        <v>281</v>
      </c>
      <c r="C90" s="79">
        <v>-1.7482517499999999E-2</v>
      </c>
      <c r="D90" s="24">
        <v>284</v>
      </c>
      <c r="E90" s="25">
        <f t="shared" si="42"/>
        <v>1.0676156583629894E-2</v>
      </c>
      <c r="F90" s="104">
        <f>IF(ISNUMBER(D90), $B91 * E90, "")</f>
        <v>1601.423487544484</v>
      </c>
      <c r="G90" s="102">
        <v>276</v>
      </c>
      <c r="H90" s="25">
        <f t="shared" si="43"/>
        <v>-1.7793594306049824E-2</v>
      </c>
      <c r="I90" s="103">
        <f>IF(ISNUMBER(G90), $B91 * H90, "")</f>
        <v>-2669.0391459074735</v>
      </c>
      <c r="J90" s="24">
        <v>273</v>
      </c>
      <c r="K90" s="25">
        <f t="shared" si="44"/>
        <v>-2.8469750889679714E-2</v>
      </c>
      <c r="L90" s="104">
        <f>IF(ISNUMBER(J90), $B91 * K90, "")</f>
        <v>-4270.4626334519571</v>
      </c>
      <c r="M90" s="102">
        <v>281</v>
      </c>
      <c r="N90" s="25">
        <f t="shared" si="45"/>
        <v>0</v>
      </c>
      <c r="O90" s="104">
        <f>IF(ISNUMBER(M90), $B91 * N90, "")</f>
        <v>0</v>
      </c>
      <c r="Q90" s="253"/>
      <c r="R90" s="254"/>
      <c r="S90" s="255"/>
    </row>
    <row r="91" spans="1:19" ht="17.25" thickBot="1">
      <c r="A91" s="132" t="s">
        <v>266</v>
      </c>
      <c r="B91" s="261">
        <f>$B$37</f>
        <v>150000</v>
      </c>
      <c r="C91" s="262"/>
      <c r="D91" s="26" t="s">
        <v>267</v>
      </c>
      <c r="E91" s="27">
        <f>IF(COUNT(E71:E90), SUM(E71:E90) / COUNT(E71:E90), 0)</f>
        <v>4.0561543189257757E-3</v>
      </c>
      <c r="F91" s="28">
        <f>SUM(F71:F90)</f>
        <v>12168.462956777328</v>
      </c>
      <c r="G91" s="26" t="s">
        <v>267</v>
      </c>
      <c r="H91" s="27">
        <f>IF(COUNT(H71:H90), SUM(H71:H90) / COUNT(H71:H90), 0)</f>
        <v>-2.0643378608223344E-2</v>
      </c>
      <c r="I91" s="28">
        <f>SUM(I71:I90)</f>
        <v>-61930.135824670026</v>
      </c>
      <c r="J91" s="26" t="s">
        <v>267</v>
      </c>
      <c r="K91" s="27">
        <f>IF(COUNT(K71:K90), SUM(K71:K90) / COUNT(K71:K90), 0)</f>
        <v>-2.6151204014473829E-2</v>
      </c>
      <c r="L91" s="28">
        <f>SUM(L71:L90)</f>
        <v>-78453.612043421468</v>
      </c>
      <c r="M91" s="26" t="s">
        <v>267</v>
      </c>
      <c r="N91" s="27">
        <f>IF(COUNT(N71:N90), SUM(N71:N90) / COUNT(N71:N90), 0)</f>
        <v>-1.0715340103710105E-2</v>
      </c>
      <c r="O91" s="28">
        <f>SUM(O71:O90)</f>
        <v>-32146.020311130316</v>
      </c>
      <c r="Q91" s="256"/>
      <c r="R91" s="257"/>
      <c r="S91" s="258"/>
    </row>
    <row r="93" spans="1:19" ht="17.25" thickBot="1"/>
    <row r="94" spans="1:19" ht="17.25" thickBot="1">
      <c r="A94" s="202" t="s">
        <v>46</v>
      </c>
      <c r="B94" s="203"/>
      <c r="C94" s="203"/>
      <c r="D94" s="203"/>
      <c r="E94" s="203"/>
      <c r="F94" s="203"/>
      <c r="G94" s="203"/>
      <c r="H94" s="203"/>
      <c r="I94" s="203"/>
      <c r="J94" s="203"/>
      <c r="K94" s="203"/>
      <c r="L94" s="203"/>
      <c r="M94" s="203"/>
      <c r="N94" s="203"/>
      <c r="O94" s="204"/>
      <c r="Q94" s="223"/>
      <c r="R94" s="223"/>
      <c r="S94" s="223"/>
    </row>
    <row r="95" spans="1:19" ht="17.25" thickBot="1">
      <c r="A95" s="194" t="s">
        <v>263</v>
      </c>
      <c r="B95" s="202" t="s">
        <v>49</v>
      </c>
      <c r="C95" s="204"/>
      <c r="D95" s="202" t="s">
        <v>57</v>
      </c>
      <c r="E95" s="203"/>
      <c r="F95" s="204"/>
      <c r="G95" s="229">
        <f>_xlfn.IFNA(VLOOKUP(B95, 현재가테이블!$B$2:$D$200, 2, FALSE), "-")</f>
        <v>48446000</v>
      </c>
      <c r="H95" s="230"/>
      <c r="I95" s="231"/>
      <c r="J95" s="202" t="s">
        <v>58</v>
      </c>
      <c r="K95" s="203"/>
      <c r="L95" s="204"/>
      <c r="M95" s="232">
        <f>_xlfn.IFNA(VLOOKUP(B95, 현재가테이블!$B$2:$D$200, 3, FALSE), "-")</f>
        <v>4.5040769699999997E-2</v>
      </c>
      <c r="N95" s="233"/>
      <c r="O95" s="234"/>
      <c r="Q95" s="223"/>
      <c r="R95" s="223"/>
      <c r="S95" s="223"/>
    </row>
    <row r="96" spans="1:19" ht="17.25" thickBot="1">
      <c r="A96" s="263" t="s">
        <v>54</v>
      </c>
      <c r="B96" s="265" t="str">
        <f>TEXT($G$1, "[$-ko-KR]yyyy-mm-dd(ddd) ") &amp; "오전 00:00"</f>
        <v>2022-02-19(토) 오전 00:00</v>
      </c>
      <c r="C96" s="266"/>
      <c r="D96" s="225" t="str">
        <f>TEXT($G$1, "[$-ko-KR]yyyy-mm-dd(ddd) ") &amp; "오후 14:00"</f>
        <v>2022-02-19(토) 오후 14:00</v>
      </c>
      <c r="E96" s="226"/>
      <c r="F96" s="227"/>
      <c r="G96" s="225" t="str">
        <f>TEXT($G$1, "[$-ko-KR]yyyy-mm-dd(ddd) ") &amp; "오후 19:00"</f>
        <v>2022-02-19(토) 오후 19:00</v>
      </c>
      <c r="H96" s="226"/>
      <c r="I96" s="227"/>
      <c r="J96" s="225" t="str">
        <f>TEXT($G$1, "[$-ko-KR]yyyy-mm-dd(ddd) ") &amp; "오후 21:00"</f>
        <v>2022-02-19(토) 오후 21:00</v>
      </c>
      <c r="K96" s="226"/>
      <c r="L96" s="227"/>
      <c r="M96" s="225" t="str">
        <f>TEXT($G$1+1, "[$-ko-KR]yyyy-mm-dd(ddd) ") &amp; "오전 00:00"</f>
        <v>2022-02-20(일) 오전 00:00</v>
      </c>
      <c r="N96" s="226"/>
      <c r="O96" s="227"/>
      <c r="Q96" s="223"/>
      <c r="R96" s="223"/>
      <c r="S96" s="223"/>
    </row>
    <row r="97" spans="1:19" ht="17.25" thickBot="1">
      <c r="A97" s="264"/>
      <c r="B97" s="121" t="s">
        <v>57</v>
      </c>
      <c r="C97" s="122" t="s">
        <v>58</v>
      </c>
      <c r="D97" s="2" t="s">
        <v>57</v>
      </c>
      <c r="E97" s="10" t="s">
        <v>264</v>
      </c>
      <c r="F97" s="11" t="s">
        <v>265</v>
      </c>
      <c r="G97" s="195" t="s">
        <v>57</v>
      </c>
      <c r="H97" s="196" t="s">
        <v>264</v>
      </c>
      <c r="I97" s="197" t="s">
        <v>265</v>
      </c>
      <c r="J97" s="10" t="s">
        <v>57</v>
      </c>
      <c r="K97" s="10" t="s">
        <v>264</v>
      </c>
      <c r="L97" s="115" t="s">
        <v>265</v>
      </c>
      <c r="M97" s="2" t="s">
        <v>57</v>
      </c>
      <c r="N97" s="10" t="s">
        <v>264</v>
      </c>
      <c r="O97" s="66" t="s">
        <v>265</v>
      </c>
      <c r="Q97" s="228"/>
      <c r="R97" s="228"/>
      <c r="S97" s="228"/>
    </row>
    <row r="98" spans="1:19" ht="17.25" thickBot="1">
      <c r="A98" s="123" t="s">
        <v>62</v>
      </c>
      <c r="B98" s="124">
        <v>31950</v>
      </c>
      <c r="C98" s="76">
        <v>0.1086051353</v>
      </c>
      <c r="D98" s="13">
        <v>31770</v>
      </c>
      <c r="E98" s="14">
        <f>IF(ISNUMBER(D98), (D98 - $B98) / $B98, "")</f>
        <v>-5.6338028169014088E-3</v>
      </c>
      <c r="F98" s="16">
        <f>IF(ISNUMBER(D98), $B118 * E98, "")</f>
        <v>-845.07042253521126</v>
      </c>
      <c r="G98" s="29">
        <v>30810</v>
      </c>
      <c r="H98" s="14">
        <f>IF(ISNUMBER(G98), (G98 - $B98) / $B98, "")</f>
        <v>-3.5680751173708919E-2</v>
      </c>
      <c r="I98" s="100">
        <f>IF(ISNUMBER(G98), $B118 * H98, "")</f>
        <v>-5352.1126760563375</v>
      </c>
      <c r="J98" s="13">
        <v>30450</v>
      </c>
      <c r="K98" s="14">
        <f>IF(ISNUMBER(J98), (J98 - $B98) / $B98, "")</f>
        <v>-4.6948356807511735E-2</v>
      </c>
      <c r="L98" s="16">
        <f>IF(ISNUMBER(J98), $B118 * K98, "")</f>
        <v>-7042.2535211267605</v>
      </c>
      <c r="M98" s="29">
        <v>31540</v>
      </c>
      <c r="N98" s="14">
        <f>IF(ISNUMBER(M98), (M98 - $B98) / $B98, "")</f>
        <v>-1.2832550860719875E-2</v>
      </c>
      <c r="O98" s="16">
        <f>IF(ISNUMBER(M98), $B118 * N98, "")</f>
        <v>-1924.8826291079813</v>
      </c>
      <c r="Q98" s="223"/>
      <c r="R98" s="223"/>
      <c r="S98" s="223"/>
    </row>
    <row r="99" spans="1:19" ht="17.25" thickBot="1">
      <c r="A99" s="125" t="s">
        <v>101</v>
      </c>
      <c r="B99" s="126">
        <v>701</v>
      </c>
      <c r="C99" s="77">
        <v>6.5349544100000004E-2</v>
      </c>
      <c r="D99" s="15">
        <v>691</v>
      </c>
      <c r="E99" s="32">
        <f t="shared" ref="E99:E102" si="46">IF(ISNUMBER(D99), (D99 - $B99) / $B99, "")</f>
        <v>-1.4265335235378032E-2</v>
      </c>
      <c r="F99" s="18">
        <f>IF(ISNUMBER(D99), $B118 * E99, "")</f>
        <v>-2139.8002853067046</v>
      </c>
      <c r="G99" s="31">
        <v>666</v>
      </c>
      <c r="H99" s="32">
        <f t="shared" ref="H99:H102" si="47">IF(ISNUMBER(G99), (G99 - $B99) / $B99, "")</f>
        <v>-4.9928673323823107E-2</v>
      </c>
      <c r="I99" s="101">
        <f>IF(ISNUMBER(G99), $B118 * H99, "")</f>
        <v>-7489.3009985734661</v>
      </c>
      <c r="J99" s="15">
        <v>657</v>
      </c>
      <c r="K99" s="32">
        <f t="shared" ref="K99:K102" si="48">IF(ISNUMBER(J99), (J99 - $B99) / $B99, "")</f>
        <v>-6.2767475035663337E-2</v>
      </c>
      <c r="L99" s="18">
        <f>IF(ISNUMBER(J99), $B118 * K99, "")</f>
        <v>-9415.1212553495006</v>
      </c>
      <c r="M99" s="31">
        <v>642</v>
      </c>
      <c r="N99" s="32">
        <f t="shared" ref="N99:N102" si="49">IF(ISNUMBER(M99), (M99 - $B99) / $B99, "")</f>
        <v>-8.4165477888730383E-2</v>
      </c>
      <c r="O99" s="18">
        <f>IF(ISNUMBER(M99), $B118 * N99, "")</f>
        <v>-12624.821683309558</v>
      </c>
      <c r="Q99" s="223"/>
      <c r="R99" s="223"/>
      <c r="S99" s="223"/>
    </row>
    <row r="100" spans="1:19" ht="17.25" thickBot="1">
      <c r="A100" s="125" t="s">
        <v>181</v>
      </c>
      <c r="B100" s="126">
        <v>964</v>
      </c>
      <c r="C100" s="77">
        <v>4.2162162199999999E-2</v>
      </c>
      <c r="D100" s="15">
        <v>947</v>
      </c>
      <c r="E100" s="32">
        <f t="shared" si="46"/>
        <v>-1.7634854771784232E-2</v>
      </c>
      <c r="F100" s="18">
        <f>IF(ISNUMBER(D100), $B118 * E100, "")</f>
        <v>-2645.228215767635</v>
      </c>
      <c r="G100" s="31">
        <v>925</v>
      </c>
      <c r="H100" s="32">
        <f t="shared" si="47"/>
        <v>-4.0456431535269712E-2</v>
      </c>
      <c r="I100" s="101">
        <f>IF(ISNUMBER(G100), $B118 * H100, "")</f>
        <v>-6068.4647302904568</v>
      </c>
      <c r="J100" s="15">
        <v>916</v>
      </c>
      <c r="K100" s="32">
        <f t="shared" si="48"/>
        <v>-4.9792531120331947E-2</v>
      </c>
      <c r="L100" s="18">
        <f>IF(ISNUMBER(J100), $B118 * K100, "")</f>
        <v>-7468.8796680497917</v>
      </c>
      <c r="M100" s="31">
        <v>930</v>
      </c>
      <c r="N100" s="32">
        <f t="shared" si="49"/>
        <v>-3.5269709543568464E-2</v>
      </c>
      <c r="O100" s="18">
        <f>IF(ISNUMBER(M100), $B118 * N100, "")</f>
        <v>-5290.45643153527</v>
      </c>
      <c r="Q100" s="228"/>
      <c r="R100" s="228"/>
      <c r="S100" s="228"/>
    </row>
    <row r="101" spans="1:19" ht="17.25" thickBot="1">
      <c r="A101" s="125" t="s">
        <v>97</v>
      </c>
      <c r="B101" s="126">
        <v>2.5999999999999999E-3</v>
      </c>
      <c r="C101" s="77">
        <v>0.04</v>
      </c>
      <c r="D101" s="15">
        <v>2.5999999999999999E-3</v>
      </c>
      <c r="E101" s="32">
        <f t="shared" si="46"/>
        <v>0</v>
      </c>
      <c r="F101" s="18">
        <f>IF(ISNUMBER(D101), $B118 * E101, "")</f>
        <v>0</v>
      </c>
      <c r="G101" s="31">
        <v>2.3999999999999998E-3</v>
      </c>
      <c r="H101" s="32">
        <f t="shared" si="47"/>
        <v>-7.6923076923076955E-2</v>
      </c>
      <c r="I101" s="101">
        <f>IF(ISNUMBER(G101), $B118 * H101, "")</f>
        <v>-11538.461538461543</v>
      </c>
      <c r="J101" s="15">
        <v>2.5000000000000001E-3</v>
      </c>
      <c r="K101" s="32">
        <f t="shared" si="48"/>
        <v>-3.8461538461538394E-2</v>
      </c>
      <c r="L101" s="18">
        <f>IF(ISNUMBER(J101), $B118 * K101, "")</f>
        <v>-5769.2307692307595</v>
      </c>
      <c r="M101" s="31">
        <v>2.3999999999999998E-3</v>
      </c>
      <c r="N101" s="32">
        <f t="shared" si="49"/>
        <v>-7.6923076923076955E-2</v>
      </c>
      <c r="O101" s="18">
        <f>IF(ISNUMBER(M101), $B118 * N101, "")</f>
        <v>-11538.461538461543</v>
      </c>
      <c r="Q101" s="228"/>
      <c r="R101" s="228"/>
      <c r="S101" s="228"/>
    </row>
    <row r="102" spans="1:19" ht="17.25" thickBot="1">
      <c r="A102" s="127" t="s">
        <v>177</v>
      </c>
      <c r="B102" s="128">
        <v>8860</v>
      </c>
      <c r="C102" s="78">
        <v>3.6863662999999998E-2</v>
      </c>
      <c r="D102" s="20">
        <v>9100</v>
      </c>
      <c r="E102" s="21">
        <f t="shared" si="46"/>
        <v>2.7088036117381489E-2</v>
      </c>
      <c r="F102" s="22">
        <f>IF(ISNUMBER(D102), $B118 * E102, "")</f>
        <v>4063.2054176072234</v>
      </c>
      <c r="G102" s="30">
        <v>8595</v>
      </c>
      <c r="H102" s="21">
        <f t="shared" si="47"/>
        <v>-2.9909706546275394E-2</v>
      </c>
      <c r="I102" s="105">
        <f>IF(ISNUMBER(G102), $B118 * H102, "")</f>
        <v>-4486.4559819413089</v>
      </c>
      <c r="J102" s="20">
        <v>8385</v>
      </c>
      <c r="K102" s="21">
        <f t="shared" si="48"/>
        <v>-5.3611738148984199E-2</v>
      </c>
      <c r="L102" s="22">
        <f>IF(ISNUMBER(J102), $B118 * K102, "")</f>
        <v>-8041.7607223476298</v>
      </c>
      <c r="M102" s="30">
        <v>8030</v>
      </c>
      <c r="N102" s="21">
        <f t="shared" si="49"/>
        <v>-9.3679458239277646E-2</v>
      </c>
      <c r="O102" s="22">
        <f>IF(ISNUMBER(M102), $B118 * N102, "")</f>
        <v>-14051.918735891646</v>
      </c>
      <c r="Q102" s="228"/>
      <c r="R102" s="228"/>
      <c r="S102" s="228"/>
    </row>
    <row r="103" spans="1:19" ht="17.25" thickBot="1">
      <c r="A103" s="125" t="s">
        <v>115</v>
      </c>
      <c r="B103" s="129">
        <v>541</v>
      </c>
      <c r="C103" s="80">
        <v>2.8517110299999999E-2</v>
      </c>
      <c r="D103" s="106">
        <v>541</v>
      </c>
      <c r="E103" s="107">
        <f>IF(ISNUMBER(D103), (D103 - $B103) / $B103, "")</f>
        <v>0</v>
      </c>
      <c r="F103" s="108">
        <f>IF(ISNUMBER(D103), $B118 * E103, "")</f>
        <v>0</v>
      </c>
      <c r="G103" s="109">
        <v>536</v>
      </c>
      <c r="H103" s="107">
        <f>IF(ISNUMBER(G103), (G103 - $B103) / $B103, "")</f>
        <v>-9.242144177449169E-3</v>
      </c>
      <c r="I103" s="110">
        <f>IF(ISNUMBER(G103), $B118 * H103, "")</f>
        <v>-1386.3216266173754</v>
      </c>
      <c r="J103" s="106">
        <v>533</v>
      </c>
      <c r="K103" s="107">
        <f>IF(ISNUMBER(J103), (J103 - $B103) / $B103, "")</f>
        <v>-1.4787430683918669E-2</v>
      </c>
      <c r="L103" s="108">
        <f>IF(ISNUMBER(J103), $B118 * K103, "")</f>
        <v>-2218.1146025878002</v>
      </c>
      <c r="M103" s="109">
        <v>535</v>
      </c>
      <c r="N103" s="107">
        <f>IF(ISNUMBER(M103), (M103 - $B103) / $B103, "")</f>
        <v>-1.1090573012939002E-2</v>
      </c>
      <c r="O103" s="108">
        <f>IF(ISNUMBER(M103), $B118 * N103, "")</f>
        <v>-1663.5859519408502</v>
      </c>
      <c r="Q103" s="228"/>
      <c r="R103" s="228"/>
      <c r="S103" s="228"/>
    </row>
    <row r="104" spans="1:19" ht="17.25" thickBot="1">
      <c r="A104" s="125" t="s">
        <v>163</v>
      </c>
      <c r="B104" s="126">
        <v>1220</v>
      </c>
      <c r="C104" s="77">
        <v>2.0920502099999998E-2</v>
      </c>
      <c r="D104" s="15">
        <v>1210</v>
      </c>
      <c r="E104" s="32">
        <f t="shared" ref="E104:E107" si="50">IF(ISNUMBER(D104), (D104 - $B104) / $B104, "")</f>
        <v>-8.1967213114754103E-3</v>
      </c>
      <c r="F104" s="18">
        <f>IF(ISNUMBER(D104), $B118 * E104, "")</f>
        <v>-1229.5081967213116</v>
      </c>
      <c r="G104" s="31">
        <v>1180</v>
      </c>
      <c r="H104" s="32">
        <f t="shared" ref="H104:H107" si="51">IF(ISNUMBER(G104), (G104 - $B104) / $B104, "")</f>
        <v>-3.2786885245901641E-2</v>
      </c>
      <c r="I104" s="101">
        <f>IF(ISNUMBER(G104), $B118 * H104, "")</f>
        <v>-4918.0327868852464</v>
      </c>
      <c r="J104" s="15">
        <v>1170</v>
      </c>
      <c r="K104" s="32">
        <f t="shared" ref="K104:K107" si="52">IF(ISNUMBER(J104), (J104 - $B104) / $B104, "")</f>
        <v>-4.0983606557377046E-2</v>
      </c>
      <c r="L104" s="18">
        <f>IF(ISNUMBER(J104), $B118 * K104, "")</f>
        <v>-6147.5409836065573</v>
      </c>
      <c r="M104" s="31">
        <v>1185</v>
      </c>
      <c r="N104" s="32">
        <f t="shared" ref="N104:N107" si="53">IF(ISNUMBER(M104), (M104 - $B104) / $B104, "")</f>
        <v>-2.8688524590163935E-2</v>
      </c>
      <c r="O104" s="18">
        <f>IF(ISNUMBER(M104), $B118 * N104, "")</f>
        <v>-4303.2786885245905</v>
      </c>
      <c r="Q104" s="228"/>
      <c r="R104" s="228"/>
      <c r="S104" s="228"/>
    </row>
    <row r="105" spans="1:19" ht="17.25" thickBot="1">
      <c r="A105" s="125" t="s">
        <v>149</v>
      </c>
      <c r="B105" s="126">
        <v>77</v>
      </c>
      <c r="C105" s="77">
        <v>1.1826544E-2</v>
      </c>
      <c r="D105" s="15">
        <v>78</v>
      </c>
      <c r="E105" s="32">
        <f t="shared" si="50"/>
        <v>1.2987012987012988E-2</v>
      </c>
      <c r="F105" s="18">
        <f>IF(ISNUMBER(D105), $B118 * E105, "")</f>
        <v>1948.0519480519481</v>
      </c>
      <c r="G105" s="31">
        <v>77.599999999999994</v>
      </c>
      <c r="H105" s="32">
        <f t="shared" si="51"/>
        <v>7.7922077922077185E-3</v>
      </c>
      <c r="I105" s="101">
        <f>IF(ISNUMBER(G105), $B118 * H105, "")</f>
        <v>1168.8311688311578</v>
      </c>
      <c r="J105" s="15">
        <v>77.8</v>
      </c>
      <c r="K105" s="32">
        <f t="shared" si="52"/>
        <v>1.0389610389610353E-2</v>
      </c>
      <c r="L105" s="18">
        <f>IF(ISNUMBER(J105), $B118 * K105, "")</f>
        <v>1558.4415584415531</v>
      </c>
      <c r="M105" s="31">
        <v>76.7</v>
      </c>
      <c r="N105" s="32">
        <f t="shared" si="53"/>
        <v>-3.8961038961038592E-3</v>
      </c>
      <c r="O105" s="18">
        <f>IF(ISNUMBER(M105), $B118 * N105, "")</f>
        <v>-584.41558441557891</v>
      </c>
      <c r="Q105" s="228"/>
      <c r="R105" s="228"/>
      <c r="S105" s="228"/>
    </row>
    <row r="106" spans="1:19" ht="17.25" thickBot="1">
      <c r="A106" s="125" t="s">
        <v>242</v>
      </c>
      <c r="B106" s="126">
        <v>5335</v>
      </c>
      <c r="C106" s="77">
        <v>1.04166667E-2</v>
      </c>
      <c r="D106" s="15">
        <v>5300</v>
      </c>
      <c r="E106" s="32">
        <f t="shared" si="50"/>
        <v>-6.5604498594189313E-3</v>
      </c>
      <c r="F106" s="18">
        <f>IF(ISNUMBER(D106), $B118 * E106, "")</f>
        <v>-984.06747891283965</v>
      </c>
      <c r="G106" s="31">
        <v>5180</v>
      </c>
      <c r="H106" s="32">
        <f t="shared" si="51"/>
        <v>-2.9053420805998126E-2</v>
      </c>
      <c r="I106" s="101">
        <f>IF(ISNUMBER(G106), $B118 * H106, "")</f>
        <v>-4358.0131208997191</v>
      </c>
      <c r="J106" s="15">
        <v>5145</v>
      </c>
      <c r="K106" s="32">
        <f t="shared" si="52"/>
        <v>-3.5613870665417061E-2</v>
      </c>
      <c r="L106" s="18">
        <f>IF(ISNUMBER(J106), $B118 * K106, "")</f>
        <v>-5342.0805998125588</v>
      </c>
      <c r="M106" s="31">
        <v>5300</v>
      </c>
      <c r="N106" s="32">
        <f t="shared" si="53"/>
        <v>-6.5604498594189313E-3</v>
      </c>
      <c r="O106" s="18">
        <f>IF(ISNUMBER(M106), $B118 * N106, "")</f>
        <v>-984.06747891283965</v>
      </c>
      <c r="Q106" s="33"/>
      <c r="R106" s="33"/>
    </row>
    <row r="107" spans="1:19" ht="17.25" thickBot="1">
      <c r="A107" s="130" t="s">
        <v>246</v>
      </c>
      <c r="B107" s="131">
        <v>60.2</v>
      </c>
      <c r="C107" s="79">
        <v>6.6889632000000001E-3</v>
      </c>
      <c r="D107" s="24">
        <v>67.900000000000006</v>
      </c>
      <c r="E107" s="25">
        <f t="shared" si="50"/>
        <v>0.12790697674418608</v>
      </c>
      <c r="F107" s="104">
        <f>IF(ISNUMBER(D107), $B118 * E107, "")</f>
        <v>19186.046511627912</v>
      </c>
      <c r="G107" s="102">
        <v>65.7</v>
      </c>
      <c r="H107" s="25">
        <f t="shared" si="51"/>
        <v>9.1362126245847178E-2</v>
      </c>
      <c r="I107" s="103">
        <f>IF(ISNUMBER(G107), $B118 * H107, "")</f>
        <v>13704.318936877076</v>
      </c>
      <c r="J107" s="24">
        <v>65</v>
      </c>
      <c r="K107" s="25">
        <f t="shared" si="52"/>
        <v>7.9734219269102943E-2</v>
      </c>
      <c r="L107" s="104">
        <f>IF(ISNUMBER(J107), $B118 * K107, "")</f>
        <v>11960.132890365441</v>
      </c>
      <c r="M107" s="102">
        <v>61.3</v>
      </c>
      <c r="N107" s="25">
        <f t="shared" si="53"/>
        <v>1.827242524916934E-2</v>
      </c>
      <c r="O107" s="104">
        <f>IF(ISNUMBER(M107), $B118 * N107, "")</f>
        <v>2740.863787375401</v>
      </c>
      <c r="Q107" s="237"/>
      <c r="R107" s="238"/>
      <c r="S107" s="239"/>
    </row>
    <row r="108" spans="1:19">
      <c r="A108" s="123" t="s">
        <v>89</v>
      </c>
      <c r="B108" s="124">
        <v>942</v>
      </c>
      <c r="C108" s="76">
        <v>6.4102563999999997E-3</v>
      </c>
      <c r="D108" s="13">
        <v>969</v>
      </c>
      <c r="E108" s="14">
        <f>IF(ISNUMBER(D108), (D108 - $B108) / $B108, "")</f>
        <v>2.8662420382165606E-2</v>
      </c>
      <c r="F108" s="16">
        <f>IF(ISNUMBER(D108), $B118 * E108, "")</f>
        <v>4299.3630573248411</v>
      </c>
      <c r="G108" s="29">
        <v>947</v>
      </c>
      <c r="H108" s="14">
        <f>IF(ISNUMBER(G108), (G108 - $B108) / $B108, "")</f>
        <v>5.3078556263269636E-3</v>
      </c>
      <c r="I108" s="100">
        <f>IF(ISNUMBER(G108), $B118 * H108, "")</f>
        <v>796.17834394904457</v>
      </c>
      <c r="J108" s="13">
        <v>943</v>
      </c>
      <c r="K108" s="14">
        <f>IF(ISNUMBER(J108), (J108 - $B108) / $B108, "")</f>
        <v>1.0615711252653928E-3</v>
      </c>
      <c r="L108" s="16">
        <f>IF(ISNUMBER(J108), $B118 * K108, "")</f>
        <v>159.23566878980893</v>
      </c>
      <c r="M108" s="29">
        <v>972</v>
      </c>
      <c r="N108" s="14">
        <f>IF(ISNUMBER(M108), (M108 - $B108) / $B108, "")</f>
        <v>3.1847133757961783E-2</v>
      </c>
      <c r="O108" s="16">
        <f>IF(ISNUMBER(M108), $B118 * N108, "")</f>
        <v>4777.0700636942674</v>
      </c>
      <c r="Q108" s="240"/>
      <c r="R108" s="241"/>
      <c r="S108" s="242"/>
    </row>
    <row r="109" spans="1:19" ht="17.25" thickBot="1">
      <c r="A109" s="125" t="s">
        <v>123</v>
      </c>
      <c r="B109" s="126">
        <v>142650</v>
      </c>
      <c r="C109" s="77">
        <v>5.9943582999999996E-3</v>
      </c>
      <c r="D109" s="15">
        <v>141750</v>
      </c>
      <c r="E109" s="32">
        <f t="shared" ref="E109:E112" si="54">IF(ISNUMBER(D109), (D109 - $B109) / $B109, "")</f>
        <v>-6.3091482649842269E-3</v>
      </c>
      <c r="F109" s="18">
        <f>IF(ISNUMBER(D109), $B118 * E109, "")</f>
        <v>-946.37223974763401</v>
      </c>
      <c r="G109" s="31">
        <v>139950</v>
      </c>
      <c r="H109" s="32">
        <f t="shared" ref="H109:H112" si="55">IF(ISNUMBER(G109), (G109 - $B109) / $B109, "")</f>
        <v>-1.8927444794952682E-2</v>
      </c>
      <c r="I109" s="101">
        <f>IF(ISNUMBER(G109), $B118 * H109, "")</f>
        <v>-2839.116719242902</v>
      </c>
      <c r="J109" s="15">
        <v>138400</v>
      </c>
      <c r="K109" s="32">
        <f t="shared" ref="K109:K112" si="56">IF(ISNUMBER(J109), (J109 - $B109) / $B109, "")</f>
        <v>-2.9793200140203296E-2</v>
      </c>
      <c r="L109" s="18">
        <f>IF(ISNUMBER(J109), $B118 * K109, "")</f>
        <v>-4468.9800210304948</v>
      </c>
      <c r="M109" s="31">
        <v>139800</v>
      </c>
      <c r="N109" s="32">
        <f t="shared" ref="N109:N112" si="57">IF(ISNUMBER(M109), (M109 - $B109) / $B109, "")</f>
        <v>-1.9978969505783387E-2</v>
      </c>
      <c r="O109" s="18">
        <f>IF(ISNUMBER(M109), $B118 * N109, "")</f>
        <v>-2996.8454258675079</v>
      </c>
      <c r="Q109" s="243"/>
      <c r="R109" s="244"/>
      <c r="S109" s="245"/>
    </row>
    <row r="110" spans="1:19" ht="17.25" thickBot="1">
      <c r="A110" s="125" t="s">
        <v>262</v>
      </c>
      <c r="B110" s="126">
        <v>169</v>
      </c>
      <c r="C110" s="77">
        <v>5.9523809999999996E-3</v>
      </c>
      <c r="D110" s="15">
        <v>173</v>
      </c>
      <c r="E110" s="32">
        <f t="shared" si="54"/>
        <v>2.3668639053254437E-2</v>
      </c>
      <c r="F110" s="18">
        <f>IF(ISNUMBER(D110), $B118 * E110, "")</f>
        <v>3550.2958579881656</v>
      </c>
      <c r="G110" s="31">
        <v>173</v>
      </c>
      <c r="H110" s="32">
        <f t="shared" si="55"/>
        <v>2.3668639053254437E-2</v>
      </c>
      <c r="I110" s="101">
        <f>IF(ISNUMBER(G110), $B118 * H110, "")</f>
        <v>3550.2958579881656</v>
      </c>
      <c r="J110" s="15">
        <v>172</v>
      </c>
      <c r="K110" s="32">
        <f t="shared" si="56"/>
        <v>1.7751479289940829E-2</v>
      </c>
      <c r="L110" s="18">
        <f>IF(ISNUMBER(J110), $B118 * K110, "")</f>
        <v>2662.7218934911243</v>
      </c>
      <c r="M110" s="31">
        <v>170</v>
      </c>
      <c r="N110" s="32">
        <f t="shared" si="57"/>
        <v>5.9171597633136093E-3</v>
      </c>
      <c r="O110" s="18">
        <f>IF(ISNUMBER(M110), $B118 * N110, "")</f>
        <v>887.5739644970414</v>
      </c>
      <c r="Q110" s="228"/>
      <c r="R110" s="228"/>
      <c r="S110" s="228"/>
    </row>
    <row r="111" spans="1:19" ht="17.25" thickBot="1">
      <c r="A111" s="125" t="s">
        <v>167</v>
      </c>
      <c r="B111" s="126">
        <v>17000</v>
      </c>
      <c r="C111" s="77">
        <v>5.3222944999999997E-3</v>
      </c>
      <c r="D111" s="15">
        <v>17040</v>
      </c>
      <c r="E111" s="32">
        <f t="shared" si="54"/>
        <v>2.352941176470588E-3</v>
      </c>
      <c r="F111" s="18">
        <f>IF(ISNUMBER(D111), $B118 * E111, "")</f>
        <v>352.94117647058823</v>
      </c>
      <c r="G111" s="31">
        <v>16550</v>
      </c>
      <c r="H111" s="32">
        <f t="shared" si="55"/>
        <v>-2.6470588235294117E-2</v>
      </c>
      <c r="I111" s="101">
        <f>IF(ISNUMBER(G111), $B118 * H111, "")</f>
        <v>-3970.5882352941176</v>
      </c>
      <c r="J111" s="15">
        <v>16390</v>
      </c>
      <c r="K111" s="32">
        <f t="shared" si="56"/>
        <v>-3.5882352941176469E-2</v>
      </c>
      <c r="L111" s="18">
        <f>IF(ISNUMBER(J111), $B118 * K111, "")</f>
        <v>-5382.3529411764703</v>
      </c>
      <c r="M111" s="31">
        <v>17550</v>
      </c>
      <c r="N111" s="32">
        <f t="shared" si="57"/>
        <v>3.2352941176470591E-2</v>
      </c>
      <c r="O111" s="18">
        <f>IF(ISNUMBER(M111), $B118 * N111, "")</f>
        <v>4852.9411764705883</v>
      </c>
      <c r="Q111" s="223"/>
      <c r="R111" s="223"/>
      <c r="S111" s="223"/>
    </row>
    <row r="112" spans="1:19" ht="17.25" thickBot="1">
      <c r="A112" s="127" t="s">
        <v>188</v>
      </c>
      <c r="B112" s="128">
        <v>238</v>
      </c>
      <c r="C112" s="78">
        <v>4.2194093E-3</v>
      </c>
      <c r="D112" s="20">
        <v>234</v>
      </c>
      <c r="E112" s="21">
        <f t="shared" si="54"/>
        <v>-1.680672268907563E-2</v>
      </c>
      <c r="F112" s="22">
        <f>IF(ISNUMBER(D112), $B118 * E112, "")</f>
        <v>-2521.0084033613443</v>
      </c>
      <c r="G112" s="30">
        <v>227</v>
      </c>
      <c r="H112" s="21">
        <f t="shared" si="55"/>
        <v>-4.6218487394957986E-2</v>
      </c>
      <c r="I112" s="105">
        <f>IF(ISNUMBER(G112), $B118 * H112, "")</f>
        <v>-6932.7731092436979</v>
      </c>
      <c r="J112" s="20">
        <v>226</v>
      </c>
      <c r="K112" s="21">
        <f t="shared" si="56"/>
        <v>-5.0420168067226892E-2</v>
      </c>
      <c r="L112" s="22">
        <f>IF(ISNUMBER(J112), $B118 * K112, "")</f>
        <v>-7563.0252100840335</v>
      </c>
      <c r="M112" s="30">
        <v>231</v>
      </c>
      <c r="N112" s="21">
        <f t="shared" si="57"/>
        <v>-2.9411764705882353E-2</v>
      </c>
      <c r="O112" s="22">
        <f>IF(ISNUMBER(M112), $B118 * N112, "")</f>
        <v>-4411.7647058823532</v>
      </c>
      <c r="Q112" s="223"/>
      <c r="R112" s="223"/>
      <c r="S112" s="223"/>
    </row>
    <row r="113" spans="1:19" ht="17.25" thickBot="1">
      <c r="A113" s="125" t="s">
        <v>64</v>
      </c>
      <c r="B113" s="129">
        <v>29.9</v>
      </c>
      <c r="C113" s="80">
        <v>3.3557047E-3</v>
      </c>
      <c r="D113" s="106">
        <v>30</v>
      </c>
      <c r="E113" s="107">
        <f>IF(ISNUMBER(D113), (D113 - $B113) / $B113, "")</f>
        <v>3.3444816053512182E-3</v>
      </c>
      <c r="F113" s="108">
        <f>IF(ISNUMBER(D113), $B118 * E113, "")</f>
        <v>501.67224080268272</v>
      </c>
      <c r="G113" s="109">
        <v>29.2</v>
      </c>
      <c r="H113" s="107">
        <f>IF(ISNUMBER(G113), (G113 - $B113) / $B113, "")</f>
        <v>-2.3411371237458171E-2</v>
      </c>
      <c r="I113" s="110">
        <f>IF(ISNUMBER(G113), $B118 * H113, "")</f>
        <v>-3511.7056856187255</v>
      </c>
      <c r="J113" s="106">
        <v>28.8</v>
      </c>
      <c r="K113" s="107">
        <f>IF(ISNUMBER(J113), (J113 - $B113) / $B113, "")</f>
        <v>-3.678929765886281E-2</v>
      </c>
      <c r="L113" s="108">
        <f>IF(ISNUMBER(J113), $B118 * K113, "")</f>
        <v>-5518.3946488294214</v>
      </c>
      <c r="M113" s="109">
        <v>29.1</v>
      </c>
      <c r="N113" s="107">
        <f>IF(ISNUMBER(M113), (M113 - $B113) / $B113, "")</f>
        <v>-2.675585284280927E-2</v>
      </c>
      <c r="O113" s="108">
        <f>IF(ISNUMBER(M113), $B118 * N113, "")</f>
        <v>-4013.3779264213904</v>
      </c>
      <c r="Q113" s="228"/>
      <c r="R113" s="228"/>
      <c r="S113" s="228"/>
    </row>
    <row r="114" spans="1:19" ht="17.25" thickBot="1">
      <c r="A114" s="125" t="s">
        <v>224</v>
      </c>
      <c r="B114" s="126">
        <v>842</v>
      </c>
      <c r="C114" s="77">
        <v>1.1890606E-3</v>
      </c>
      <c r="D114" s="15">
        <v>853</v>
      </c>
      <c r="E114" s="32">
        <f t="shared" ref="E114:E117" si="58">IF(ISNUMBER(D114), (D114 - $B114) / $B114, "")</f>
        <v>1.3064133016627079E-2</v>
      </c>
      <c r="F114" s="18">
        <f>IF(ISNUMBER(D114), $B118 * E114, "")</f>
        <v>1959.6199524940619</v>
      </c>
      <c r="G114" s="31">
        <v>828</v>
      </c>
      <c r="H114" s="32">
        <f t="shared" ref="H114:H117" si="59">IF(ISNUMBER(G114), (G114 - $B114) / $B114, "")</f>
        <v>-1.66270783847981E-2</v>
      </c>
      <c r="I114" s="101">
        <f>IF(ISNUMBER(G114), $B118 * H114, "")</f>
        <v>-2494.0617577197149</v>
      </c>
      <c r="J114" s="15">
        <v>825</v>
      </c>
      <c r="K114" s="32">
        <f t="shared" ref="K114:K117" si="60">IF(ISNUMBER(J114), (J114 - $B114) / $B114, "")</f>
        <v>-2.0190023752969122E-2</v>
      </c>
      <c r="L114" s="18">
        <f>IF(ISNUMBER(J114), $B118 * K114, "")</f>
        <v>-3028.5035629453682</v>
      </c>
      <c r="M114" s="31">
        <v>888</v>
      </c>
      <c r="N114" s="32">
        <f t="shared" ref="N114:N117" si="61">IF(ISNUMBER(M114), (M114 - $B114) / $B114, "")</f>
        <v>5.4631828978622329E-2</v>
      </c>
      <c r="O114" s="18">
        <f>IF(ISNUMBER(M114), $B118 * N114, "")</f>
        <v>8194.7743467933487</v>
      </c>
      <c r="Q114" s="228"/>
      <c r="R114" s="228"/>
      <c r="S114" s="228"/>
    </row>
    <row r="115" spans="1:19" ht="17.25" thickBot="1">
      <c r="A115" s="125" t="s">
        <v>232</v>
      </c>
      <c r="B115" s="126">
        <v>400</v>
      </c>
      <c r="C115" s="77">
        <v>0</v>
      </c>
      <c r="D115" s="15">
        <v>397</v>
      </c>
      <c r="E115" s="32">
        <f t="shared" si="58"/>
        <v>-7.4999999999999997E-3</v>
      </c>
      <c r="F115" s="18">
        <f>IF(ISNUMBER(D115), $B118 * E115, "")</f>
        <v>-1125</v>
      </c>
      <c r="G115" s="31">
        <v>387</v>
      </c>
      <c r="H115" s="32">
        <f t="shared" si="59"/>
        <v>-3.2500000000000001E-2</v>
      </c>
      <c r="I115" s="101">
        <f>IF(ISNUMBER(G115), $B118 * H115, "")</f>
        <v>-4875</v>
      </c>
      <c r="J115" s="15">
        <v>384</v>
      </c>
      <c r="K115" s="32">
        <f t="shared" si="60"/>
        <v>-0.04</v>
      </c>
      <c r="L115" s="18">
        <f>IF(ISNUMBER(J115), $B118 * K115, "")</f>
        <v>-6000</v>
      </c>
      <c r="M115" s="31">
        <v>398</v>
      </c>
      <c r="N115" s="32">
        <f t="shared" si="61"/>
        <v>-5.0000000000000001E-3</v>
      </c>
      <c r="O115" s="18">
        <f>IF(ISNUMBER(M115), $B118 * N115, "")</f>
        <v>-750</v>
      </c>
      <c r="Q115" s="228"/>
      <c r="R115" s="228"/>
      <c r="S115" s="228"/>
    </row>
    <row r="116" spans="1:19">
      <c r="A116" s="125" t="s">
        <v>218</v>
      </c>
      <c r="B116" s="126">
        <v>205</v>
      </c>
      <c r="C116" s="77">
        <v>0</v>
      </c>
      <c r="D116" s="15">
        <v>202</v>
      </c>
      <c r="E116" s="32">
        <f t="shared" si="58"/>
        <v>-1.4634146341463415E-2</v>
      </c>
      <c r="F116" s="18">
        <f>IF(ISNUMBER(D116), $B118 * E116, "")</f>
        <v>-2195.1219512195125</v>
      </c>
      <c r="G116" s="31">
        <v>195</v>
      </c>
      <c r="H116" s="32">
        <f t="shared" si="59"/>
        <v>-4.878048780487805E-2</v>
      </c>
      <c r="I116" s="101">
        <f>IF(ISNUMBER(G116), $B118 * H116, "")</f>
        <v>-7317.0731707317073</v>
      </c>
      <c r="J116" s="15">
        <v>194</v>
      </c>
      <c r="K116" s="32">
        <f t="shared" si="60"/>
        <v>-5.3658536585365853E-2</v>
      </c>
      <c r="L116" s="18">
        <f>IF(ISNUMBER(J116), $B118 * K116, "")</f>
        <v>-8048.7804878048782</v>
      </c>
      <c r="M116" s="31">
        <v>199</v>
      </c>
      <c r="N116" s="32">
        <f t="shared" si="61"/>
        <v>-2.9268292682926831E-2</v>
      </c>
      <c r="O116" s="18">
        <f>IF(ISNUMBER(M116), $B118 * N116, "")</f>
        <v>-4390.2439024390251</v>
      </c>
      <c r="Q116" s="250"/>
      <c r="R116" s="251"/>
      <c r="S116" s="252"/>
    </row>
    <row r="117" spans="1:19" ht="17.25" thickBot="1">
      <c r="A117" s="130" t="s">
        <v>222</v>
      </c>
      <c r="B117" s="131">
        <v>924</v>
      </c>
      <c r="C117" s="79">
        <v>-1.0810811E-3</v>
      </c>
      <c r="D117" s="24">
        <v>934</v>
      </c>
      <c r="E117" s="25">
        <f t="shared" si="58"/>
        <v>1.0822510822510822E-2</v>
      </c>
      <c r="F117" s="104">
        <f>IF(ISNUMBER(D117), $B118 * E117, "")</f>
        <v>1623.3766233766232</v>
      </c>
      <c r="G117" s="102">
        <v>905</v>
      </c>
      <c r="H117" s="25">
        <f t="shared" si="59"/>
        <v>-2.0562770562770564E-2</v>
      </c>
      <c r="I117" s="103">
        <f>IF(ISNUMBER(G117), $B118 * H117, "")</f>
        <v>-3084.4155844155844</v>
      </c>
      <c r="J117" s="24">
        <v>907</v>
      </c>
      <c r="K117" s="25">
        <f t="shared" si="60"/>
        <v>-1.83982683982684E-2</v>
      </c>
      <c r="L117" s="104">
        <f>IF(ISNUMBER(J117), $B118 * K117, "")</f>
        <v>-2759.7402597402602</v>
      </c>
      <c r="M117" s="102">
        <v>928</v>
      </c>
      <c r="N117" s="25">
        <f t="shared" si="61"/>
        <v>4.329004329004329E-3</v>
      </c>
      <c r="O117" s="104">
        <f>IF(ISNUMBER(M117), $B118 * N117, "")</f>
        <v>649.35064935064941</v>
      </c>
      <c r="Q117" s="253"/>
      <c r="R117" s="254"/>
      <c r="S117" s="255"/>
    </row>
    <row r="118" spans="1:19" ht="17.25" thickBot="1">
      <c r="A118" s="132" t="s">
        <v>266</v>
      </c>
      <c r="B118" s="261">
        <f>$B$37</f>
        <v>150000</v>
      </c>
      <c r="C118" s="262"/>
      <c r="D118" s="26" t="s">
        <v>267</v>
      </c>
      <c r="E118" s="27">
        <f>IF(COUNT(E98:E117), SUM(E98:E117) / COUNT(E98:E117), 0)</f>
        <v>7.6177985307239503E-3</v>
      </c>
      <c r="F118" s="28">
        <f>SUM(F98:F117)</f>
        <v>22853.395592171852</v>
      </c>
      <c r="G118" s="26" t="s">
        <v>267</v>
      </c>
      <c r="H118" s="27">
        <f>IF(COUNT(H98:H117), SUM(H98:H117) / COUNT(H98:H117), 0)</f>
        <v>-2.0467424471448815E-2</v>
      </c>
      <c r="I118" s="28">
        <f>SUM(I98:I117)</f>
        <v>-61402.273414346448</v>
      </c>
      <c r="J118" s="26" t="s">
        <v>267</v>
      </c>
      <c r="K118" s="27">
        <f>IF(COUNT(K98:K117), SUM(K98:K117) / COUNT(K98:K117), 0)</f>
        <v>-2.5958075747544784E-2</v>
      </c>
      <c r="L118" s="28">
        <f>SUM(L98:L117)</f>
        <v>-77874.227242634355</v>
      </c>
      <c r="M118" s="26" t="s">
        <v>267</v>
      </c>
      <c r="N118" s="27">
        <f>IF(COUNT(N98:N117), SUM(N98:N117) / COUNT(N98:N117), 0)</f>
        <v>-1.5808515564842945E-2</v>
      </c>
      <c r="O118" s="28">
        <f>SUM(O98:O117)</f>
        <v>-47425.546694528843</v>
      </c>
      <c r="Q118" s="256"/>
      <c r="R118" s="257"/>
      <c r="S118" s="258"/>
    </row>
    <row r="120" spans="1:19" ht="17.25" thickBot="1"/>
    <row r="121" spans="1:19" ht="17.25" thickBot="1">
      <c r="A121" s="202" t="s">
        <v>254</v>
      </c>
      <c r="B121" s="203"/>
      <c r="C121" s="203"/>
      <c r="D121" s="203"/>
      <c r="E121" s="203"/>
      <c r="F121" s="203"/>
      <c r="G121" s="203"/>
      <c r="H121" s="203"/>
      <c r="I121" s="203"/>
      <c r="J121" s="203"/>
      <c r="K121" s="203"/>
      <c r="L121" s="203"/>
      <c r="M121" s="203"/>
      <c r="N121" s="203"/>
      <c r="O121" s="204"/>
      <c r="Q121" s="223"/>
      <c r="R121" s="223"/>
      <c r="S121" s="223"/>
    </row>
    <row r="122" spans="1:19" ht="17.25" thickBot="1">
      <c r="A122" s="194" t="s">
        <v>263</v>
      </c>
      <c r="B122" s="202" t="s">
        <v>49</v>
      </c>
      <c r="C122" s="204"/>
      <c r="D122" s="202" t="s">
        <v>57</v>
      </c>
      <c r="E122" s="203"/>
      <c r="F122" s="204"/>
      <c r="G122" s="229">
        <f>_xlfn.IFNA(VLOOKUP(B122, 현재가테이블!$B$2:$D$200, 2, FALSE), "-")</f>
        <v>48446000</v>
      </c>
      <c r="H122" s="230"/>
      <c r="I122" s="231"/>
      <c r="J122" s="202" t="s">
        <v>58</v>
      </c>
      <c r="K122" s="203"/>
      <c r="L122" s="204"/>
      <c r="M122" s="232">
        <f>_xlfn.IFNA(VLOOKUP(B122, 현재가테이블!$B$2:$D$200, 3, FALSE), "-")</f>
        <v>4.5040769699999997E-2</v>
      </c>
      <c r="N122" s="233"/>
      <c r="O122" s="234"/>
      <c r="Q122" s="223"/>
      <c r="R122" s="223"/>
      <c r="S122" s="223"/>
    </row>
    <row r="123" spans="1:19" ht="17.25" thickBot="1">
      <c r="A123" s="263" t="s">
        <v>54</v>
      </c>
      <c r="B123" s="265" t="str">
        <f>TEXT($G$1, "[$-ko-KR]yyyy-mm-dd(ddd) ") &amp; "오전 00:00"</f>
        <v>2022-02-19(토) 오전 00:00</v>
      </c>
      <c r="C123" s="266"/>
      <c r="D123" s="225" t="str">
        <f>TEXT($G$1, "[$-ko-KR]yyyy-mm-dd(ddd) ") &amp; "오후 14:00"</f>
        <v>2022-02-19(토) 오후 14:00</v>
      </c>
      <c r="E123" s="226"/>
      <c r="F123" s="227"/>
      <c r="G123" s="225" t="str">
        <f>TEXT($G$1, "[$-ko-KR]yyyy-mm-dd(ddd) ") &amp; "오후 19:00"</f>
        <v>2022-02-19(토) 오후 19:00</v>
      </c>
      <c r="H123" s="226"/>
      <c r="I123" s="227"/>
      <c r="J123" s="225" t="str">
        <f>TEXT($G$1, "[$-ko-KR]yyyy-mm-dd(ddd) ") &amp; "오후 21:00"</f>
        <v>2022-02-19(토) 오후 21:00</v>
      </c>
      <c r="K123" s="226"/>
      <c r="L123" s="227"/>
      <c r="M123" s="225" t="str">
        <f>TEXT($G$1+1, "[$-ko-KR]yyyy-mm-dd(ddd) ") &amp; "오전 00:00"</f>
        <v>2022-02-20(일) 오전 00:00</v>
      </c>
      <c r="N123" s="226"/>
      <c r="O123" s="227"/>
      <c r="Q123" s="223"/>
      <c r="R123" s="223"/>
      <c r="S123" s="223"/>
    </row>
    <row r="124" spans="1:19" ht="17.25" thickBot="1">
      <c r="A124" s="264"/>
      <c r="B124" s="121" t="s">
        <v>57</v>
      </c>
      <c r="C124" s="122" t="s">
        <v>58</v>
      </c>
      <c r="D124" s="2" t="s">
        <v>57</v>
      </c>
      <c r="E124" s="10" t="s">
        <v>264</v>
      </c>
      <c r="F124" s="11" t="s">
        <v>265</v>
      </c>
      <c r="G124" s="195" t="s">
        <v>57</v>
      </c>
      <c r="H124" s="196" t="s">
        <v>264</v>
      </c>
      <c r="I124" s="197" t="s">
        <v>265</v>
      </c>
      <c r="J124" s="10" t="s">
        <v>57</v>
      </c>
      <c r="K124" s="10" t="s">
        <v>264</v>
      </c>
      <c r="L124" s="115" t="s">
        <v>265</v>
      </c>
      <c r="M124" s="2" t="s">
        <v>57</v>
      </c>
      <c r="N124" s="10" t="s">
        <v>264</v>
      </c>
      <c r="O124" s="66" t="s">
        <v>265</v>
      </c>
      <c r="Q124" s="228"/>
      <c r="R124" s="228"/>
      <c r="S124" s="228"/>
    </row>
    <row r="125" spans="1:19" ht="17.25" thickBot="1">
      <c r="A125" s="123" t="s">
        <v>159</v>
      </c>
      <c r="B125" s="124">
        <v>67.5</v>
      </c>
      <c r="C125" s="76">
        <v>-2.9542097E-3</v>
      </c>
      <c r="D125" s="13">
        <v>67.7</v>
      </c>
      <c r="E125" s="14">
        <f>IF(ISNUMBER(D125), (D125 - $B125) / $B125, "")</f>
        <v>2.9629629629630049E-3</v>
      </c>
      <c r="F125" s="16">
        <f>IF(ISNUMBER(D125), $B145 * E125, "")</f>
        <v>444.44444444445071</v>
      </c>
      <c r="G125" s="29">
        <v>64.5</v>
      </c>
      <c r="H125" s="14">
        <f>IF(ISNUMBER(G125), (G125 - $B125) / $B125, "")</f>
        <v>-4.4444444444444446E-2</v>
      </c>
      <c r="I125" s="100">
        <f>IF(ISNUMBER(G125), $B145 * H125, "")</f>
        <v>-6666.666666666667</v>
      </c>
      <c r="J125" s="13">
        <v>64.900000000000006</v>
      </c>
      <c r="K125" s="14">
        <f>IF(ISNUMBER(J125), (J125 - $B125) / $B125, "")</f>
        <v>-3.8518518518518431E-2</v>
      </c>
      <c r="L125" s="16">
        <f>IF(ISNUMBER(J125), $B145 * K125, "")</f>
        <v>-5777.7777777777646</v>
      </c>
      <c r="M125" s="29">
        <v>67.099999999999994</v>
      </c>
      <c r="N125" s="14">
        <f>IF(ISNUMBER(M125), (M125 - $B125) / $B125, "")</f>
        <v>-5.9259259259260098E-3</v>
      </c>
      <c r="O125" s="16">
        <f>IF(ISNUMBER(M125), $B145 * N125, "")</f>
        <v>-888.88888888890142</v>
      </c>
      <c r="Q125" s="223"/>
      <c r="R125" s="223"/>
      <c r="S125" s="223"/>
    </row>
    <row r="126" spans="1:19" ht="17.25" thickBot="1">
      <c r="A126" s="125" t="s">
        <v>190</v>
      </c>
      <c r="B126" s="126">
        <v>90.3</v>
      </c>
      <c r="C126" s="77">
        <v>-7.6923076999999996E-3</v>
      </c>
      <c r="D126" s="15">
        <v>90.4</v>
      </c>
      <c r="E126" s="32">
        <f t="shared" ref="E126:E129" si="62">IF(ISNUMBER(D126), (D126 - $B126) / $B126, "")</f>
        <v>1.1074197120709694E-3</v>
      </c>
      <c r="F126" s="18">
        <f>IF(ISNUMBER(D126), $B145 * E126, "")</f>
        <v>166.11295681064541</v>
      </c>
      <c r="G126" s="31">
        <v>87.1</v>
      </c>
      <c r="H126" s="32">
        <f t="shared" ref="H126:H129" si="63">IF(ISNUMBER(G126), (G126 - $B126) / $B126, "")</f>
        <v>-3.5437430786268029E-2</v>
      </c>
      <c r="I126" s="101">
        <f>IF(ISNUMBER(G126), $B145 * H126, "")</f>
        <v>-5315.614617940204</v>
      </c>
      <c r="J126" s="15">
        <v>86.7</v>
      </c>
      <c r="K126" s="32">
        <f t="shared" ref="K126:K129" si="64">IF(ISNUMBER(J126), (J126 - $B126) / $B126, "")</f>
        <v>-3.986710963455143E-2</v>
      </c>
      <c r="L126" s="18">
        <f>IF(ISNUMBER(J126), $B145 * K126, "")</f>
        <v>-5980.0664451827142</v>
      </c>
      <c r="M126" s="31">
        <v>87.8</v>
      </c>
      <c r="N126" s="32">
        <f t="shared" ref="N126:N129" si="65">IF(ISNUMBER(M126), (M126 - $B126) / $B126, "")</f>
        <v>-2.7685492801771874E-2</v>
      </c>
      <c r="O126" s="18">
        <f>IF(ISNUMBER(M126), $B145 * N126, "")</f>
        <v>-4152.8239202657815</v>
      </c>
      <c r="Q126" s="223"/>
      <c r="R126" s="223"/>
      <c r="S126" s="223"/>
    </row>
    <row r="127" spans="1:19" ht="17.25" thickBot="1">
      <c r="A127" s="125" t="s">
        <v>212</v>
      </c>
      <c r="B127" s="126">
        <v>7.18</v>
      </c>
      <c r="C127" s="77">
        <v>-9.6551724000000002E-3</v>
      </c>
      <c r="D127" s="15">
        <v>7.16</v>
      </c>
      <c r="E127" s="32">
        <f t="shared" si="62"/>
        <v>-2.7855153203342024E-3</v>
      </c>
      <c r="F127" s="18">
        <f>IF(ISNUMBER(D127), $B145 * E127, "")</f>
        <v>-417.82729805013037</v>
      </c>
      <c r="G127" s="31">
        <v>7.01</v>
      </c>
      <c r="H127" s="32">
        <f t="shared" si="63"/>
        <v>-2.3676880222841215E-2</v>
      </c>
      <c r="I127" s="101">
        <f>IF(ISNUMBER(G127), $B145 * H127, "")</f>
        <v>-3551.5320334261824</v>
      </c>
      <c r="J127" s="15">
        <v>6.96</v>
      </c>
      <c r="K127" s="32">
        <f t="shared" si="64"/>
        <v>-3.0640668523676848E-2</v>
      </c>
      <c r="L127" s="18">
        <f>IF(ISNUMBER(J127), $B145 * K127, "")</f>
        <v>-4596.1002785515275</v>
      </c>
      <c r="M127" s="31">
        <v>7.08</v>
      </c>
      <c r="N127" s="32">
        <f t="shared" si="65"/>
        <v>-1.392757660167126E-2</v>
      </c>
      <c r="O127" s="18">
        <f>IF(ISNUMBER(M127), $B145 * N127, "")</f>
        <v>-2089.1364902506889</v>
      </c>
      <c r="Q127" s="228"/>
      <c r="R127" s="228"/>
      <c r="S127" s="228"/>
    </row>
    <row r="128" spans="1:19" ht="17.25" thickBot="1">
      <c r="A128" s="125" t="s">
        <v>125</v>
      </c>
      <c r="B128" s="126">
        <v>65.8</v>
      </c>
      <c r="C128" s="77">
        <v>-1.05263158E-2</v>
      </c>
      <c r="D128" s="15">
        <v>66</v>
      </c>
      <c r="E128" s="32">
        <f t="shared" si="62"/>
        <v>3.0395136778115935E-3</v>
      </c>
      <c r="F128" s="18">
        <f>IF(ISNUMBER(D128), $B145 * E128, "")</f>
        <v>455.92705167173904</v>
      </c>
      <c r="G128" s="31">
        <v>63.9</v>
      </c>
      <c r="H128" s="32">
        <f t="shared" si="63"/>
        <v>-2.8875379939209706E-2</v>
      </c>
      <c r="I128" s="101">
        <f>IF(ISNUMBER(G128), $B145 * H128, "")</f>
        <v>-4331.3069908814559</v>
      </c>
      <c r="J128" s="15">
        <v>63.2</v>
      </c>
      <c r="K128" s="32">
        <f t="shared" si="64"/>
        <v>-3.9513677811550067E-2</v>
      </c>
      <c r="L128" s="18">
        <f>IF(ISNUMBER(J128), $B145 * K128, "")</f>
        <v>-5927.0516717325099</v>
      </c>
      <c r="M128" s="31">
        <v>63.6</v>
      </c>
      <c r="N128" s="32">
        <f t="shared" si="65"/>
        <v>-3.3434650455926987E-2</v>
      </c>
      <c r="O128" s="18">
        <f>IF(ISNUMBER(M128), $B145 * N128, "")</f>
        <v>-5015.1975683890478</v>
      </c>
      <c r="Q128" s="228"/>
      <c r="R128" s="228"/>
      <c r="S128" s="228"/>
    </row>
    <row r="129" spans="1:19" ht="17.25" thickBot="1">
      <c r="A129" s="127" t="s">
        <v>129</v>
      </c>
      <c r="B129" s="128">
        <v>56.2</v>
      </c>
      <c r="C129" s="78">
        <v>-1.0563380299999999E-2</v>
      </c>
      <c r="D129" s="20">
        <v>56.9</v>
      </c>
      <c r="E129" s="21">
        <f t="shared" si="62"/>
        <v>1.2455516014234799E-2</v>
      </c>
      <c r="F129" s="22">
        <f>IF(ISNUMBER(D129), $B145 * E129, "")</f>
        <v>1868.3274021352199</v>
      </c>
      <c r="G129" s="30">
        <v>55.7</v>
      </c>
      <c r="H129" s="21">
        <f t="shared" si="63"/>
        <v>-8.8967971530249101E-3</v>
      </c>
      <c r="I129" s="105">
        <f>IF(ISNUMBER(G129), $B145 * H129, "")</f>
        <v>-1334.5195729537365</v>
      </c>
      <c r="J129" s="20">
        <v>54.9</v>
      </c>
      <c r="K129" s="21">
        <f t="shared" si="64"/>
        <v>-2.3131672597864843E-2</v>
      </c>
      <c r="L129" s="22">
        <f>IF(ISNUMBER(J129), $B145 * K129, "")</f>
        <v>-3469.7508896797267</v>
      </c>
      <c r="M129" s="30">
        <v>55.3</v>
      </c>
      <c r="N129" s="21">
        <f t="shared" si="65"/>
        <v>-1.6014234875444941E-2</v>
      </c>
      <c r="O129" s="22">
        <f>IF(ISNUMBER(M129), $B145 * N129, "")</f>
        <v>-2402.1352313167413</v>
      </c>
      <c r="Q129" s="228"/>
      <c r="R129" s="228"/>
      <c r="S129" s="228"/>
    </row>
    <row r="130" spans="1:19" ht="17.25" thickBot="1">
      <c r="A130" s="125" t="s">
        <v>147</v>
      </c>
      <c r="B130" s="129">
        <v>8.89</v>
      </c>
      <c r="C130" s="80">
        <v>-1.2222222200000001E-2</v>
      </c>
      <c r="D130" s="106">
        <v>9.01</v>
      </c>
      <c r="E130" s="107">
        <f>IF(ISNUMBER(D130), (D130 - $B130) / $B130, "")</f>
        <v>1.3498312710911047E-2</v>
      </c>
      <c r="F130" s="108">
        <f>IF(ISNUMBER(D130), $B145 * E130, "")</f>
        <v>2024.7469066366571</v>
      </c>
      <c r="G130" s="109">
        <v>8.73</v>
      </c>
      <c r="H130" s="107">
        <f>IF(ISNUMBER(G130), (G130 - $B130) / $B130, "")</f>
        <v>-1.7997750281214864E-2</v>
      </c>
      <c r="I130" s="110">
        <f>IF(ISNUMBER(G130), $B145 * H130, "")</f>
        <v>-2699.6625421822296</v>
      </c>
      <c r="J130" s="106">
        <v>8.65</v>
      </c>
      <c r="K130" s="107">
        <f>IF(ISNUMBER(J130), (J130 - $B130) / $B130, "")</f>
        <v>-2.6996625421822296E-2</v>
      </c>
      <c r="L130" s="108">
        <f>IF(ISNUMBER(J130), $B145 * K130, "")</f>
        <v>-4049.4938132733441</v>
      </c>
      <c r="M130" s="109">
        <v>8.7200000000000006</v>
      </c>
      <c r="N130" s="107">
        <f>IF(ISNUMBER(M130), (M130 - $B130) / $B130, "")</f>
        <v>-1.9122609673790768E-2</v>
      </c>
      <c r="O130" s="108">
        <f>IF(ISNUMBER(M130), $B145 * N130, "")</f>
        <v>-2868.3914510686154</v>
      </c>
      <c r="Q130" s="228"/>
      <c r="R130" s="228"/>
      <c r="S130" s="228"/>
    </row>
    <row r="131" spans="1:19" ht="17.25" thickBot="1">
      <c r="A131" s="125" t="s">
        <v>198</v>
      </c>
      <c r="B131" s="126">
        <v>49.4</v>
      </c>
      <c r="C131" s="77">
        <v>-1.39720559E-2</v>
      </c>
      <c r="D131" s="15">
        <v>50</v>
      </c>
      <c r="E131" s="32">
        <f t="shared" ref="E131:E134" si="66">IF(ISNUMBER(D131), (D131 - $B131) / $B131, "")</f>
        <v>1.2145748987854281E-2</v>
      </c>
      <c r="F131" s="18">
        <f>IF(ISNUMBER(D131), $B145 * E131, "")</f>
        <v>1821.8623481781422</v>
      </c>
      <c r="G131" s="31">
        <v>48.3</v>
      </c>
      <c r="H131" s="32">
        <f t="shared" ref="H131:H134" si="67">IF(ISNUMBER(G131), (G131 - $B131) / $B131, "")</f>
        <v>-2.2267206477732823E-2</v>
      </c>
      <c r="I131" s="101">
        <f>IF(ISNUMBER(G131), $B145 * H131, "")</f>
        <v>-3340.0809716599233</v>
      </c>
      <c r="J131" s="15">
        <v>48.3</v>
      </c>
      <c r="K131" s="32">
        <f t="shared" ref="K131:K134" si="68">IF(ISNUMBER(J131), (J131 - $B131) / $B131, "")</f>
        <v>-2.2267206477732823E-2</v>
      </c>
      <c r="L131" s="18">
        <f>IF(ISNUMBER(J131), $B145 * K131, "")</f>
        <v>-3340.0809716599233</v>
      </c>
      <c r="M131" s="31">
        <v>49</v>
      </c>
      <c r="N131" s="32">
        <f t="shared" ref="N131:N134" si="69">IF(ISNUMBER(M131), (M131 - $B131) / $B131, "")</f>
        <v>-8.0971659919028063E-3</v>
      </c>
      <c r="O131" s="18">
        <f>IF(ISNUMBER(M131), $B145 * N131, "")</f>
        <v>-1214.5748987854211</v>
      </c>
      <c r="Q131" s="228"/>
      <c r="R131" s="228"/>
      <c r="S131" s="228"/>
    </row>
    <row r="132" spans="1:19" ht="17.25" thickBot="1">
      <c r="A132" s="125" t="s">
        <v>71</v>
      </c>
      <c r="B132" s="126">
        <v>19.2</v>
      </c>
      <c r="C132" s="77">
        <v>-1.5384615399999999E-2</v>
      </c>
      <c r="D132" s="15">
        <v>19.600000000000001</v>
      </c>
      <c r="E132" s="32">
        <f t="shared" si="66"/>
        <v>2.0833333333333447E-2</v>
      </c>
      <c r="F132" s="18">
        <f>IF(ISNUMBER(D132), $B145 * E132, "")</f>
        <v>3125.0000000000168</v>
      </c>
      <c r="G132" s="31">
        <v>19</v>
      </c>
      <c r="H132" s="32">
        <f t="shared" si="67"/>
        <v>-1.041666666666663E-2</v>
      </c>
      <c r="I132" s="101">
        <f>IF(ISNUMBER(G132), $B145 * H132, "")</f>
        <v>-1562.4999999999945</v>
      </c>
      <c r="J132" s="15">
        <v>19</v>
      </c>
      <c r="K132" s="32">
        <f t="shared" si="68"/>
        <v>-1.041666666666663E-2</v>
      </c>
      <c r="L132" s="18">
        <f>IF(ISNUMBER(J132), $B145 * K132, "")</f>
        <v>-1562.4999999999945</v>
      </c>
      <c r="M132" s="31">
        <v>19.3</v>
      </c>
      <c r="N132" s="32">
        <f t="shared" si="69"/>
        <v>5.2083333333334076E-3</v>
      </c>
      <c r="O132" s="18">
        <f>IF(ISNUMBER(M132), $B145 * N132, "")</f>
        <v>781.25000000001114</v>
      </c>
      <c r="Q132" s="228"/>
      <c r="R132" s="228"/>
      <c r="S132" s="228"/>
    </row>
    <row r="133" spans="1:19" ht="17.25" thickBot="1">
      <c r="A133" s="125" t="s">
        <v>230</v>
      </c>
      <c r="B133" s="126">
        <v>52.7</v>
      </c>
      <c r="C133" s="77">
        <v>-1.6791044799999998E-2</v>
      </c>
      <c r="D133" s="15">
        <v>53.2</v>
      </c>
      <c r="E133" s="32">
        <f t="shared" si="66"/>
        <v>9.4876660341555973E-3</v>
      </c>
      <c r="F133" s="18">
        <f>IF(ISNUMBER(D133), $B145 * E133, "")</f>
        <v>1423.1499051233395</v>
      </c>
      <c r="G133" s="31">
        <v>51.8</v>
      </c>
      <c r="H133" s="32">
        <f t="shared" si="67"/>
        <v>-1.7077798861480184E-2</v>
      </c>
      <c r="I133" s="101">
        <f>IF(ISNUMBER(G133), $B145 * H133, "")</f>
        <v>-2561.6698292220276</v>
      </c>
      <c r="J133" s="15">
        <v>51.9</v>
      </c>
      <c r="K133" s="32">
        <f t="shared" si="68"/>
        <v>-1.5180265654649036E-2</v>
      </c>
      <c r="L133" s="18">
        <f>IF(ISNUMBER(J133), $B145 * K133, "")</f>
        <v>-2277.0398481973552</v>
      </c>
      <c r="M133" s="31">
        <v>52.4</v>
      </c>
      <c r="N133" s="32">
        <f t="shared" si="69"/>
        <v>-5.6925996204934392E-3</v>
      </c>
      <c r="O133" s="18">
        <f>IF(ISNUMBER(M133), $B145 * N133, "")</f>
        <v>-853.88994307401583</v>
      </c>
      <c r="Q133" s="33"/>
      <c r="R133" s="33"/>
    </row>
    <row r="134" spans="1:19" ht="17.25" thickBot="1">
      <c r="A134" s="130" t="s">
        <v>119</v>
      </c>
      <c r="B134" s="131">
        <v>17.100000000000001</v>
      </c>
      <c r="C134" s="79">
        <v>-1.7241379300000002E-2</v>
      </c>
      <c r="D134" s="24">
        <v>17.2</v>
      </c>
      <c r="E134" s="25">
        <f t="shared" si="66"/>
        <v>5.8479532163741438E-3</v>
      </c>
      <c r="F134" s="104">
        <f>IF(ISNUMBER(D134), $B145 * E134, "")</f>
        <v>877.19298245612151</v>
      </c>
      <c r="G134" s="102">
        <v>16.7</v>
      </c>
      <c r="H134" s="25">
        <f t="shared" si="67"/>
        <v>-2.33918128654972E-2</v>
      </c>
      <c r="I134" s="103">
        <f>IF(ISNUMBER(G134), $B145 * H134, "")</f>
        <v>-3508.7719298245797</v>
      </c>
      <c r="J134" s="24">
        <v>16.3</v>
      </c>
      <c r="K134" s="25">
        <f t="shared" si="68"/>
        <v>-4.6783625730994191E-2</v>
      </c>
      <c r="L134" s="104">
        <f>IF(ISNUMBER(J134), $B145 * K134, "")</f>
        <v>-7017.5438596491285</v>
      </c>
      <c r="M134" s="102">
        <v>16.7</v>
      </c>
      <c r="N134" s="25">
        <f t="shared" si="69"/>
        <v>-2.33918128654972E-2</v>
      </c>
      <c r="O134" s="104">
        <f>IF(ISNUMBER(M134), $B145 * N134, "")</f>
        <v>-3508.7719298245797</v>
      </c>
      <c r="Q134" s="237"/>
      <c r="R134" s="238"/>
      <c r="S134" s="239"/>
    </row>
    <row r="135" spans="1:19">
      <c r="A135" s="123" t="s">
        <v>200</v>
      </c>
      <c r="B135" s="124">
        <v>11.2</v>
      </c>
      <c r="C135" s="76">
        <v>-1.75438596E-2</v>
      </c>
      <c r="D135" s="13">
        <v>11.2</v>
      </c>
      <c r="E135" s="14">
        <f>IF(ISNUMBER(D135), (D135 - $B135) / $B135, "")</f>
        <v>0</v>
      </c>
      <c r="F135" s="16">
        <f>IF(ISNUMBER(D135), $B145 * E135, "")</f>
        <v>0</v>
      </c>
      <c r="G135" s="29">
        <v>11</v>
      </c>
      <c r="H135" s="14">
        <f>IF(ISNUMBER(G135), (G135 - $B135) / $B135, "")</f>
        <v>-1.7857142857142794E-2</v>
      </c>
      <c r="I135" s="100">
        <f>IF(ISNUMBER(G135), $B145 * H135, "")</f>
        <v>-2678.5714285714189</v>
      </c>
      <c r="J135" s="13">
        <v>10.8</v>
      </c>
      <c r="K135" s="14">
        <f>IF(ISNUMBER(J135), (J135 - $B135) / $B135, "")</f>
        <v>-3.5714285714285587E-2</v>
      </c>
      <c r="L135" s="16">
        <f>IF(ISNUMBER(J135), $B145 * K135, "")</f>
        <v>-5357.1428571428378</v>
      </c>
      <c r="M135" s="29">
        <v>11</v>
      </c>
      <c r="N135" s="14">
        <f>IF(ISNUMBER(M135), (M135 - $B135) / $B135, "")</f>
        <v>-1.7857142857142794E-2</v>
      </c>
      <c r="O135" s="16">
        <f>IF(ISNUMBER(M135), $B145 * N135, "")</f>
        <v>-2678.5714285714189</v>
      </c>
      <c r="Q135" s="240"/>
      <c r="R135" s="241"/>
      <c r="S135" s="242"/>
    </row>
    <row r="136" spans="1:19" ht="17.25" thickBot="1">
      <c r="A136" s="125" t="s">
        <v>206</v>
      </c>
      <c r="B136" s="126">
        <v>11.1</v>
      </c>
      <c r="C136" s="77">
        <v>-1.7699115000000001E-2</v>
      </c>
      <c r="D136" s="15">
        <v>11.2</v>
      </c>
      <c r="E136" s="32">
        <f t="shared" ref="E136:E139" si="70">IF(ISNUMBER(D136), (D136 - $B136) / $B136, "")</f>
        <v>9.0090090090089777E-3</v>
      </c>
      <c r="F136" s="18">
        <f>IF(ISNUMBER(D136), $B145 * E136, "")</f>
        <v>1351.3513513513467</v>
      </c>
      <c r="G136" s="31">
        <v>11</v>
      </c>
      <c r="H136" s="32">
        <f t="shared" ref="H136:H139" si="71">IF(ISNUMBER(G136), (G136 - $B136) / $B136, "")</f>
        <v>-9.0090090090089777E-3</v>
      </c>
      <c r="I136" s="101">
        <f>IF(ISNUMBER(G136), $B145 * H136, "")</f>
        <v>-1351.3513513513467</v>
      </c>
      <c r="J136" s="15">
        <v>10.9</v>
      </c>
      <c r="K136" s="32">
        <f t="shared" ref="K136:K139" si="72">IF(ISNUMBER(J136), (J136 - $B136) / $B136, "")</f>
        <v>-1.8018018018017955E-2</v>
      </c>
      <c r="L136" s="18">
        <f>IF(ISNUMBER(J136), $B145 * K136, "")</f>
        <v>-2702.7027027026934</v>
      </c>
      <c r="M136" s="31">
        <v>11</v>
      </c>
      <c r="N136" s="32">
        <f t="shared" ref="N136:N139" si="73">IF(ISNUMBER(M136), (M136 - $B136) / $B136, "")</f>
        <v>-9.0090090090089777E-3</v>
      </c>
      <c r="O136" s="18">
        <f>IF(ISNUMBER(M136), $B145 * N136, "")</f>
        <v>-1351.3513513513467</v>
      </c>
      <c r="Q136" s="243"/>
      <c r="R136" s="244"/>
      <c r="S136" s="245"/>
    </row>
    <row r="137" spans="1:19" ht="17.25" thickBot="1">
      <c r="A137" s="125" t="s">
        <v>175</v>
      </c>
      <c r="B137" s="126">
        <v>10.7</v>
      </c>
      <c r="C137" s="77">
        <v>-1.83486239E-2</v>
      </c>
      <c r="D137" s="15">
        <v>10.8</v>
      </c>
      <c r="E137" s="32">
        <f t="shared" si="70"/>
        <v>9.3457943925234974E-3</v>
      </c>
      <c r="F137" s="18">
        <f>IF(ISNUMBER(D137), $B145 * E137, "")</f>
        <v>1401.8691588785246</v>
      </c>
      <c r="G137" s="31">
        <v>10.7</v>
      </c>
      <c r="H137" s="32">
        <f t="shared" si="71"/>
        <v>0</v>
      </c>
      <c r="I137" s="101">
        <f>IF(ISNUMBER(G137), $B145 * H137, "")</f>
        <v>0</v>
      </c>
      <c r="J137" s="15">
        <v>10.6</v>
      </c>
      <c r="K137" s="32">
        <f t="shared" si="72"/>
        <v>-9.3457943925233326E-3</v>
      </c>
      <c r="L137" s="18">
        <f>IF(ISNUMBER(J137), $B145 * K137, "")</f>
        <v>-1401.8691588784998</v>
      </c>
      <c r="M137" s="31">
        <v>10.8</v>
      </c>
      <c r="N137" s="32">
        <f t="shared" si="73"/>
        <v>9.3457943925234974E-3</v>
      </c>
      <c r="O137" s="18">
        <f>IF(ISNUMBER(M137), $B145 * N137, "")</f>
        <v>1401.8691588785246</v>
      </c>
      <c r="Q137" s="228"/>
      <c r="R137" s="228"/>
      <c r="S137" s="228"/>
    </row>
    <row r="138" spans="1:19" ht="17.25" thickBot="1">
      <c r="A138" s="125" t="s">
        <v>204</v>
      </c>
      <c r="B138" s="126">
        <v>7.89</v>
      </c>
      <c r="C138" s="77">
        <v>-1.8656716399999999E-2</v>
      </c>
      <c r="D138" s="15">
        <v>7.88</v>
      </c>
      <c r="E138" s="32">
        <f t="shared" si="70"/>
        <v>-1.267427122940404E-3</v>
      </c>
      <c r="F138" s="18">
        <f>IF(ISNUMBER(D138), $B145 * E138, "")</f>
        <v>-190.1140684410606</v>
      </c>
      <c r="G138" s="31">
        <v>7.71</v>
      </c>
      <c r="H138" s="32">
        <f t="shared" si="71"/>
        <v>-2.2813688212927723E-2</v>
      </c>
      <c r="I138" s="101">
        <f>IF(ISNUMBER(G138), $B145 * H138, "")</f>
        <v>-3422.0532319391582</v>
      </c>
      <c r="J138" s="15">
        <v>7.61</v>
      </c>
      <c r="K138" s="32">
        <f t="shared" si="72"/>
        <v>-3.5487959442331983E-2</v>
      </c>
      <c r="L138" s="18">
        <f>IF(ISNUMBER(J138), $B145 * K138, "")</f>
        <v>-5323.1939163497973</v>
      </c>
      <c r="M138" s="31">
        <v>7.73</v>
      </c>
      <c r="N138" s="32">
        <f t="shared" si="73"/>
        <v>-2.02788339670468E-2</v>
      </c>
      <c r="O138" s="18">
        <f>IF(ISNUMBER(M138), $B145 * N138, "")</f>
        <v>-3041.82509505702</v>
      </c>
      <c r="Q138" s="223"/>
      <c r="R138" s="223"/>
      <c r="S138" s="223"/>
    </row>
    <row r="139" spans="1:19" ht="17.25" thickBot="1">
      <c r="A139" s="127" t="s">
        <v>186</v>
      </c>
      <c r="B139" s="128">
        <v>10.199999999999999</v>
      </c>
      <c r="C139" s="78">
        <v>-1.9230769200000001E-2</v>
      </c>
      <c r="D139" s="20">
        <v>10.199999999999999</v>
      </c>
      <c r="E139" s="21">
        <f t="shared" si="70"/>
        <v>0</v>
      </c>
      <c r="F139" s="22">
        <f>IF(ISNUMBER(D139), $B145 * E139, "")</f>
        <v>0</v>
      </c>
      <c r="G139" s="30">
        <v>10.1</v>
      </c>
      <c r="H139" s="21">
        <f t="shared" si="71"/>
        <v>-9.8039215686274161E-3</v>
      </c>
      <c r="I139" s="105">
        <f>IF(ISNUMBER(G139), $B145 * H139, "")</f>
        <v>-1470.5882352941123</v>
      </c>
      <c r="J139" s="20">
        <v>9.99</v>
      </c>
      <c r="K139" s="21">
        <f t="shared" si="72"/>
        <v>-2.0588235294117557E-2</v>
      </c>
      <c r="L139" s="22">
        <f>IF(ISNUMBER(J139), $B145 * K139, "")</f>
        <v>-3088.2352941176337</v>
      </c>
      <c r="M139" s="30">
        <v>10.1</v>
      </c>
      <c r="N139" s="21">
        <f t="shared" si="73"/>
        <v>-9.8039215686274161E-3</v>
      </c>
      <c r="O139" s="22">
        <f>IF(ISNUMBER(M139), $B145 * N139, "")</f>
        <v>-1470.5882352941123</v>
      </c>
      <c r="Q139" s="223"/>
      <c r="R139" s="223"/>
      <c r="S139" s="223"/>
    </row>
    <row r="140" spans="1:19" ht="17.25" thickBot="1">
      <c r="A140" s="125" t="s">
        <v>234</v>
      </c>
      <c r="B140" s="129">
        <v>99.6</v>
      </c>
      <c r="C140" s="80">
        <v>-2.35294118E-2</v>
      </c>
      <c r="D140" s="106">
        <v>100</v>
      </c>
      <c r="E140" s="107">
        <f>IF(ISNUMBER(D140), (D140 - $B140) / $B140, "")</f>
        <v>4.0160642570281693E-3</v>
      </c>
      <c r="F140" s="108">
        <f>IF(ISNUMBER(D140), $B145 * E140, "")</f>
        <v>602.40963855422535</v>
      </c>
      <c r="G140" s="109">
        <v>98.8</v>
      </c>
      <c r="H140" s="107">
        <f>IF(ISNUMBER(G140), (G140 - $B140) / $B140, "")</f>
        <v>-8.0321285140561964E-3</v>
      </c>
      <c r="I140" s="110">
        <f>IF(ISNUMBER(G140), $B145 * H140, "")</f>
        <v>-1204.8192771084296</v>
      </c>
      <c r="J140" s="106">
        <v>99</v>
      </c>
      <c r="K140" s="107">
        <f>IF(ISNUMBER(J140), (J140 - $B140) / $B140, "")</f>
        <v>-6.0240963855421117E-3</v>
      </c>
      <c r="L140" s="108">
        <f>IF(ISNUMBER(J140), $B145 * K140, "")</f>
        <v>-903.61445783131671</v>
      </c>
      <c r="M140" s="109">
        <v>99.9</v>
      </c>
      <c r="N140" s="107">
        <f>IF(ISNUMBER(M140), (M140 - $B140) / $B140, "")</f>
        <v>3.0120481927711986E-3</v>
      </c>
      <c r="O140" s="108">
        <f>IF(ISNUMBER(M140), $B145 * N140, "")</f>
        <v>451.80722891567979</v>
      </c>
      <c r="Q140" s="228"/>
      <c r="R140" s="228"/>
      <c r="S140" s="228"/>
    </row>
    <row r="141" spans="1:19" ht="17.25" thickBot="1">
      <c r="A141" s="125" t="s">
        <v>145</v>
      </c>
      <c r="B141" s="126">
        <v>11.7</v>
      </c>
      <c r="C141" s="77">
        <v>-2.5000000000000001E-2</v>
      </c>
      <c r="D141" s="15">
        <v>11.8</v>
      </c>
      <c r="E141" s="32">
        <f t="shared" ref="E141:E144" si="74">IF(ISNUMBER(D141), (D141 - $B141) / $B141, "")</f>
        <v>8.5470085470086693E-3</v>
      </c>
      <c r="F141" s="18">
        <f>IF(ISNUMBER(D141), $B145 * E141, "")</f>
        <v>1282.0512820513004</v>
      </c>
      <c r="G141" s="31">
        <v>11.5</v>
      </c>
      <c r="H141" s="32">
        <f t="shared" ref="H141:H144" si="75">IF(ISNUMBER(G141), (G141 - $B141) / $B141, "")</f>
        <v>-1.7094017094017033E-2</v>
      </c>
      <c r="I141" s="101">
        <f>IF(ISNUMBER(G141), $B145 * H141, "")</f>
        <v>-2564.1025641025549</v>
      </c>
      <c r="J141" s="15">
        <v>11.4</v>
      </c>
      <c r="K141" s="32">
        <f t="shared" ref="K141:K144" si="76">IF(ISNUMBER(J141), (J141 - $B141) / $B141, "")</f>
        <v>-2.564102564102555E-2</v>
      </c>
      <c r="L141" s="18">
        <f>IF(ISNUMBER(J141), $B145 * K141, "")</f>
        <v>-3846.1538461538325</v>
      </c>
      <c r="M141" s="31">
        <v>11.6</v>
      </c>
      <c r="N141" s="32">
        <f t="shared" ref="N141:N144" si="77">IF(ISNUMBER(M141), (M141 - $B141) / $B141, "")</f>
        <v>-8.5470085470085166E-3</v>
      </c>
      <c r="O141" s="18">
        <f>IF(ISNUMBER(M141), $B145 * N141, "")</f>
        <v>-1282.0512820512774</v>
      </c>
      <c r="Q141" s="228"/>
      <c r="R141" s="228"/>
      <c r="S141" s="228"/>
    </row>
    <row r="142" spans="1:19" ht="17.25" thickBot="1">
      <c r="A142" s="125" t="s">
        <v>127</v>
      </c>
      <c r="B142" s="126">
        <v>82.6</v>
      </c>
      <c r="C142" s="77">
        <v>-2.8235294099999999E-2</v>
      </c>
      <c r="D142" s="15">
        <v>83.2</v>
      </c>
      <c r="E142" s="32">
        <f t="shared" si="74"/>
        <v>7.2639225181599099E-3</v>
      </c>
      <c r="F142" s="18">
        <f>IF(ISNUMBER(D142), $B145 * E142, "")</f>
        <v>1089.5883777239865</v>
      </c>
      <c r="G142" s="31">
        <v>81.3</v>
      </c>
      <c r="H142" s="32">
        <f t="shared" si="75"/>
        <v>-1.5738498789346213E-2</v>
      </c>
      <c r="I142" s="101">
        <f>IF(ISNUMBER(G142), $B145 * H142, "")</f>
        <v>-2360.774818401932</v>
      </c>
      <c r="J142" s="15">
        <v>80.599999999999994</v>
      </c>
      <c r="K142" s="32">
        <f t="shared" si="76"/>
        <v>-2.4213075060532691E-2</v>
      </c>
      <c r="L142" s="18">
        <f>IF(ISNUMBER(J142), $B145 * K142, "")</f>
        <v>-3631.9612590799034</v>
      </c>
      <c r="M142" s="31">
        <v>82</v>
      </c>
      <c r="N142" s="32">
        <f t="shared" si="77"/>
        <v>-7.2639225181597381E-3</v>
      </c>
      <c r="O142" s="18">
        <f>IF(ISNUMBER(M142), $B145 * N142, "")</f>
        <v>-1089.5883777239608</v>
      </c>
      <c r="Q142" s="228"/>
      <c r="R142" s="228"/>
      <c r="S142" s="228"/>
    </row>
    <row r="143" spans="1:19">
      <c r="A143" s="125" t="s">
        <v>141</v>
      </c>
      <c r="B143" s="126">
        <v>87.5</v>
      </c>
      <c r="C143" s="77">
        <v>-2.8856825700000002E-2</v>
      </c>
      <c r="D143" s="15">
        <v>88.9</v>
      </c>
      <c r="E143" s="32">
        <f t="shared" si="74"/>
        <v>1.6000000000000066E-2</v>
      </c>
      <c r="F143" s="18">
        <f>IF(ISNUMBER(D143), $B145 * E143, "")</f>
        <v>2400.00000000001</v>
      </c>
      <c r="G143" s="31">
        <v>86</v>
      </c>
      <c r="H143" s="32">
        <f t="shared" si="75"/>
        <v>-1.7142857142857144E-2</v>
      </c>
      <c r="I143" s="101">
        <f>IF(ISNUMBER(G143), $B145 * H143, "")</f>
        <v>-2571.4285714285716</v>
      </c>
      <c r="J143" s="15">
        <v>85</v>
      </c>
      <c r="K143" s="32">
        <f t="shared" si="76"/>
        <v>-2.8571428571428571E-2</v>
      </c>
      <c r="L143" s="18">
        <f>IF(ISNUMBER(J143), $B145 * K143, "")</f>
        <v>-4285.7142857142853</v>
      </c>
      <c r="M143" s="31">
        <v>85.7</v>
      </c>
      <c r="N143" s="32">
        <f t="shared" si="77"/>
        <v>-2.0571428571428539E-2</v>
      </c>
      <c r="O143" s="18">
        <f>IF(ISNUMBER(M143), $B145 * N143, "")</f>
        <v>-3085.7142857142808</v>
      </c>
      <c r="Q143" s="250"/>
      <c r="R143" s="251"/>
      <c r="S143" s="252"/>
    </row>
    <row r="144" spans="1:19" ht="17.25" thickBot="1">
      <c r="A144" s="130" t="s">
        <v>342</v>
      </c>
      <c r="B144" s="131">
        <v>9.26</v>
      </c>
      <c r="C144" s="79">
        <v>-3.03664921E-2</v>
      </c>
      <c r="D144" s="24">
        <v>9.36</v>
      </c>
      <c r="E144" s="25">
        <f t="shared" si="74"/>
        <v>1.0799136069114432E-2</v>
      </c>
      <c r="F144" s="104">
        <f>IF(ISNUMBER(D144), $B145 * E144, "")</f>
        <v>1619.8704103671648</v>
      </c>
      <c r="G144" s="102">
        <v>9.11</v>
      </c>
      <c r="H144" s="25">
        <f t="shared" si="75"/>
        <v>-1.6198704103671746E-2</v>
      </c>
      <c r="I144" s="103">
        <f>IF(ISNUMBER(G144), $B145 * H144, "")</f>
        <v>-2429.805615550762</v>
      </c>
      <c r="J144" s="24">
        <v>9.07</v>
      </c>
      <c r="K144" s="25">
        <f t="shared" si="76"/>
        <v>-2.0518358531317442E-2</v>
      </c>
      <c r="L144" s="104">
        <f>IF(ISNUMBER(J144), $B145 * K144, "")</f>
        <v>-3077.7537796976162</v>
      </c>
      <c r="M144" s="102">
        <v>9.23</v>
      </c>
      <c r="N144" s="25">
        <f t="shared" si="77"/>
        <v>-3.2397408207342723E-3</v>
      </c>
      <c r="O144" s="104">
        <f>IF(ISNUMBER(M144), $B145 * N144, "")</f>
        <v>-485.96112311014082</v>
      </c>
      <c r="Q144" s="253"/>
      <c r="R144" s="254"/>
      <c r="S144" s="255"/>
    </row>
    <row r="145" spans="1:19" ht="17.25" thickBot="1">
      <c r="A145" s="132" t="s">
        <v>266</v>
      </c>
      <c r="B145" s="261">
        <f>$B$37</f>
        <v>150000</v>
      </c>
      <c r="C145" s="262"/>
      <c r="D145" s="26" t="s">
        <v>267</v>
      </c>
      <c r="E145" s="27">
        <f>IF(COUNT(E125:E144), SUM(E125:E144) / COUNT(E125:E144), 0)</f>
        <v>7.1153209499638988E-3</v>
      </c>
      <c r="F145" s="28">
        <f>SUM(F125:F144)</f>
        <v>21345.962849891701</v>
      </c>
      <c r="G145" s="26" t="s">
        <v>267</v>
      </c>
      <c r="H145" s="27">
        <f>IF(COUNT(H125:H144), SUM(H125:H144) / COUNT(H125:H144), 0)</f>
        <v>-1.8308606749501761E-2</v>
      </c>
      <c r="I145" s="28">
        <f>SUM(I125:I144)</f>
        <v>-54925.820248505275</v>
      </c>
      <c r="J145" s="26" t="s">
        <v>267</v>
      </c>
      <c r="K145" s="27">
        <f>IF(COUNT(K125:K144), SUM(K125:K144) / COUNT(K125:K144), 0)</f>
        <v>-2.587191570445747E-2</v>
      </c>
      <c r="L145" s="28">
        <f>SUM(L125:L144)</f>
        <v>-77615.747113372403</v>
      </c>
      <c r="M145" s="26" t="s">
        <v>267</v>
      </c>
      <c r="N145" s="27">
        <f>IF(COUNT(N125:N144), SUM(N125:N144) / COUNT(N125:N144), 0)</f>
        <v>-1.1614845037647712E-2</v>
      </c>
      <c r="O145" s="28">
        <f>SUM(O125:O144)</f>
        <v>-34844.535112943136</v>
      </c>
      <c r="Q145" s="256"/>
      <c r="R145" s="257"/>
      <c r="S145" s="258"/>
    </row>
    <row r="147" spans="1:19" ht="17.25" thickBot="1"/>
    <row r="148" spans="1:19" ht="17.25" thickBot="1">
      <c r="A148" s="202" t="s">
        <v>255</v>
      </c>
      <c r="B148" s="203"/>
      <c r="C148" s="203"/>
      <c r="D148" s="203"/>
      <c r="E148" s="203"/>
      <c r="F148" s="203"/>
      <c r="G148" s="203"/>
      <c r="H148" s="203"/>
      <c r="I148" s="203"/>
      <c r="J148" s="203"/>
      <c r="K148" s="203"/>
      <c r="L148" s="203"/>
      <c r="M148" s="203"/>
      <c r="N148" s="203"/>
      <c r="O148" s="204"/>
      <c r="Q148" s="223"/>
      <c r="R148" s="223"/>
      <c r="S148" s="223"/>
    </row>
    <row r="149" spans="1:19" ht="17.25" thickBot="1">
      <c r="A149" s="194" t="s">
        <v>263</v>
      </c>
      <c r="B149" s="202" t="s">
        <v>49</v>
      </c>
      <c r="C149" s="204"/>
      <c r="D149" s="202" t="s">
        <v>57</v>
      </c>
      <c r="E149" s="203"/>
      <c r="F149" s="204"/>
      <c r="G149" s="229">
        <f>_xlfn.IFNA(VLOOKUP(B149, 현재가테이블!$B$2:$D$200, 2, FALSE), "-")</f>
        <v>48446000</v>
      </c>
      <c r="H149" s="230"/>
      <c r="I149" s="231"/>
      <c r="J149" s="202" t="s">
        <v>58</v>
      </c>
      <c r="K149" s="203"/>
      <c r="L149" s="204"/>
      <c r="M149" s="232">
        <f>_xlfn.IFNA(VLOOKUP(B149, 현재가테이블!$B$2:$D$200, 3, FALSE), "-")</f>
        <v>4.5040769699999997E-2</v>
      </c>
      <c r="N149" s="233"/>
      <c r="O149" s="234"/>
      <c r="Q149" s="223"/>
      <c r="R149" s="223"/>
      <c r="S149" s="223"/>
    </row>
    <row r="150" spans="1:19" ht="17.25" thickBot="1">
      <c r="A150" s="263" t="s">
        <v>54</v>
      </c>
      <c r="B150" s="265" t="str">
        <f>TEXT($G$1, "[$-ko-KR]yyyy-mm-dd(ddd) ") &amp; "오전 00:00"</f>
        <v>2022-02-19(토) 오전 00:00</v>
      </c>
      <c r="C150" s="266"/>
      <c r="D150" s="225" t="str">
        <f>TEXT($G$1, "[$-ko-KR]yyyy-mm-dd(ddd) ") &amp; "오후 14:00"</f>
        <v>2022-02-19(토) 오후 14:00</v>
      </c>
      <c r="E150" s="226"/>
      <c r="F150" s="227"/>
      <c r="G150" s="225" t="str">
        <f>TEXT($G$1, "[$-ko-KR]yyyy-mm-dd(ddd) ") &amp; "오후 19:00"</f>
        <v>2022-02-19(토) 오후 19:00</v>
      </c>
      <c r="H150" s="226"/>
      <c r="I150" s="227"/>
      <c r="J150" s="225" t="str">
        <f>TEXT($G$1, "[$-ko-KR]yyyy-mm-dd(ddd) ") &amp; "오후 21:00"</f>
        <v>2022-02-19(토) 오후 21:00</v>
      </c>
      <c r="K150" s="226"/>
      <c r="L150" s="227"/>
      <c r="M150" s="225" t="str">
        <f>TEXT($G$1+1, "[$-ko-KR]yyyy-mm-dd(ddd) ") &amp; "오전 00:00"</f>
        <v>2022-02-20(일) 오전 00:00</v>
      </c>
      <c r="N150" s="226"/>
      <c r="O150" s="227"/>
      <c r="Q150" s="223"/>
      <c r="R150" s="223"/>
      <c r="S150" s="223"/>
    </row>
    <row r="151" spans="1:19" ht="17.25" thickBot="1">
      <c r="A151" s="264"/>
      <c r="B151" s="121" t="s">
        <v>57</v>
      </c>
      <c r="C151" s="122" t="s">
        <v>58</v>
      </c>
      <c r="D151" s="2" t="s">
        <v>57</v>
      </c>
      <c r="E151" s="10" t="s">
        <v>264</v>
      </c>
      <c r="F151" s="11" t="s">
        <v>265</v>
      </c>
      <c r="G151" s="195" t="s">
        <v>57</v>
      </c>
      <c r="H151" s="196" t="s">
        <v>264</v>
      </c>
      <c r="I151" s="197" t="s">
        <v>265</v>
      </c>
      <c r="J151" s="10" t="s">
        <v>57</v>
      </c>
      <c r="K151" s="10" t="s">
        <v>264</v>
      </c>
      <c r="L151" s="115" t="s">
        <v>265</v>
      </c>
      <c r="M151" s="2" t="s">
        <v>57</v>
      </c>
      <c r="N151" s="10" t="s">
        <v>264</v>
      </c>
      <c r="O151" s="66" t="s">
        <v>265</v>
      </c>
      <c r="Q151" s="228"/>
      <c r="R151" s="228"/>
      <c r="S151" s="228"/>
    </row>
    <row r="152" spans="1:19" ht="17.25" thickBot="1">
      <c r="A152" s="123" t="s">
        <v>196</v>
      </c>
      <c r="B152" s="124">
        <v>123</v>
      </c>
      <c r="C152" s="76">
        <v>-8.0645161000000003E-3</v>
      </c>
      <c r="D152" s="13">
        <v>126</v>
      </c>
      <c r="E152" s="14">
        <f>IF(ISNUMBER(D152), (D152 - $B152) / $B152, "")</f>
        <v>2.4390243902439025E-2</v>
      </c>
      <c r="F152" s="16">
        <f>IF(ISNUMBER(D152), $B172 * E152, "")</f>
        <v>3658.5365853658536</v>
      </c>
      <c r="G152" s="29">
        <v>120</v>
      </c>
      <c r="H152" s="14">
        <f>IF(ISNUMBER(G152), (G152 - $B152) / $B152, "")</f>
        <v>-2.4390243902439025E-2</v>
      </c>
      <c r="I152" s="100">
        <f>IF(ISNUMBER(G152), $B172 * H152, "")</f>
        <v>-3658.5365853658536</v>
      </c>
      <c r="J152" s="13">
        <v>120</v>
      </c>
      <c r="K152" s="14">
        <f>IF(ISNUMBER(J152), (J152 - $B152) / $B152, "")</f>
        <v>-2.4390243902439025E-2</v>
      </c>
      <c r="L152" s="16">
        <f>IF(ISNUMBER(J152), $B172 * K152, "")</f>
        <v>-3658.5365853658536</v>
      </c>
      <c r="M152" s="29">
        <v>121</v>
      </c>
      <c r="N152" s="14">
        <f>IF(ISNUMBER(M152), (M152 - $B152) / $B152, "")</f>
        <v>-1.6260162601626018E-2</v>
      </c>
      <c r="O152" s="16">
        <f>IF(ISNUMBER(M152), $B172 * N152, "")</f>
        <v>-2439.0243902439029</v>
      </c>
      <c r="Q152" s="223"/>
      <c r="R152" s="223"/>
      <c r="S152" s="223"/>
    </row>
    <row r="153" spans="1:19" ht="17.25" thickBot="1">
      <c r="A153" s="125" t="s">
        <v>51</v>
      </c>
      <c r="B153" s="126">
        <v>244</v>
      </c>
      <c r="C153" s="77">
        <v>-8.1300812999999996E-3</v>
      </c>
      <c r="D153" s="15">
        <v>249</v>
      </c>
      <c r="E153" s="32">
        <f t="shared" ref="E153:E156" si="78">IF(ISNUMBER(D153), (D153 - $B153) / $B153, "")</f>
        <v>2.0491803278688523E-2</v>
      </c>
      <c r="F153" s="18">
        <f>IF(ISNUMBER(D153), $B172 * E153, "")</f>
        <v>3073.7704918032787</v>
      </c>
      <c r="G153" s="31">
        <v>243</v>
      </c>
      <c r="H153" s="32">
        <f t="shared" ref="H153:H156" si="79">IF(ISNUMBER(G153), (G153 - $B153) / $B153, "")</f>
        <v>-4.0983606557377051E-3</v>
      </c>
      <c r="I153" s="101">
        <f>IF(ISNUMBER(G153), $B172 * H153, "")</f>
        <v>-614.7540983606558</v>
      </c>
      <c r="J153" s="15">
        <v>242</v>
      </c>
      <c r="K153" s="32">
        <f t="shared" ref="K153:K156" si="80">IF(ISNUMBER(J153), (J153 - $B153) / $B153, "")</f>
        <v>-8.1967213114754103E-3</v>
      </c>
      <c r="L153" s="18">
        <f>IF(ISNUMBER(J153), $B172 * K153, "")</f>
        <v>-1229.5081967213116</v>
      </c>
      <c r="M153" s="31">
        <v>244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223"/>
      <c r="R153" s="223"/>
      <c r="S153" s="223"/>
    </row>
    <row r="154" spans="1:19" ht="17.25" thickBot="1">
      <c r="A154" s="125" t="s">
        <v>107</v>
      </c>
      <c r="B154" s="126">
        <v>109</v>
      </c>
      <c r="C154" s="77">
        <v>-9.0909091000000008E-3</v>
      </c>
      <c r="D154" s="15">
        <v>110</v>
      </c>
      <c r="E154" s="32">
        <f t="shared" si="78"/>
        <v>9.1743119266055051E-3</v>
      </c>
      <c r="F154" s="18">
        <f>IF(ISNUMBER(D154), $B172 * E154, "")</f>
        <v>1376.1467889908258</v>
      </c>
      <c r="G154" s="31">
        <v>106</v>
      </c>
      <c r="H154" s="32">
        <f t="shared" si="79"/>
        <v>-2.7522935779816515E-2</v>
      </c>
      <c r="I154" s="101">
        <f>IF(ISNUMBER(G154), $B172 * H154, "")</f>
        <v>-4128.440366972477</v>
      </c>
      <c r="J154" s="15">
        <v>106</v>
      </c>
      <c r="K154" s="32">
        <f t="shared" si="80"/>
        <v>-2.7522935779816515E-2</v>
      </c>
      <c r="L154" s="18">
        <f>IF(ISNUMBER(J154), $B172 * K154, "")</f>
        <v>-4128.440366972477</v>
      </c>
      <c r="M154" s="31">
        <v>108</v>
      </c>
      <c r="N154" s="32">
        <f t="shared" si="81"/>
        <v>-9.1743119266055051E-3</v>
      </c>
      <c r="O154" s="18">
        <f>IF(ISNUMBER(M154), $B172 * N154, "")</f>
        <v>-1376.1467889908258</v>
      </c>
      <c r="Q154" s="228"/>
      <c r="R154" s="228"/>
      <c r="S154" s="228"/>
    </row>
    <row r="155" spans="1:19" ht="17.25" thickBot="1">
      <c r="A155" s="125" t="s">
        <v>85</v>
      </c>
      <c r="B155" s="126">
        <v>242</v>
      </c>
      <c r="C155" s="77">
        <v>-1.6260162599999999E-2</v>
      </c>
      <c r="D155" s="15">
        <v>243</v>
      </c>
      <c r="E155" s="32">
        <f t="shared" si="78"/>
        <v>4.1322314049586778E-3</v>
      </c>
      <c r="F155" s="18">
        <f>IF(ISNUMBER(D155), $B172 * E155, "")</f>
        <v>619.83471074380168</v>
      </c>
      <c r="G155" s="31">
        <v>237</v>
      </c>
      <c r="H155" s="32">
        <f t="shared" si="79"/>
        <v>-2.0661157024793389E-2</v>
      </c>
      <c r="I155" s="101">
        <f>IF(ISNUMBER(G155), $B172 * H155, "")</f>
        <v>-3099.1735537190084</v>
      </c>
      <c r="J155" s="15">
        <v>235</v>
      </c>
      <c r="K155" s="32">
        <f t="shared" si="80"/>
        <v>-2.8925619834710745E-2</v>
      </c>
      <c r="L155" s="18">
        <f>IF(ISNUMBER(J155), $B172 * K155, "")</f>
        <v>-4338.8429752066113</v>
      </c>
      <c r="M155" s="31">
        <v>237</v>
      </c>
      <c r="N155" s="32">
        <f t="shared" si="81"/>
        <v>-2.0661157024793389E-2</v>
      </c>
      <c r="O155" s="18">
        <f>IF(ISNUMBER(M155), $B172 * N155, "")</f>
        <v>-3099.1735537190084</v>
      </c>
      <c r="Q155" s="228"/>
      <c r="R155" s="228"/>
      <c r="S155" s="228"/>
    </row>
    <row r="156" spans="1:19" ht="17.25" thickBot="1">
      <c r="A156" s="127" t="s">
        <v>214</v>
      </c>
      <c r="B156" s="128">
        <v>294</v>
      </c>
      <c r="C156" s="78">
        <v>-1.6722408000000001E-2</v>
      </c>
      <c r="D156" s="20">
        <v>296</v>
      </c>
      <c r="E156" s="21">
        <f t="shared" si="78"/>
        <v>6.8027210884353739E-3</v>
      </c>
      <c r="F156" s="22">
        <f>IF(ISNUMBER(D156), $B172 * E156, "")</f>
        <v>1020.408163265306</v>
      </c>
      <c r="G156" s="30">
        <v>290</v>
      </c>
      <c r="H156" s="21">
        <f t="shared" si="79"/>
        <v>-1.3605442176870748E-2</v>
      </c>
      <c r="I156" s="105">
        <f>IF(ISNUMBER(G156), $B172 * H156, "")</f>
        <v>-2040.8163265306121</v>
      </c>
      <c r="J156" s="20">
        <v>290</v>
      </c>
      <c r="K156" s="21">
        <f t="shared" si="80"/>
        <v>-1.3605442176870748E-2</v>
      </c>
      <c r="L156" s="22">
        <f>IF(ISNUMBER(J156), $B172 * K156, "")</f>
        <v>-2040.8163265306121</v>
      </c>
      <c r="M156" s="30">
        <v>292</v>
      </c>
      <c r="N156" s="21">
        <f t="shared" si="81"/>
        <v>-6.8027210884353739E-3</v>
      </c>
      <c r="O156" s="22">
        <f>IF(ISNUMBER(M156), $B172 * N156, "")</f>
        <v>-1020.408163265306</v>
      </c>
      <c r="Q156" s="228"/>
      <c r="R156" s="228"/>
      <c r="S156" s="228"/>
    </row>
    <row r="157" spans="1:19" ht="17.25" thickBot="1">
      <c r="A157" s="125" t="s">
        <v>325</v>
      </c>
      <c r="B157" s="129">
        <v>281</v>
      </c>
      <c r="C157" s="80">
        <v>-1.7482517499999999E-2</v>
      </c>
      <c r="D157" s="106">
        <v>284</v>
      </c>
      <c r="E157" s="107">
        <f>IF(ISNUMBER(D157), (D157 - $B157) / $B157, "")</f>
        <v>1.0676156583629894E-2</v>
      </c>
      <c r="F157" s="108">
        <f>IF(ISNUMBER(D157), $B172 * E157, "")</f>
        <v>1601.423487544484</v>
      </c>
      <c r="G157" s="109">
        <v>276</v>
      </c>
      <c r="H157" s="107">
        <f>IF(ISNUMBER(G157), (G157 - $B157) / $B157, "")</f>
        <v>-1.7793594306049824E-2</v>
      </c>
      <c r="I157" s="110">
        <f>IF(ISNUMBER(G157), $B172 * H157, "")</f>
        <v>-2669.0391459074735</v>
      </c>
      <c r="J157" s="106">
        <v>273</v>
      </c>
      <c r="K157" s="107">
        <f>IF(ISNUMBER(J157), (J157 - $B157) / $B157, "")</f>
        <v>-2.8469750889679714E-2</v>
      </c>
      <c r="L157" s="108">
        <f>IF(ISNUMBER(J157), $B172 * K157, "")</f>
        <v>-4270.4626334519571</v>
      </c>
      <c r="M157" s="109">
        <v>281</v>
      </c>
      <c r="N157" s="107">
        <f>IF(ISNUMBER(M157), (M157 - $B157) / $B157, "")</f>
        <v>0</v>
      </c>
      <c r="O157" s="108">
        <f>IF(ISNUMBER(M157), $B172 * N157, "")</f>
        <v>0</v>
      </c>
      <c r="Q157" s="228"/>
      <c r="R157" s="228"/>
      <c r="S157" s="228"/>
    </row>
    <row r="158" spans="1:19" ht="17.25" thickBot="1">
      <c r="A158" s="125" t="s">
        <v>173</v>
      </c>
      <c r="B158" s="126">
        <v>986</v>
      </c>
      <c r="C158" s="77">
        <v>-1.8905472600000001E-2</v>
      </c>
      <c r="D158" s="15">
        <v>992</v>
      </c>
      <c r="E158" s="32">
        <f t="shared" ref="E158:E161" si="82">IF(ISNUMBER(D158), (D158 - $B158) / $B158, "")</f>
        <v>6.0851926977687626E-3</v>
      </c>
      <c r="F158" s="18">
        <f>IF(ISNUMBER(D158), $B172 * E158, "")</f>
        <v>912.77890466531437</v>
      </c>
      <c r="G158" s="31">
        <v>980</v>
      </c>
      <c r="H158" s="32">
        <f t="shared" ref="H158:H161" si="83">IF(ISNUMBER(G158), (G158 - $B158) / $B158, "")</f>
        <v>-6.0851926977687626E-3</v>
      </c>
      <c r="I158" s="101">
        <f>IF(ISNUMBER(G158), $B172 * H158, "")</f>
        <v>-912.77890466531437</v>
      </c>
      <c r="J158" s="15">
        <v>962</v>
      </c>
      <c r="K158" s="32">
        <f t="shared" ref="K158:K161" si="84">IF(ISNUMBER(J158), (J158 - $B158) / $B158, "")</f>
        <v>-2.434077079107505E-2</v>
      </c>
      <c r="L158" s="18">
        <f>IF(ISNUMBER(J158), $B172 * K158, "")</f>
        <v>-3651.1156186612575</v>
      </c>
      <c r="M158" s="31">
        <v>994</v>
      </c>
      <c r="N158" s="32">
        <f t="shared" ref="N158:N161" si="85">IF(ISNUMBER(M158), (M158 - $B158) / $B158, "")</f>
        <v>8.1135902636916835E-3</v>
      </c>
      <c r="O158" s="18">
        <f>IF(ISNUMBER(M158), $B172 * N158, "")</f>
        <v>1217.0385395537526</v>
      </c>
      <c r="Q158" s="228"/>
      <c r="R158" s="228"/>
      <c r="S158" s="228"/>
    </row>
    <row r="159" spans="1:19" ht="17.25" thickBot="1">
      <c r="A159" s="125" t="s">
        <v>161</v>
      </c>
      <c r="B159" s="126">
        <v>399</v>
      </c>
      <c r="C159" s="77">
        <v>-1.9656019699999999E-2</v>
      </c>
      <c r="D159" s="15">
        <v>407</v>
      </c>
      <c r="E159" s="32">
        <f t="shared" si="82"/>
        <v>2.0050125313283207E-2</v>
      </c>
      <c r="F159" s="18">
        <f>IF(ISNUMBER(D159), $B172 * E159, "")</f>
        <v>3007.5187969924809</v>
      </c>
      <c r="G159" s="31">
        <v>397</v>
      </c>
      <c r="H159" s="32">
        <f t="shared" si="83"/>
        <v>-5.0125313283208017E-3</v>
      </c>
      <c r="I159" s="101">
        <f>IF(ISNUMBER(G159), $B172 * H159, "")</f>
        <v>-751.87969924812023</v>
      </c>
      <c r="J159" s="15">
        <v>392</v>
      </c>
      <c r="K159" s="32">
        <f t="shared" si="84"/>
        <v>-1.7543859649122806E-2</v>
      </c>
      <c r="L159" s="18">
        <f>IF(ISNUMBER(J159), $B172 * K159, "")</f>
        <v>-2631.5789473684208</v>
      </c>
      <c r="M159" s="31">
        <v>401</v>
      </c>
      <c r="N159" s="32">
        <f t="shared" si="85"/>
        <v>5.0125313283208017E-3</v>
      </c>
      <c r="O159" s="18">
        <f>IF(ISNUMBER(M159), $B172 * N159, "")</f>
        <v>751.87969924812023</v>
      </c>
      <c r="Q159" s="228"/>
      <c r="R159" s="228"/>
      <c r="S159" s="228"/>
    </row>
    <row r="160" spans="1:19" ht="17.25" thickBot="1">
      <c r="A160" s="125" t="s">
        <v>171</v>
      </c>
      <c r="B160" s="126">
        <v>662</v>
      </c>
      <c r="C160" s="77">
        <v>-2.21565731E-2</v>
      </c>
      <c r="D160" s="15">
        <v>676</v>
      </c>
      <c r="E160" s="32">
        <f t="shared" si="82"/>
        <v>2.1148036253776436E-2</v>
      </c>
      <c r="F160" s="18">
        <f>IF(ISNUMBER(D160), $B172 * E160, "")</f>
        <v>3172.2054380664654</v>
      </c>
      <c r="G160" s="31">
        <v>659</v>
      </c>
      <c r="H160" s="32">
        <f t="shared" si="83"/>
        <v>-4.5317220543806651E-3</v>
      </c>
      <c r="I160" s="101">
        <f>IF(ISNUMBER(G160), $B172 * H160, "")</f>
        <v>-679.7583081570998</v>
      </c>
      <c r="J160" s="15">
        <v>659</v>
      </c>
      <c r="K160" s="32">
        <f t="shared" si="84"/>
        <v>-4.5317220543806651E-3</v>
      </c>
      <c r="L160" s="18">
        <f>IF(ISNUMBER(J160), $B172 * K160, "")</f>
        <v>-679.7583081570998</v>
      </c>
      <c r="M160" s="31">
        <v>667</v>
      </c>
      <c r="N160" s="32">
        <f t="shared" si="85"/>
        <v>7.5528700906344415E-3</v>
      </c>
      <c r="O160" s="18">
        <f>IF(ISNUMBER(M160), $B172 * N160, "")</f>
        <v>1132.9305135951663</v>
      </c>
      <c r="Q160" s="33"/>
      <c r="R160" s="33"/>
    </row>
    <row r="161" spans="1:19" ht="17.25" thickBot="1">
      <c r="A161" s="130" t="s">
        <v>56</v>
      </c>
      <c r="B161" s="131">
        <v>125</v>
      </c>
      <c r="C161" s="79">
        <v>-2.34375E-2</v>
      </c>
      <c r="D161" s="24">
        <v>126</v>
      </c>
      <c r="E161" s="25">
        <f t="shared" si="82"/>
        <v>8.0000000000000002E-3</v>
      </c>
      <c r="F161" s="104">
        <f>IF(ISNUMBER(D161), $B172 * E161, "")</f>
        <v>1200</v>
      </c>
      <c r="G161" s="102">
        <v>124</v>
      </c>
      <c r="H161" s="25">
        <f t="shared" si="83"/>
        <v>-8.0000000000000002E-3</v>
      </c>
      <c r="I161" s="103">
        <f>IF(ISNUMBER(G161), $B172 * H161, "")</f>
        <v>-1200</v>
      </c>
      <c r="J161" s="24">
        <v>123</v>
      </c>
      <c r="K161" s="25">
        <f t="shared" si="84"/>
        <v>-1.6E-2</v>
      </c>
      <c r="L161" s="104">
        <f>IF(ISNUMBER(J161), $B172 * K161, "")</f>
        <v>-2400</v>
      </c>
      <c r="M161" s="102">
        <v>124</v>
      </c>
      <c r="N161" s="25">
        <f t="shared" si="85"/>
        <v>-8.0000000000000002E-3</v>
      </c>
      <c r="O161" s="104">
        <f>IF(ISNUMBER(M161), $B172 * N161, "")</f>
        <v>-1200</v>
      </c>
      <c r="Q161" s="237"/>
      <c r="R161" s="238"/>
      <c r="S161" s="239"/>
    </row>
    <row r="162" spans="1:19">
      <c r="A162" s="123" t="s">
        <v>121</v>
      </c>
      <c r="B162" s="124">
        <v>327</v>
      </c>
      <c r="C162" s="76">
        <v>-2.3880597E-2</v>
      </c>
      <c r="D162" s="13">
        <v>337</v>
      </c>
      <c r="E162" s="14">
        <f>IF(ISNUMBER(D162), (D162 - $B162) / $B162, "")</f>
        <v>3.0581039755351681E-2</v>
      </c>
      <c r="F162" s="16">
        <f>IF(ISNUMBER(D162), $B172 * E162, "")</f>
        <v>4587.1559633027518</v>
      </c>
      <c r="G162" s="29">
        <v>328</v>
      </c>
      <c r="H162" s="14">
        <f>IF(ISNUMBER(G162), (G162 - $B162) / $B162, "")</f>
        <v>3.0581039755351682E-3</v>
      </c>
      <c r="I162" s="100">
        <f>IF(ISNUMBER(G162), $B172 * H162, "")</f>
        <v>458.71559633027522</v>
      </c>
      <c r="J162" s="13">
        <v>329</v>
      </c>
      <c r="K162" s="14">
        <f>IF(ISNUMBER(J162), (J162 - $B162) / $B162, "")</f>
        <v>6.1162079510703364E-3</v>
      </c>
      <c r="L162" s="16">
        <f>IF(ISNUMBER(J162), $B172 * K162, "")</f>
        <v>917.43119266055044</v>
      </c>
      <c r="M162" s="29">
        <v>322</v>
      </c>
      <c r="N162" s="14">
        <f>IF(ISNUMBER(M162), (M162 - $B162) / $B162, "")</f>
        <v>-1.5290519877675841E-2</v>
      </c>
      <c r="O162" s="16">
        <f>IF(ISNUMBER(M162), $B172 * N162, "")</f>
        <v>-2293.5779816513759</v>
      </c>
      <c r="Q162" s="240"/>
      <c r="R162" s="241"/>
      <c r="S162" s="242"/>
    </row>
    <row r="163" spans="1:19" ht="17.25" thickBot="1">
      <c r="A163" s="125" t="s">
        <v>250</v>
      </c>
      <c r="B163" s="126">
        <v>237</v>
      </c>
      <c r="C163" s="77">
        <v>-2.4691358E-2</v>
      </c>
      <c r="D163" s="15">
        <v>236</v>
      </c>
      <c r="E163" s="32">
        <f t="shared" ref="E163:E166" si="86">IF(ISNUMBER(D163), (D163 - $B163) / $B163, "")</f>
        <v>-4.2194092827004216E-3</v>
      </c>
      <c r="F163" s="18">
        <f>IF(ISNUMBER(D163), $B172 * E163, "")</f>
        <v>-632.91139240506322</v>
      </c>
      <c r="G163" s="31">
        <v>227</v>
      </c>
      <c r="H163" s="32">
        <f t="shared" ref="H163:H166" si="87">IF(ISNUMBER(G163), (G163 - $B163) / $B163, "")</f>
        <v>-4.2194092827004218E-2</v>
      </c>
      <c r="I163" s="101">
        <f>IF(ISNUMBER(G163), $B172 * H163, "")</f>
        <v>-6329.1139240506327</v>
      </c>
      <c r="J163" s="15">
        <v>228</v>
      </c>
      <c r="K163" s="32">
        <f t="shared" ref="K163:K166" si="88">IF(ISNUMBER(J163), (J163 - $B163) / $B163, "")</f>
        <v>-3.7974683544303799E-2</v>
      </c>
      <c r="L163" s="18">
        <f>IF(ISNUMBER(J163), $B172 * K163, "")</f>
        <v>-5696.2025316455702</v>
      </c>
      <c r="M163" s="31">
        <v>233</v>
      </c>
      <c r="N163" s="32">
        <f t="shared" ref="N163:N166" si="89">IF(ISNUMBER(M163), (M163 - $B163) / $B163, "")</f>
        <v>-1.6877637130801686E-2</v>
      </c>
      <c r="O163" s="18">
        <f>IF(ISNUMBER(M163), $B172 * N163, "")</f>
        <v>-2531.6455696202529</v>
      </c>
      <c r="Q163" s="243"/>
      <c r="R163" s="244"/>
      <c r="S163" s="245"/>
    </row>
    <row r="164" spans="1:19" ht="17.25" thickBot="1">
      <c r="A164" s="125" t="s">
        <v>238</v>
      </c>
      <c r="B164" s="126">
        <v>414</v>
      </c>
      <c r="C164" s="77">
        <v>-2.5882352899999999E-2</v>
      </c>
      <c r="D164" s="15">
        <v>416</v>
      </c>
      <c r="E164" s="32">
        <f t="shared" si="86"/>
        <v>4.830917874396135E-3</v>
      </c>
      <c r="F164" s="18">
        <f>IF(ISNUMBER(D164), $B172 * E164, "")</f>
        <v>724.63768115942025</v>
      </c>
      <c r="G164" s="31">
        <v>402</v>
      </c>
      <c r="H164" s="32">
        <f t="shared" si="87"/>
        <v>-2.8985507246376812E-2</v>
      </c>
      <c r="I164" s="101">
        <f>IF(ISNUMBER(G164), $B172 * H164, "")</f>
        <v>-4347.826086956522</v>
      </c>
      <c r="J164" s="15">
        <v>401</v>
      </c>
      <c r="K164" s="32">
        <f t="shared" si="88"/>
        <v>-3.140096618357488E-2</v>
      </c>
      <c r="L164" s="18">
        <f>IF(ISNUMBER(J164), $B172 * K164, "")</f>
        <v>-4710.144927536232</v>
      </c>
      <c r="M164" s="31">
        <v>412</v>
      </c>
      <c r="N164" s="32">
        <f t="shared" si="89"/>
        <v>-4.830917874396135E-3</v>
      </c>
      <c r="O164" s="18">
        <f>IF(ISNUMBER(M164), $B172 * N164, "")</f>
        <v>-724.63768115942025</v>
      </c>
      <c r="Q164" s="228"/>
      <c r="R164" s="228"/>
      <c r="S164" s="228"/>
    </row>
    <row r="165" spans="1:19" ht="17.25" thickBot="1">
      <c r="A165" s="125" t="s">
        <v>248</v>
      </c>
      <c r="B165" s="126">
        <v>710</v>
      </c>
      <c r="C165" s="77">
        <v>-2.60631001E-2</v>
      </c>
      <c r="D165" s="15">
        <v>720</v>
      </c>
      <c r="E165" s="32">
        <f t="shared" si="86"/>
        <v>1.4084507042253521E-2</v>
      </c>
      <c r="F165" s="18">
        <f>IF(ISNUMBER(D165), $B172 * E165, "")</f>
        <v>2112.676056338028</v>
      </c>
      <c r="G165" s="31">
        <v>701</v>
      </c>
      <c r="H165" s="32">
        <f t="shared" si="87"/>
        <v>-1.2676056338028169E-2</v>
      </c>
      <c r="I165" s="101">
        <f>IF(ISNUMBER(G165), $B172 * H165, "")</f>
        <v>-1901.4084507042255</v>
      </c>
      <c r="J165" s="15">
        <v>696</v>
      </c>
      <c r="K165" s="32">
        <f t="shared" si="88"/>
        <v>-1.9718309859154931E-2</v>
      </c>
      <c r="L165" s="18">
        <f>IF(ISNUMBER(J165), $B172 * K165, "")</f>
        <v>-2957.7464788732395</v>
      </c>
      <c r="M165" s="31">
        <v>729</v>
      </c>
      <c r="N165" s="32">
        <f t="shared" si="89"/>
        <v>2.6760563380281689E-2</v>
      </c>
      <c r="O165" s="18">
        <f>IF(ISNUMBER(M165), $B172 * N165, "")</f>
        <v>4014.0845070422533</v>
      </c>
      <c r="Q165" s="223"/>
      <c r="R165" s="223"/>
      <c r="S165" s="223"/>
    </row>
    <row r="166" spans="1:19" ht="17.25" thickBot="1">
      <c r="A166" s="127" t="s">
        <v>236</v>
      </c>
      <c r="B166" s="128">
        <v>109</v>
      </c>
      <c r="C166" s="78">
        <v>-2.6785714299999999E-2</v>
      </c>
      <c r="D166" s="20">
        <v>109</v>
      </c>
      <c r="E166" s="21">
        <f t="shared" si="86"/>
        <v>0</v>
      </c>
      <c r="F166" s="22">
        <f>IF(ISNUMBER(D166), $B172 * E166, "")</f>
        <v>0</v>
      </c>
      <c r="G166" s="30">
        <v>107</v>
      </c>
      <c r="H166" s="21">
        <f t="shared" si="87"/>
        <v>-1.834862385321101E-2</v>
      </c>
      <c r="I166" s="105">
        <f>IF(ISNUMBER(G166), $B172 * H166, "")</f>
        <v>-2752.2935779816517</v>
      </c>
      <c r="J166" s="20">
        <v>105</v>
      </c>
      <c r="K166" s="21">
        <f t="shared" si="88"/>
        <v>-3.669724770642202E-2</v>
      </c>
      <c r="L166" s="22">
        <f>IF(ISNUMBER(J166), $B172 * K166, "")</f>
        <v>-5504.5871559633033</v>
      </c>
      <c r="M166" s="30">
        <v>109</v>
      </c>
      <c r="N166" s="21">
        <f t="shared" si="89"/>
        <v>0</v>
      </c>
      <c r="O166" s="22">
        <f>IF(ISNUMBER(M166), $B172 * N166, "")</f>
        <v>0</v>
      </c>
      <c r="Q166" s="223"/>
      <c r="R166" s="223"/>
      <c r="S166" s="223"/>
    </row>
    <row r="167" spans="1:19" ht="17.25" thickBot="1">
      <c r="A167" s="125" t="s">
        <v>327</v>
      </c>
      <c r="B167" s="129">
        <v>593</v>
      </c>
      <c r="C167" s="80">
        <v>-2.94599018E-2</v>
      </c>
      <c r="D167" s="106">
        <v>594</v>
      </c>
      <c r="E167" s="107">
        <f>IF(ISNUMBER(D167), (D167 - $B167) / $B167, "")</f>
        <v>1.6863406408094434E-3</v>
      </c>
      <c r="F167" s="108">
        <f>IF(ISNUMBER(D167), $B172 * E167, "")</f>
        <v>252.95109612141653</v>
      </c>
      <c r="G167" s="109">
        <v>578</v>
      </c>
      <c r="H167" s="107">
        <f>IF(ISNUMBER(G167), (G167 - $B167) / $B167, "")</f>
        <v>-2.5295109612141653E-2</v>
      </c>
      <c r="I167" s="110">
        <f>IF(ISNUMBER(G167), $B172 * H167, "")</f>
        <v>-3794.266441821248</v>
      </c>
      <c r="J167" s="106">
        <v>571</v>
      </c>
      <c r="K167" s="107">
        <f>IF(ISNUMBER(J167), (J167 - $B167) / $B167, "")</f>
        <v>-3.7099494097807759E-2</v>
      </c>
      <c r="L167" s="108">
        <f>IF(ISNUMBER(J167), $B172 * K167, "")</f>
        <v>-5564.9241146711638</v>
      </c>
      <c r="M167" s="109">
        <v>578</v>
      </c>
      <c r="N167" s="107">
        <f>IF(ISNUMBER(M167), (M167 - $B167) / $B167, "")</f>
        <v>-2.5295109612141653E-2</v>
      </c>
      <c r="O167" s="108">
        <f>IF(ISNUMBER(M167), $B172 * N167, "")</f>
        <v>-3794.266441821248</v>
      </c>
      <c r="Q167" s="228"/>
      <c r="R167" s="228"/>
      <c r="S167" s="228"/>
    </row>
    <row r="168" spans="1:19" ht="17.25" thickBot="1">
      <c r="A168" s="125" t="s">
        <v>105</v>
      </c>
      <c r="B168" s="126">
        <v>882</v>
      </c>
      <c r="C168" s="77">
        <v>-3.2894736799999998E-2</v>
      </c>
      <c r="D168" s="15">
        <v>890</v>
      </c>
      <c r="E168" s="32">
        <f t="shared" ref="E168:E171" si="90">IF(ISNUMBER(D168), (D168 - $B168) / $B168, "")</f>
        <v>9.0702947845804991E-3</v>
      </c>
      <c r="F168" s="18">
        <f>IF(ISNUMBER(D168), $B172 * E168, "")</f>
        <v>1360.5442176870749</v>
      </c>
      <c r="G168" s="31">
        <v>844</v>
      </c>
      <c r="H168" s="32">
        <f t="shared" ref="H168:H171" si="91">IF(ISNUMBER(G168), (G168 - $B168) / $B168, "")</f>
        <v>-4.3083900226757371E-2</v>
      </c>
      <c r="I168" s="101">
        <f>IF(ISNUMBER(G168), $B172 * H168, "")</f>
        <v>-6462.5850340136058</v>
      </c>
      <c r="J168" s="15">
        <v>835</v>
      </c>
      <c r="K168" s="32">
        <f t="shared" ref="K168:K171" si="92">IF(ISNUMBER(J168), (J168 - $B168) / $B168, "")</f>
        <v>-5.328798185941043E-2</v>
      </c>
      <c r="L168" s="18">
        <f>IF(ISNUMBER(J168), $B172 * K168, "")</f>
        <v>-7993.1972789115644</v>
      </c>
      <c r="M168" s="31">
        <v>836</v>
      </c>
      <c r="N168" s="32">
        <f t="shared" ref="N168:N171" si="93">IF(ISNUMBER(M168), (M168 - $B168) / $B168, "")</f>
        <v>-5.2154195011337869E-2</v>
      </c>
      <c r="O168" s="18">
        <f>IF(ISNUMBER(M168), $B172 * N168, "")</f>
        <v>-7823.1292517006805</v>
      </c>
      <c r="Q168" s="228"/>
      <c r="R168" s="228"/>
      <c r="S168" s="228"/>
    </row>
    <row r="169" spans="1:19" ht="17.25" thickBot="1">
      <c r="A169" s="125" t="s">
        <v>202</v>
      </c>
      <c r="B169" s="126">
        <v>483</v>
      </c>
      <c r="C169" s="77">
        <v>-3.4000000000000002E-2</v>
      </c>
      <c r="D169" s="15">
        <v>487</v>
      </c>
      <c r="E169" s="32">
        <f t="shared" si="90"/>
        <v>8.2815734989648039E-3</v>
      </c>
      <c r="F169" s="18">
        <f>IF(ISNUMBER(D169), $B172 * E169, "")</f>
        <v>1242.2360248447205</v>
      </c>
      <c r="G169" s="31">
        <v>475</v>
      </c>
      <c r="H169" s="32">
        <f t="shared" si="91"/>
        <v>-1.6563146997929608E-2</v>
      </c>
      <c r="I169" s="101">
        <f>IF(ISNUMBER(G169), $B172 * H169, "")</f>
        <v>-2484.4720496894411</v>
      </c>
      <c r="J169" s="15">
        <v>473</v>
      </c>
      <c r="K169" s="32">
        <f t="shared" si="92"/>
        <v>-2.0703933747412008E-2</v>
      </c>
      <c r="L169" s="18">
        <f>IF(ISNUMBER(J169), $B172 * K169, "")</f>
        <v>-3105.5900621118012</v>
      </c>
      <c r="M169" s="31">
        <v>480</v>
      </c>
      <c r="N169" s="32">
        <f t="shared" si="93"/>
        <v>-6.2111801242236021E-3</v>
      </c>
      <c r="O169" s="18">
        <f>IF(ISNUMBER(M169), $B172 * N169, "")</f>
        <v>-931.67701863354034</v>
      </c>
      <c r="Q169" s="228"/>
      <c r="R169" s="228"/>
      <c r="S169" s="228"/>
    </row>
    <row r="170" spans="1:19">
      <c r="A170" s="125" t="s">
        <v>103</v>
      </c>
      <c r="B170" s="126">
        <v>730</v>
      </c>
      <c r="C170" s="77">
        <v>-3.43915344E-2</v>
      </c>
      <c r="D170" s="15">
        <v>723</v>
      </c>
      <c r="E170" s="32">
        <f t="shared" si="90"/>
        <v>-9.5890410958904115E-3</v>
      </c>
      <c r="F170" s="18">
        <f>IF(ISNUMBER(D170), $B172 * E170, "")</f>
        <v>-1438.3561643835617</v>
      </c>
      <c r="G170" s="31">
        <v>705</v>
      </c>
      <c r="H170" s="32">
        <f t="shared" si="91"/>
        <v>-3.4246575342465752E-2</v>
      </c>
      <c r="I170" s="101">
        <f>IF(ISNUMBER(G170), $B172 * H170, "")</f>
        <v>-5136.9863013698623</v>
      </c>
      <c r="J170" s="15">
        <v>691</v>
      </c>
      <c r="K170" s="32">
        <f t="shared" si="92"/>
        <v>-5.3424657534246578E-2</v>
      </c>
      <c r="L170" s="18">
        <f>IF(ISNUMBER(J170), $B172 * K170, "")</f>
        <v>-8013.698630136987</v>
      </c>
      <c r="M170" s="31">
        <v>719</v>
      </c>
      <c r="N170" s="32">
        <f t="shared" si="93"/>
        <v>-1.5068493150684932E-2</v>
      </c>
      <c r="O170" s="18">
        <f>IF(ISNUMBER(M170), $B172 * N170, "")</f>
        <v>-2260.2739726027398</v>
      </c>
      <c r="Q170" s="250"/>
      <c r="R170" s="251"/>
      <c r="S170" s="252"/>
    </row>
    <row r="171" spans="1:19" ht="17.25" thickBot="1">
      <c r="A171" s="130" t="s">
        <v>135</v>
      </c>
      <c r="B171" s="131">
        <v>239</v>
      </c>
      <c r="C171" s="79">
        <v>-3.6290322600000001E-2</v>
      </c>
      <c r="D171" s="24">
        <v>236</v>
      </c>
      <c r="E171" s="25">
        <f t="shared" si="90"/>
        <v>-1.2552301255230125E-2</v>
      </c>
      <c r="F171" s="104">
        <f>IF(ISNUMBER(D171), $B172 * E171, "")</f>
        <v>-1882.8451882845188</v>
      </c>
      <c r="G171" s="102">
        <v>230</v>
      </c>
      <c r="H171" s="25">
        <f t="shared" si="91"/>
        <v>-3.7656903765690378E-2</v>
      </c>
      <c r="I171" s="103">
        <f>IF(ISNUMBER(G171), $B172 * H171, "")</f>
        <v>-5648.5355648535569</v>
      </c>
      <c r="J171" s="24">
        <v>229</v>
      </c>
      <c r="K171" s="25">
        <f t="shared" si="92"/>
        <v>-4.1841004184100417E-2</v>
      </c>
      <c r="L171" s="104">
        <f>IF(ISNUMBER(J171), $B172 * K171, "")</f>
        <v>-6276.1506276150621</v>
      </c>
      <c r="M171" s="102">
        <v>229</v>
      </c>
      <c r="N171" s="25">
        <f t="shared" si="93"/>
        <v>-4.1841004184100417E-2</v>
      </c>
      <c r="O171" s="104">
        <f>IF(ISNUMBER(M171), $B172 * N171, "")</f>
        <v>-6276.1506276150621</v>
      </c>
      <c r="Q171" s="253"/>
      <c r="R171" s="254"/>
      <c r="S171" s="255"/>
    </row>
    <row r="172" spans="1:19" ht="17.25" thickBot="1">
      <c r="A172" s="132" t="s">
        <v>266</v>
      </c>
      <c r="B172" s="261">
        <f>$B$37</f>
        <v>150000</v>
      </c>
      <c r="C172" s="262"/>
      <c r="D172" s="26" t="s">
        <v>267</v>
      </c>
      <c r="E172" s="27">
        <f>IF(COUNT(E152:E171), SUM(E152:E171) / COUNT(E152:E171), 0)</f>
        <v>8.6562372206060272E-3</v>
      </c>
      <c r="F172" s="28">
        <f>SUM(F152:F171)</f>
        <v>25968.711661818088</v>
      </c>
      <c r="G172" s="26" t="s">
        <v>267</v>
      </c>
      <c r="H172" s="27">
        <f>IF(COUNT(H152:H171), SUM(H152:H171) / COUNT(H152:H171), 0)</f>
        <v>-1.9384649608012363E-2</v>
      </c>
      <c r="I172" s="28">
        <f>SUM(I152:I171)</f>
        <v>-58153.948824037092</v>
      </c>
      <c r="J172" s="26" t="s">
        <v>267</v>
      </c>
      <c r="K172" s="27">
        <f>IF(COUNT(K152:K171), SUM(K152:K171) / COUNT(K152:K171), 0)</f>
        <v>-2.5977956857746658E-2</v>
      </c>
      <c r="L172" s="28">
        <f>SUM(L152:L171)</f>
        <v>-77933.870573239969</v>
      </c>
      <c r="M172" s="26" t="s">
        <v>267</v>
      </c>
      <c r="N172" s="27">
        <f>IF(COUNT(N152:N171), SUM(N152:N171) / COUNT(N152:N171), 0)</f>
        <v>-9.5513927271946904E-3</v>
      </c>
      <c r="O172" s="28">
        <f>SUM(O152:O171)</f>
        <v>-28654.17818158407</v>
      </c>
      <c r="Q172" s="256"/>
      <c r="R172" s="257"/>
      <c r="S172" s="258"/>
    </row>
    <row r="174" spans="1:19" ht="17.25" thickBot="1"/>
    <row r="175" spans="1:19" ht="17.25" thickBot="1">
      <c r="A175" s="202" t="s">
        <v>251</v>
      </c>
      <c r="B175" s="203"/>
      <c r="C175" s="203"/>
      <c r="D175" s="203"/>
      <c r="E175" s="203"/>
      <c r="F175" s="203"/>
      <c r="G175" s="203"/>
      <c r="H175" s="203"/>
      <c r="I175" s="203"/>
      <c r="J175" s="203"/>
      <c r="K175" s="203"/>
      <c r="L175" s="203"/>
      <c r="M175" s="203"/>
      <c r="N175" s="203"/>
      <c r="O175" s="204"/>
      <c r="Q175" s="223"/>
      <c r="R175" s="223"/>
      <c r="S175" s="223"/>
    </row>
    <row r="176" spans="1:19" ht="17.25" thickBot="1">
      <c r="A176" s="194" t="s">
        <v>263</v>
      </c>
      <c r="B176" s="202" t="s">
        <v>49</v>
      </c>
      <c r="C176" s="204"/>
      <c r="D176" s="202" t="s">
        <v>57</v>
      </c>
      <c r="E176" s="203"/>
      <c r="F176" s="204"/>
      <c r="G176" s="229">
        <f>_xlfn.IFNA(VLOOKUP(B176, 현재가테이블!$B$2:$D$200, 2, FALSE), "-")</f>
        <v>48446000</v>
      </c>
      <c r="H176" s="230"/>
      <c r="I176" s="231"/>
      <c r="J176" s="202" t="s">
        <v>58</v>
      </c>
      <c r="K176" s="203"/>
      <c r="L176" s="204"/>
      <c r="M176" s="232">
        <f>_xlfn.IFNA(VLOOKUP(B176, 현재가테이블!$B$2:$D$200, 3, FALSE), "-")</f>
        <v>4.5040769699999997E-2</v>
      </c>
      <c r="N176" s="233"/>
      <c r="O176" s="234"/>
      <c r="Q176" s="223"/>
      <c r="R176" s="223"/>
      <c r="S176" s="223"/>
    </row>
    <row r="177" spans="1:19" ht="17.25" thickBot="1">
      <c r="A177" s="263" t="s">
        <v>54</v>
      </c>
      <c r="B177" s="265" t="str">
        <f>TEXT($G$1, "[$-ko-KR]yyyy-mm-dd(ddd) ") &amp; "오전 00:00"</f>
        <v>2022-02-19(토) 오전 00:00</v>
      </c>
      <c r="C177" s="266"/>
      <c r="D177" s="225" t="str">
        <f>TEXT($G$1, "[$-ko-KR]yyyy-mm-dd(ddd) ") &amp; "오후 14:00"</f>
        <v>2022-02-19(토) 오후 14:00</v>
      </c>
      <c r="E177" s="226"/>
      <c r="F177" s="227"/>
      <c r="G177" s="225" t="str">
        <f>TEXT($G$1, "[$-ko-KR]yyyy-mm-dd(ddd) ") &amp; "오후 19:00"</f>
        <v>2022-02-19(토) 오후 19:00</v>
      </c>
      <c r="H177" s="226"/>
      <c r="I177" s="227"/>
      <c r="J177" s="225" t="str">
        <f>TEXT($G$1, "[$-ko-KR]yyyy-mm-dd(ddd) ") &amp; "오후 21:00"</f>
        <v>2022-02-19(토) 오후 21:00</v>
      </c>
      <c r="K177" s="226"/>
      <c r="L177" s="227"/>
      <c r="M177" s="225" t="str">
        <f>TEXT($G$1+1, "[$-ko-KR]yyyy-mm-dd(ddd) ") &amp; "오전 00:00"</f>
        <v>2022-02-20(일) 오전 00:00</v>
      </c>
      <c r="N177" s="226"/>
      <c r="O177" s="227"/>
      <c r="Q177" s="223"/>
      <c r="R177" s="223"/>
      <c r="S177" s="223"/>
    </row>
    <row r="178" spans="1:19" ht="17.25" thickBot="1">
      <c r="A178" s="264"/>
      <c r="B178" s="121" t="s">
        <v>57</v>
      </c>
      <c r="C178" s="122" t="s">
        <v>58</v>
      </c>
      <c r="D178" s="2" t="s">
        <v>57</v>
      </c>
      <c r="E178" s="10" t="s">
        <v>264</v>
      </c>
      <c r="F178" s="11" t="s">
        <v>265</v>
      </c>
      <c r="G178" s="195" t="s">
        <v>57</v>
      </c>
      <c r="H178" s="196" t="s">
        <v>264</v>
      </c>
      <c r="I178" s="197" t="s">
        <v>265</v>
      </c>
      <c r="J178" s="10" t="s">
        <v>57</v>
      </c>
      <c r="K178" s="10" t="s">
        <v>264</v>
      </c>
      <c r="L178" s="115" t="s">
        <v>265</v>
      </c>
      <c r="M178" s="2" t="s">
        <v>57</v>
      </c>
      <c r="N178" s="10" t="s">
        <v>264</v>
      </c>
      <c r="O178" s="66" t="s">
        <v>265</v>
      </c>
      <c r="Q178" s="228"/>
      <c r="R178" s="228"/>
      <c r="S178" s="228"/>
    </row>
    <row r="179" spans="1:19" ht="17.25" thickBot="1">
      <c r="A179" s="123" t="s">
        <v>165</v>
      </c>
      <c r="B179" s="124">
        <v>1645</v>
      </c>
      <c r="C179" s="76">
        <v>-2.6627218899999999E-2</v>
      </c>
      <c r="D179" s="13">
        <v>1635</v>
      </c>
      <c r="E179" s="14">
        <f>IF(ISNUMBER(D179), (D179 - $B179) / $B179, "")</f>
        <v>-6.0790273556231003E-3</v>
      </c>
      <c r="F179" s="16">
        <f>IF(ISNUMBER(D179), $B199 * E179, "")</f>
        <v>-911.854103343465</v>
      </c>
      <c r="G179" s="29">
        <v>1580</v>
      </c>
      <c r="H179" s="14">
        <f>IF(ISNUMBER(G179), (G179 - $B179) / $B179, "")</f>
        <v>-3.9513677811550151E-2</v>
      </c>
      <c r="I179" s="100">
        <f>IF(ISNUMBER(G179), $B199 * H179, "")</f>
        <v>-5927.0516717325227</v>
      </c>
      <c r="J179" s="13">
        <v>1570</v>
      </c>
      <c r="K179" s="14">
        <f>IF(ISNUMBER(J179), (J179 - $B179) / $B179, "")</f>
        <v>-4.5592705167173252E-2</v>
      </c>
      <c r="L179" s="16">
        <f>IF(ISNUMBER(J179), $B199 * K179, "")</f>
        <v>-6838.9057750759875</v>
      </c>
      <c r="M179" s="29">
        <v>1595</v>
      </c>
      <c r="N179" s="14">
        <f>IF(ISNUMBER(M179), (M179 - $B179) / $B179, "")</f>
        <v>-3.0395136778115502E-2</v>
      </c>
      <c r="O179" s="16">
        <f>IF(ISNUMBER(M179), $B199 * N179, "")</f>
        <v>-4559.2705167173253</v>
      </c>
      <c r="Q179" s="223"/>
      <c r="R179" s="223"/>
      <c r="S179" s="223"/>
    </row>
    <row r="180" spans="1:19" ht="17.25" thickBot="1">
      <c r="A180" s="125" t="s">
        <v>240</v>
      </c>
      <c r="B180" s="126">
        <v>1095</v>
      </c>
      <c r="C180" s="77">
        <v>-2.6666666700000001E-2</v>
      </c>
      <c r="D180" s="15">
        <v>1095</v>
      </c>
      <c r="E180" s="32">
        <f t="shared" ref="E180:E183" si="94">IF(ISNUMBER(D180), (D180 - $B180) / $B180, "")</f>
        <v>0</v>
      </c>
      <c r="F180" s="18">
        <f>IF(ISNUMBER(D180), $B199 * E180, "")</f>
        <v>0</v>
      </c>
      <c r="G180" s="31">
        <v>1060</v>
      </c>
      <c r="H180" s="32">
        <f t="shared" ref="H180:H183" si="95">IF(ISNUMBER(G180), (G180 - $B180) / $B180, "")</f>
        <v>-3.1963470319634701E-2</v>
      </c>
      <c r="I180" s="101">
        <f>IF(ISNUMBER(G180), $B199 * H180, "")</f>
        <v>-4794.5205479452052</v>
      </c>
      <c r="J180" s="15">
        <v>1060</v>
      </c>
      <c r="K180" s="32">
        <f t="shared" ref="K180:K183" si="96">IF(ISNUMBER(J180), (J180 - $B180) / $B180, "")</f>
        <v>-3.1963470319634701E-2</v>
      </c>
      <c r="L180" s="18">
        <f>IF(ISNUMBER(J180), $B199 * K180, "")</f>
        <v>-4794.5205479452052</v>
      </c>
      <c r="M180" s="31">
        <v>1085</v>
      </c>
      <c r="N180" s="32">
        <f t="shared" ref="N180:N183" si="97">IF(ISNUMBER(M180), (M180 - $B180) / $B180, "")</f>
        <v>-9.1324200913242004E-3</v>
      </c>
      <c r="O180" s="18">
        <f>IF(ISNUMBER(M180), $B199 * N180, "")</f>
        <v>-1369.8630136986301</v>
      </c>
      <c r="Q180" s="223"/>
      <c r="R180" s="223"/>
      <c r="S180" s="223"/>
    </row>
    <row r="181" spans="1:19" ht="17.25" thickBot="1">
      <c r="A181" s="125" t="s">
        <v>236</v>
      </c>
      <c r="B181" s="126">
        <v>109</v>
      </c>
      <c r="C181" s="77">
        <v>-2.6785714299999999E-2</v>
      </c>
      <c r="D181" s="15">
        <v>109</v>
      </c>
      <c r="E181" s="32">
        <f t="shared" si="94"/>
        <v>0</v>
      </c>
      <c r="F181" s="18">
        <f>IF(ISNUMBER(D181), $B199 * E181, "")</f>
        <v>0</v>
      </c>
      <c r="G181" s="31">
        <v>107</v>
      </c>
      <c r="H181" s="32">
        <f t="shared" si="95"/>
        <v>-1.834862385321101E-2</v>
      </c>
      <c r="I181" s="101">
        <f>IF(ISNUMBER(G181), $B199 * H181, "")</f>
        <v>-2752.2935779816517</v>
      </c>
      <c r="J181" s="15">
        <v>105</v>
      </c>
      <c r="K181" s="32">
        <f t="shared" si="96"/>
        <v>-3.669724770642202E-2</v>
      </c>
      <c r="L181" s="18">
        <f>IF(ISNUMBER(J181), $B199 * K181, "")</f>
        <v>-5504.5871559633033</v>
      </c>
      <c r="M181" s="31">
        <v>109</v>
      </c>
      <c r="N181" s="32">
        <f t="shared" si="97"/>
        <v>0</v>
      </c>
      <c r="O181" s="18">
        <f>IF(ISNUMBER(M181), $B199 * N181, "")</f>
        <v>0</v>
      </c>
      <c r="Q181" s="228"/>
      <c r="R181" s="228"/>
      <c r="S181" s="228"/>
    </row>
    <row r="182" spans="1:19" ht="17.25" thickBot="1">
      <c r="A182" s="125" t="s">
        <v>157</v>
      </c>
      <c r="B182" s="126">
        <v>1270</v>
      </c>
      <c r="C182" s="77">
        <v>-2.6819923400000001E-2</v>
      </c>
      <c r="D182" s="15">
        <v>1270</v>
      </c>
      <c r="E182" s="32">
        <f t="shared" si="94"/>
        <v>0</v>
      </c>
      <c r="F182" s="18">
        <f>IF(ISNUMBER(D182), $B199 * E182, "")</f>
        <v>0</v>
      </c>
      <c r="G182" s="31">
        <v>1240</v>
      </c>
      <c r="H182" s="32">
        <f t="shared" si="95"/>
        <v>-2.3622047244094488E-2</v>
      </c>
      <c r="I182" s="101">
        <f>IF(ISNUMBER(G182), $B199 * H182, "")</f>
        <v>-3543.3070866141734</v>
      </c>
      <c r="J182" s="15">
        <v>1220</v>
      </c>
      <c r="K182" s="32">
        <f t="shared" si="96"/>
        <v>-3.937007874015748E-2</v>
      </c>
      <c r="L182" s="18">
        <f>IF(ISNUMBER(J182), $B199 * K182, "")</f>
        <v>-5905.5118110236217</v>
      </c>
      <c r="M182" s="31">
        <v>1245</v>
      </c>
      <c r="N182" s="32">
        <f t="shared" si="97"/>
        <v>-1.968503937007874E-2</v>
      </c>
      <c r="O182" s="18">
        <f>IF(ISNUMBER(M182), $B199 * N182, "")</f>
        <v>-2952.7559055118109</v>
      </c>
      <c r="Q182" s="228"/>
      <c r="R182" s="228"/>
      <c r="S182" s="228"/>
    </row>
    <row r="183" spans="1:19" ht="17.25" thickBot="1">
      <c r="A183" s="127" t="s">
        <v>127</v>
      </c>
      <c r="B183" s="128">
        <v>82.6</v>
      </c>
      <c r="C183" s="78">
        <v>-2.8235294099999999E-2</v>
      </c>
      <c r="D183" s="20">
        <v>83.2</v>
      </c>
      <c r="E183" s="21">
        <f t="shared" si="94"/>
        <v>7.2639225181599099E-3</v>
      </c>
      <c r="F183" s="22">
        <f>IF(ISNUMBER(D183), $B199 * E183, "")</f>
        <v>1089.5883777239865</v>
      </c>
      <c r="G183" s="30">
        <v>81.3</v>
      </c>
      <c r="H183" s="21">
        <f t="shared" si="95"/>
        <v>-1.5738498789346213E-2</v>
      </c>
      <c r="I183" s="105">
        <f>IF(ISNUMBER(G183), $B199 * H183, "")</f>
        <v>-2360.774818401932</v>
      </c>
      <c r="J183" s="20">
        <v>80.599999999999994</v>
      </c>
      <c r="K183" s="21">
        <f t="shared" si="96"/>
        <v>-2.4213075060532691E-2</v>
      </c>
      <c r="L183" s="22">
        <f>IF(ISNUMBER(J183), $B199 * K183, "")</f>
        <v>-3631.9612590799034</v>
      </c>
      <c r="M183" s="30">
        <v>82</v>
      </c>
      <c r="N183" s="21">
        <f t="shared" si="97"/>
        <v>-7.2639225181597381E-3</v>
      </c>
      <c r="O183" s="22">
        <f>IF(ISNUMBER(M183), $B199 * N183, "")</f>
        <v>-1089.5883777239608</v>
      </c>
      <c r="Q183" s="228"/>
      <c r="R183" s="228"/>
      <c r="S183" s="228"/>
    </row>
    <row r="184" spans="1:19" ht="17.25" thickBot="1">
      <c r="A184" s="125" t="s">
        <v>141</v>
      </c>
      <c r="B184" s="129">
        <v>87.5</v>
      </c>
      <c r="C184" s="80">
        <v>-2.8856825700000002E-2</v>
      </c>
      <c r="D184" s="106">
        <v>88.9</v>
      </c>
      <c r="E184" s="107">
        <f>IF(ISNUMBER(D184), (D184 - $B184) / $B184, "")</f>
        <v>1.6000000000000066E-2</v>
      </c>
      <c r="F184" s="108">
        <f>IF(ISNUMBER(D184), $B199 * E184, "")</f>
        <v>2400.00000000001</v>
      </c>
      <c r="G184" s="109">
        <v>86</v>
      </c>
      <c r="H184" s="107">
        <f>IF(ISNUMBER(G184), (G184 - $B184) / $B184, "")</f>
        <v>-1.7142857142857144E-2</v>
      </c>
      <c r="I184" s="110">
        <f>IF(ISNUMBER(G184), $B199 * H184, "")</f>
        <v>-2571.4285714285716</v>
      </c>
      <c r="J184" s="106">
        <v>85</v>
      </c>
      <c r="K184" s="107">
        <f>IF(ISNUMBER(J184), (J184 - $B184) / $B184, "")</f>
        <v>-2.8571428571428571E-2</v>
      </c>
      <c r="L184" s="108">
        <f>IF(ISNUMBER(J184), $B199 * K184, "")</f>
        <v>-4285.7142857142853</v>
      </c>
      <c r="M184" s="109">
        <v>85.7</v>
      </c>
      <c r="N184" s="107">
        <f>IF(ISNUMBER(M184), (M184 - $B184) / $B184, "")</f>
        <v>-2.0571428571428539E-2</v>
      </c>
      <c r="O184" s="108">
        <f>IF(ISNUMBER(M184), $B199 * N184, "")</f>
        <v>-3085.7142857142808</v>
      </c>
      <c r="Q184" s="228"/>
      <c r="R184" s="228"/>
      <c r="S184" s="228"/>
    </row>
    <row r="185" spans="1:19" ht="17.25" thickBot="1">
      <c r="A185" s="125" t="s">
        <v>327</v>
      </c>
      <c r="B185" s="126">
        <v>593</v>
      </c>
      <c r="C185" s="77">
        <v>-2.94599018E-2</v>
      </c>
      <c r="D185" s="15">
        <v>594</v>
      </c>
      <c r="E185" s="32">
        <f t="shared" ref="E185:E188" si="98">IF(ISNUMBER(D185), (D185 - $B185) / $B185, "")</f>
        <v>1.6863406408094434E-3</v>
      </c>
      <c r="F185" s="18">
        <f>IF(ISNUMBER(D185), $B199 * E185, "")</f>
        <v>252.95109612141653</v>
      </c>
      <c r="G185" s="31">
        <v>578</v>
      </c>
      <c r="H185" s="32">
        <f t="shared" ref="H185:H188" si="99">IF(ISNUMBER(G185), (G185 - $B185) / $B185, "")</f>
        <v>-2.5295109612141653E-2</v>
      </c>
      <c r="I185" s="101">
        <f>IF(ISNUMBER(G185), $B199 * H185, "")</f>
        <v>-3794.266441821248</v>
      </c>
      <c r="J185" s="15">
        <v>571</v>
      </c>
      <c r="K185" s="32">
        <f t="shared" ref="K185:K188" si="100">IF(ISNUMBER(J185), (J185 - $B185) / $B185, "")</f>
        <v>-3.7099494097807759E-2</v>
      </c>
      <c r="L185" s="18">
        <f>IF(ISNUMBER(J185), $B199 * K185, "")</f>
        <v>-5564.9241146711638</v>
      </c>
      <c r="M185" s="31">
        <v>578</v>
      </c>
      <c r="N185" s="32">
        <f t="shared" ref="N185:N188" si="101">IF(ISNUMBER(M185), (M185 - $B185) / $B185, "")</f>
        <v>-2.5295109612141653E-2</v>
      </c>
      <c r="O185" s="18">
        <f>IF(ISNUMBER(M185), $B199 * N185, "")</f>
        <v>-3794.266441821248</v>
      </c>
      <c r="Q185" s="228"/>
      <c r="R185" s="228"/>
      <c r="S185" s="228"/>
    </row>
    <row r="186" spans="1:19" ht="17.25" thickBot="1">
      <c r="A186" s="125" t="s">
        <v>117</v>
      </c>
      <c r="B186" s="126">
        <v>3200</v>
      </c>
      <c r="C186" s="77">
        <v>-3.0303030299999999E-2</v>
      </c>
      <c r="D186" s="15">
        <v>3230</v>
      </c>
      <c r="E186" s="32">
        <f t="shared" si="98"/>
        <v>9.3749999999999997E-3</v>
      </c>
      <c r="F186" s="18">
        <f>IF(ISNUMBER(D186), $B199 * E186, "")</f>
        <v>1406.25</v>
      </c>
      <c r="G186" s="31">
        <v>3125</v>
      </c>
      <c r="H186" s="32">
        <f t="shared" si="99"/>
        <v>-2.34375E-2</v>
      </c>
      <c r="I186" s="101">
        <f>IF(ISNUMBER(G186), $B199 * H186, "")</f>
        <v>-3515.625</v>
      </c>
      <c r="J186" s="15">
        <v>3115</v>
      </c>
      <c r="K186" s="32">
        <f t="shared" si="100"/>
        <v>-2.6562499999999999E-2</v>
      </c>
      <c r="L186" s="18">
        <f>IF(ISNUMBER(J186), $B199 * K186, "")</f>
        <v>-3984.375</v>
      </c>
      <c r="M186" s="31">
        <v>3205</v>
      </c>
      <c r="N186" s="32">
        <f t="shared" si="101"/>
        <v>1.5625000000000001E-3</v>
      </c>
      <c r="O186" s="18">
        <f>IF(ISNUMBER(M186), $B199 * N186, "")</f>
        <v>234.375</v>
      </c>
      <c r="Q186" s="228"/>
      <c r="R186" s="228"/>
      <c r="S186" s="228"/>
    </row>
    <row r="187" spans="1:19" ht="17.25" thickBot="1">
      <c r="A187" s="125" t="s">
        <v>342</v>
      </c>
      <c r="B187" s="126">
        <v>9.26</v>
      </c>
      <c r="C187" s="77">
        <v>-3.03664921E-2</v>
      </c>
      <c r="D187" s="15">
        <v>9.36</v>
      </c>
      <c r="E187" s="32">
        <f t="shared" si="98"/>
        <v>1.0799136069114432E-2</v>
      </c>
      <c r="F187" s="18">
        <f>IF(ISNUMBER(D187), $B199 * E187, "")</f>
        <v>1619.8704103671648</v>
      </c>
      <c r="G187" s="31">
        <v>9.11</v>
      </c>
      <c r="H187" s="32">
        <f t="shared" si="99"/>
        <v>-1.6198704103671746E-2</v>
      </c>
      <c r="I187" s="101">
        <f>IF(ISNUMBER(G187), $B199 * H187, "")</f>
        <v>-2429.805615550762</v>
      </c>
      <c r="J187" s="15">
        <v>9.07</v>
      </c>
      <c r="K187" s="32">
        <f t="shared" si="100"/>
        <v>-2.0518358531317442E-2</v>
      </c>
      <c r="L187" s="18">
        <f>IF(ISNUMBER(J187), $B199 * K187, "")</f>
        <v>-3077.7537796976162</v>
      </c>
      <c r="M187" s="31">
        <v>9.23</v>
      </c>
      <c r="N187" s="32">
        <f t="shared" si="101"/>
        <v>-3.2397408207342723E-3</v>
      </c>
      <c r="O187" s="18">
        <f>IF(ISNUMBER(M187), $B199 * N187, "")</f>
        <v>-485.96112311014082</v>
      </c>
      <c r="Q187" s="33"/>
      <c r="R187" s="33"/>
    </row>
    <row r="188" spans="1:19" ht="17.25" thickBot="1">
      <c r="A188" s="130" t="s">
        <v>111</v>
      </c>
      <c r="B188" s="131">
        <v>4425</v>
      </c>
      <c r="C188" s="79">
        <v>-3.0668127100000001E-2</v>
      </c>
      <c r="D188" s="24">
        <v>4390</v>
      </c>
      <c r="E188" s="25">
        <f t="shared" si="98"/>
        <v>-7.9096045197740109E-3</v>
      </c>
      <c r="F188" s="104">
        <f>IF(ISNUMBER(D188), $B199 * E188, "")</f>
        <v>-1186.4406779661017</v>
      </c>
      <c r="G188" s="102">
        <v>4235</v>
      </c>
      <c r="H188" s="25">
        <f t="shared" si="99"/>
        <v>-4.2937853107344631E-2</v>
      </c>
      <c r="I188" s="103">
        <f>IF(ISNUMBER(G188), $B199 * H188, "")</f>
        <v>-6440.6779661016944</v>
      </c>
      <c r="J188" s="24">
        <v>4200</v>
      </c>
      <c r="K188" s="25">
        <f t="shared" si="100"/>
        <v>-5.0847457627118647E-2</v>
      </c>
      <c r="L188" s="104">
        <f>IF(ISNUMBER(J188), $B199 * K188, "")</f>
        <v>-7627.1186440677975</v>
      </c>
      <c r="M188" s="102">
        <v>4185</v>
      </c>
      <c r="N188" s="25">
        <f t="shared" si="101"/>
        <v>-5.4237288135593219E-2</v>
      </c>
      <c r="O188" s="104">
        <f>IF(ISNUMBER(M188), $B199 * N188, "")</f>
        <v>-8135.593220338983</v>
      </c>
      <c r="Q188" s="237"/>
      <c r="R188" s="238"/>
      <c r="S188" s="239"/>
    </row>
    <row r="189" spans="1:19">
      <c r="A189" s="123" t="s">
        <v>105</v>
      </c>
      <c r="B189" s="124">
        <v>882</v>
      </c>
      <c r="C189" s="76">
        <v>-3.2894736799999998E-2</v>
      </c>
      <c r="D189" s="13">
        <v>890</v>
      </c>
      <c r="E189" s="14">
        <f>IF(ISNUMBER(D189), (D189 - $B189) / $B189, "")</f>
        <v>9.0702947845804991E-3</v>
      </c>
      <c r="F189" s="16">
        <f>IF(ISNUMBER(D189), $B199 * E189, "")</f>
        <v>1360.5442176870749</v>
      </c>
      <c r="G189" s="29">
        <v>844</v>
      </c>
      <c r="H189" s="14">
        <f>IF(ISNUMBER(G189), (G189 - $B189) / $B189, "")</f>
        <v>-4.3083900226757371E-2</v>
      </c>
      <c r="I189" s="100">
        <f>IF(ISNUMBER(G189), $B199 * H189, "")</f>
        <v>-6462.5850340136058</v>
      </c>
      <c r="J189" s="13">
        <v>835</v>
      </c>
      <c r="K189" s="14">
        <f>IF(ISNUMBER(J189), (J189 - $B189) / $B189, "")</f>
        <v>-5.328798185941043E-2</v>
      </c>
      <c r="L189" s="16">
        <f>IF(ISNUMBER(J189), $B199 * K189, "")</f>
        <v>-7993.1972789115644</v>
      </c>
      <c r="M189" s="29">
        <v>836</v>
      </c>
      <c r="N189" s="14">
        <f>IF(ISNUMBER(M189), (M189 - $B189) / $B189, "")</f>
        <v>-5.2154195011337869E-2</v>
      </c>
      <c r="O189" s="16">
        <f>IF(ISNUMBER(M189), $B199 * N189, "")</f>
        <v>-7823.1292517006805</v>
      </c>
      <c r="Q189" s="240"/>
      <c r="R189" s="241"/>
      <c r="S189" s="242"/>
    </row>
    <row r="190" spans="1:19" ht="17.25" thickBot="1">
      <c r="A190" s="125" t="s">
        <v>60</v>
      </c>
      <c r="B190" s="126">
        <v>3630</v>
      </c>
      <c r="C190" s="77">
        <v>-3.32889481E-2</v>
      </c>
      <c r="D190" s="15">
        <v>3640</v>
      </c>
      <c r="E190" s="32">
        <f t="shared" ref="E190:E193" si="102">IF(ISNUMBER(D190), (D190 - $B190) / $B190, "")</f>
        <v>2.7548209366391185E-3</v>
      </c>
      <c r="F190" s="18">
        <f>IF(ISNUMBER(D190), $B199 * E190, "")</f>
        <v>413.22314049586777</v>
      </c>
      <c r="G190" s="31">
        <v>3515</v>
      </c>
      <c r="H190" s="32">
        <f t="shared" ref="H190:H193" si="103">IF(ISNUMBER(G190), (G190 - $B190) / $B190, "")</f>
        <v>-3.1680440771349863E-2</v>
      </c>
      <c r="I190" s="101">
        <f>IF(ISNUMBER(G190), $B199 * H190, "")</f>
        <v>-4752.0661157024797</v>
      </c>
      <c r="J190" s="15">
        <v>3485</v>
      </c>
      <c r="K190" s="32">
        <f t="shared" ref="K190:K193" si="104">IF(ISNUMBER(J190), (J190 - $B190) / $B190, "")</f>
        <v>-3.9944903581267219E-2</v>
      </c>
      <c r="L190" s="18">
        <f>IF(ISNUMBER(J190), $B199 * K190, "")</f>
        <v>-5991.7355371900831</v>
      </c>
      <c r="M190" s="31">
        <v>3420</v>
      </c>
      <c r="N190" s="32">
        <f t="shared" ref="N190:N193" si="105">IF(ISNUMBER(M190), (M190 - $B190) / $B190, "")</f>
        <v>-5.7851239669421489E-2</v>
      </c>
      <c r="O190" s="18">
        <f>IF(ISNUMBER(M190), $B199 * N190, "")</f>
        <v>-8677.6859504132226</v>
      </c>
      <c r="Q190" s="243"/>
      <c r="R190" s="244"/>
      <c r="S190" s="245"/>
    </row>
    <row r="191" spans="1:19" ht="17.25" thickBot="1">
      <c r="A191" s="125" t="s">
        <v>202</v>
      </c>
      <c r="B191" s="126">
        <v>483</v>
      </c>
      <c r="C191" s="77">
        <v>-3.4000000000000002E-2</v>
      </c>
      <c r="D191" s="15">
        <v>487</v>
      </c>
      <c r="E191" s="32">
        <f t="shared" si="102"/>
        <v>8.2815734989648039E-3</v>
      </c>
      <c r="F191" s="18">
        <f>IF(ISNUMBER(D191), $B199 * E191, "")</f>
        <v>1242.2360248447205</v>
      </c>
      <c r="G191" s="31">
        <v>475</v>
      </c>
      <c r="H191" s="32">
        <f t="shared" si="103"/>
        <v>-1.6563146997929608E-2</v>
      </c>
      <c r="I191" s="101">
        <f>IF(ISNUMBER(G191), $B199 * H191, "")</f>
        <v>-2484.4720496894411</v>
      </c>
      <c r="J191" s="15">
        <v>473</v>
      </c>
      <c r="K191" s="32">
        <f t="shared" si="104"/>
        <v>-2.0703933747412008E-2</v>
      </c>
      <c r="L191" s="18">
        <f>IF(ISNUMBER(J191), $B199 * K191, "")</f>
        <v>-3105.5900621118012</v>
      </c>
      <c r="M191" s="31">
        <v>480</v>
      </c>
      <c r="N191" s="32">
        <f t="shared" si="105"/>
        <v>-6.2111801242236021E-3</v>
      </c>
      <c r="O191" s="18">
        <f>IF(ISNUMBER(M191), $B199 * N191, "")</f>
        <v>-931.67701863354034</v>
      </c>
      <c r="Q191" s="228"/>
      <c r="R191" s="228"/>
      <c r="S191" s="228"/>
    </row>
    <row r="192" spans="1:19" ht="17.25" thickBot="1">
      <c r="A192" s="125" t="s">
        <v>103</v>
      </c>
      <c r="B192" s="126">
        <v>730</v>
      </c>
      <c r="C192" s="77">
        <v>-3.43915344E-2</v>
      </c>
      <c r="D192" s="15">
        <v>723</v>
      </c>
      <c r="E192" s="32">
        <f t="shared" si="102"/>
        <v>-9.5890410958904115E-3</v>
      </c>
      <c r="F192" s="18">
        <f>IF(ISNUMBER(D192), $B199 * E192, "")</f>
        <v>-1438.3561643835617</v>
      </c>
      <c r="G192" s="31">
        <v>705</v>
      </c>
      <c r="H192" s="32">
        <f t="shared" si="103"/>
        <v>-3.4246575342465752E-2</v>
      </c>
      <c r="I192" s="101">
        <f>IF(ISNUMBER(G192), $B199 * H192, "")</f>
        <v>-5136.9863013698623</v>
      </c>
      <c r="J192" s="15">
        <v>691</v>
      </c>
      <c r="K192" s="32">
        <f t="shared" si="104"/>
        <v>-5.3424657534246578E-2</v>
      </c>
      <c r="L192" s="18">
        <f>IF(ISNUMBER(J192), $B199 * K192, "")</f>
        <v>-8013.698630136987</v>
      </c>
      <c r="M192" s="31">
        <v>719</v>
      </c>
      <c r="N192" s="32">
        <f t="shared" si="105"/>
        <v>-1.5068493150684932E-2</v>
      </c>
      <c r="O192" s="18">
        <f>IF(ISNUMBER(M192), $B199 * N192, "")</f>
        <v>-2260.2739726027398</v>
      </c>
      <c r="Q192" s="223"/>
      <c r="R192" s="223"/>
      <c r="S192" s="223"/>
    </row>
    <row r="193" spans="1:19" ht="17.25" thickBot="1">
      <c r="A193" s="127" t="s">
        <v>133</v>
      </c>
      <c r="B193" s="128">
        <v>2670</v>
      </c>
      <c r="C193" s="78">
        <v>-3.6101082999999999E-2</v>
      </c>
      <c r="D193" s="20">
        <v>2525</v>
      </c>
      <c r="E193" s="21">
        <f t="shared" si="102"/>
        <v>-5.4307116104868915E-2</v>
      </c>
      <c r="F193" s="22">
        <f>IF(ISNUMBER(D193), $B199 * E193, "")</f>
        <v>-8146.0674157303374</v>
      </c>
      <c r="G193" s="30">
        <v>2435</v>
      </c>
      <c r="H193" s="21">
        <f t="shared" si="103"/>
        <v>-8.8014981273408247E-2</v>
      </c>
      <c r="I193" s="105">
        <f>IF(ISNUMBER(G193), $B199 * H193, "")</f>
        <v>-13202.247191011236</v>
      </c>
      <c r="J193" s="20">
        <v>2410</v>
      </c>
      <c r="K193" s="21">
        <f t="shared" si="104"/>
        <v>-9.7378277153558054E-2</v>
      </c>
      <c r="L193" s="22">
        <f>IF(ISNUMBER(J193), $B199 * K193, "")</f>
        <v>-14606.741573033709</v>
      </c>
      <c r="M193" s="30">
        <v>2335</v>
      </c>
      <c r="N193" s="21">
        <f t="shared" si="105"/>
        <v>-0.12546816479400749</v>
      </c>
      <c r="O193" s="22">
        <f>IF(ISNUMBER(M193), $B199 * N193, "")</f>
        <v>-18820.224719101123</v>
      </c>
      <c r="Q193" s="223"/>
      <c r="R193" s="223"/>
      <c r="S193" s="223"/>
    </row>
    <row r="194" spans="1:19" ht="17.25" thickBot="1">
      <c r="A194" s="125" t="s">
        <v>135</v>
      </c>
      <c r="B194" s="129">
        <v>239</v>
      </c>
      <c r="C194" s="80">
        <v>-3.6290322600000001E-2</v>
      </c>
      <c r="D194" s="106">
        <v>236</v>
      </c>
      <c r="E194" s="107">
        <f>IF(ISNUMBER(D194), (D194 - $B194) / $B194, "")</f>
        <v>-1.2552301255230125E-2</v>
      </c>
      <c r="F194" s="108">
        <f>IF(ISNUMBER(D194), $B199 * E194, "")</f>
        <v>-1882.8451882845188</v>
      </c>
      <c r="G194" s="109">
        <v>230</v>
      </c>
      <c r="H194" s="107">
        <f>IF(ISNUMBER(G194), (G194 - $B194) / $B194, "")</f>
        <v>-3.7656903765690378E-2</v>
      </c>
      <c r="I194" s="110">
        <f>IF(ISNUMBER(G194), $B199 * H194, "")</f>
        <v>-5648.5355648535569</v>
      </c>
      <c r="J194" s="106">
        <v>229</v>
      </c>
      <c r="K194" s="107">
        <f>IF(ISNUMBER(J194), (J194 - $B194) / $B194, "")</f>
        <v>-4.1841004184100417E-2</v>
      </c>
      <c r="L194" s="108">
        <f>IF(ISNUMBER(J194), $B199 * K194, "")</f>
        <v>-6276.1506276150621</v>
      </c>
      <c r="M194" s="109">
        <v>229</v>
      </c>
      <c r="N194" s="107">
        <f>IF(ISNUMBER(M194), (M194 - $B194) / $B194, "")</f>
        <v>-4.1841004184100417E-2</v>
      </c>
      <c r="O194" s="108">
        <f>IF(ISNUMBER(M194), $B199 * N194, "")</f>
        <v>-6276.1506276150621</v>
      </c>
      <c r="Q194" s="228"/>
      <c r="R194" s="228"/>
      <c r="S194" s="228"/>
    </row>
    <row r="195" spans="1:19" ht="17.25" thickBot="1">
      <c r="A195" s="125" t="s">
        <v>220</v>
      </c>
      <c r="B195" s="126">
        <v>2810</v>
      </c>
      <c r="C195" s="77">
        <v>-3.7671232899999997E-2</v>
      </c>
      <c r="D195" s="15">
        <v>2840</v>
      </c>
      <c r="E195" s="32">
        <f t="shared" ref="E195:E198" si="106">IF(ISNUMBER(D195), (D195 - $B195) / $B195, "")</f>
        <v>1.0676156583629894E-2</v>
      </c>
      <c r="F195" s="18">
        <f>IF(ISNUMBER(D195), $B199 * E195, "")</f>
        <v>1601.423487544484</v>
      </c>
      <c r="G195" s="31">
        <v>2765</v>
      </c>
      <c r="H195" s="32">
        <f t="shared" ref="H195:H198" si="107">IF(ISNUMBER(G195), (G195 - $B195) / $B195, "")</f>
        <v>-1.601423487544484E-2</v>
      </c>
      <c r="I195" s="101">
        <f>IF(ISNUMBER(G195), $B199 * H195, "")</f>
        <v>-2402.1352313167263</v>
      </c>
      <c r="J195" s="15">
        <v>2755</v>
      </c>
      <c r="K195" s="32">
        <f t="shared" ref="K195:K198" si="108">IF(ISNUMBER(J195), (J195 - $B195) / $B195, "")</f>
        <v>-1.9572953736654804E-2</v>
      </c>
      <c r="L195" s="18">
        <f>IF(ISNUMBER(J195), $B199 * K195, "")</f>
        <v>-2935.9430604982203</v>
      </c>
      <c r="M195" s="31">
        <v>2755</v>
      </c>
      <c r="N195" s="32">
        <f t="shared" ref="N195:N198" si="109">IF(ISNUMBER(M195), (M195 - $B195) / $B195, "")</f>
        <v>-1.9572953736654804E-2</v>
      </c>
      <c r="O195" s="18">
        <f>IF(ISNUMBER(M195), $B199 * N195, "")</f>
        <v>-2935.9430604982203</v>
      </c>
      <c r="Q195" s="228"/>
      <c r="R195" s="228"/>
      <c r="S195" s="228"/>
    </row>
    <row r="196" spans="1:19" ht="17.25" thickBot="1">
      <c r="A196" s="125" t="s">
        <v>333</v>
      </c>
      <c r="B196" s="126">
        <v>178700</v>
      </c>
      <c r="C196" s="77">
        <v>-4.15661035E-2</v>
      </c>
      <c r="D196" s="15">
        <v>180050</v>
      </c>
      <c r="E196" s="32">
        <f t="shared" si="106"/>
        <v>7.554560716284275E-3</v>
      </c>
      <c r="F196" s="18">
        <f>IF(ISNUMBER(D196), $B199 * E196, "")</f>
        <v>1133.1841074426413</v>
      </c>
      <c r="G196" s="31">
        <v>176950</v>
      </c>
      <c r="H196" s="32">
        <f t="shared" si="107"/>
        <v>-9.7929490766648017E-3</v>
      </c>
      <c r="I196" s="101">
        <f>IF(ISNUMBER(G196), $B199 * H196, "")</f>
        <v>-1468.9423614997202</v>
      </c>
      <c r="J196" s="15">
        <v>174000</v>
      </c>
      <c r="K196" s="32">
        <f t="shared" si="108"/>
        <v>-2.6301063234471182E-2</v>
      </c>
      <c r="L196" s="18">
        <f>IF(ISNUMBER(J196), $B199 * K196, "")</f>
        <v>-3945.1594851706773</v>
      </c>
      <c r="M196" s="31">
        <v>174900</v>
      </c>
      <c r="N196" s="32">
        <f t="shared" si="109"/>
        <v>-2.1264689423614997E-2</v>
      </c>
      <c r="O196" s="18">
        <f>IF(ISNUMBER(M196), $B199 * N196, "")</f>
        <v>-3189.7034135422496</v>
      </c>
      <c r="Q196" s="228"/>
      <c r="R196" s="228"/>
      <c r="S196" s="228"/>
    </row>
    <row r="197" spans="1:19">
      <c r="A197" s="125" t="s">
        <v>346</v>
      </c>
      <c r="B197" s="126">
        <v>102450</v>
      </c>
      <c r="C197" s="77">
        <v>-4.6976744199999997E-2</v>
      </c>
      <c r="D197" s="15">
        <v>102950</v>
      </c>
      <c r="E197" s="32">
        <f t="shared" si="106"/>
        <v>4.880429477794046E-3</v>
      </c>
      <c r="F197" s="18">
        <f>IF(ISNUMBER(D197), $B199 * E197, "")</f>
        <v>732.06442166910688</v>
      </c>
      <c r="G197" s="31">
        <v>102350</v>
      </c>
      <c r="H197" s="32">
        <f t="shared" si="107"/>
        <v>-9.760858955588092E-4</v>
      </c>
      <c r="I197" s="101">
        <f>IF(ISNUMBER(G197), $B199 * H197, "")</f>
        <v>-146.41288433382138</v>
      </c>
      <c r="J197" s="15">
        <v>100900</v>
      </c>
      <c r="K197" s="32">
        <f t="shared" si="108"/>
        <v>-1.5129331381161543E-2</v>
      </c>
      <c r="L197" s="18">
        <f>IF(ISNUMBER(J197), $B199 * K197, "")</f>
        <v>-2269.3997071742315</v>
      </c>
      <c r="M197" s="31">
        <v>102450</v>
      </c>
      <c r="N197" s="32">
        <f t="shared" si="109"/>
        <v>0</v>
      </c>
      <c r="O197" s="18">
        <f>IF(ISNUMBER(M197), $B199 * N197, "")</f>
        <v>0</v>
      </c>
      <c r="Q197" s="250"/>
      <c r="R197" s="251"/>
      <c r="S197" s="252"/>
    </row>
    <row r="198" spans="1:19" ht="17.25" thickBot="1">
      <c r="A198" s="130" t="s">
        <v>329</v>
      </c>
      <c r="B198" s="131">
        <v>1925</v>
      </c>
      <c r="C198" s="79">
        <v>-4.7029702999999999E-2</v>
      </c>
      <c r="D198" s="24">
        <v>1945</v>
      </c>
      <c r="E198" s="25">
        <f t="shared" si="106"/>
        <v>1.038961038961039E-2</v>
      </c>
      <c r="F198" s="104">
        <f>IF(ISNUMBER(D198), $B199 * E198, "")</f>
        <v>1558.4415584415585</v>
      </c>
      <c r="G198" s="102">
        <v>1895</v>
      </c>
      <c r="H198" s="25">
        <f t="shared" si="107"/>
        <v>-1.5584415584415584E-2</v>
      </c>
      <c r="I198" s="103">
        <f>IF(ISNUMBER(G198), $B199 * H198, "")</f>
        <v>-2337.6623376623374</v>
      </c>
      <c r="J198" s="24">
        <v>1875</v>
      </c>
      <c r="K198" s="25">
        <f t="shared" si="108"/>
        <v>-2.5974025974025976E-2</v>
      </c>
      <c r="L198" s="104">
        <f>IF(ISNUMBER(J198), $B199 * K198, "")</f>
        <v>-3896.1038961038962</v>
      </c>
      <c r="M198" s="102">
        <v>1895</v>
      </c>
      <c r="N198" s="25">
        <f t="shared" si="109"/>
        <v>-1.5584415584415584E-2</v>
      </c>
      <c r="O198" s="104">
        <f>IF(ISNUMBER(M198), $B199 * N198, "")</f>
        <v>-2337.6623376623374</v>
      </c>
      <c r="Q198" s="253"/>
      <c r="R198" s="254"/>
      <c r="S198" s="255"/>
    </row>
    <row r="199" spans="1:19" ht="17.25" thickBot="1">
      <c r="A199" s="132" t="s">
        <v>266</v>
      </c>
      <c r="B199" s="261">
        <f>$B$37</f>
        <v>150000</v>
      </c>
      <c r="C199" s="262"/>
      <c r="D199" s="26" t="s">
        <v>267</v>
      </c>
      <c r="E199" s="27">
        <f>IF(COUNT(E179:E198), SUM(E179:E198) / COUNT(E179:E198), 0)</f>
        <v>4.1473776421001556E-4</v>
      </c>
      <c r="F199" s="28">
        <f>SUM(F179:F198)</f>
        <v>1244.2132926300449</v>
      </c>
      <c r="G199" s="26" t="s">
        <v>267</v>
      </c>
      <c r="H199" s="27">
        <f>IF(COUNT(H179:H198), SUM(H179:H198) / COUNT(H179:H198), 0)</f>
        <v>-2.7390598789676847E-2</v>
      </c>
      <c r="I199" s="28">
        <f>SUM(I179:I198)</f>
        <v>-82171.796369030562</v>
      </c>
      <c r="J199" s="26" t="s">
        <v>267</v>
      </c>
      <c r="K199" s="27">
        <f>IF(COUNT(K179:K198), SUM(K179:K198) / COUNT(K179:K198), 0)</f>
        <v>-3.6749697410395042E-2</v>
      </c>
      <c r="L199" s="28">
        <f>SUM(L179:L198)</f>
        <v>-110249.09223118513</v>
      </c>
      <c r="M199" s="26" t="s">
        <v>267</v>
      </c>
      <c r="N199" s="27">
        <f>IF(COUNT(N179:N198), SUM(N179:N198) / COUNT(N179:N198), 0)</f>
        <v>-2.6163696078801858E-2</v>
      </c>
      <c r="O199" s="28">
        <f>SUM(O179:O198)</f>
        <v>-78491.088236405543</v>
      </c>
      <c r="Q199" s="256"/>
      <c r="R199" s="257"/>
      <c r="S199" s="258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7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7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7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7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7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7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7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7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77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77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69" priority="157">
      <formula>AND($N17 &gt; 0, ISNUMBER($N17))</formula>
    </cfRule>
    <cfRule type="expression" dxfId="1768" priority="158">
      <formula>AND($N17 = 0 * ISNUMBER($N17))</formula>
    </cfRule>
    <cfRule type="expression" dxfId="1767" priority="159">
      <formula>AND($N17 &lt; 0, ISNUMBER($N17))</formula>
    </cfRule>
  </conditionalFormatting>
  <conditionalFormatting sqref="A17:F36">
    <cfRule type="expression" dxfId="1766" priority="166">
      <formula>AND($E17 &gt; 0, ISNUMBER($E17))</formula>
    </cfRule>
    <cfRule type="expression" dxfId="1765" priority="167">
      <formula>AND($E17 = 0 * ISNUMBER($E17))</formula>
    </cfRule>
    <cfRule type="expression" dxfId="1764" priority="168">
      <formula>AND($E17 &lt; 0, ISNUMBER($E17))</formula>
    </cfRule>
  </conditionalFormatting>
  <conditionalFormatting sqref="A17:C36 G17:I36">
    <cfRule type="expression" dxfId="1763" priority="163">
      <formula>AND($H17 &gt; 0, ISNUMBER($H17))</formula>
    </cfRule>
    <cfRule type="expression" dxfId="1762" priority="164">
      <formula>AND($H17 = 0 * ISNUMBER($H17))</formula>
    </cfRule>
    <cfRule type="expression" dxfId="1761" priority="165">
      <formula>AND($H17 &lt; 0, ISNUMBER($H17))</formula>
    </cfRule>
  </conditionalFormatting>
  <conditionalFormatting sqref="A17:C36 J17:L36">
    <cfRule type="expression" dxfId="1760" priority="160">
      <formula>AND($K17 &gt; 0, ISNUMBER($K17))</formula>
    </cfRule>
    <cfRule type="expression" dxfId="1759" priority="161">
      <formula>AND($K17 = 0 * ISNUMBER($K17))</formula>
    </cfRule>
    <cfRule type="expression" dxfId="1758" priority="162">
      <formula>AND($K17 &lt; 0, ISNUMBER($K17))</formula>
    </cfRule>
  </conditionalFormatting>
  <conditionalFormatting sqref="D15:F16 E37:F37">
    <cfRule type="expression" dxfId="1757" priority="154">
      <formula>$E$37 &gt; 0</formula>
    </cfRule>
    <cfRule type="expression" dxfId="1756" priority="155">
      <formula>$E$37 = 0</formula>
    </cfRule>
    <cfRule type="expression" dxfId="1755" priority="156">
      <formula>$E$37 &lt; 0</formula>
    </cfRule>
  </conditionalFormatting>
  <conditionalFormatting sqref="G15:I16 H37:I37">
    <cfRule type="expression" dxfId="1754" priority="151">
      <formula>$H$37 &gt; 0</formula>
    </cfRule>
    <cfRule type="expression" dxfId="1753" priority="152">
      <formula>$H$37 = 0</formula>
    </cfRule>
    <cfRule type="expression" dxfId="1752" priority="153">
      <formula>$H$37 &lt; 0</formula>
    </cfRule>
  </conditionalFormatting>
  <conditionalFormatting sqref="J15:L16 K37:L37">
    <cfRule type="expression" dxfId="1751" priority="148">
      <formula>$K$37 &gt; 0</formula>
    </cfRule>
    <cfRule type="expression" dxfId="1750" priority="149">
      <formula>$K$37 = 0</formula>
    </cfRule>
    <cfRule type="expression" dxfId="1749" priority="150">
      <formula>$K$37 &lt; 0</formula>
    </cfRule>
  </conditionalFormatting>
  <conditionalFormatting sqref="M15:O16 N37:O37">
    <cfRule type="expression" dxfId="1748" priority="145">
      <formula>$N$37 &gt; 0</formula>
    </cfRule>
    <cfRule type="expression" dxfId="1747" priority="146">
      <formula>$N$37 = 0</formula>
    </cfRule>
    <cfRule type="expression" dxfId="1746" priority="147">
      <formula>$N$37 &lt; 0</formula>
    </cfRule>
  </conditionalFormatting>
  <conditionalFormatting sqref="A44:C63 M44:O63">
    <cfRule type="expression" dxfId="1745" priority="133">
      <formula>AND($N44 &gt; 0, ISNUMBER($N44))</formula>
    </cfRule>
    <cfRule type="expression" dxfId="1744" priority="134">
      <formula>AND($N44 = 0 * ISNUMBER($N44))</formula>
    </cfRule>
    <cfRule type="expression" dxfId="1743" priority="135">
      <formula>AND($N44 &lt; 0, ISNUMBER($N44))</formula>
    </cfRule>
  </conditionalFormatting>
  <conditionalFormatting sqref="A44:F63">
    <cfRule type="expression" dxfId="1742" priority="142">
      <formula>AND($E44 &gt; 0, ISNUMBER($E44))</formula>
    </cfRule>
    <cfRule type="expression" dxfId="1741" priority="143">
      <formula>AND($E44 = 0 * ISNUMBER($E44))</formula>
    </cfRule>
    <cfRule type="expression" dxfId="1740" priority="144">
      <formula>AND($E44 &lt; 0, ISNUMBER($E44))</formula>
    </cfRule>
  </conditionalFormatting>
  <conditionalFormatting sqref="A44:C63 G44:I63">
    <cfRule type="expression" dxfId="1739" priority="139">
      <formula>AND($H44 &gt; 0, ISNUMBER($H44))</formula>
    </cfRule>
    <cfRule type="expression" dxfId="1738" priority="140">
      <formula>AND($H44 = 0 * ISNUMBER($H44))</formula>
    </cfRule>
    <cfRule type="expression" dxfId="1737" priority="141">
      <formula>AND($H44 &lt; 0, ISNUMBER($H44))</formula>
    </cfRule>
  </conditionalFormatting>
  <conditionalFormatting sqref="A44:C63 J44:L63">
    <cfRule type="expression" dxfId="1736" priority="136">
      <formula>AND($K44 &gt; 0, ISNUMBER($K44))</formula>
    </cfRule>
    <cfRule type="expression" dxfId="1735" priority="137">
      <formula>AND($K44 = 0 * ISNUMBER($K44))</formula>
    </cfRule>
    <cfRule type="expression" dxfId="1734" priority="138">
      <formula>AND($K44 &lt; 0, ISNUMBER($K44))</formula>
    </cfRule>
  </conditionalFormatting>
  <conditionalFormatting sqref="D42:F43 E64:F64">
    <cfRule type="expression" dxfId="1733" priority="130">
      <formula>$E$64 &gt; 0</formula>
    </cfRule>
    <cfRule type="expression" dxfId="1732" priority="131">
      <formula>$E$64 = 0</formula>
    </cfRule>
    <cfRule type="expression" dxfId="1731" priority="132">
      <formula>$E$64 &lt; 0</formula>
    </cfRule>
  </conditionalFormatting>
  <conditionalFormatting sqref="G42:I43 H64:I64">
    <cfRule type="expression" dxfId="1730" priority="127">
      <formula>$H$64 &gt; 0</formula>
    </cfRule>
    <cfRule type="expression" dxfId="1729" priority="128">
      <formula>$H$64 = 0</formula>
    </cfRule>
    <cfRule type="expression" dxfId="1728" priority="129">
      <formula>$H$64 &lt; 0</formula>
    </cfRule>
  </conditionalFormatting>
  <conditionalFormatting sqref="J42:L43 K64:L64">
    <cfRule type="expression" dxfId="1727" priority="124">
      <formula>$K$64 &gt; 0</formula>
    </cfRule>
    <cfRule type="expression" dxfId="1726" priority="125">
      <formula>$K$64 = 0</formula>
    </cfRule>
    <cfRule type="expression" dxfId="1725" priority="126">
      <formula>$K$64 &lt; 0</formula>
    </cfRule>
  </conditionalFormatting>
  <conditionalFormatting sqref="M42:O43 N64:O64">
    <cfRule type="expression" dxfId="1724" priority="121">
      <formula>$N$64 &gt; 0</formula>
    </cfRule>
    <cfRule type="expression" dxfId="1723" priority="122">
      <formula>$N$64 = 0</formula>
    </cfRule>
    <cfRule type="expression" dxfId="1722" priority="123">
      <formula>$N$64 &lt; 0</formula>
    </cfRule>
  </conditionalFormatting>
  <conditionalFormatting sqref="A71:C90 M71:O90">
    <cfRule type="expression" dxfId="1721" priority="109">
      <formula>AND($N71 &gt; 0, ISNUMBER($N71))</formula>
    </cfRule>
    <cfRule type="expression" dxfId="1720" priority="110">
      <formula>AND($N71 = 0 * ISNUMBER($N71))</formula>
    </cfRule>
    <cfRule type="expression" dxfId="1719" priority="111">
      <formula>AND($N71 &lt; 0, ISNUMBER($N71))</formula>
    </cfRule>
  </conditionalFormatting>
  <conditionalFormatting sqref="A71:F90">
    <cfRule type="expression" dxfId="1718" priority="118">
      <formula>AND($E71 &gt; 0, ISNUMBER($E71))</formula>
    </cfRule>
    <cfRule type="expression" dxfId="1717" priority="119">
      <formula>AND($E71 = 0 * ISNUMBER($E71))</formula>
    </cfRule>
    <cfRule type="expression" dxfId="1716" priority="120">
      <formula>AND($E71 &lt; 0, ISNUMBER($E71))</formula>
    </cfRule>
  </conditionalFormatting>
  <conditionalFormatting sqref="A71:C90 G71:I90">
    <cfRule type="expression" dxfId="1715" priority="115">
      <formula>AND($H71 &gt; 0, ISNUMBER($H71))</formula>
    </cfRule>
    <cfRule type="expression" dxfId="1714" priority="116">
      <formula>AND($H71 = 0 * ISNUMBER($H71))</formula>
    </cfRule>
    <cfRule type="expression" dxfId="1713" priority="117">
      <formula>AND($H71 &lt; 0, ISNUMBER($H71))</formula>
    </cfRule>
  </conditionalFormatting>
  <conditionalFormatting sqref="A71:C90 J71:L90">
    <cfRule type="expression" dxfId="1712" priority="112">
      <formula>AND($K71 &gt; 0, ISNUMBER($K71))</formula>
    </cfRule>
    <cfRule type="expression" dxfId="1711" priority="113">
      <formula>AND($K71 = 0 * ISNUMBER($K71))</formula>
    </cfRule>
    <cfRule type="expression" dxfId="1710" priority="114">
      <formula>AND($K71 &lt; 0, ISNUMBER($K71))</formula>
    </cfRule>
  </conditionalFormatting>
  <conditionalFormatting sqref="D69:F70 E91:F91">
    <cfRule type="expression" dxfId="1709" priority="106">
      <formula>$E$91 &gt; 0</formula>
    </cfRule>
    <cfRule type="expression" dxfId="1708" priority="107">
      <formula>$E$91 = 0</formula>
    </cfRule>
    <cfRule type="expression" dxfId="1707" priority="108">
      <formula>$E$91 &lt; 0</formula>
    </cfRule>
  </conditionalFormatting>
  <conditionalFormatting sqref="G69:I70 H91:I91">
    <cfRule type="expression" dxfId="1706" priority="103">
      <formula>$H$91 &gt; 0</formula>
    </cfRule>
    <cfRule type="expression" dxfId="1705" priority="104">
      <formula>$H$91 = 0</formula>
    </cfRule>
    <cfRule type="expression" dxfId="1704" priority="105">
      <formula>$H$91 &lt; 0</formula>
    </cfRule>
  </conditionalFormatting>
  <conditionalFormatting sqref="J69:L70 K91:L91">
    <cfRule type="expression" dxfId="1703" priority="100">
      <formula>$K$91 &gt; 0</formula>
    </cfRule>
    <cfRule type="expression" dxfId="1702" priority="101">
      <formula>$K$91 = 0</formula>
    </cfRule>
    <cfRule type="expression" dxfId="1701" priority="102">
      <formula>$K$91 &lt; 0</formula>
    </cfRule>
  </conditionalFormatting>
  <conditionalFormatting sqref="M69:O70 N91:O91">
    <cfRule type="expression" dxfId="1700" priority="97">
      <formula>$N$91 &gt; 0</formula>
    </cfRule>
    <cfRule type="expression" dxfId="1699" priority="98">
      <formula>$N$91 = 0</formula>
    </cfRule>
    <cfRule type="expression" dxfId="1698" priority="99">
      <formula>$N$91 &lt; 0</formula>
    </cfRule>
  </conditionalFormatting>
  <conditionalFormatting sqref="A98:C117 M98:O117">
    <cfRule type="expression" dxfId="1697" priority="85">
      <formula>AND($N98 &gt; 0, ISNUMBER($N98))</formula>
    </cfRule>
    <cfRule type="expression" dxfId="1696" priority="86">
      <formula>AND($N98 = 0 * ISNUMBER($N98))</formula>
    </cfRule>
    <cfRule type="expression" dxfId="1695" priority="87">
      <formula>AND($N98 &lt; 0, ISNUMBER($N98))</formula>
    </cfRule>
  </conditionalFormatting>
  <conditionalFormatting sqref="A98:F117">
    <cfRule type="expression" dxfId="1694" priority="94">
      <formula>AND($E98 &gt; 0, ISNUMBER($E98))</formula>
    </cfRule>
    <cfRule type="expression" dxfId="1693" priority="95">
      <formula>AND($E98 = 0 * ISNUMBER($E98))</formula>
    </cfRule>
    <cfRule type="expression" dxfId="1692" priority="96">
      <formula>AND($E98 &lt; 0, ISNUMBER($E98))</formula>
    </cfRule>
  </conditionalFormatting>
  <conditionalFormatting sqref="A98:C117 G98:I117">
    <cfRule type="expression" dxfId="1691" priority="91">
      <formula>AND($H98 &gt; 0, ISNUMBER($H98))</formula>
    </cfRule>
    <cfRule type="expression" dxfId="1690" priority="92">
      <formula>AND($H98 = 0 * ISNUMBER($H98))</formula>
    </cfRule>
    <cfRule type="expression" dxfId="1689" priority="93">
      <formula>AND($H98 &lt; 0, ISNUMBER($H98))</formula>
    </cfRule>
  </conditionalFormatting>
  <conditionalFormatting sqref="A98:C117 J98:L117">
    <cfRule type="expression" dxfId="1688" priority="88">
      <formula>AND($K98 &gt; 0, ISNUMBER($K98))</formula>
    </cfRule>
    <cfRule type="expression" dxfId="1687" priority="89">
      <formula>AND($K98 = 0 * ISNUMBER($K98))</formula>
    </cfRule>
    <cfRule type="expression" dxfId="1686" priority="90">
      <formula>AND($K98 &lt; 0, ISNUMBER($K98))</formula>
    </cfRule>
  </conditionalFormatting>
  <conditionalFormatting sqref="D96:F97 E118:F118">
    <cfRule type="expression" dxfId="1685" priority="82">
      <formula>$E$118 &gt; 0</formula>
    </cfRule>
    <cfRule type="expression" dxfId="1684" priority="83">
      <formula>$E$118 = 0</formula>
    </cfRule>
    <cfRule type="expression" dxfId="1683" priority="84">
      <formula>$E$118 &lt; 0</formula>
    </cfRule>
  </conditionalFormatting>
  <conditionalFormatting sqref="G96:I97 H118:I118">
    <cfRule type="expression" dxfId="1682" priority="79">
      <formula>$H$118 &gt; 0</formula>
    </cfRule>
    <cfRule type="expression" dxfId="1681" priority="80">
      <formula>$H$118 = 0</formula>
    </cfRule>
    <cfRule type="expression" dxfId="1680" priority="81">
      <formula>$H$118 &lt; 0</formula>
    </cfRule>
  </conditionalFormatting>
  <conditionalFormatting sqref="J96:L97 K118:L118">
    <cfRule type="expression" dxfId="1679" priority="76">
      <formula>$K$118 &gt; 0</formula>
    </cfRule>
    <cfRule type="expression" dxfId="1678" priority="77">
      <formula>$K$118 = 0</formula>
    </cfRule>
    <cfRule type="expression" dxfId="1677" priority="78">
      <formula>$K$118 &lt; 0</formula>
    </cfRule>
  </conditionalFormatting>
  <conditionalFormatting sqref="M96:O97 N118:O118">
    <cfRule type="expression" dxfId="1676" priority="73">
      <formula>$N$118 &gt; 0</formula>
    </cfRule>
    <cfRule type="expression" dxfId="1675" priority="74">
      <formula>$N$118 = 0</formula>
    </cfRule>
    <cfRule type="expression" dxfId="1674" priority="75">
      <formula>$N$118 &lt; 0</formula>
    </cfRule>
  </conditionalFormatting>
  <conditionalFormatting sqref="A125:C144 M125:O144">
    <cfRule type="expression" dxfId="1673" priority="61">
      <formula>AND($N125 &gt; 0, ISNUMBER($N125))</formula>
    </cfRule>
    <cfRule type="expression" dxfId="1672" priority="62">
      <formula>AND($N125 = 0 * ISNUMBER($N125))</formula>
    </cfRule>
    <cfRule type="expression" dxfId="1671" priority="63">
      <formula>AND($N125 &lt; 0, ISNUMBER($N125))</formula>
    </cfRule>
  </conditionalFormatting>
  <conditionalFormatting sqref="A125:F144">
    <cfRule type="expression" dxfId="1670" priority="70">
      <formula>AND($E125 &gt; 0, ISNUMBER($E125))</formula>
    </cfRule>
    <cfRule type="expression" dxfId="1669" priority="71">
      <formula>AND($E125 = 0 * ISNUMBER($E125))</formula>
    </cfRule>
    <cfRule type="expression" dxfId="1668" priority="72">
      <formula>AND($E125 &lt; 0, ISNUMBER($E125))</formula>
    </cfRule>
  </conditionalFormatting>
  <conditionalFormatting sqref="A125:C144 G125:I144">
    <cfRule type="expression" dxfId="1667" priority="67">
      <formula>AND($H125 &gt; 0, ISNUMBER($H125))</formula>
    </cfRule>
    <cfRule type="expression" dxfId="1666" priority="68">
      <formula>AND($H125 = 0 * ISNUMBER($H125))</formula>
    </cfRule>
    <cfRule type="expression" dxfId="1665" priority="69">
      <formula>AND($H125 &lt; 0, ISNUMBER($H125))</formula>
    </cfRule>
  </conditionalFormatting>
  <conditionalFormatting sqref="A125:C144 J125:L144">
    <cfRule type="expression" dxfId="1664" priority="64">
      <formula>AND($K125 &gt; 0, ISNUMBER($K125))</formula>
    </cfRule>
    <cfRule type="expression" dxfId="1663" priority="65">
      <formula>AND($K125 = 0 * ISNUMBER($K125))</formula>
    </cfRule>
    <cfRule type="expression" dxfId="1662" priority="66">
      <formula>AND($K125 &lt; 0, ISNUMBER($K125))</formula>
    </cfRule>
  </conditionalFormatting>
  <conditionalFormatting sqref="D123:F124 E145:F145">
    <cfRule type="expression" dxfId="1661" priority="58">
      <formula>$E$145 &gt; 0</formula>
    </cfRule>
    <cfRule type="expression" dxfId="1660" priority="59">
      <formula>$E$145 = 0</formula>
    </cfRule>
    <cfRule type="expression" dxfId="1659" priority="60">
      <formula>$E$145 &lt; 0</formula>
    </cfRule>
  </conditionalFormatting>
  <conditionalFormatting sqref="G123:I124 H145:I145">
    <cfRule type="expression" dxfId="1658" priority="55">
      <formula>$H$145 &gt; 0</formula>
    </cfRule>
    <cfRule type="expression" dxfId="1657" priority="56">
      <formula>$H$145 = 0</formula>
    </cfRule>
    <cfRule type="expression" dxfId="1656" priority="57">
      <formula>$H$145 &lt; 0</formula>
    </cfRule>
  </conditionalFormatting>
  <conditionalFormatting sqref="J123:L124 K145:L145">
    <cfRule type="expression" dxfId="1655" priority="52">
      <formula>$K$145 &gt; 0</formula>
    </cfRule>
    <cfRule type="expression" dxfId="1654" priority="53">
      <formula>$K$145 = 0</formula>
    </cfRule>
    <cfRule type="expression" dxfId="1653" priority="54">
      <formula>$K$145 &lt; 0</formula>
    </cfRule>
  </conditionalFormatting>
  <conditionalFormatting sqref="M123:O124 N145:O145">
    <cfRule type="expression" dxfId="1652" priority="49">
      <formula>$N$145 &gt; 0</formula>
    </cfRule>
    <cfRule type="expression" dxfId="1651" priority="50">
      <formula>$N$145 = 0</formula>
    </cfRule>
    <cfRule type="expression" dxfId="1650" priority="51">
      <formula>$N$145 &lt; 0</formula>
    </cfRule>
  </conditionalFormatting>
  <conditionalFormatting sqref="A152:C171 M152:O171">
    <cfRule type="expression" dxfId="1649" priority="37">
      <formula>AND($N152 &gt; 0, ISNUMBER($N152))</formula>
    </cfRule>
    <cfRule type="expression" dxfId="1648" priority="38">
      <formula>AND($N152 = 0 * ISNUMBER($N152))</formula>
    </cfRule>
    <cfRule type="expression" dxfId="1647" priority="39">
      <formula>AND($N152 &lt; 0, ISNUMBER($N152))</formula>
    </cfRule>
  </conditionalFormatting>
  <conditionalFormatting sqref="A152:F171">
    <cfRule type="expression" dxfId="1646" priority="46">
      <formula>AND($E152 &gt; 0, ISNUMBER($E152))</formula>
    </cfRule>
    <cfRule type="expression" dxfId="1645" priority="47">
      <formula>AND($E152 = 0 * ISNUMBER($E152))</formula>
    </cfRule>
    <cfRule type="expression" dxfId="1644" priority="48">
      <formula>AND($E152 &lt; 0, ISNUMBER($E152))</formula>
    </cfRule>
  </conditionalFormatting>
  <conditionalFormatting sqref="A152:C171 G152:I171">
    <cfRule type="expression" dxfId="1643" priority="43">
      <formula>AND($H152 &gt; 0, ISNUMBER($H152))</formula>
    </cfRule>
    <cfRule type="expression" dxfId="1642" priority="44">
      <formula>AND($H152 = 0 * ISNUMBER($H152))</formula>
    </cfRule>
    <cfRule type="expression" dxfId="1641" priority="45">
      <formula>AND($H152 &lt; 0, ISNUMBER($H152))</formula>
    </cfRule>
  </conditionalFormatting>
  <conditionalFormatting sqref="A152:C171 J152:L171">
    <cfRule type="expression" dxfId="1640" priority="40">
      <formula>AND($K152 &gt; 0, ISNUMBER($K152))</formula>
    </cfRule>
    <cfRule type="expression" dxfId="1639" priority="41">
      <formula>AND($K152 = 0 * ISNUMBER($K152))</formula>
    </cfRule>
    <cfRule type="expression" dxfId="1638" priority="42">
      <formula>AND($K152 &lt; 0, ISNUMBER($K152))</formula>
    </cfRule>
  </conditionalFormatting>
  <conditionalFormatting sqref="D150:F151 E172:F172">
    <cfRule type="expression" dxfId="1637" priority="34">
      <formula>$E$172 &gt; 0</formula>
    </cfRule>
    <cfRule type="expression" dxfId="1636" priority="35">
      <formula>$E$172 = 0</formula>
    </cfRule>
    <cfRule type="expression" dxfId="1635" priority="36">
      <formula>$E$172 &lt; 0</formula>
    </cfRule>
  </conditionalFormatting>
  <conditionalFormatting sqref="G150:I151 H172:I172">
    <cfRule type="expression" dxfId="1634" priority="31">
      <formula>$H$172 &gt; 0</formula>
    </cfRule>
    <cfRule type="expression" dxfId="1633" priority="32">
      <formula>$H$172 = 0</formula>
    </cfRule>
    <cfRule type="expression" dxfId="1632" priority="33">
      <formula>$H$172 &lt; 0</formula>
    </cfRule>
  </conditionalFormatting>
  <conditionalFormatting sqref="J150:L151 K172:L172">
    <cfRule type="expression" dxfId="1631" priority="28">
      <formula>$K$172 &gt; 0</formula>
    </cfRule>
    <cfRule type="expression" dxfId="1630" priority="29">
      <formula>$K$172 = 0</formula>
    </cfRule>
    <cfRule type="expression" dxfId="1629" priority="30">
      <formula>$K$172 &lt; 0</formula>
    </cfRule>
  </conditionalFormatting>
  <conditionalFormatting sqref="M150:O151 N172:O172">
    <cfRule type="expression" dxfId="1628" priority="25">
      <formula>$N$172 &gt; 0</formula>
    </cfRule>
    <cfRule type="expression" dxfId="1627" priority="26">
      <formula>$N$172 = 0</formula>
    </cfRule>
    <cfRule type="expression" dxfId="1626" priority="27">
      <formula>$N$172 &lt; 0</formula>
    </cfRule>
  </conditionalFormatting>
  <conditionalFormatting sqref="A179:C198 M179:O198">
    <cfRule type="expression" dxfId="1625" priority="13">
      <formula>AND($N179 &gt; 0, ISNUMBER($N179))</formula>
    </cfRule>
    <cfRule type="expression" dxfId="1624" priority="14">
      <formula>AND($N179 = 0 * ISNUMBER($N179))</formula>
    </cfRule>
    <cfRule type="expression" dxfId="1623" priority="15">
      <formula>AND($N179 &lt; 0, ISNUMBER($N179))</formula>
    </cfRule>
  </conditionalFormatting>
  <conditionalFormatting sqref="A179:F198">
    <cfRule type="expression" dxfId="1622" priority="22">
      <formula>AND($E179 &gt; 0, ISNUMBER($E179))</formula>
    </cfRule>
    <cfRule type="expression" dxfId="1621" priority="23">
      <formula>AND($E179 = 0 * ISNUMBER($E179))</formula>
    </cfRule>
    <cfRule type="expression" dxfId="1620" priority="24">
      <formula>AND($E179 &lt; 0, ISNUMBER($E179))</formula>
    </cfRule>
  </conditionalFormatting>
  <conditionalFormatting sqref="A179:C198 G179:I198">
    <cfRule type="expression" dxfId="1619" priority="19">
      <formula>AND($H179 &gt; 0, ISNUMBER($H179))</formula>
    </cfRule>
    <cfRule type="expression" dxfId="1618" priority="20">
      <formula>AND($H179 = 0 * ISNUMBER($H179))</formula>
    </cfRule>
    <cfRule type="expression" dxfId="1617" priority="21">
      <formula>AND($H179 &lt; 0, ISNUMBER($H179))</formula>
    </cfRule>
  </conditionalFormatting>
  <conditionalFormatting sqref="A179:C198 J179:L198">
    <cfRule type="expression" dxfId="1616" priority="16">
      <formula>AND($K179 &gt; 0, ISNUMBER($K179))</formula>
    </cfRule>
    <cfRule type="expression" dxfId="1615" priority="17">
      <formula>AND($K179 = 0 * ISNUMBER($K179))</formula>
    </cfRule>
    <cfRule type="expression" dxfId="1614" priority="18">
      <formula>AND($K179 &lt; 0, ISNUMBER($K179))</formula>
    </cfRule>
  </conditionalFormatting>
  <conditionalFormatting sqref="D177:F178 E199:F199">
    <cfRule type="expression" dxfId="1613" priority="10">
      <formula>$E$199 &gt; 0</formula>
    </cfRule>
    <cfRule type="expression" dxfId="1612" priority="11">
      <formula>$E$199 = 0</formula>
    </cfRule>
    <cfRule type="expression" dxfId="1611" priority="12">
      <formula>$E$199 &lt; 0</formula>
    </cfRule>
  </conditionalFormatting>
  <conditionalFormatting sqref="G177:I178 H199:I199">
    <cfRule type="expression" dxfId="1610" priority="7">
      <formula>$H$199 &gt; 0</formula>
    </cfRule>
    <cfRule type="expression" dxfId="1609" priority="8">
      <formula>$H$199 = 0</formula>
    </cfRule>
    <cfRule type="expression" dxfId="1608" priority="9">
      <formula>$H$199 &lt; 0</formula>
    </cfRule>
  </conditionalFormatting>
  <conditionalFormatting sqref="J177:L178 K199:L199">
    <cfRule type="expression" dxfId="1607" priority="4">
      <formula>$K$199 &gt; 0</formula>
    </cfRule>
    <cfRule type="expression" dxfId="1606" priority="5">
      <formula>$K$199 = 0</formula>
    </cfRule>
    <cfRule type="expression" dxfId="1605" priority="6">
      <formula>$K$199 &lt; 0</formula>
    </cfRule>
  </conditionalFormatting>
  <conditionalFormatting sqref="M177:O178 N199:O199">
    <cfRule type="expression" dxfId="1604" priority="1">
      <formula>$N$199 &gt; 0</formula>
    </cfRule>
    <cfRule type="expression" dxfId="1603" priority="2">
      <formula>$N$199 = 0</formula>
    </cfRule>
    <cfRule type="expression" dxfId="160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3A4761-D309-40D8-B4D0-DEF56F4FA94B}">
  <sheetPr codeName="Sheet22"/>
  <dimension ref="A1:S199"/>
  <sheetViews>
    <sheetView topLeftCell="A33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2" t="s">
        <v>0</v>
      </c>
      <c r="B1" s="203"/>
      <c r="C1" s="203"/>
      <c r="D1" s="203"/>
      <c r="E1" s="203"/>
      <c r="F1" s="204"/>
      <c r="G1" s="205">
        <v>44612</v>
      </c>
      <c r="H1" s="206"/>
      <c r="I1" s="207"/>
      <c r="J1" s="202" t="s">
        <v>1</v>
      </c>
      <c r="K1" s="203"/>
      <c r="L1" s="203"/>
      <c r="M1" s="203"/>
      <c r="N1" s="203"/>
      <c r="O1" s="204"/>
      <c r="Q1" s="202" t="s">
        <v>2</v>
      </c>
      <c r="R1" s="204"/>
    </row>
    <row r="2" spans="1:19" ht="17.25" customHeight="1">
      <c r="A2" s="117" t="s">
        <v>3</v>
      </c>
      <c r="B2" s="208" t="s">
        <v>8</v>
      </c>
      <c r="C2" s="209"/>
      <c r="D2" s="209"/>
      <c r="E2" s="209"/>
      <c r="F2" s="210"/>
      <c r="G2" s="211" t="s">
        <v>46</v>
      </c>
      <c r="H2" s="212"/>
      <c r="I2" s="213"/>
      <c r="J2" s="1" t="s">
        <v>3</v>
      </c>
      <c r="K2" s="208" t="s">
        <v>316</v>
      </c>
      <c r="L2" s="209"/>
      <c r="M2" s="209"/>
      <c r="N2" s="209"/>
      <c r="O2" s="210"/>
      <c r="Q2" s="2" t="s">
        <v>6</v>
      </c>
      <c r="R2" s="3">
        <v>0.375</v>
      </c>
    </row>
    <row r="3" spans="1:19" ht="17.25" customHeight="1" thickBot="1">
      <c r="A3" s="118" t="s">
        <v>7</v>
      </c>
      <c r="B3" s="214" t="s">
        <v>324</v>
      </c>
      <c r="C3" s="215"/>
      <c r="D3" s="215"/>
      <c r="E3" s="215"/>
      <c r="F3" s="216"/>
      <c r="G3" s="21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-160,359 KRW (-5.35%)</v>
      </c>
      <c r="H3" s="218"/>
      <c r="I3" s="219"/>
      <c r="J3" s="4" t="s">
        <v>7</v>
      </c>
      <c r="K3" s="214" t="s">
        <v>317</v>
      </c>
      <c r="L3" s="215"/>
      <c r="M3" s="215"/>
      <c r="N3" s="215"/>
      <c r="O3" s="21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14" t="s">
        <v>16</v>
      </c>
      <c r="C4" s="215"/>
      <c r="D4" s="215"/>
      <c r="E4" s="215"/>
      <c r="F4" s="216"/>
      <c r="G4" s="211" t="s">
        <v>44</v>
      </c>
      <c r="H4" s="212"/>
      <c r="I4" s="213"/>
      <c r="J4" s="4" t="s">
        <v>11</v>
      </c>
      <c r="K4" s="214" t="s">
        <v>318</v>
      </c>
      <c r="L4" s="215"/>
      <c r="M4" s="215"/>
      <c r="N4" s="215"/>
      <c r="O4" s="21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14" t="s">
        <v>315</v>
      </c>
      <c r="C5" s="215"/>
      <c r="D5" s="215"/>
      <c r="E5" s="215"/>
      <c r="F5" s="216"/>
      <c r="G5" s="21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-135,654 KRW (-4.52%)</v>
      </c>
      <c r="H5" s="218"/>
      <c r="I5" s="219"/>
      <c r="J5" s="4" t="s">
        <v>15</v>
      </c>
      <c r="K5" s="214" t="s">
        <v>319</v>
      </c>
      <c r="L5" s="215"/>
      <c r="M5" s="215"/>
      <c r="N5" s="215"/>
      <c r="O5" s="216"/>
    </row>
    <row r="6" spans="1:19">
      <c r="A6" s="118" t="s">
        <v>18</v>
      </c>
      <c r="B6" s="214"/>
      <c r="C6" s="215"/>
      <c r="D6" s="215"/>
      <c r="E6" s="215"/>
      <c r="F6" s="216"/>
      <c r="G6" s="211" t="s">
        <v>45</v>
      </c>
      <c r="H6" s="212"/>
      <c r="I6" s="213"/>
      <c r="J6" s="4" t="s">
        <v>18</v>
      </c>
      <c r="K6" s="214" t="s">
        <v>320</v>
      </c>
      <c r="L6" s="215"/>
      <c r="M6" s="215"/>
      <c r="N6" s="215"/>
      <c r="O6" s="216"/>
    </row>
    <row r="7" spans="1:19" ht="17.25" thickBot="1">
      <c r="A7" s="118" t="s">
        <v>21</v>
      </c>
      <c r="B7" s="214"/>
      <c r="C7" s="215"/>
      <c r="D7" s="215"/>
      <c r="E7" s="215"/>
      <c r="F7" s="216"/>
      <c r="G7" s="21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-152,294 KRW (-5.08%)</v>
      </c>
      <c r="H7" s="218"/>
      <c r="I7" s="219"/>
      <c r="J7" s="4" t="s">
        <v>21</v>
      </c>
      <c r="K7" s="214" t="s">
        <v>321</v>
      </c>
      <c r="L7" s="215"/>
      <c r="M7" s="215"/>
      <c r="N7" s="215"/>
      <c r="O7" s="216"/>
    </row>
    <row r="8" spans="1:19" ht="17.25" thickBot="1">
      <c r="A8" s="118" t="s">
        <v>24</v>
      </c>
      <c r="B8" s="214"/>
      <c r="C8" s="215"/>
      <c r="D8" s="215"/>
      <c r="E8" s="215"/>
      <c r="F8" s="216"/>
      <c r="G8" s="211" t="s">
        <v>251</v>
      </c>
      <c r="H8" s="212"/>
      <c r="I8" s="213"/>
      <c r="J8" s="4" t="s">
        <v>24</v>
      </c>
      <c r="K8" s="214"/>
      <c r="L8" s="215"/>
      <c r="M8" s="215"/>
      <c r="N8" s="215"/>
      <c r="O8" s="216"/>
      <c r="Q8" s="202" t="s">
        <v>27</v>
      </c>
      <c r="R8" s="204"/>
    </row>
    <row r="9" spans="1:19" ht="17.25" thickBot="1">
      <c r="A9" s="118" t="s">
        <v>28</v>
      </c>
      <c r="B9" s="214"/>
      <c r="C9" s="215"/>
      <c r="D9" s="215"/>
      <c r="E9" s="215"/>
      <c r="F9" s="216"/>
      <c r="G9" s="21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-108,192 KRW (-3.61%)</v>
      </c>
      <c r="H9" s="218"/>
      <c r="I9" s="219"/>
      <c r="J9" s="4" t="s">
        <v>28</v>
      </c>
      <c r="K9" s="214"/>
      <c r="L9" s="215"/>
      <c r="M9" s="215"/>
      <c r="N9" s="215"/>
      <c r="O9" s="216"/>
      <c r="Q9" s="2" t="s">
        <v>29</v>
      </c>
      <c r="R9" s="6">
        <v>10</v>
      </c>
    </row>
    <row r="10" spans="1:19">
      <c r="A10" s="118" t="s">
        <v>30</v>
      </c>
      <c r="B10" s="214"/>
      <c r="C10" s="215"/>
      <c r="D10" s="215"/>
      <c r="E10" s="215"/>
      <c r="F10" s="216"/>
      <c r="G10" s="211" t="s">
        <v>47</v>
      </c>
      <c r="H10" s="212"/>
      <c r="I10" s="213"/>
      <c r="J10" s="4" t="s">
        <v>30</v>
      </c>
      <c r="K10" s="214" t="s">
        <v>322</v>
      </c>
      <c r="L10" s="215"/>
      <c r="M10" s="215"/>
      <c r="N10" s="215"/>
      <c r="O10" s="216"/>
      <c r="Q10" s="2" t="s">
        <v>31</v>
      </c>
      <c r="R10" s="6">
        <v>100</v>
      </c>
    </row>
    <row r="11" spans="1:19" ht="17.25" thickBot="1">
      <c r="A11" s="119" t="s">
        <v>32</v>
      </c>
      <c r="B11" s="220" t="s">
        <v>323</v>
      </c>
      <c r="C11" s="221"/>
      <c r="D11" s="221"/>
      <c r="E11" s="221"/>
      <c r="F11" s="222"/>
      <c r="G11" s="21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8"/>
      <c r="I11" s="219"/>
      <c r="J11" s="7" t="s">
        <v>32</v>
      </c>
      <c r="K11" s="220" t="s">
        <v>314</v>
      </c>
      <c r="L11" s="221"/>
      <c r="M11" s="221"/>
      <c r="N11" s="221"/>
      <c r="O11" s="222"/>
      <c r="Q11" s="65" t="s">
        <v>33</v>
      </c>
      <c r="R11" s="8">
        <v>1000</v>
      </c>
    </row>
    <row r="12" spans="1:19" ht="17.25" thickBot="1"/>
    <row r="13" spans="1:19" ht="17.25" customHeight="1" thickBot="1">
      <c r="A13" s="202" t="s">
        <v>34</v>
      </c>
      <c r="B13" s="203"/>
      <c r="C13" s="203"/>
      <c r="D13" s="203"/>
      <c r="E13" s="203"/>
      <c r="F13" s="203"/>
      <c r="G13" s="203"/>
      <c r="H13" s="203"/>
      <c r="I13" s="203"/>
      <c r="J13" s="203"/>
      <c r="K13" s="203"/>
      <c r="L13" s="203"/>
      <c r="M13" s="203"/>
      <c r="N13" s="203"/>
      <c r="O13" s="204"/>
      <c r="Q13" s="223"/>
      <c r="R13" s="223"/>
      <c r="S13" s="223"/>
    </row>
    <row r="14" spans="1:19" ht="17.25" customHeight="1" thickBot="1">
      <c r="A14" s="198" t="s">
        <v>35</v>
      </c>
      <c r="B14" s="202" t="s">
        <v>36</v>
      </c>
      <c r="C14" s="204"/>
      <c r="D14" s="202" t="s">
        <v>37</v>
      </c>
      <c r="E14" s="203"/>
      <c r="F14" s="204"/>
      <c r="G14" s="229">
        <f>_xlfn.IFNA(VLOOKUP(B14, 현재가테이블!$B$2:$D$200, 2, FALSE), "-")</f>
        <v>48446000</v>
      </c>
      <c r="H14" s="230"/>
      <c r="I14" s="231"/>
      <c r="J14" s="202" t="s">
        <v>38</v>
      </c>
      <c r="K14" s="203"/>
      <c r="L14" s="204"/>
      <c r="M14" s="232">
        <f>_xlfn.IFNA(VLOOKUP(B14, 현재가테이블!$B$2:$D$200, 3, FALSE), "-")</f>
        <v>4.5040769699999997E-2</v>
      </c>
      <c r="N14" s="233"/>
      <c r="O14" s="234"/>
      <c r="Q14" s="223"/>
      <c r="R14" s="223"/>
      <c r="S14" s="223"/>
    </row>
    <row r="15" spans="1:19" ht="17.25" customHeight="1" thickBot="1">
      <c r="A15" s="267" t="s">
        <v>39</v>
      </c>
      <c r="B15" s="268" t="str">
        <f>TEXT($G$1, "[$-ko-KR]yyyy-mm-dd(ddd) ") &amp; "오전 00:00"</f>
        <v>2022-02-20(일) 오전 00:00</v>
      </c>
      <c r="C15" s="269"/>
      <c r="D15" s="225" t="str">
        <f>TEXT($G$1, "[$-ko-KR]yyyy-mm-dd(ddd) ") &amp; "오후 14:00"</f>
        <v>2022-02-20(일) 오후 14:00</v>
      </c>
      <c r="E15" s="226"/>
      <c r="F15" s="227"/>
      <c r="G15" s="225" t="str">
        <f>TEXT($G$1, "[$-ko-KR]yyyy-mm-dd(ddd) ") &amp; "오후 19:00"</f>
        <v>2022-02-20(일) 오후 19:00</v>
      </c>
      <c r="H15" s="226"/>
      <c r="I15" s="227"/>
      <c r="J15" s="225" t="str">
        <f>TEXT($G$1, "[$-ko-KR]yyyy-mm-dd(ddd) ") &amp; "오후 21:00"</f>
        <v>2022-02-20(일) 오후 21:00</v>
      </c>
      <c r="K15" s="226"/>
      <c r="L15" s="227"/>
      <c r="M15" s="225" t="str">
        <f>TEXT($G$1+1, "[$-ko-KR]yyyy-mm-dd(ddd) ") &amp; "오전 00:00"</f>
        <v>2022-02-21(월) 오전 00:00</v>
      </c>
      <c r="N15" s="226"/>
      <c r="O15" s="227"/>
      <c r="Q15" s="223"/>
      <c r="R15" s="223"/>
      <c r="S15" s="223"/>
    </row>
    <row r="16" spans="1:19" ht="17.25" customHeight="1" thickBot="1">
      <c r="A16" s="26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9" t="s">
        <v>37</v>
      </c>
      <c r="H16" s="200" t="s">
        <v>40</v>
      </c>
      <c r="I16" s="201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8"/>
      <c r="R16" s="228"/>
      <c r="S16" s="22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3"/>
      <c r="R17" s="223"/>
      <c r="S17" s="223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3"/>
      <c r="R18" s="223"/>
      <c r="S18" s="223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8"/>
      <c r="R19" s="228"/>
      <c r="S19" s="22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8"/>
      <c r="R20" s="228"/>
      <c r="S20" s="22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8"/>
      <c r="R21" s="228"/>
      <c r="S21" s="22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8"/>
      <c r="R22" s="228"/>
      <c r="S22" s="22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8"/>
      <c r="R23" s="228"/>
      <c r="S23" s="22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8"/>
      <c r="R24" s="228"/>
      <c r="S24" s="22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7"/>
      <c r="R26" s="238"/>
      <c r="S26" s="23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0"/>
      <c r="R27" s="241"/>
      <c r="S27" s="24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3"/>
      <c r="R28" s="244"/>
      <c r="S28" s="24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8"/>
      <c r="R29" s="228"/>
      <c r="S29" s="22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3"/>
      <c r="R30" s="223"/>
      <c r="S30" s="223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3"/>
      <c r="R31" s="223"/>
      <c r="S31" s="223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8"/>
      <c r="R32" s="228"/>
      <c r="S32" s="22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8"/>
      <c r="R33" s="228"/>
      <c r="S33" s="22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8"/>
      <c r="R34" s="228"/>
      <c r="S34" s="22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0"/>
      <c r="R35" s="251"/>
      <c r="S35" s="25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3"/>
      <c r="R36" s="254"/>
      <c r="S36" s="255"/>
    </row>
    <row r="37" spans="1:19" ht="17.25" customHeight="1" thickBot="1">
      <c r="A37" s="132" t="s">
        <v>42</v>
      </c>
      <c r="B37" s="261">
        <v>150000</v>
      </c>
      <c r="C37" s="26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6"/>
      <c r="R37" s="257"/>
      <c r="S37" s="258"/>
    </row>
    <row r="38" spans="1:19" ht="17.25" customHeight="1"/>
    <row r="39" spans="1:19" ht="17.25" customHeight="1" thickBot="1"/>
    <row r="40" spans="1:19" ht="17.25" customHeight="1" thickBot="1">
      <c r="A40" s="202" t="s">
        <v>44</v>
      </c>
      <c r="B40" s="203"/>
      <c r="C40" s="203"/>
      <c r="D40" s="203"/>
      <c r="E40" s="203"/>
      <c r="F40" s="203"/>
      <c r="G40" s="203"/>
      <c r="H40" s="203"/>
      <c r="I40" s="203"/>
      <c r="J40" s="203"/>
      <c r="K40" s="203"/>
      <c r="L40" s="203"/>
      <c r="M40" s="203"/>
      <c r="N40" s="203"/>
      <c r="O40" s="204"/>
      <c r="Q40" s="223"/>
      <c r="R40" s="223"/>
      <c r="S40" s="223"/>
    </row>
    <row r="41" spans="1:19" ht="17.25" customHeight="1" thickBot="1">
      <c r="A41" s="198" t="s">
        <v>263</v>
      </c>
      <c r="B41" s="202" t="s">
        <v>49</v>
      </c>
      <c r="C41" s="204"/>
      <c r="D41" s="202" t="s">
        <v>57</v>
      </c>
      <c r="E41" s="203"/>
      <c r="F41" s="204"/>
      <c r="G41" s="229">
        <f>_xlfn.IFNA(VLOOKUP(B41, 현재가테이블!$B$2:$D$200, 2, FALSE), "-")</f>
        <v>48446000</v>
      </c>
      <c r="H41" s="230"/>
      <c r="I41" s="231"/>
      <c r="J41" s="202" t="s">
        <v>58</v>
      </c>
      <c r="K41" s="203"/>
      <c r="L41" s="204"/>
      <c r="M41" s="232">
        <f>_xlfn.IFNA(VLOOKUP(B41, 현재가테이블!$B$2:$D$200, 3, FALSE), "-")</f>
        <v>4.5040769699999997E-2</v>
      </c>
      <c r="N41" s="233"/>
      <c r="O41" s="234"/>
      <c r="Q41" s="223"/>
      <c r="R41" s="223"/>
      <c r="S41" s="223"/>
    </row>
    <row r="42" spans="1:19" ht="17.25" customHeight="1" thickBot="1">
      <c r="A42" s="263" t="s">
        <v>54</v>
      </c>
      <c r="B42" s="265" t="str">
        <f>TEXT($G$1, "[$-ko-KR]yyyy-mm-dd(ddd) ") &amp; "오전 00:00"</f>
        <v>2022-02-20(일) 오전 00:00</v>
      </c>
      <c r="C42" s="266"/>
      <c r="D42" s="225" t="str">
        <f>TEXT($G$1, "[$-ko-KR]yyyy-mm-dd(ddd) ") &amp; "오후 14:00"</f>
        <v>2022-02-20(일) 오후 14:00</v>
      </c>
      <c r="E42" s="226"/>
      <c r="F42" s="227"/>
      <c r="G42" s="225" t="str">
        <f>TEXT($G$1, "[$-ko-KR]yyyy-mm-dd(ddd) ") &amp; "오후 19:00"</f>
        <v>2022-02-20(일) 오후 19:00</v>
      </c>
      <c r="H42" s="226"/>
      <c r="I42" s="227"/>
      <c r="J42" s="225" t="str">
        <f>TEXT($G$1, "[$-ko-KR]yyyy-mm-dd(ddd) ") &amp; "오후 21:00"</f>
        <v>2022-02-20(일) 오후 21:00</v>
      </c>
      <c r="K42" s="226"/>
      <c r="L42" s="227"/>
      <c r="M42" s="225" t="str">
        <f>TEXT($G$1+1, "[$-ko-KR]yyyy-mm-dd(ddd) ") &amp; "오전 00:00"</f>
        <v>2022-02-21(월) 오전 00:00</v>
      </c>
      <c r="N42" s="226"/>
      <c r="O42" s="227"/>
      <c r="Q42" s="223"/>
      <c r="R42" s="223"/>
      <c r="S42" s="223"/>
    </row>
    <row r="43" spans="1:19" ht="17.25" customHeight="1" thickBot="1">
      <c r="A43" s="264"/>
      <c r="B43" s="121" t="s">
        <v>57</v>
      </c>
      <c r="C43" s="122" t="s">
        <v>58</v>
      </c>
      <c r="D43" s="2" t="s">
        <v>57</v>
      </c>
      <c r="E43" s="10" t="s">
        <v>264</v>
      </c>
      <c r="F43" s="11" t="s">
        <v>265</v>
      </c>
      <c r="G43" s="199" t="s">
        <v>57</v>
      </c>
      <c r="H43" s="200" t="s">
        <v>264</v>
      </c>
      <c r="I43" s="201" t="s">
        <v>265</v>
      </c>
      <c r="J43" s="10" t="s">
        <v>57</v>
      </c>
      <c r="K43" s="10" t="s">
        <v>264</v>
      </c>
      <c r="L43" s="115" t="s">
        <v>265</v>
      </c>
      <c r="M43" s="2" t="s">
        <v>57</v>
      </c>
      <c r="N43" s="10" t="s">
        <v>264</v>
      </c>
      <c r="O43" s="66" t="s">
        <v>265</v>
      </c>
      <c r="Q43" s="228"/>
      <c r="R43" s="228"/>
      <c r="S43" s="228"/>
    </row>
    <row r="44" spans="1:19" ht="17.25" customHeight="1" thickBot="1">
      <c r="A44" s="123" t="s">
        <v>159</v>
      </c>
      <c r="B44" s="124">
        <v>67.099999999999994</v>
      </c>
      <c r="C44" s="76">
        <v>5.9970014999999998E-3</v>
      </c>
      <c r="D44" s="13">
        <v>65.400000000000006</v>
      </c>
      <c r="E44" s="14">
        <f>IF(ISNUMBER(D44), (D44 - $B44) / $B44, "")</f>
        <v>-2.5335320417287463E-2</v>
      </c>
      <c r="F44" s="16">
        <f>IF(ISNUMBER(D44), $B64 * E44, "")</f>
        <v>-3800.2980625931195</v>
      </c>
      <c r="G44" s="29">
        <v>64.900000000000006</v>
      </c>
      <c r="H44" s="14">
        <f>IF(ISNUMBER(G44), (G44 - $B44) / $B44, "")</f>
        <v>-3.2786885245901475E-2</v>
      </c>
      <c r="I44" s="100">
        <f>IF(ISNUMBER(G44), $B64 * H44, "")</f>
        <v>-4918.032786885221</v>
      </c>
      <c r="J44" s="13">
        <v>64.8</v>
      </c>
      <c r="K44" s="14">
        <f>IF(ISNUMBER(J44), (J44 - $B44) / $B44, "")</f>
        <v>-3.42771982116244E-2</v>
      </c>
      <c r="L44" s="16">
        <f>IF(ISNUMBER(J44), $B64 * K44, "")</f>
        <v>-5141.57973174366</v>
      </c>
      <c r="M44" s="29">
        <v>63</v>
      </c>
      <c r="N44" s="14">
        <f>IF(ISNUMBER(M44), (M44 - $B44) / $B44, "")</f>
        <v>-6.1102831594634796E-2</v>
      </c>
      <c r="O44" s="16">
        <f>IF(ISNUMBER(M44), $B64 * N44, "")</f>
        <v>-9165.4247391952194</v>
      </c>
      <c r="Q44" s="223"/>
      <c r="R44" s="223"/>
      <c r="S44" s="223"/>
    </row>
    <row r="45" spans="1:19" ht="17.25" customHeight="1" thickBot="1">
      <c r="A45" s="125" t="s">
        <v>200</v>
      </c>
      <c r="B45" s="126">
        <v>11</v>
      </c>
      <c r="C45" s="77">
        <v>0</v>
      </c>
      <c r="D45" s="15">
        <v>10.7</v>
      </c>
      <c r="E45" s="32">
        <f t="shared" ref="E45:E48" si="14">IF(ISNUMBER(D45), (D45 - $B45) / $B45, "")</f>
        <v>-2.7272727272727337E-2</v>
      </c>
      <c r="F45" s="18">
        <f>IF(ISNUMBER(D45), $B64 * E45, "")</f>
        <v>-4090.9090909091005</v>
      </c>
      <c r="G45" s="31">
        <v>10.4</v>
      </c>
      <c r="H45" s="32">
        <f t="shared" ref="H45:H48" si="15">IF(ISNUMBER(G45), (G45 - $B45) / $B45, "")</f>
        <v>-5.4545454545454515E-2</v>
      </c>
      <c r="I45" s="101">
        <f>IF(ISNUMBER(G45), $B64 * H45, "")</f>
        <v>-8181.8181818181774</v>
      </c>
      <c r="J45" s="15">
        <v>10.5</v>
      </c>
      <c r="K45" s="32">
        <f t="shared" ref="K45:K48" si="16">IF(ISNUMBER(J45), (J45 - $B45) / $B45, "")</f>
        <v>-4.5454545454545456E-2</v>
      </c>
      <c r="L45" s="18">
        <f>IF(ISNUMBER(J45), $B64 * K45, "")</f>
        <v>-6818.181818181818</v>
      </c>
      <c r="M45" s="31">
        <v>10.3</v>
      </c>
      <c r="N45" s="32">
        <f t="shared" ref="N45:N48" si="17">IF(ISNUMBER(M45), (M45 - $B45) / $B45, "")</f>
        <v>-6.3636363636363574E-2</v>
      </c>
      <c r="O45" s="18">
        <f>IF(ISNUMBER(M45), $B64 * N45, "")</f>
        <v>-9545.4545454545369</v>
      </c>
      <c r="Q45" s="223"/>
      <c r="R45" s="223"/>
      <c r="S45" s="223"/>
    </row>
    <row r="46" spans="1:19" ht="17.25" customHeight="1" thickBot="1">
      <c r="A46" s="125" t="s">
        <v>175</v>
      </c>
      <c r="B46" s="126">
        <v>10.8</v>
      </c>
      <c r="C46" s="77">
        <v>0</v>
      </c>
      <c r="D46" s="15">
        <v>10.6</v>
      </c>
      <c r="E46" s="32">
        <f t="shared" si="14"/>
        <v>-1.8518518518518615E-2</v>
      </c>
      <c r="F46" s="18">
        <f>IF(ISNUMBER(D46), $B64 * E46, "")</f>
        <v>-2777.7777777777924</v>
      </c>
      <c r="G46" s="31">
        <v>10.3</v>
      </c>
      <c r="H46" s="32">
        <f t="shared" si="15"/>
        <v>-4.6296296296296294E-2</v>
      </c>
      <c r="I46" s="101">
        <f>IF(ISNUMBER(G46), $B64 * H46, "")</f>
        <v>-6944.4444444444443</v>
      </c>
      <c r="J46" s="15">
        <v>10.199999999999999</v>
      </c>
      <c r="K46" s="32">
        <f t="shared" si="16"/>
        <v>-5.5555555555555684E-2</v>
      </c>
      <c r="L46" s="18">
        <f>IF(ISNUMBER(J46), $B64 * K46, "")</f>
        <v>-8333.3333333333521</v>
      </c>
      <c r="M46" s="31">
        <v>10.199999999999999</v>
      </c>
      <c r="N46" s="32">
        <f t="shared" si="17"/>
        <v>-5.5555555555555684E-2</v>
      </c>
      <c r="O46" s="18">
        <f>IF(ISNUMBER(M46), $B64 * N46, "")</f>
        <v>-8333.3333333333521</v>
      </c>
      <c r="Q46" s="228"/>
      <c r="R46" s="228"/>
      <c r="S46" s="228"/>
    </row>
    <row r="47" spans="1:19" ht="17.25" customHeight="1" thickBot="1">
      <c r="A47" s="125" t="s">
        <v>212</v>
      </c>
      <c r="B47" s="126">
        <v>7.08</v>
      </c>
      <c r="C47" s="77">
        <v>-4.2194093E-3</v>
      </c>
      <c r="D47" s="15">
        <v>7</v>
      </c>
      <c r="E47" s="32">
        <f t="shared" si="14"/>
        <v>-1.1299435028248598E-2</v>
      </c>
      <c r="F47" s="18">
        <f>IF(ISNUMBER(D47), $B64 * E47, "")</f>
        <v>-1694.9152542372897</v>
      </c>
      <c r="G47" s="31">
        <v>6.81</v>
      </c>
      <c r="H47" s="32">
        <f t="shared" si="15"/>
        <v>-3.8135593220339048E-2</v>
      </c>
      <c r="I47" s="101">
        <f>IF(ISNUMBER(G47), $B64 * H47, "")</f>
        <v>-5720.3389830508568</v>
      </c>
      <c r="J47" s="15">
        <v>6.83</v>
      </c>
      <c r="K47" s="32">
        <f t="shared" si="16"/>
        <v>-3.5310734463276837E-2</v>
      </c>
      <c r="L47" s="18">
        <f>IF(ISNUMBER(J47), $B64 * K47, "")</f>
        <v>-5296.6101694915251</v>
      </c>
      <c r="M47" s="31">
        <v>6.75</v>
      </c>
      <c r="N47" s="32">
        <f t="shared" si="17"/>
        <v>-4.6610169491525431E-2</v>
      </c>
      <c r="O47" s="18">
        <f>IF(ISNUMBER(M47), $B64 * N47, "")</f>
        <v>-6991.5254237288145</v>
      </c>
      <c r="Q47" s="228"/>
      <c r="R47" s="228"/>
      <c r="S47" s="228"/>
    </row>
    <row r="48" spans="1:19" ht="17.25" customHeight="1" thickBot="1">
      <c r="A48" s="127" t="s">
        <v>230</v>
      </c>
      <c r="B48" s="128">
        <v>52.4</v>
      </c>
      <c r="C48" s="78">
        <v>-5.6925995999999998E-3</v>
      </c>
      <c r="D48" s="20">
        <v>52.1</v>
      </c>
      <c r="E48" s="21">
        <f t="shared" si="14"/>
        <v>-5.7251908396946027E-3</v>
      </c>
      <c r="F48" s="22">
        <f>IF(ISNUMBER(D48), $B64 * E48, "")</f>
        <v>-858.77862595419037</v>
      </c>
      <c r="G48" s="30">
        <v>50.3</v>
      </c>
      <c r="H48" s="21">
        <f t="shared" si="15"/>
        <v>-4.0076335877862621E-2</v>
      </c>
      <c r="I48" s="105">
        <f>IF(ISNUMBER(G48), $B64 * H48, "")</f>
        <v>-6011.4503816793931</v>
      </c>
      <c r="J48" s="20">
        <v>50.6</v>
      </c>
      <c r="K48" s="21">
        <f t="shared" si="16"/>
        <v>-3.4351145038167885E-2</v>
      </c>
      <c r="L48" s="22">
        <f>IF(ISNUMBER(J48), $B64 * K48, "")</f>
        <v>-5152.6717557251832</v>
      </c>
      <c r="M48" s="30">
        <v>50</v>
      </c>
      <c r="N48" s="21">
        <f t="shared" si="17"/>
        <v>-4.5801526717557224E-2</v>
      </c>
      <c r="O48" s="22">
        <f>IF(ISNUMBER(M48), $B64 * N48, "")</f>
        <v>-6870.2290076335839</v>
      </c>
      <c r="Q48" s="228"/>
      <c r="R48" s="228"/>
      <c r="S48" s="228"/>
    </row>
    <row r="49" spans="1:19" ht="17.25" customHeight="1" thickBot="1">
      <c r="A49" s="125" t="s">
        <v>198</v>
      </c>
      <c r="B49" s="129">
        <v>49</v>
      </c>
      <c r="C49" s="80">
        <v>-6.0851927000000004E-3</v>
      </c>
      <c r="D49" s="106">
        <v>48.6</v>
      </c>
      <c r="E49" s="107">
        <f>IF(ISNUMBER(D49), (D49 - $B49) / $B49, "")</f>
        <v>-8.1632653061224202E-3</v>
      </c>
      <c r="F49" s="108">
        <f>IF(ISNUMBER(D49), $B64 * E49, "")</f>
        <v>-1224.4897959183631</v>
      </c>
      <c r="G49" s="109">
        <v>47.4</v>
      </c>
      <c r="H49" s="107">
        <f>IF(ISNUMBER(G49), (G49 - $B49) / $B49, "")</f>
        <v>-3.2653061224489827E-2</v>
      </c>
      <c r="I49" s="110">
        <f>IF(ISNUMBER(G49), $B64 * H49, "")</f>
        <v>-4897.9591836734744</v>
      </c>
      <c r="J49" s="106">
        <v>47.5</v>
      </c>
      <c r="K49" s="107">
        <f>IF(ISNUMBER(J49), (J49 - $B49) / $B49, "")</f>
        <v>-3.0612244897959183E-2</v>
      </c>
      <c r="L49" s="108">
        <f>IF(ISNUMBER(J49), $B64 * K49, "")</f>
        <v>-4591.8367346938776</v>
      </c>
      <c r="M49" s="109">
        <v>47.1</v>
      </c>
      <c r="N49" s="107">
        <f>IF(ISNUMBER(M49), (M49 - $B49) / $B49, "")</f>
        <v>-3.8775510204081605E-2</v>
      </c>
      <c r="O49" s="108">
        <f>IF(ISNUMBER(M49), $B64 * N49, "")</f>
        <v>-5816.3265306122412</v>
      </c>
      <c r="Q49" s="228"/>
      <c r="R49" s="228"/>
      <c r="S49" s="228"/>
    </row>
    <row r="50" spans="1:19" ht="17.25" customHeight="1" thickBot="1">
      <c r="A50" s="125" t="s">
        <v>204</v>
      </c>
      <c r="B50" s="126">
        <v>7.73</v>
      </c>
      <c r="C50" s="77">
        <v>-8.9743589999999995E-3</v>
      </c>
      <c r="D50" s="15">
        <v>7.6</v>
      </c>
      <c r="E50" s="32">
        <f t="shared" ref="E50:E53" si="18">IF(ISNUMBER(D50), (D50 - $B50) / $B50, "")</f>
        <v>-1.6817593790427007E-2</v>
      </c>
      <c r="F50" s="18">
        <f>IF(ISNUMBER(D50), $B64 * E50, "")</f>
        <v>-2522.6390685640513</v>
      </c>
      <c r="G50" s="31">
        <v>7.41</v>
      </c>
      <c r="H50" s="32">
        <f t="shared" ref="H50:H53" si="19">IF(ISNUMBER(G50), (G50 - $B50) / $B50, "")</f>
        <v>-4.1397153945666267E-2</v>
      </c>
      <c r="I50" s="101">
        <f>IF(ISNUMBER(G50), $B64 * H50, "")</f>
        <v>-6209.5730918499403</v>
      </c>
      <c r="J50" s="15">
        <v>7.41</v>
      </c>
      <c r="K50" s="32">
        <f t="shared" ref="K50:K53" si="20">IF(ISNUMBER(J50), (J50 - $B50) / $B50, "")</f>
        <v>-4.1397153945666267E-2</v>
      </c>
      <c r="L50" s="18">
        <f>IF(ISNUMBER(J50), $B64 * K50, "")</f>
        <v>-6209.5730918499403</v>
      </c>
      <c r="M50" s="31">
        <v>7.25</v>
      </c>
      <c r="N50" s="32">
        <f t="shared" ref="N50:N53" si="21">IF(ISNUMBER(M50), (M50 - $B50) / $B50, "")</f>
        <v>-6.2095730918499403E-2</v>
      </c>
      <c r="O50" s="18">
        <f>IF(ISNUMBER(M50), $B64 * N50, "")</f>
        <v>-9314.3596377749109</v>
      </c>
      <c r="Q50" s="228"/>
      <c r="R50" s="228"/>
      <c r="S50" s="228"/>
    </row>
    <row r="51" spans="1:19" ht="17.25" customHeight="1" thickBot="1">
      <c r="A51" s="125" t="s">
        <v>206</v>
      </c>
      <c r="B51" s="126">
        <v>11</v>
      </c>
      <c r="C51" s="77">
        <v>-9.0090090000000001E-3</v>
      </c>
      <c r="D51" s="15">
        <v>10.8</v>
      </c>
      <c r="E51" s="32">
        <f t="shared" si="18"/>
        <v>-1.8181818181818118E-2</v>
      </c>
      <c r="F51" s="18">
        <f>IF(ISNUMBER(D51), $B64 * E51, "")</f>
        <v>-2727.2727272727179</v>
      </c>
      <c r="G51" s="31">
        <v>10.5</v>
      </c>
      <c r="H51" s="32">
        <f t="shared" si="19"/>
        <v>-4.5454545454545456E-2</v>
      </c>
      <c r="I51" s="101">
        <f>IF(ISNUMBER(G51), $B64 * H51, "")</f>
        <v>-6818.181818181818</v>
      </c>
      <c r="J51" s="15">
        <v>10.5</v>
      </c>
      <c r="K51" s="32">
        <f t="shared" si="20"/>
        <v>-4.5454545454545456E-2</v>
      </c>
      <c r="L51" s="18">
        <f>IF(ISNUMBER(J51), $B64 * K51, "")</f>
        <v>-6818.181818181818</v>
      </c>
      <c r="M51" s="31">
        <v>10.5</v>
      </c>
      <c r="N51" s="32">
        <f t="shared" si="21"/>
        <v>-4.5454545454545456E-2</v>
      </c>
      <c r="O51" s="18">
        <f>IF(ISNUMBER(M51), $B64 * N51, "")</f>
        <v>-6818.181818181818</v>
      </c>
      <c r="Q51" s="228"/>
      <c r="R51" s="228"/>
      <c r="S51" s="228"/>
    </row>
    <row r="52" spans="1:19" ht="17.25" customHeight="1" thickBot="1">
      <c r="A52" s="125" t="s">
        <v>342</v>
      </c>
      <c r="B52" s="126">
        <v>9.23</v>
      </c>
      <c r="C52" s="77">
        <v>-9.6566524000000001E-3</v>
      </c>
      <c r="D52" s="15">
        <v>9.1199999999999992</v>
      </c>
      <c r="E52" s="32">
        <f t="shared" si="18"/>
        <v>-1.1917659804983879E-2</v>
      </c>
      <c r="F52" s="18">
        <f>IF(ISNUMBER(D52), $B64 * E52, "")</f>
        <v>-1787.6489707475819</v>
      </c>
      <c r="G52" s="31">
        <v>9.02</v>
      </c>
      <c r="H52" s="32">
        <f t="shared" si="19"/>
        <v>-2.2751895991332701E-2</v>
      </c>
      <c r="I52" s="101">
        <f>IF(ISNUMBER(G52), $B64 * H52, "")</f>
        <v>-3412.7843986999051</v>
      </c>
      <c r="J52" s="15">
        <v>9.1199999999999992</v>
      </c>
      <c r="K52" s="32">
        <f t="shared" si="20"/>
        <v>-1.1917659804983879E-2</v>
      </c>
      <c r="L52" s="18">
        <f>IF(ISNUMBER(J52), $B64 * K52, "")</f>
        <v>-1787.6489707475819</v>
      </c>
      <c r="M52" s="31">
        <v>9.0299999999999994</v>
      </c>
      <c r="N52" s="32">
        <f t="shared" si="21"/>
        <v>-2.1668472372697839E-2</v>
      </c>
      <c r="O52" s="18">
        <f>IF(ISNUMBER(M52), $B64 * N52, "")</f>
        <v>-3250.270855904676</v>
      </c>
      <c r="Q52" s="33"/>
      <c r="R52" s="33"/>
    </row>
    <row r="53" spans="1:19" ht="17.25" customHeight="1" thickBot="1">
      <c r="A53" s="130" t="s">
        <v>127</v>
      </c>
      <c r="B53" s="131">
        <v>82</v>
      </c>
      <c r="C53" s="79">
        <v>-9.6618356999999995E-3</v>
      </c>
      <c r="D53" s="24">
        <v>80.3</v>
      </c>
      <c r="E53" s="25">
        <f t="shared" si="18"/>
        <v>-2.0731707317073206E-2</v>
      </c>
      <c r="F53" s="104">
        <f>IF(ISNUMBER(D53), $B64 * E53, "")</f>
        <v>-3109.7560975609808</v>
      </c>
      <c r="G53" s="102">
        <v>78.8</v>
      </c>
      <c r="H53" s="25">
        <f t="shared" si="19"/>
        <v>-3.9024390243902474E-2</v>
      </c>
      <c r="I53" s="103">
        <f>IF(ISNUMBER(G53), $B64 * H53, "")</f>
        <v>-5853.6585365853707</v>
      </c>
      <c r="J53" s="24">
        <v>79.5</v>
      </c>
      <c r="K53" s="25">
        <f t="shared" si="20"/>
        <v>-3.048780487804878E-2</v>
      </c>
      <c r="L53" s="104">
        <f>IF(ISNUMBER(J53), $B64 * K53, "")</f>
        <v>-4573.1707317073169</v>
      </c>
      <c r="M53" s="102">
        <v>78.3</v>
      </c>
      <c r="N53" s="25">
        <f t="shared" si="21"/>
        <v>-4.5121951219512228E-2</v>
      </c>
      <c r="O53" s="104">
        <f>IF(ISNUMBER(M53), $B64 * N53, "")</f>
        <v>-6768.2926829268345</v>
      </c>
      <c r="Q53" s="237"/>
      <c r="R53" s="238"/>
      <c r="S53" s="239"/>
    </row>
    <row r="54" spans="1:19" ht="17.25" customHeight="1">
      <c r="A54" s="123" t="s">
        <v>186</v>
      </c>
      <c r="B54" s="124">
        <v>10.1</v>
      </c>
      <c r="C54" s="76">
        <v>-9.8039215999999995E-3</v>
      </c>
      <c r="D54" s="13">
        <v>10.1</v>
      </c>
      <c r="E54" s="14">
        <f>IF(ISNUMBER(D54), (D54 - $B54) / $B54, "")</f>
        <v>0</v>
      </c>
      <c r="F54" s="16">
        <f>IF(ISNUMBER(D54), $B64 * E54, "")</f>
        <v>0</v>
      </c>
      <c r="G54" s="29">
        <v>9.8800000000000008</v>
      </c>
      <c r="H54" s="14">
        <f>IF(ISNUMBER(G54), (G54 - $B54) / $B54, "")</f>
        <v>-2.178217821782167E-2</v>
      </c>
      <c r="I54" s="100">
        <f>IF(ISNUMBER(G54), $B64 * H54, "")</f>
        <v>-3267.3267326732503</v>
      </c>
      <c r="J54" s="13">
        <v>9.9700000000000006</v>
      </c>
      <c r="K54" s="14">
        <f>IF(ISNUMBER(J54), (J54 - $B54) / $B54, "")</f>
        <v>-1.2871287128712773E-2</v>
      </c>
      <c r="L54" s="16">
        <f>IF(ISNUMBER(J54), $B64 * K54, "")</f>
        <v>-1930.693069306916</v>
      </c>
      <c r="M54" s="29">
        <v>9.83</v>
      </c>
      <c r="N54" s="14">
        <f>IF(ISNUMBER(M54), (M54 - $B54) / $B54, "")</f>
        <v>-2.673267326732669E-2</v>
      </c>
      <c r="O54" s="16">
        <f>IF(ISNUMBER(M54), $B64 * N54, "")</f>
        <v>-4009.9009900990036</v>
      </c>
      <c r="Q54" s="240"/>
      <c r="R54" s="241"/>
      <c r="S54" s="242"/>
    </row>
    <row r="55" spans="1:19" ht="17.25" customHeight="1" thickBot="1">
      <c r="A55" s="125" t="s">
        <v>234</v>
      </c>
      <c r="B55" s="126">
        <v>99.9</v>
      </c>
      <c r="C55" s="77">
        <v>-1.0891089099999999E-2</v>
      </c>
      <c r="D55" s="15">
        <v>99</v>
      </c>
      <c r="E55" s="32">
        <f t="shared" ref="E55:E58" si="22">IF(ISNUMBER(D55), (D55 - $B55) / $B55, "")</f>
        <v>-9.0090090090090662E-3</v>
      </c>
      <c r="F55" s="18">
        <f>IF(ISNUMBER(D55), $B64 * E55, "")</f>
        <v>-1351.3513513513599</v>
      </c>
      <c r="G55" s="31">
        <v>96.5</v>
      </c>
      <c r="H55" s="32">
        <f t="shared" ref="H55:H58" si="23">IF(ISNUMBER(G55), (G55 - $B55) / $B55, "")</f>
        <v>-3.4034034034034086E-2</v>
      </c>
      <c r="I55" s="101">
        <f>IF(ISNUMBER(G55), $B64 * H55, "")</f>
        <v>-5105.1051051051127</v>
      </c>
      <c r="J55" s="15">
        <v>96.4</v>
      </c>
      <c r="K55" s="32">
        <f t="shared" ref="K55:K58" si="24">IF(ISNUMBER(J55), (J55 - $B55) / $B55, "")</f>
        <v>-3.5035035035035036E-2</v>
      </c>
      <c r="L55" s="18">
        <f>IF(ISNUMBER(J55), $B64 * K55, "")</f>
        <v>-5255.2552552552552</v>
      </c>
      <c r="M55" s="31">
        <v>95.7</v>
      </c>
      <c r="N55" s="32">
        <f t="shared" ref="N55:N58" si="25">IF(ISNUMBER(M55), (M55 - $B55) / $B55, "")</f>
        <v>-4.2042042042042066E-2</v>
      </c>
      <c r="O55" s="18">
        <f>IF(ISNUMBER(M55), $B64 * N55, "")</f>
        <v>-6306.30630630631</v>
      </c>
      <c r="Q55" s="243"/>
      <c r="R55" s="244"/>
      <c r="S55" s="245"/>
    </row>
    <row r="56" spans="1:19" ht="17.25" customHeight="1" thickBot="1">
      <c r="A56" s="125" t="s">
        <v>119</v>
      </c>
      <c r="B56" s="126">
        <v>16.7</v>
      </c>
      <c r="C56" s="77">
        <v>-1.1834319500000001E-2</v>
      </c>
      <c r="D56" s="15">
        <v>16.5</v>
      </c>
      <c r="E56" s="32">
        <f t="shared" si="22"/>
        <v>-1.1976047904191574E-2</v>
      </c>
      <c r="F56" s="18">
        <f>IF(ISNUMBER(D56), $B64 * E56, "")</f>
        <v>-1796.4071856287362</v>
      </c>
      <c r="G56" s="31">
        <v>16.100000000000001</v>
      </c>
      <c r="H56" s="32">
        <f t="shared" si="23"/>
        <v>-3.5928143712574724E-2</v>
      </c>
      <c r="I56" s="101">
        <f>IF(ISNUMBER(G56), $B64 * H56, "")</f>
        <v>-5389.2215568862084</v>
      </c>
      <c r="J56" s="15">
        <v>16.2</v>
      </c>
      <c r="K56" s="32">
        <f t="shared" si="24"/>
        <v>-2.9940119760479042E-2</v>
      </c>
      <c r="L56" s="18">
        <f>IF(ISNUMBER(J56), $B64 * K56, "")</f>
        <v>-4491.0179640718561</v>
      </c>
      <c r="M56" s="31">
        <v>15.9</v>
      </c>
      <c r="N56" s="32">
        <f t="shared" si="25"/>
        <v>-4.7904191616766408E-2</v>
      </c>
      <c r="O56" s="18">
        <f>IF(ISNUMBER(M56), $B64 * N56, "")</f>
        <v>-7185.6287425149612</v>
      </c>
      <c r="Q56" s="228"/>
      <c r="R56" s="228"/>
      <c r="S56" s="228"/>
    </row>
    <row r="57" spans="1:19" ht="17.25" customHeight="1" thickBot="1">
      <c r="A57" s="125" t="s">
        <v>125</v>
      </c>
      <c r="B57" s="126">
        <v>63.6</v>
      </c>
      <c r="C57" s="77">
        <v>-1.24223602E-2</v>
      </c>
      <c r="D57" s="15">
        <v>62.8</v>
      </c>
      <c r="E57" s="32">
        <f t="shared" si="22"/>
        <v>-1.2578616352201324E-2</v>
      </c>
      <c r="F57" s="18">
        <f>IF(ISNUMBER(D57), $B64 * E57, "")</f>
        <v>-1886.7924528301987</v>
      </c>
      <c r="G57" s="31">
        <v>61.2</v>
      </c>
      <c r="H57" s="32">
        <f t="shared" si="23"/>
        <v>-3.7735849056603751E-2</v>
      </c>
      <c r="I57" s="101">
        <f>IF(ISNUMBER(G57), $B64 * H57, "")</f>
        <v>-5660.377358490563</v>
      </c>
      <c r="J57" s="15">
        <v>61.1</v>
      </c>
      <c r="K57" s="32">
        <f t="shared" si="24"/>
        <v>-3.9308176100628929E-2</v>
      </c>
      <c r="L57" s="18">
        <f>IF(ISNUMBER(J57), $B64 * K57, "")</f>
        <v>-5896.2264150943392</v>
      </c>
      <c r="M57" s="31">
        <v>60.1</v>
      </c>
      <c r="N57" s="32">
        <f t="shared" si="25"/>
        <v>-5.5031446540880505E-2</v>
      </c>
      <c r="O57" s="18">
        <f>IF(ISNUMBER(M57), $B64 * N57, "")</f>
        <v>-8254.7169811320764</v>
      </c>
      <c r="Q57" s="223"/>
      <c r="R57" s="223"/>
      <c r="S57" s="223"/>
    </row>
    <row r="58" spans="1:19" ht="17.25" customHeight="1" thickBot="1">
      <c r="A58" s="127" t="s">
        <v>149</v>
      </c>
      <c r="B58" s="128">
        <v>76.7</v>
      </c>
      <c r="C58" s="78">
        <v>-1.28700129E-2</v>
      </c>
      <c r="D58" s="20">
        <v>76.3</v>
      </c>
      <c r="E58" s="21">
        <f t="shared" si="22"/>
        <v>-5.2151238591917294E-3</v>
      </c>
      <c r="F58" s="22">
        <f>IF(ISNUMBER(D58), $B64 * E58, "")</f>
        <v>-782.2685788787594</v>
      </c>
      <c r="G58" s="30">
        <v>75.5</v>
      </c>
      <c r="H58" s="21">
        <f t="shared" si="23"/>
        <v>-1.5645371577575003E-2</v>
      </c>
      <c r="I58" s="105">
        <f>IF(ISNUMBER(G58), $B64 * H58, "")</f>
        <v>-2346.8057366362505</v>
      </c>
      <c r="J58" s="20">
        <v>76</v>
      </c>
      <c r="K58" s="21">
        <f t="shared" si="24"/>
        <v>-9.1264667535854351E-3</v>
      </c>
      <c r="L58" s="22">
        <f>IF(ISNUMBER(J58), $B64 * K58, "")</f>
        <v>-1368.9700130378153</v>
      </c>
      <c r="M58" s="30">
        <v>75.900000000000006</v>
      </c>
      <c r="N58" s="21">
        <f t="shared" si="25"/>
        <v>-1.0430247718383275E-2</v>
      </c>
      <c r="O58" s="22">
        <f>IF(ISNUMBER(M58), $B64 * N58, "")</f>
        <v>-1564.5371577574913</v>
      </c>
      <c r="Q58" s="223"/>
      <c r="R58" s="223"/>
      <c r="S58" s="223"/>
    </row>
    <row r="59" spans="1:19" ht="17.25" customHeight="1" thickBot="1">
      <c r="A59" s="125" t="s">
        <v>71</v>
      </c>
      <c r="B59" s="129">
        <v>19.3</v>
      </c>
      <c r="C59" s="80">
        <v>-1.53061224E-2</v>
      </c>
      <c r="D59" s="106">
        <v>19</v>
      </c>
      <c r="E59" s="107">
        <f>IF(ISNUMBER(D59), (D59 - $B59) / $B59, "")</f>
        <v>-1.5544041450777238E-2</v>
      </c>
      <c r="F59" s="108">
        <f>IF(ISNUMBER(D59), $B64 * E59, "")</f>
        <v>-2331.6062176165856</v>
      </c>
      <c r="G59" s="109">
        <v>18.3</v>
      </c>
      <c r="H59" s="107">
        <f>IF(ISNUMBER(G59), (G59 - $B59) / $B59, "")</f>
        <v>-5.181347150259067E-2</v>
      </c>
      <c r="I59" s="110">
        <f>IF(ISNUMBER(G59), $B64 * H59, "")</f>
        <v>-7772.0207253886001</v>
      </c>
      <c r="J59" s="106">
        <v>18.399999999999999</v>
      </c>
      <c r="K59" s="107">
        <f>IF(ISNUMBER(J59), (J59 - $B59) / $B59, "")</f>
        <v>-4.6632124352331716E-2</v>
      </c>
      <c r="L59" s="108">
        <f>IF(ISNUMBER(J59), $B64 * K59, "")</f>
        <v>-6994.8186528497572</v>
      </c>
      <c r="M59" s="109">
        <v>18.2</v>
      </c>
      <c r="N59" s="107">
        <f>IF(ISNUMBER(M59), (M59 - $B59) / $B59, "")</f>
        <v>-5.6994818652849812E-2</v>
      </c>
      <c r="O59" s="108">
        <f>IF(ISNUMBER(M59), $B64 * N59, "")</f>
        <v>-8549.2227979274721</v>
      </c>
      <c r="Q59" s="228"/>
      <c r="R59" s="228"/>
      <c r="S59" s="228"/>
    </row>
    <row r="60" spans="1:19" ht="17.25" customHeight="1" thickBot="1">
      <c r="A60" s="125" t="s">
        <v>141</v>
      </c>
      <c r="B60" s="126">
        <v>85.7</v>
      </c>
      <c r="C60" s="77">
        <v>-1.7201834900000001E-2</v>
      </c>
      <c r="D60" s="15">
        <v>84.5</v>
      </c>
      <c r="E60" s="32">
        <f t="shared" ref="E60:E63" si="26">IF(ISNUMBER(D60), (D60 - $B60) / $B60, "")</f>
        <v>-1.4002333722287081E-2</v>
      </c>
      <c r="F60" s="18">
        <f>IF(ISNUMBER(D60), $B64 * E60, "")</f>
        <v>-2100.3500583430623</v>
      </c>
      <c r="G60" s="31">
        <v>82.9</v>
      </c>
      <c r="H60" s="32">
        <f t="shared" ref="H60:H63" si="27">IF(ISNUMBER(G60), (G60 - $B60) / $B60, "")</f>
        <v>-3.2672112018669743E-2</v>
      </c>
      <c r="I60" s="101">
        <f>IF(ISNUMBER(G60), $B64 * H60, "")</f>
        <v>-4900.8168028004611</v>
      </c>
      <c r="J60" s="15">
        <v>83.8</v>
      </c>
      <c r="K60" s="32">
        <f t="shared" ref="K60:K63" si="28">IF(ISNUMBER(J60), (J60 - $B60) / $B60, "")</f>
        <v>-2.2170361726954559E-2</v>
      </c>
      <c r="L60" s="18">
        <f>IF(ISNUMBER(J60), $B64 * K60, "")</f>
        <v>-3325.5542590431837</v>
      </c>
      <c r="M60" s="31">
        <v>82.2</v>
      </c>
      <c r="N60" s="32">
        <f t="shared" ref="N60:N63" si="29">IF(ISNUMBER(M60), (M60 - $B60) / $B60, "")</f>
        <v>-4.0840140023337225E-2</v>
      </c>
      <c r="O60" s="18">
        <f>IF(ISNUMBER(M60), $B64 * N60, "")</f>
        <v>-6126.0210035005839</v>
      </c>
      <c r="Q60" s="228"/>
      <c r="R60" s="228"/>
      <c r="S60" s="228"/>
    </row>
    <row r="61" spans="1:19" ht="17.25" customHeight="1" thickBot="1">
      <c r="A61" s="125" t="s">
        <v>190</v>
      </c>
      <c r="B61" s="126">
        <v>87.8</v>
      </c>
      <c r="C61" s="77">
        <v>-1.7897091699999999E-2</v>
      </c>
      <c r="D61" s="15">
        <v>86.2</v>
      </c>
      <c r="E61" s="32">
        <f t="shared" si="26"/>
        <v>-1.8223234624145723E-2</v>
      </c>
      <c r="F61" s="18">
        <f>IF(ISNUMBER(D61), $B64 * E61, "")</f>
        <v>-2733.4851936218583</v>
      </c>
      <c r="G61" s="31">
        <v>83.7</v>
      </c>
      <c r="H61" s="32">
        <f t="shared" si="27"/>
        <v>-4.6697038724373516E-2</v>
      </c>
      <c r="I61" s="101">
        <f>IF(ISNUMBER(G61), $B64 * H61, "")</f>
        <v>-7004.5558086560277</v>
      </c>
      <c r="J61" s="15">
        <v>83.8</v>
      </c>
      <c r="K61" s="32">
        <f t="shared" si="28"/>
        <v>-4.5558086560364468E-2</v>
      </c>
      <c r="L61" s="18">
        <f>IF(ISNUMBER(J61), $B64 * K61, "")</f>
        <v>-6833.7129840546704</v>
      </c>
      <c r="M61" s="31">
        <v>82.4</v>
      </c>
      <c r="N61" s="32">
        <f t="shared" si="29"/>
        <v>-6.1503416856491931E-2</v>
      </c>
      <c r="O61" s="18">
        <f>IF(ISNUMBER(M61), $B64 * N61, "")</f>
        <v>-9225.5125284737896</v>
      </c>
      <c r="Q61" s="228"/>
      <c r="R61" s="228"/>
      <c r="S61" s="228"/>
    </row>
    <row r="62" spans="1:19" ht="17.25" customHeight="1">
      <c r="A62" s="125" t="s">
        <v>331</v>
      </c>
      <c r="B62" s="126">
        <v>9.3899999999999997E-2</v>
      </c>
      <c r="C62" s="77">
        <v>-1.8808777400000001E-2</v>
      </c>
      <c r="D62" s="15">
        <v>9.2399999999999996E-2</v>
      </c>
      <c r="E62" s="32">
        <f t="shared" si="26"/>
        <v>-1.5974440894568703E-2</v>
      </c>
      <c r="F62" s="18">
        <f>IF(ISNUMBER(D62), $B64 * E62, "")</f>
        <v>-2396.1661341853055</v>
      </c>
      <c r="G62" s="31">
        <v>9.11E-2</v>
      </c>
      <c r="H62" s="32">
        <f t="shared" si="27"/>
        <v>-2.9818956336528191E-2</v>
      </c>
      <c r="I62" s="101">
        <f>IF(ISNUMBER(G62), $B64 * H62, "")</f>
        <v>-4472.8434504792285</v>
      </c>
      <c r="J62" s="15">
        <v>9.1399999999999995E-2</v>
      </c>
      <c r="K62" s="32">
        <f t="shared" si="28"/>
        <v>-2.6624068157614509E-2</v>
      </c>
      <c r="L62" s="18">
        <f>IF(ISNUMBER(J62), $B64 * K62, "")</f>
        <v>-3993.6102236421762</v>
      </c>
      <c r="M62" s="31">
        <v>9.0399999999999994E-2</v>
      </c>
      <c r="N62" s="32">
        <f t="shared" si="29"/>
        <v>-3.7273695420660308E-2</v>
      </c>
      <c r="O62" s="18">
        <f>IF(ISNUMBER(M62), $B64 * N62, "")</f>
        <v>-5591.0543130990463</v>
      </c>
      <c r="Q62" s="250"/>
      <c r="R62" s="251"/>
      <c r="S62" s="252"/>
    </row>
    <row r="63" spans="1:19" ht="17.25" customHeight="1" thickBot="1">
      <c r="A63" s="130" t="s">
        <v>129</v>
      </c>
      <c r="B63" s="131">
        <v>55.3</v>
      </c>
      <c r="C63" s="79">
        <v>-1.9503546100000001E-2</v>
      </c>
      <c r="D63" s="24">
        <v>54.4</v>
      </c>
      <c r="E63" s="25">
        <f t="shared" si="26"/>
        <v>-1.6274864376130176E-2</v>
      </c>
      <c r="F63" s="104">
        <f>IF(ISNUMBER(D63), $B64 * E63, "")</f>
        <v>-2441.2296564195262</v>
      </c>
      <c r="G63" s="102">
        <v>53.7</v>
      </c>
      <c r="H63" s="25">
        <f t="shared" si="27"/>
        <v>-2.8933092224231363E-2</v>
      </c>
      <c r="I63" s="103">
        <f>IF(ISNUMBER(G63), $B64 * H63, "")</f>
        <v>-4339.9638336347043</v>
      </c>
      <c r="J63" s="24">
        <v>53.6</v>
      </c>
      <c r="K63" s="25">
        <f t="shared" si="28"/>
        <v>-3.0741410488245857E-2</v>
      </c>
      <c r="L63" s="104">
        <f>IF(ISNUMBER(J63), $B64 * K63, "")</f>
        <v>-4611.2115732368784</v>
      </c>
      <c r="M63" s="102">
        <v>53.1</v>
      </c>
      <c r="N63" s="25">
        <f t="shared" si="29"/>
        <v>-3.9783001808318189E-2</v>
      </c>
      <c r="O63" s="104">
        <f>IF(ISNUMBER(M63), $B64 * N63, "")</f>
        <v>-5967.4502712477279</v>
      </c>
      <c r="Q63" s="253"/>
      <c r="R63" s="254"/>
      <c r="S63" s="255"/>
    </row>
    <row r="64" spans="1:19" ht="17.25" customHeight="1" thickBot="1">
      <c r="A64" s="132" t="s">
        <v>266</v>
      </c>
      <c r="B64" s="261">
        <f>$B$37</f>
        <v>150000</v>
      </c>
      <c r="C64" s="262"/>
      <c r="D64" s="26" t="s">
        <v>267</v>
      </c>
      <c r="E64" s="27">
        <f>IF(COUNT(E44:E63), SUM(E44:E63) / COUNT(E44:E63), 0)</f>
        <v>-1.4138047433470195E-2</v>
      </c>
      <c r="F64" s="28">
        <f>SUM(F44:F63)</f>
        <v>-42414.142300410589</v>
      </c>
      <c r="G64" s="26" t="s">
        <v>267</v>
      </c>
      <c r="H64" s="27">
        <f>IF(COUNT(H44:H63), SUM(H44:H63) / COUNT(H44:H63), 0)</f>
        <v>-3.6409092972539664E-2</v>
      </c>
      <c r="I64" s="28">
        <f>SUM(I44:I63)</f>
        <v>-109227.27891761901</v>
      </c>
      <c r="J64" s="26" t="s">
        <v>267</v>
      </c>
      <c r="K64" s="27">
        <f>IF(COUNT(K44:K63), SUM(K44:K63) / COUNT(K44:K63), 0)</f>
        <v>-3.3141286188416309E-2</v>
      </c>
      <c r="L64" s="28">
        <f>SUM(L44:L63)</f>
        <v>-99423.858565248927</v>
      </c>
      <c r="M64" s="26" t="s">
        <v>267</v>
      </c>
      <c r="N64" s="27">
        <f>IF(COUNT(N44:N63), SUM(N44:N63) / COUNT(N44:N63), 0)</f>
        <v>-4.5217916555601492E-2</v>
      </c>
      <c r="O64" s="28">
        <f>SUM(O44:O63)</f>
        <v>-135653.74966680448</v>
      </c>
      <c r="Q64" s="256"/>
      <c r="R64" s="257"/>
      <c r="S64" s="258"/>
    </row>
    <row r="65" spans="1:19" ht="17.25" customHeight="1"/>
    <row r="66" spans="1:19" ht="17.25" customHeight="1" thickBot="1"/>
    <row r="67" spans="1:19" ht="17.25" thickBot="1">
      <c r="A67" s="202" t="s">
        <v>45</v>
      </c>
      <c r="B67" s="203"/>
      <c r="C67" s="203"/>
      <c r="D67" s="203"/>
      <c r="E67" s="203"/>
      <c r="F67" s="203"/>
      <c r="G67" s="203"/>
      <c r="H67" s="203"/>
      <c r="I67" s="203"/>
      <c r="J67" s="203"/>
      <c r="K67" s="203"/>
      <c r="L67" s="203"/>
      <c r="M67" s="203"/>
      <c r="N67" s="203"/>
      <c r="O67" s="204"/>
      <c r="Q67" s="223"/>
      <c r="R67" s="223"/>
      <c r="S67" s="223"/>
    </row>
    <row r="68" spans="1:19" ht="17.25" thickBot="1">
      <c r="A68" s="198" t="s">
        <v>263</v>
      </c>
      <c r="B68" s="202" t="s">
        <v>49</v>
      </c>
      <c r="C68" s="204"/>
      <c r="D68" s="202" t="s">
        <v>57</v>
      </c>
      <c r="E68" s="203"/>
      <c r="F68" s="204"/>
      <c r="G68" s="229">
        <f>_xlfn.IFNA(VLOOKUP(B68, 현재가테이블!$B$2:$D$200, 2, FALSE), "-")</f>
        <v>48446000</v>
      </c>
      <c r="H68" s="230"/>
      <c r="I68" s="231"/>
      <c r="J68" s="202" t="s">
        <v>58</v>
      </c>
      <c r="K68" s="203"/>
      <c r="L68" s="204"/>
      <c r="M68" s="232">
        <f>_xlfn.IFNA(VLOOKUP(B68, 현재가테이블!$B$2:$D$200, 3, FALSE), "-")</f>
        <v>4.5040769699999997E-2</v>
      </c>
      <c r="N68" s="233"/>
      <c r="O68" s="234"/>
      <c r="Q68" s="223"/>
      <c r="R68" s="223"/>
      <c r="S68" s="223"/>
    </row>
    <row r="69" spans="1:19" ht="17.25" thickBot="1">
      <c r="A69" s="263" t="s">
        <v>54</v>
      </c>
      <c r="B69" s="265" t="str">
        <f>TEXT($G$1, "[$-ko-KR]yyyy-mm-dd(ddd) ") &amp; "오전 00:00"</f>
        <v>2022-02-20(일) 오전 00:00</v>
      </c>
      <c r="C69" s="266"/>
      <c r="D69" s="225" t="str">
        <f>TEXT($G$1, "[$-ko-KR]yyyy-mm-dd(ddd) ") &amp; "오후 14:00"</f>
        <v>2022-02-20(일) 오후 14:00</v>
      </c>
      <c r="E69" s="226"/>
      <c r="F69" s="227"/>
      <c r="G69" s="225" t="str">
        <f>TEXT($G$1, "[$-ko-KR]yyyy-mm-dd(ddd) ") &amp; "오후 19:00"</f>
        <v>2022-02-20(일) 오후 19:00</v>
      </c>
      <c r="H69" s="226"/>
      <c r="I69" s="227"/>
      <c r="J69" s="225" t="str">
        <f>TEXT($G$1, "[$-ko-KR]yyyy-mm-dd(ddd) ") &amp; "오후 21:00"</f>
        <v>2022-02-20(일) 오후 21:00</v>
      </c>
      <c r="K69" s="226"/>
      <c r="L69" s="227"/>
      <c r="M69" s="225" t="str">
        <f>TEXT($G$1+1, "[$-ko-KR]yyyy-mm-dd(ddd) ") &amp; "오전 00:00"</f>
        <v>2022-02-21(월) 오전 00:00</v>
      </c>
      <c r="N69" s="226"/>
      <c r="O69" s="227"/>
      <c r="Q69" s="223"/>
      <c r="R69" s="223"/>
      <c r="S69" s="223"/>
    </row>
    <row r="70" spans="1:19" ht="17.25" thickBot="1">
      <c r="A70" s="264"/>
      <c r="B70" s="121" t="s">
        <v>57</v>
      </c>
      <c r="C70" s="122" t="s">
        <v>58</v>
      </c>
      <c r="D70" s="2" t="s">
        <v>57</v>
      </c>
      <c r="E70" s="10" t="s">
        <v>264</v>
      </c>
      <c r="F70" s="11" t="s">
        <v>265</v>
      </c>
      <c r="G70" s="199" t="s">
        <v>57</v>
      </c>
      <c r="H70" s="200" t="s">
        <v>264</v>
      </c>
      <c r="I70" s="201" t="s">
        <v>265</v>
      </c>
      <c r="J70" s="10" t="s">
        <v>57</v>
      </c>
      <c r="K70" s="10" t="s">
        <v>264</v>
      </c>
      <c r="L70" s="115" t="s">
        <v>265</v>
      </c>
      <c r="M70" s="2" t="s">
        <v>57</v>
      </c>
      <c r="N70" s="10" t="s">
        <v>264</v>
      </c>
      <c r="O70" s="66" t="s">
        <v>265</v>
      </c>
      <c r="Q70" s="228"/>
      <c r="R70" s="228"/>
      <c r="S70" s="228"/>
    </row>
    <row r="71" spans="1:19" ht="17.25" thickBot="1">
      <c r="A71" s="123" t="s">
        <v>224</v>
      </c>
      <c r="B71" s="124">
        <v>888</v>
      </c>
      <c r="C71" s="76">
        <v>4.9645390099999999E-2</v>
      </c>
      <c r="D71" s="13">
        <v>894</v>
      </c>
      <c r="E71" s="14">
        <f>IF(ISNUMBER(D71), (D71 - $B71) / $B71, "")</f>
        <v>6.7567567567567571E-3</v>
      </c>
      <c r="F71" s="16">
        <f>IF(ISNUMBER(D71), $B91 * E71, "")</f>
        <v>1013.5135135135135</v>
      </c>
      <c r="G71" s="29">
        <v>885</v>
      </c>
      <c r="H71" s="14">
        <f>IF(ISNUMBER(G71), (G71 - $B71) / $B71, "")</f>
        <v>-3.3783783783783786E-3</v>
      </c>
      <c r="I71" s="100">
        <f>IF(ISNUMBER(G71), $B91 * H71, "")</f>
        <v>-506.75675675675677</v>
      </c>
      <c r="J71" s="13">
        <v>890</v>
      </c>
      <c r="K71" s="14">
        <f>IF(ISNUMBER(J71), (J71 - $B71) / $B71, "")</f>
        <v>2.2522522522522522E-3</v>
      </c>
      <c r="L71" s="16">
        <f>IF(ISNUMBER(J71), $B91 * K71, "")</f>
        <v>337.83783783783781</v>
      </c>
      <c r="M71" s="29">
        <v>851</v>
      </c>
      <c r="N71" s="14">
        <f>IF(ISNUMBER(M71), (M71 - $B71) / $B71, "")</f>
        <v>-4.1666666666666664E-2</v>
      </c>
      <c r="O71" s="16">
        <f>IF(ISNUMBER(M71), $B91 * N71, "")</f>
        <v>-6250</v>
      </c>
      <c r="Q71" s="223"/>
      <c r="R71" s="223"/>
      <c r="S71" s="223"/>
    </row>
    <row r="72" spans="1:19" ht="17.25" thickBot="1">
      <c r="A72" s="125" t="s">
        <v>248</v>
      </c>
      <c r="B72" s="126">
        <v>729</v>
      </c>
      <c r="C72" s="77">
        <v>2.82087447E-2</v>
      </c>
      <c r="D72" s="15">
        <v>731</v>
      </c>
      <c r="E72" s="32">
        <f t="shared" ref="E72:E75" si="30">IF(ISNUMBER(D72), (D72 - $B72) / $B72, "")</f>
        <v>2.7434842249657062E-3</v>
      </c>
      <c r="F72" s="18">
        <f>IF(ISNUMBER(D72), $B91 * E72, "")</f>
        <v>411.52263374485591</v>
      </c>
      <c r="G72" s="31">
        <v>715</v>
      </c>
      <c r="H72" s="32">
        <f t="shared" ref="H72:H75" si="31">IF(ISNUMBER(G72), (G72 - $B72) / $B72, "")</f>
        <v>-1.9204389574759947E-2</v>
      </c>
      <c r="I72" s="101">
        <f>IF(ISNUMBER(G72), $B91 * H72, "")</f>
        <v>-2880.658436213992</v>
      </c>
      <c r="J72" s="15">
        <v>712</v>
      </c>
      <c r="K72" s="32">
        <f t="shared" ref="K72:K75" si="32">IF(ISNUMBER(J72), (J72 - $B72) / $B72, "")</f>
        <v>-2.3319615912208505E-2</v>
      </c>
      <c r="L72" s="18">
        <f>IF(ISNUMBER(J72), $B91 * K72, "")</f>
        <v>-3497.9423868312756</v>
      </c>
      <c r="M72" s="31">
        <v>686</v>
      </c>
      <c r="N72" s="32">
        <f t="shared" ref="N72:N75" si="33">IF(ISNUMBER(M72), (M72 - $B72) / $B72, "")</f>
        <v>-5.8984910836762688E-2</v>
      </c>
      <c r="O72" s="18">
        <f>IF(ISNUMBER(M72), $B91 * N72, "")</f>
        <v>-8847.7366255144025</v>
      </c>
      <c r="Q72" s="223"/>
      <c r="R72" s="223"/>
      <c r="S72" s="223"/>
    </row>
    <row r="73" spans="1:19" ht="17.25" thickBot="1">
      <c r="A73" s="125" t="s">
        <v>232</v>
      </c>
      <c r="B73" s="126">
        <v>398</v>
      </c>
      <c r="C73" s="77">
        <v>1.2722646299999999E-2</v>
      </c>
      <c r="D73" s="15">
        <v>389</v>
      </c>
      <c r="E73" s="32">
        <f t="shared" si="30"/>
        <v>-2.2613065326633167E-2</v>
      </c>
      <c r="F73" s="18">
        <f>IF(ISNUMBER(D73), $B91 * E73, "")</f>
        <v>-3391.9597989949748</v>
      </c>
      <c r="G73" s="31">
        <v>388</v>
      </c>
      <c r="H73" s="32">
        <f t="shared" si="31"/>
        <v>-2.5125628140703519E-2</v>
      </c>
      <c r="I73" s="101">
        <f>IF(ISNUMBER(G73), $B91 * H73, "")</f>
        <v>-3768.844221105528</v>
      </c>
      <c r="J73" s="15">
        <v>384</v>
      </c>
      <c r="K73" s="32">
        <f t="shared" si="32"/>
        <v>-3.5175879396984924E-2</v>
      </c>
      <c r="L73" s="18">
        <f>IF(ISNUMBER(J73), $B91 * K73, "")</f>
        <v>-5276.3819095477384</v>
      </c>
      <c r="M73" s="31">
        <v>375</v>
      </c>
      <c r="N73" s="32">
        <f t="shared" si="33"/>
        <v>-5.7788944723618091E-2</v>
      </c>
      <c r="O73" s="18">
        <f>IF(ISNUMBER(M73), $B91 * N73, "")</f>
        <v>-8668.3417085427136</v>
      </c>
      <c r="Q73" s="228"/>
      <c r="R73" s="228"/>
      <c r="S73" s="228"/>
    </row>
    <row r="74" spans="1:19" ht="17.25" thickBot="1">
      <c r="A74" s="125" t="s">
        <v>236</v>
      </c>
      <c r="B74" s="126">
        <v>109</v>
      </c>
      <c r="C74" s="77">
        <v>9.2592592999999994E-3</v>
      </c>
      <c r="D74" s="15">
        <v>108</v>
      </c>
      <c r="E74" s="32">
        <f t="shared" si="30"/>
        <v>-9.1743119266055051E-3</v>
      </c>
      <c r="F74" s="18">
        <f>IF(ISNUMBER(D74), $B91 * E74, "")</f>
        <v>-1376.1467889908258</v>
      </c>
      <c r="G74" s="31">
        <v>102</v>
      </c>
      <c r="H74" s="32">
        <f t="shared" si="31"/>
        <v>-6.4220183486238536E-2</v>
      </c>
      <c r="I74" s="101">
        <f>IF(ISNUMBER(G74), $B91 * H74, "")</f>
        <v>-9633.0275229357812</v>
      </c>
      <c r="J74" s="15">
        <v>102</v>
      </c>
      <c r="K74" s="32">
        <f t="shared" si="32"/>
        <v>-6.4220183486238536E-2</v>
      </c>
      <c r="L74" s="18">
        <f>IF(ISNUMBER(J74), $B91 * K74, "")</f>
        <v>-9633.0275229357812</v>
      </c>
      <c r="M74" s="31">
        <v>101</v>
      </c>
      <c r="N74" s="32">
        <f t="shared" si="33"/>
        <v>-7.3394495412844041E-2</v>
      </c>
      <c r="O74" s="18">
        <f>IF(ISNUMBER(M74), $B91 * N74, "")</f>
        <v>-11009.174311926607</v>
      </c>
      <c r="Q74" s="228"/>
      <c r="R74" s="228"/>
      <c r="S74" s="228"/>
    </row>
    <row r="75" spans="1:19" ht="17.25" thickBot="1">
      <c r="A75" s="127" t="s">
        <v>222</v>
      </c>
      <c r="B75" s="128">
        <v>928</v>
      </c>
      <c r="C75" s="78">
        <v>7.6004343000000002E-3</v>
      </c>
      <c r="D75" s="20">
        <v>909</v>
      </c>
      <c r="E75" s="21">
        <f t="shared" si="30"/>
        <v>-2.0474137931034482E-2</v>
      </c>
      <c r="F75" s="22">
        <f>IF(ISNUMBER(D75), $B91 * E75, "")</f>
        <v>-3071.1206896551721</v>
      </c>
      <c r="G75" s="30">
        <v>893</v>
      </c>
      <c r="H75" s="21">
        <f t="shared" si="31"/>
        <v>-3.7715517241379309E-2</v>
      </c>
      <c r="I75" s="105">
        <f>IF(ISNUMBER(G75), $B91 * H75, "")</f>
        <v>-5657.3275862068967</v>
      </c>
      <c r="J75" s="20">
        <v>894</v>
      </c>
      <c r="K75" s="21">
        <f t="shared" si="32"/>
        <v>-3.6637931034482756E-2</v>
      </c>
      <c r="L75" s="22">
        <f>IF(ISNUMBER(J75), $B91 * K75, "")</f>
        <v>-5495.689655172413</v>
      </c>
      <c r="M75" s="30">
        <v>885</v>
      </c>
      <c r="N75" s="21">
        <f t="shared" si="33"/>
        <v>-4.6336206896551727E-2</v>
      </c>
      <c r="O75" s="22">
        <f>IF(ISNUMBER(M75), $B91 * N75, "")</f>
        <v>-6950.4310344827591</v>
      </c>
      <c r="Q75" s="228"/>
      <c r="R75" s="228"/>
      <c r="S75" s="228"/>
    </row>
    <row r="76" spans="1:19" ht="17.25" thickBot="1">
      <c r="A76" s="125" t="s">
        <v>238</v>
      </c>
      <c r="B76" s="129">
        <v>412</v>
      </c>
      <c r="C76" s="80">
        <v>2.4330900000000002E-3</v>
      </c>
      <c r="D76" s="106">
        <v>404</v>
      </c>
      <c r="E76" s="107">
        <f>IF(ISNUMBER(D76), (D76 - $B76) / $B76, "")</f>
        <v>-1.9417475728155338E-2</v>
      </c>
      <c r="F76" s="108">
        <f>IF(ISNUMBER(D76), $B91 * E76, "")</f>
        <v>-2912.6213592233007</v>
      </c>
      <c r="G76" s="109">
        <v>397</v>
      </c>
      <c r="H76" s="107">
        <f>IF(ISNUMBER(G76), (G76 - $B76) / $B76, "")</f>
        <v>-3.640776699029126E-2</v>
      </c>
      <c r="I76" s="110">
        <f>IF(ISNUMBER(G76), $B91 * H76, "")</f>
        <v>-5461.1650485436894</v>
      </c>
      <c r="J76" s="106">
        <v>396</v>
      </c>
      <c r="K76" s="107">
        <f>IF(ISNUMBER(J76), (J76 - $B76) / $B76, "")</f>
        <v>-3.8834951456310676E-2</v>
      </c>
      <c r="L76" s="108">
        <f>IF(ISNUMBER(J76), $B91 * K76, "")</f>
        <v>-5825.2427184466014</v>
      </c>
      <c r="M76" s="109">
        <v>391</v>
      </c>
      <c r="N76" s="107">
        <f>IF(ISNUMBER(M76), (M76 - $B76) / $B76, "")</f>
        <v>-5.0970873786407765E-2</v>
      </c>
      <c r="O76" s="108">
        <f>IF(ISNUMBER(M76), $B91 * N76, "")</f>
        <v>-7645.6310679611652</v>
      </c>
      <c r="Q76" s="228"/>
      <c r="R76" s="228"/>
      <c r="S76" s="228"/>
    </row>
    <row r="77" spans="1:19" ht="17.25" thickBot="1">
      <c r="A77" s="125" t="s">
        <v>115</v>
      </c>
      <c r="B77" s="126">
        <v>535</v>
      </c>
      <c r="C77" s="77">
        <v>1.8726591999999999E-3</v>
      </c>
      <c r="D77" s="15">
        <v>531</v>
      </c>
      <c r="E77" s="32">
        <f t="shared" ref="E77:E80" si="34">IF(ISNUMBER(D77), (D77 - $B77) / $B77, "")</f>
        <v>-7.4766355140186919E-3</v>
      </c>
      <c r="F77" s="18">
        <f>IF(ISNUMBER(D77), $B91 * E77, "")</f>
        <v>-1121.4953271028037</v>
      </c>
      <c r="G77" s="31">
        <v>506</v>
      </c>
      <c r="H77" s="32">
        <f t="shared" ref="H77:H80" si="35">IF(ISNUMBER(G77), (G77 - $B77) / $B77, "")</f>
        <v>-5.4205607476635512E-2</v>
      </c>
      <c r="I77" s="101">
        <f>IF(ISNUMBER(G77), $B91 * H77, "")</f>
        <v>-8130.8411214953267</v>
      </c>
      <c r="J77" s="15">
        <v>505</v>
      </c>
      <c r="K77" s="32">
        <f t="shared" ref="K77:K80" si="36">IF(ISNUMBER(J77), (J77 - $B77) / $B77, "")</f>
        <v>-5.6074766355140186E-2</v>
      </c>
      <c r="L77" s="18">
        <f>IF(ISNUMBER(J77), $B91 * K77, "")</f>
        <v>-8411.2149532710282</v>
      </c>
      <c r="M77" s="31">
        <v>500</v>
      </c>
      <c r="N77" s="32">
        <f t="shared" ref="N77:N80" si="37">IF(ISNUMBER(M77), (M77 - $B77) / $B77, "")</f>
        <v>-6.5420560747663545E-2</v>
      </c>
      <c r="O77" s="18">
        <f>IF(ISNUMBER(M77), $B91 * N77, "")</f>
        <v>-9813.0841121495323</v>
      </c>
      <c r="Q77" s="228"/>
      <c r="R77" s="228"/>
      <c r="S77" s="228"/>
    </row>
    <row r="78" spans="1:19" ht="17.25" thickBot="1">
      <c r="A78" s="125" t="s">
        <v>208</v>
      </c>
      <c r="B78" s="126">
        <v>984</v>
      </c>
      <c r="C78" s="77">
        <v>-2.0283976000000001E-3</v>
      </c>
      <c r="D78" s="15">
        <v>972</v>
      </c>
      <c r="E78" s="32">
        <f t="shared" si="34"/>
        <v>-1.2195121951219513E-2</v>
      </c>
      <c r="F78" s="18">
        <f>IF(ISNUMBER(D78), $B91 * E78, "")</f>
        <v>-1829.2682926829268</v>
      </c>
      <c r="G78" s="31">
        <v>941</v>
      </c>
      <c r="H78" s="32">
        <f t="shared" si="35"/>
        <v>-4.3699186991869921E-2</v>
      </c>
      <c r="I78" s="101">
        <f>IF(ISNUMBER(G78), $B91 * H78, "")</f>
        <v>-6554.8780487804879</v>
      </c>
      <c r="J78" s="15">
        <v>943</v>
      </c>
      <c r="K78" s="32">
        <f t="shared" si="36"/>
        <v>-4.1666666666666664E-2</v>
      </c>
      <c r="L78" s="18">
        <f>IF(ISNUMBER(J78), $B91 * K78, "")</f>
        <v>-6250</v>
      </c>
      <c r="M78" s="31">
        <v>930</v>
      </c>
      <c r="N78" s="32">
        <f t="shared" si="37"/>
        <v>-5.4878048780487805E-2</v>
      </c>
      <c r="O78" s="18">
        <f>IF(ISNUMBER(M78), $B91 * N78, "")</f>
        <v>-8231.707317073171</v>
      </c>
      <c r="Q78" s="228"/>
      <c r="R78" s="228"/>
      <c r="S78" s="228"/>
    </row>
    <row r="79" spans="1:19" ht="17.25" thickBot="1">
      <c r="A79" s="125" t="s">
        <v>202</v>
      </c>
      <c r="B79" s="126">
        <v>480</v>
      </c>
      <c r="C79" s="77">
        <v>-2.0790021E-3</v>
      </c>
      <c r="D79" s="15">
        <v>468</v>
      </c>
      <c r="E79" s="32">
        <f t="shared" si="34"/>
        <v>-2.5000000000000001E-2</v>
      </c>
      <c r="F79" s="18">
        <f>IF(ISNUMBER(D79), $B91 * E79, "")</f>
        <v>-3750</v>
      </c>
      <c r="G79" s="31">
        <v>456</v>
      </c>
      <c r="H79" s="32">
        <f t="shared" si="35"/>
        <v>-0.05</v>
      </c>
      <c r="I79" s="101">
        <f>IF(ISNUMBER(G79), $B91 * H79, "")</f>
        <v>-7500</v>
      </c>
      <c r="J79" s="15">
        <v>454</v>
      </c>
      <c r="K79" s="32">
        <f t="shared" si="36"/>
        <v>-5.4166666666666669E-2</v>
      </c>
      <c r="L79" s="18">
        <f>IF(ISNUMBER(J79), $B91 * K79, "")</f>
        <v>-8125</v>
      </c>
      <c r="M79" s="31">
        <v>451</v>
      </c>
      <c r="N79" s="32">
        <f t="shared" si="37"/>
        <v>-6.0416666666666667E-2</v>
      </c>
      <c r="O79" s="18">
        <f>IF(ISNUMBER(M79), $B91 * N79, "")</f>
        <v>-9062.5</v>
      </c>
      <c r="Q79" s="33"/>
      <c r="R79" s="33"/>
    </row>
    <row r="80" spans="1:19" ht="17.25" thickBot="1">
      <c r="A80" s="130" t="s">
        <v>218</v>
      </c>
      <c r="B80" s="131">
        <v>199</v>
      </c>
      <c r="C80" s="79">
        <v>-5.0000000000000001E-3</v>
      </c>
      <c r="D80" s="24">
        <v>196</v>
      </c>
      <c r="E80" s="25">
        <f t="shared" si="34"/>
        <v>-1.507537688442211E-2</v>
      </c>
      <c r="F80" s="104">
        <f>IF(ISNUMBER(D80), $B91 * E80, "")</f>
        <v>-2261.3065326633164</v>
      </c>
      <c r="G80" s="102">
        <v>189</v>
      </c>
      <c r="H80" s="25">
        <f t="shared" si="35"/>
        <v>-5.0251256281407038E-2</v>
      </c>
      <c r="I80" s="103">
        <f>IF(ISNUMBER(G80), $B91 * H80, "")</f>
        <v>-7537.6884422110561</v>
      </c>
      <c r="J80" s="24">
        <v>190</v>
      </c>
      <c r="K80" s="25">
        <f t="shared" si="36"/>
        <v>-4.5226130653266333E-2</v>
      </c>
      <c r="L80" s="104">
        <f>IF(ISNUMBER(J80), $B91 * K80, "")</f>
        <v>-6783.9195979899496</v>
      </c>
      <c r="M80" s="102">
        <v>189</v>
      </c>
      <c r="N80" s="25">
        <f t="shared" si="37"/>
        <v>-5.0251256281407038E-2</v>
      </c>
      <c r="O80" s="104">
        <f>IF(ISNUMBER(M80), $B91 * N80, "")</f>
        <v>-7537.6884422110561</v>
      </c>
      <c r="Q80" s="237"/>
      <c r="R80" s="238"/>
      <c r="S80" s="239"/>
    </row>
    <row r="81" spans="1:19">
      <c r="A81" s="123" t="s">
        <v>171</v>
      </c>
      <c r="B81" s="124">
        <v>667</v>
      </c>
      <c r="C81" s="76">
        <v>-5.9612518999999997E-3</v>
      </c>
      <c r="D81" s="13">
        <v>657</v>
      </c>
      <c r="E81" s="14">
        <f>IF(ISNUMBER(D81), (D81 - $B81) / $B81, "")</f>
        <v>-1.4992503748125937E-2</v>
      </c>
      <c r="F81" s="16">
        <f>IF(ISNUMBER(D81), $B91 * E81, "")</f>
        <v>-2248.8755622188905</v>
      </c>
      <c r="G81" s="29">
        <v>626</v>
      </c>
      <c r="H81" s="14">
        <f>IF(ISNUMBER(G81), (G81 - $B81) / $B81, "")</f>
        <v>-6.1469265367316339E-2</v>
      </c>
      <c r="I81" s="100">
        <f>IF(ISNUMBER(G81), $B91 * H81, "")</f>
        <v>-9220.3898050974512</v>
      </c>
      <c r="J81" s="13">
        <v>627</v>
      </c>
      <c r="K81" s="14">
        <f>IF(ISNUMBER(J81), (J81 - $B81) / $B81, "")</f>
        <v>-5.9970014992503748E-2</v>
      </c>
      <c r="L81" s="16">
        <f>IF(ISNUMBER(J81), $B91 * K81, "")</f>
        <v>-8995.5022488755621</v>
      </c>
      <c r="M81" s="29">
        <v>621</v>
      </c>
      <c r="N81" s="14">
        <f>IF(ISNUMBER(M81), (M81 - $B81) / $B81, "")</f>
        <v>-6.8965517241379309E-2</v>
      </c>
      <c r="O81" s="16">
        <f>IF(ISNUMBER(M81), $B91 * N81, "")</f>
        <v>-10344.827586206897</v>
      </c>
      <c r="Q81" s="240"/>
      <c r="R81" s="241"/>
      <c r="S81" s="242"/>
    </row>
    <row r="82" spans="1:19" ht="17.25" thickBot="1">
      <c r="A82" s="125" t="s">
        <v>216</v>
      </c>
      <c r="B82" s="126">
        <v>137</v>
      </c>
      <c r="C82" s="77">
        <v>-7.2463768E-3</v>
      </c>
      <c r="D82" s="15">
        <v>136</v>
      </c>
      <c r="E82" s="32">
        <f t="shared" ref="E82:E85" si="38">IF(ISNUMBER(D82), (D82 - $B82) / $B82, "")</f>
        <v>-7.2992700729927005E-3</v>
      </c>
      <c r="F82" s="18">
        <f>IF(ISNUMBER(D82), $B91 * E82, "")</f>
        <v>-1094.8905109489051</v>
      </c>
      <c r="G82" s="31">
        <v>133</v>
      </c>
      <c r="H82" s="32">
        <f t="shared" ref="H82:H85" si="39">IF(ISNUMBER(G82), (G82 - $B82) / $B82, "")</f>
        <v>-2.9197080291970802E-2</v>
      </c>
      <c r="I82" s="101">
        <f>IF(ISNUMBER(G82), $B91 * H82, "")</f>
        <v>-4379.5620437956204</v>
      </c>
      <c r="J82" s="15">
        <v>134</v>
      </c>
      <c r="K82" s="32">
        <f t="shared" ref="K82:K85" si="40">IF(ISNUMBER(J82), (J82 - $B82) / $B82, "")</f>
        <v>-2.1897810218978103E-2</v>
      </c>
      <c r="L82" s="18">
        <f>IF(ISNUMBER(J82), $B91 * K82, "")</f>
        <v>-3284.6715328467153</v>
      </c>
      <c r="M82" s="31">
        <v>132</v>
      </c>
      <c r="N82" s="32">
        <f t="shared" ref="N82:N85" si="41">IF(ISNUMBER(M82), (M82 - $B82) / $B82, "")</f>
        <v>-3.6496350364963501E-2</v>
      </c>
      <c r="O82" s="18">
        <f>IF(ISNUMBER(M82), $B91 * N82, "")</f>
        <v>-5474.4525547445255</v>
      </c>
      <c r="Q82" s="243"/>
      <c r="R82" s="244"/>
      <c r="S82" s="245"/>
    </row>
    <row r="83" spans="1:19" ht="17.25" thickBot="1">
      <c r="A83" s="125" t="s">
        <v>161</v>
      </c>
      <c r="B83" s="126">
        <v>401</v>
      </c>
      <c r="C83" s="77">
        <v>-7.4257426000000001E-3</v>
      </c>
      <c r="D83" s="15">
        <v>391</v>
      </c>
      <c r="E83" s="32">
        <f t="shared" si="38"/>
        <v>-2.4937655860349128E-2</v>
      </c>
      <c r="F83" s="18">
        <f>IF(ISNUMBER(D83), $B91 * E83, "")</f>
        <v>-3740.6483790523694</v>
      </c>
      <c r="G83" s="31">
        <v>386</v>
      </c>
      <c r="H83" s="32">
        <f t="shared" si="39"/>
        <v>-3.7406483790523692E-2</v>
      </c>
      <c r="I83" s="101">
        <f>IF(ISNUMBER(G83), $B91 * H83, "")</f>
        <v>-5610.9725685785543</v>
      </c>
      <c r="J83" s="15">
        <v>384</v>
      </c>
      <c r="K83" s="32">
        <f t="shared" si="40"/>
        <v>-4.2394014962593519E-2</v>
      </c>
      <c r="L83" s="18">
        <f>IF(ISNUMBER(J83), $B91 * K83, "")</f>
        <v>-6359.1022443890279</v>
      </c>
      <c r="M83" s="31">
        <v>384</v>
      </c>
      <c r="N83" s="32">
        <f t="shared" si="41"/>
        <v>-4.2394014962593519E-2</v>
      </c>
      <c r="O83" s="18">
        <f>IF(ISNUMBER(M83), $B91 * N83, "")</f>
        <v>-6359.1022443890279</v>
      </c>
      <c r="Q83" s="228"/>
      <c r="R83" s="228"/>
      <c r="S83" s="228"/>
    </row>
    <row r="84" spans="1:19" ht="17.25" thickBot="1">
      <c r="A84" s="125" t="s">
        <v>56</v>
      </c>
      <c r="B84" s="126">
        <v>124</v>
      </c>
      <c r="C84" s="77">
        <v>-8.0000000000000002E-3</v>
      </c>
      <c r="D84" s="15">
        <v>123</v>
      </c>
      <c r="E84" s="32">
        <f t="shared" si="38"/>
        <v>-8.0645161290322578E-3</v>
      </c>
      <c r="F84" s="18">
        <f>IF(ISNUMBER(D84), $B91 * E84, "")</f>
        <v>-1209.6774193548388</v>
      </c>
      <c r="G84" s="31">
        <v>121</v>
      </c>
      <c r="H84" s="32">
        <f t="shared" si="39"/>
        <v>-2.4193548387096774E-2</v>
      </c>
      <c r="I84" s="101">
        <f>IF(ISNUMBER(G84), $B91 * H84, "")</f>
        <v>-3629.0322580645161</v>
      </c>
      <c r="J84" s="15">
        <v>121</v>
      </c>
      <c r="K84" s="32">
        <f t="shared" si="40"/>
        <v>-2.4193548387096774E-2</v>
      </c>
      <c r="L84" s="18">
        <f>IF(ISNUMBER(J84), $B91 * K84, "")</f>
        <v>-3629.0322580645161</v>
      </c>
      <c r="M84" s="31">
        <v>120</v>
      </c>
      <c r="N84" s="32">
        <f t="shared" si="41"/>
        <v>-3.2258064516129031E-2</v>
      </c>
      <c r="O84" s="18">
        <f>IF(ISNUMBER(M84), $B91 * N84, "")</f>
        <v>-4838.7096774193551</v>
      </c>
      <c r="Q84" s="223"/>
      <c r="R84" s="223"/>
      <c r="S84" s="223"/>
    </row>
    <row r="85" spans="1:19" ht="17.25" thickBot="1">
      <c r="A85" s="127" t="s">
        <v>196</v>
      </c>
      <c r="B85" s="128">
        <v>121</v>
      </c>
      <c r="C85" s="78">
        <v>-8.1967212999999994E-3</v>
      </c>
      <c r="D85" s="20">
        <v>120</v>
      </c>
      <c r="E85" s="21">
        <f t="shared" si="38"/>
        <v>-8.2644628099173556E-3</v>
      </c>
      <c r="F85" s="22">
        <f>IF(ISNUMBER(D85), $B91 * E85, "")</f>
        <v>-1239.6694214876034</v>
      </c>
      <c r="G85" s="30">
        <v>117</v>
      </c>
      <c r="H85" s="21">
        <f t="shared" si="39"/>
        <v>-3.3057851239669422E-2</v>
      </c>
      <c r="I85" s="105">
        <f>IF(ISNUMBER(G85), $B91 * H85, "")</f>
        <v>-4958.6776859504134</v>
      </c>
      <c r="J85" s="20">
        <v>117</v>
      </c>
      <c r="K85" s="21">
        <f t="shared" si="40"/>
        <v>-3.3057851239669422E-2</v>
      </c>
      <c r="L85" s="22">
        <f>IF(ISNUMBER(J85), $B91 * K85, "")</f>
        <v>-4958.6776859504134</v>
      </c>
      <c r="M85" s="30">
        <v>116</v>
      </c>
      <c r="N85" s="21">
        <f t="shared" si="41"/>
        <v>-4.1322314049586778E-2</v>
      </c>
      <c r="O85" s="22">
        <f>IF(ISNUMBER(M85), $B91 * N85, "")</f>
        <v>-6198.3471074380168</v>
      </c>
      <c r="Q85" s="223"/>
      <c r="R85" s="223"/>
      <c r="S85" s="223"/>
    </row>
    <row r="86" spans="1:19" ht="17.25" thickBot="1">
      <c r="A86" s="125" t="s">
        <v>327</v>
      </c>
      <c r="B86" s="129">
        <v>578</v>
      </c>
      <c r="C86" s="80">
        <v>-8.5763292999999994E-3</v>
      </c>
      <c r="D86" s="106">
        <v>570</v>
      </c>
      <c r="E86" s="107">
        <f>IF(ISNUMBER(D86), (D86 - $B86) / $B86, "")</f>
        <v>-1.384083044982699E-2</v>
      </c>
      <c r="F86" s="108">
        <f>IF(ISNUMBER(D86), $B91 * E86, "")</f>
        <v>-2076.1245674740485</v>
      </c>
      <c r="G86" s="109">
        <v>557</v>
      </c>
      <c r="H86" s="107">
        <f>IF(ISNUMBER(G86), (G86 - $B86) / $B86, "")</f>
        <v>-3.6332179930795849E-2</v>
      </c>
      <c r="I86" s="110">
        <f>IF(ISNUMBER(G86), $B91 * H86, "")</f>
        <v>-5449.8269896193769</v>
      </c>
      <c r="J86" s="106">
        <v>554</v>
      </c>
      <c r="K86" s="107">
        <f>IF(ISNUMBER(J86), (J86 - $B86) / $B86, "")</f>
        <v>-4.1522491349480967E-2</v>
      </c>
      <c r="L86" s="108">
        <f>IF(ISNUMBER(J86), $B91 * K86, "")</f>
        <v>-6228.3737024221446</v>
      </c>
      <c r="M86" s="109">
        <v>545</v>
      </c>
      <c r="N86" s="107">
        <f>IF(ISNUMBER(M86), (M86 - $B86) / $B86, "")</f>
        <v>-5.7093425605536333E-2</v>
      </c>
      <c r="O86" s="108">
        <f>IF(ISNUMBER(M86), $B91 * N86, "")</f>
        <v>-8564.0138408304501</v>
      </c>
      <c r="Q86" s="228"/>
      <c r="R86" s="228"/>
      <c r="S86" s="228"/>
    </row>
    <row r="87" spans="1:19" ht="17.25" thickBot="1">
      <c r="A87" s="125" t="s">
        <v>107</v>
      </c>
      <c r="B87" s="126">
        <v>108</v>
      </c>
      <c r="C87" s="77">
        <v>-9.1743119000000008E-3</v>
      </c>
      <c r="D87" s="15">
        <v>106</v>
      </c>
      <c r="E87" s="32">
        <f t="shared" ref="E87:E90" si="42">IF(ISNUMBER(D87), (D87 - $B87) / $B87, "")</f>
        <v>-1.8518518518518517E-2</v>
      </c>
      <c r="F87" s="18">
        <f>IF(ISNUMBER(D87), $B91 * E87, "")</f>
        <v>-2777.7777777777778</v>
      </c>
      <c r="G87" s="31">
        <v>104</v>
      </c>
      <c r="H87" s="32">
        <f t="shared" ref="H87:H90" si="43">IF(ISNUMBER(G87), (G87 - $B87) / $B87, "")</f>
        <v>-3.7037037037037035E-2</v>
      </c>
      <c r="I87" s="101">
        <f>IF(ISNUMBER(G87), $B91 * H87, "")</f>
        <v>-5555.5555555555557</v>
      </c>
      <c r="J87" s="15">
        <v>103</v>
      </c>
      <c r="K87" s="32">
        <f t="shared" ref="K87:K90" si="44">IF(ISNUMBER(J87), (J87 - $B87) / $B87, "")</f>
        <v>-4.6296296296296294E-2</v>
      </c>
      <c r="L87" s="18">
        <f>IF(ISNUMBER(J87), $B91 * K87, "")</f>
        <v>-6944.4444444444443</v>
      </c>
      <c r="M87" s="31">
        <v>102</v>
      </c>
      <c r="N87" s="32">
        <f t="shared" ref="N87:N90" si="45">IF(ISNUMBER(M87), (M87 - $B87) / $B87, "")</f>
        <v>-5.5555555555555552E-2</v>
      </c>
      <c r="O87" s="18">
        <f>IF(ISNUMBER(M87), $B91 * N87, "")</f>
        <v>-8333.3333333333321</v>
      </c>
      <c r="Q87" s="228"/>
      <c r="R87" s="228"/>
      <c r="S87" s="228"/>
    </row>
    <row r="88" spans="1:19" ht="17.25" thickBot="1">
      <c r="A88" s="125" t="s">
        <v>103</v>
      </c>
      <c r="B88" s="126">
        <v>719</v>
      </c>
      <c r="C88" s="77">
        <v>-9.6418732999999993E-3</v>
      </c>
      <c r="D88" s="15">
        <v>710</v>
      </c>
      <c r="E88" s="32">
        <f t="shared" si="42"/>
        <v>-1.2517385257301807E-2</v>
      </c>
      <c r="F88" s="18">
        <f>IF(ISNUMBER(D88), $B91 * E88, "")</f>
        <v>-1877.6077885952711</v>
      </c>
      <c r="G88" s="31">
        <v>690</v>
      </c>
      <c r="H88" s="32">
        <f t="shared" si="43"/>
        <v>-4.0333796940194712E-2</v>
      </c>
      <c r="I88" s="101">
        <f>IF(ISNUMBER(G88), $B91 * H88, "")</f>
        <v>-6050.0695410292064</v>
      </c>
      <c r="J88" s="15">
        <v>692</v>
      </c>
      <c r="K88" s="32">
        <f t="shared" si="44"/>
        <v>-3.7552155771905425E-2</v>
      </c>
      <c r="L88" s="18">
        <f>IF(ISNUMBER(J88), $B91 * K88, "")</f>
        <v>-5632.8233657858136</v>
      </c>
      <c r="M88" s="31">
        <v>683</v>
      </c>
      <c r="N88" s="32">
        <f t="shared" si="45"/>
        <v>-5.0069541029207229E-2</v>
      </c>
      <c r="O88" s="18">
        <f>IF(ISNUMBER(M88), $B91 * N88, "")</f>
        <v>-7510.4311543810845</v>
      </c>
      <c r="Q88" s="228"/>
      <c r="R88" s="228"/>
      <c r="S88" s="228"/>
    </row>
    <row r="89" spans="1:19">
      <c r="A89" s="125" t="s">
        <v>325</v>
      </c>
      <c r="B89" s="126">
        <v>281</v>
      </c>
      <c r="C89" s="77">
        <v>-1.0563380299999999E-2</v>
      </c>
      <c r="D89" s="15">
        <v>277</v>
      </c>
      <c r="E89" s="32">
        <f t="shared" si="42"/>
        <v>-1.4234875444839857E-2</v>
      </c>
      <c r="F89" s="18">
        <f>IF(ISNUMBER(D89), $B91 * E89, "")</f>
        <v>-2135.2313167259786</v>
      </c>
      <c r="G89" s="31">
        <v>268</v>
      </c>
      <c r="H89" s="32">
        <f t="shared" si="43"/>
        <v>-4.6263345195729534E-2</v>
      </c>
      <c r="I89" s="101">
        <f>IF(ISNUMBER(G89), $B91 * H89, "")</f>
        <v>-6939.5017793594297</v>
      </c>
      <c r="J89" s="15">
        <v>268</v>
      </c>
      <c r="K89" s="32">
        <f t="shared" si="44"/>
        <v>-4.6263345195729534E-2</v>
      </c>
      <c r="L89" s="18">
        <f>IF(ISNUMBER(J89), $B91 * K89, "")</f>
        <v>-6939.5017793594297</v>
      </c>
      <c r="M89" s="31">
        <v>266</v>
      </c>
      <c r="N89" s="32">
        <f t="shared" si="45"/>
        <v>-5.3380782918149468E-2</v>
      </c>
      <c r="O89" s="18">
        <f>IF(ISNUMBER(M89), $B91 * N89, "")</f>
        <v>-8007.1174377224206</v>
      </c>
      <c r="Q89" s="250"/>
      <c r="R89" s="251"/>
      <c r="S89" s="252"/>
    </row>
    <row r="90" spans="1:19" ht="17.25" thickBot="1">
      <c r="A90" s="130" t="s">
        <v>262</v>
      </c>
      <c r="B90" s="131">
        <v>170</v>
      </c>
      <c r="C90" s="79">
        <v>-1.1627907E-2</v>
      </c>
      <c r="D90" s="24">
        <v>169</v>
      </c>
      <c r="E90" s="25">
        <f t="shared" si="42"/>
        <v>-5.8823529411764705E-3</v>
      </c>
      <c r="F90" s="104">
        <f>IF(ISNUMBER(D90), $B91 * E90, "")</f>
        <v>-882.35294117647061</v>
      </c>
      <c r="G90" s="102">
        <v>167</v>
      </c>
      <c r="H90" s="25">
        <f t="shared" si="43"/>
        <v>-1.7647058823529412E-2</v>
      </c>
      <c r="I90" s="103">
        <f>IF(ISNUMBER(G90), $B91 * H90, "")</f>
        <v>-2647.0588235294117</v>
      </c>
      <c r="J90" s="24">
        <v>168</v>
      </c>
      <c r="K90" s="25">
        <f t="shared" si="44"/>
        <v>-1.1764705882352941E-2</v>
      </c>
      <c r="L90" s="104">
        <f>IF(ISNUMBER(J90), $B91 * K90, "")</f>
        <v>-1764.7058823529412</v>
      </c>
      <c r="M90" s="102">
        <v>167</v>
      </c>
      <c r="N90" s="25">
        <f t="shared" si="45"/>
        <v>-1.7647058823529412E-2</v>
      </c>
      <c r="O90" s="104">
        <f>IF(ISNUMBER(M90), $B91 * N90, "")</f>
        <v>-2647.0588235294117</v>
      </c>
      <c r="Q90" s="253"/>
      <c r="R90" s="254"/>
      <c r="S90" s="255"/>
    </row>
    <row r="91" spans="1:19" ht="17.25" thickBot="1">
      <c r="A91" s="132" t="s">
        <v>266</v>
      </c>
      <c r="B91" s="261">
        <f>$B$37</f>
        <v>150000</v>
      </c>
      <c r="C91" s="262"/>
      <c r="D91" s="26" t="s">
        <v>267</v>
      </c>
      <c r="E91" s="27">
        <f>IF(COUNT(E71:E90), SUM(E71:E90) / COUNT(E71:E90), 0)</f>
        <v>-1.2523912775622367E-2</v>
      </c>
      <c r="F91" s="28">
        <f>SUM(F71:F90)</f>
        <v>-37571.738326867104</v>
      </c>
      <c r="G91" s="26" t="s">
        <v>267</v>
      </c>
      <c r="H91" s="27">
        <f>IF(COUNT(H71:H90), SUM(H71:H90) / COUNT(H71:H90), 0)</f>
        <v>-3.7357278078276351E-2</v>
      </c>
      <c r="I91" s="28">
        <f>SUM(I71:I90)</f>
        <v>-112071.83423482908</v>
      </c>
      <c r="J91" s="26" t="s">
        <v>267</v>
      </c>
      <c r="K91" s="27">
        <f>IF(COUNT(K71:K90), SUM(K71:K90) / COUNT(K71:K90), 0)</f>
        <v>-3.7899138683615982E-2</v>
      </c>
      <c r="L91" s="28">
        <f>SUM(L71:L90)</f>
        <v>-113697.41605084794</v>
      </c>
      <c r="M91" s="26" t="s">
        <v>267</v>
      </c>
      <c r="N91" s="27">
        <f>IF(COUNT(N71:N90), SUM(N71:N90) / COUNT(N71:N90), 0)</f>
        <v>-5.0764562793285305E-2</v>
      </c>
      <c r="O91" s="28">
        <f>SUM(O71:O90)</f>
        <v>-152293.68837985591</v>
      </c>
      <c r="Q91" s="256"/>
      <c r="R91" s="257"/>
      <c r="S91" s="258"/>
    </row>
    <row r="93" spans="1:19" ht="17.25" thickBot="1"/>
    <row r="94" spans="1:19" ht="17.25" thickBot="1">
      <c r="A94" s="202" t="s">
        <v>46</v>
      </c>
      <c r="B94" s="203"/>
      <c r="C94" s="203"/>
      <c r="D94" s="203"/>
      <c r="E94" s="203"/>
      <c r="F94" s="203"/>
      <c r="G94" s="203"/>
      <c r="H94" s="203"/>
      <c r="I94" s="203"/>
      <c r="J94" s="203"/>
      <c r="K94" s="203"/>
      <c r="L94" s="203"/>
      <c r="M94" s="203"/>
      <c r="N94" s="203"/>
      <c r="O94" s="204"/>
      <c r="Q94" s="223"/>
      <c r="R94" s="223"/>
      <c r="S94" s="223"/>
    </row>
    <row r="95" spans="1:19" ht="17.25" thickBot="1">
      <c r="A95" s="198" t="s">
        <v>263</v>
      </c>
      <c r="B95" s="202" t="s">
        <v>49</v>
      </c>
      <c r="C95" s="204"/>
      <c r="D95" s="202" t="s">
        <v>57</v>
      </c>
      <c r="E95" s="203"/>
      <c r="F95" s="204"/>
      <c r="G95" s="229">
        <f>_xlfn.IFNA(VLOOKUP(B95, 현재가테이블!$B$2:$D$200, 2, FALSE), "-")</f>
        <v>48446000</v>
      </c>
      <c r="H95" s="230"/>
      <c r="I95" s="231"/>
      <c r="J95" s="202" t="s">
        <v>58</v>
      </c>
      <c r="K95" s="203"/>
      <c r="L95" s="204"/>
      <c r="M95" s="232">
        <f>_xlfn.IFNA(VLOOKUP(B95, 현재가테이블!$B$2:$D$200, 3, FALSE), "-")</f>
        <v>4.5040769699999997E-2</v>
      </c>
      <c r="N95" s="233"/>
      <c r="O95" s="234"/>
      <c r="Q95" s="223"/>
      <c r="R95" s="223"/>
      <c r="S95" s="223"/>
    </row>
    <row r="96" spans="1:19" ht="17.25" thickBot="1">
      <c r="A96" s="263" t="s">
        <v>54</v>
      </c>
      <c r="B96" s="265" t="str">
        <f>TEXT($G$1, "[$-ko-KR]yyyy-mm-dd(ddd) ") &amp; "오전 00:00"</f>
        <v>2022-02-20(일) 오전 00:00</v>
      </c>
      <c r="C96" s="266"/>
      <c r="D96" s="225" t="str">
        <f>TEXT($G$1, "[$-ko-KR]yyyy-mm-dd(ddd) ") &amp; "오후 14:00"</f>
        <v>2022-02-20(일) 오후 14:00</v>
      </c>
      <c r="E96" s="226"/>
      <c r="F96" s="227"/>
      <c r="G96" s="225" t="str">
        <f>TEXT($G$1, "[$-ko-KR]yyyy-mm-dd(ddd) ") &amp; "오후 19:00"</f>
        <v>2022-02-20(일) 오후 19:00</v>
      </c>
      <c r="H96" s="226"/>
      <c r="I96" s="227"/>
      <c r="J96" s="225" t="str">
        <f>TEXT($G$1, "[$-ko-KR]yyyy-mm-dd(ddd) ") &amp; "오후 21:00"</f>
        <v>2022-02-20(일) 오후 21:00</v>
      </c>
      <c r="K96" s="226"/>
      <c r="L96" s="227"/>
      <c r="M96" s="225" t="str">
        <f>TEXT($G$1+1, "[$-ko-KR]yyyy-mm-dd(ddd) ") &amp; "오전 00:00"</f>
        <v>2022-02-21(월) 오전 00:00</v>
      </c>
      <c r="N96" s="226"/>
      <c r="O96" s="227"/>
      <c r="Q96" s="223"/>
      <c r="R96" s="223"/>
      <c r="S96" s="223"/>
    </row>
    <row r="97" spans="1:19" ht="17.25" thickBot="1">
      <c r="A97" s="264"/>
      <c r="B97" s="121" t="s">
        <v>57</v>
      </c>
      <c r="C97" s="122" t="s">
        <v>58</v>
      </c>
      <c r="D97" s="2" t="s">
        <v>57</v>
      </c>
      <c r="E97" s="10" t="s">
        <v>264</v>
      </c>
      <c r="F97" s="11" t="s">
        <v>265</v>
      </c>
      <c r="G97" s="199" t="s">
        <v>57</v>
      </c>
      <c r="H97" s="200" t="s">
        <v>264</v>
      </c>
      <c r="I97" s="201" t="s">
        <v>265</v>
      </c>
      <c r="J97" s="10" t="s">
        <v>57</v>
      </c>
      <c r="K97" s="10" t="s">
        <v>264</v>
      </c>
      <c r="L97" s="115" t="s">
        <v>265</v>
      </c>
      <c r="M97" s="2" t="s">
        <v>57</v>
      </c>
      <c r="N97" s="10" t="s">
        <v>264</v>
      </c>
      <c r="O97" s="66" t="s">
        <v>265</v>
      </c>
      <c r="Q97" s="228"/>
      <c r="R97" s="228"/>
      <c r="S97" s="228"/>
    </row>
    <row r="98" spans="1:19" ht="17.25" thickBot="1">
      <c r="A98" s="123" t="s">
        <v>179</v>
      </c>
      <c r="B98" s="124">
        <v>47330</v>
      </c>
      <c r="C98" s="76">
        <v>0.20065956369999999</v>
      </c>
      <c r="D98" s="13">
        <v>52360</v>
      </c>
      <c r="E98" s="14">
        <f>IF(ISNUMBER(D98), (D98 - $B98) / $B98, "")</f>
        <v>0.106275089795056</v>
      </c>
      <c r="F98" s="16">
        <f>IF(ISNUMBER(D98), $B118 * E98, "")</f>
        <v>15941.2634692584</v>
      </c>
      <c r="G98" s="29">
        <v>54590</v>
      </c>
      <c r="H98" s="14">
        <f>IF(ISNUMBER(G98), (G98 - $B98) / $B98, "")</f>
        <v>0.15339108387914641</v>
      </c>
      <c r="I98" s="100">
        <f>IF(ISNUMBER(G98), $B118 * H98, "")</f>
        <v>23008.662581871962</v>
      </c>
      <c r="J98" s="13">
        <v>54210</v>
      </c>
      <c r="K98" s="14">
        <f>IF(ISNUMBER(J98), (J98 - $B98) / $B98, "")</f>
        <v>0.14536234946122967</v>
      </c>
      <c r="L98" s="16">
        <f>IF(ISNUMBER(J98), $B118 * K98, "")</f>
        <v>21804.352419184452</v>
      </c>
      <c r="M98" s="29">
        <v>49950</v>
      </c>
      <c r="N98" s="14">
        <f>IF(ISNUMBER(M98), (M98 - $B98) / $B98, "")</f>
        <v>5.5356010986689207E-2</v>
      </c>
      <c r="O98" s="16">
        <f>IF(ISNUMBER(M98), $B118 * N98, "")</f>
        <v>8303.4016480033806</v>
      </c>
      <c r="Q98" s="223"/>
      <c r="R98" s="223"/>
      <c r="S98" s="223"/>
    </row>
    <row r="99" spans="1:19" ht="17.25" thickBot="1">
      <c r="A99" s="125" t="s">
        <v>228</v>
      </c>
      <c r="B99" s="126">
        <v>1255</v>
      </c>
      <c r="C99" s="77">
        <v>6.3559322000000001E-2</v>
      </c>
      <c r="D99" s="15">
        <v>1215</v>
      </c>
      <c r="E99" s="32">
        <f t="shared" ref="E99:E102" si="46">IF(ISNUMBER(D99), (D99 - $B99) / $B99, "")</f>
        <v>-3.1872509960159362E-2</v>
      </c>
      <c r="F99" s="18">
        <f>IF(ISNUMBER(D99), $B118 * E99, "")</f>
        <v>-4780.8764940239043</v>
      </c>
      <c r="G99" s="31">
        <v>1180</v>
      </c>
      <c r="H99" s="32">
        <f t="shared" ref="H99:H102" si="47">IF(ISNUMBER(G99), (G99 - $B99) / $B99, "")</f>
        <v>-5.9760956175298807E-2</v>
      </c>
      <c r="I99" s="101">
        <f>IF(ISNUMBER(G99), $B118 * H99, "")</f>
        <v>-8964.1434262948205</v>
      </c>
      <c r="J99" s="15">
        <v>1170</v>
      </c>
      <c r="K99" s="32">
        <f t="shared" ref="K99:K102" si="48">IF(ISNUMBER(J99), (J99 - $B99) / $B99, "")</f>
        <v>-6.7729083665338641E-2</v>
      </c>
      <c r="L99" s="18">
        <f>IF(ISNUMBER(J99), $B118 * K99, "")</f>
        <v>-10159.362549800797</v>
      </c>
      <c r="M99" s="31">
        <v>1125</v>
      </c>
      <c r="N99" s="32">
        <f t="shared" ref="N99:N102" si="49">IF(ISNUMBER(M99), (M99 - $B99) / $B99, "")</f>
        <v>-0.10358565737051793</v>
      </c>
      <c r="O99" s="18">
        <f>IF(ISNUMBER(M99), $B118 * N99, "")</f>
        <v>-15537.84860557769</v>
      </c>
      <c r="Q99" s="223"/>
      <c r="R99" s="223"/>
      <c r="S99" s="223"/>
    </row>
    <row r="100" spans="1:19" ht="17.25" thickBot="1">
      <c r="A100" s="125" t="s">
        <v>224</v>
      </c>
      <c r="B100" s="126">
        <v>888</v>
      </c>
      <c r="C100" s="77">
        <v>4.9645390099999999E-2</v>
      </c>
      <c r="D100" s="15">
        <v>894</v>
      </c>
      <c r="E100" s="32">
        <f t="shared" si="46"/>
        <v>6.7567567567567571E-3</v>
      </c>
      <c r="F100" s="18">
        <f>IF(ISNUMBER(D100), $B118 * E100, "")</f>
        <v>1013.5135135135135</v>
      </c>
      <c r="G100" s="31">
        <v>885</v>
      </c>
      <c r="H100" s="32">
        <f t="shared" si="47"/>
        <v>-3.3783783783783786E-3</v>
      </c>
      <c r="I100" s="101">
        <f>IF(ISNUMBER(G100), $B118 * H100, "")</f>
        <v>-506.75675675675677</v>
      </c>
      <c r="J100" s="15">
        <v>890</v>
      </c>
      <c r="K100" s="32">
        <f t="shared" si="48"/>
        <v>2.2522522522522522E-3</v>
      </c>
      <c r="L100" s="18">
        <f>IF(ISNUMBER(J100), $B118 * K100, "")</f>
        <v>337.83783783783781</v>
      </c>
      <c r="M100" s="31">
        <v>851</v>
      </c>
      <c r="N100" s="32">
        <f t="shared" si="49"/>
        <v>-4.1666666666666664E-2</v>
      </c>
      <c r="O100" s="18">
        <f>IF(ISNUMBER(M100), $B118 * N100, "")</f>
        <v>-6250</v>
      </c>
      <c r="Q100" s="228"/>
      <c r="R100" s="228"/>
      <c r="S100" s="228"/>
    </row>
    <row r="101" spans="1:19" ht="17.25" thickBot="1">
      <c r="A101" s="125" t="s">
        <v>244</v>
      </c>
      <c r="B101" s="126">
        <v>1280</v>
      </c>
      <c r="C101" s="77">
        <v>4.06504065E-2</v>
      </c>
      <c r="D101" s="15">
        <v>1370</v>
      </c>
      <c r="E101" s="32">
        <f t="shared" si="46"/>
        <v>7.03125E-2</v>
      </c>
      <c r="F101" s="18">
        <f>IF(ISNUMBER(D101), $B118 * E101, "")</f>
        <v>10546.875</v>
      </c>
      <c r="G101" s="31">
        <v>1350</v>
      </c>
      <c r="H101" s="32">
        <f t="shared" si="47"/>
        <v>5.46875E-2</v>
      </c>
      <c r="I101" s="101">
        <f>IF(ISNUMBER(G101), $B118 * H101, "")</f>
        <v>8203.125</v>
      </c>
      <c r="J101" s="15">
        <v>1370</v>
      </c>
      <c r="K101" s="32">
        <f t="shared" si="48"/>
        <v>7.03125E-2</v>
      </c>
      <c r="L101" s="18">
        <f>IF(ISNUMBER(J101), $B118 * K101, "")</f>
        <v>10546.875</v>
      </c>
      <c r="M101" s="31">
        <v>1265</v>
      </c>
      <c r="N101" s="32">
        <f t="shared" si="49"/>
        <v>-1.171875E-2</v>
      </c>
      <c r="O101" s="18">
        <f>IF(ISNUMBER(M101), $B118 * N101, "")</f>
        <v>-1757.8125</v>
      </c>
      <c r="Q101" s="228"/>
      <c r="R101" s="228"/>
      <c r="S101" s="228"/>
    </row>
    <row r="102" spans="1:19" ht="17.25" thickBot="1">
      <c r="A102" s="127" t="s">
        <v>62</v>
      </c>
      <c r="B102" s="128">
        <v>31540</v>
      </c>
      <c r="C102" s="78">
        <v>3.1055900599999998E-2</v>
      </c>
      <c r="D102" s="20">
        <v>31290</v>
      </c>
      <c r="E102" s="21">
        <f t="shared" si="46"/>
        <v>-7.9264426125554843E-3</v>
      </c>
      <c r="F102" s="22">
        <f>IF(ISNUMBER(D102), $B118 * E102, "")</f>
        <v>-1188.9663918833226</v>
      </c>
      <c r="G102" s="30">
        <v>29110</v>
      </c>
      <c r="H102" s="21">
        <f t="shared" si="47"/>
        <v>-7.7045022194039317E-2</v>
      </c>
      <c r="I102" s="105">
        <f>IF(ISNUMBER(G102), $B118 * H102, "")</f>
        <v>-11556.753329105897</v>
      </c>
      <c r="J102" s="20">
        <v>28980</v>
      </c>
      <c r="K102" s="21">
        <f t="shared" si="48"/>
        <v>-8.1166772352568167E-2</v>
      </c>
      <c r="L102" s="22">
        <f>IF(ISNUMBER(J102), $B118 * K102, "")</f>
        <v>-12175.015852885224</v>
      </c>
      <c r="M102" s="30">
        <v>28250</v>
      </c>
      <c r="N102" s="21">
        <f t="shared" si="49"/>
        <v>-0.10431198478123019</v>
      </c>
      <c r="O102" s="22">
        <f>IF(ISNUMBER(M102), $B118 * N102, "")</f>
        <v>-15646.797717184529</v>
      </c>
      <c r="Q102" s="228"/>
      <c r="R102" s="228"/>
      <c r="S102" s="228"/>
    </row>
    <row r="103" spans="1:19" ht="17.25" thickBot="1">
      <c r="A103" s="125" t="s">
        <v>248</v>
      </c>
      <c r="B103" s="129">
        <v>729</v>
      </c>
      <c r="C103" s="80">
        <v>2.82087447E-2</v>
      </c>
      <c r="D103" s="106">
        <v>731</v>
      </c>
      <c r="E103" s="107">
        <f>IF(ISNUMBER(D103), (D103 - $B103) / $B103, "")</f>
        <v>2.7434842249657062E-3</v>
      </c>
      <c r="F103" s="108">
        <f>IF(ISNUMBER(D103), $B118 * E103, "")</f>
        <v>411.52263374485591</v>
      </c>
      <c r="G103" s="109">
        <v>715</v>
      </c>
      <c r="H103" s="107">
        <f>IF(ISNUMBER(G103), (G103 - $B103) / $B103, "")</f>
        <v>-1.9204389574759947E-2</v>
      </c>
      <c r="I103" s="110">
        <f>IF(ISNUMBER(G103), $B118 * H103, "")</f>
        <v>-2880.658436213992</v>
      </c>
      <c r="J103" s="106">
        <v>712</v>
      </c>
      <c r="K103" s="107">
        <f>IF(ISNUMBER(J103), (J103 - $B103) / $B103, "")</f>
        <v>-2.3319615912208505E-2</v>
      </c>
      <c r="L103" s="108">
        <f>IF(ISNUMBER(J103), $B118 * K103, "")</f>
        <v>-3497.9423868312756</v>
      </c>
      <c r="M103" s="109">
        <v>686</v>
      </c>
      <c r="N103" s="107">
        <f>IF(ISNUMBER(M103), (M103 - $B103) / $B103, "")</f>
        <v>-5.8984910836762688E-2</v>
      </c>
      <c r="O103" s="108">
        <f>IF(ISNUMBER(M103), $B118 * N103, "")</f>
        <v>-8847.7366255144025</v>
      </c>
      <c r="Q103" s="228"/>
      <c r="R103" s="228"/>
      <c r="S103" s="228"/>
    </row>
    <row r="104" spans="1:19" ht="17.25" thickBot="1">
      <c r="A104" s="125" t="s">
        <v>232</v>
      </c>
      <c r="B104" s="126">
        <v>398</v>
      </c>
      <c r="C104" s="77">
        <v>1.2722646299999999E-2</v>
      </c>
      <c r="D104" s="15">
        <v>389</v>
      </c>
      <c r="E104" s="32">
        <f t="shared" ref="E104:E107" si="50">IF(ISNUMBER(D104), (D104 - $B104) / $B104, "")</f>
        <v>-2.2613065326633167E-2</v>
      </c>
      <c r="F104" s="18">
        <f>IF(ISNUMBER(D104), $B118 * E104, "")</f>
        <v>-3391.9597989949748</v>
      </c>
      <c r="G104" s="31">
        <v>388</v>
      </c>
      <c r="H104" s="32">
        <f t="shared" ref="H104:H107" si="51">IF(ISNUMBER(G104), (G104 - $B104) / $B104, "")</f>
        <v>-2.5125628140703519E-2</v>
      </c>
      <c r="I104" s="101">
        <f>IF(ISNUMBER(G104), $B118 * H104, "")</f>
        <v>-3768.844221105528</v>
      </c>
      <c r="J104" s="15">
        <v>384</v>
      </c>
      <c r="K104" s="32">
        <f t="shared" ref="K104:K107" si="52">IF(ISNUMBER(J104), (J104 - $B104) / $B104, "")</f>
        <v>-3.5175879396984924E-2</v>
      </c>
      <c r="L104" s="18">
        <f>IF(ISNUMBER(J104), $B118 * K104, "")</f>
        <v>-5276.3819095477384</v>
      </c>
      <c r="M104" s="31">
        <v>375</v>
      </c>
      <c r="N104" s="32">
        <f t="shared" ref="N104:N107" si="53">IF(ISNUMBER(M104), (M104 - $B104) / $B104, "")</f>
        <v>-5.7788944723618091E-2</v>
      </c>
      <c r="O104" s="18">
        <f>IF(ISNUMBER(M104), $B118 * N104, "")</f>
        <v>-8668.3417085427136</v>
      </c>
      <c r="Q104" s="228"/>
      <c r="R104" s="228"/>
      <c r="S104" s="228"/>
    </row>
    <row r="105" spans="1:19" ht="17.25" thickBot="1">
      <c r="A105" s="125" t="s">
        <v>91</v>
      </c>
      <c r="B105" s="126">
        <v>37360</v>
      </c>
      <c r="C105" s="77">
        <v>9.4569035000000006E-3</v>
      </c>
      <c r="D105" s="15">
        <v>37120</v>
      </c>
      <c r="E105" s="32">
        <f t="shared" si="50"/>
        <v>-6.4239828693790149E-3</v>
      </c>
      <c r="F105" s="18">
        <f>IF(ISNUMBER(D105), $B118 * E105, "")</f>
        <v>-963.59743040685225</v>
      </c>
      <c r="G105" s="31">
        <v>35890</v>
      </c>
      <c r="H105" s="32">
        <f t="shared" si="51"/>
        <v>-3.9346895074946465E-2</v>
      </c>
      <c r="I105" s="101">
        <f>IF(ISNUMBER(G105), $B118 * H105, "")</f>
        <v>-5902.0342612419699</v>
      </c>
      <c r="J105" s="15">
        <v>35710</v>
      </c>
      <c r="K105" s="32">
        <f t="shared" si="52"/>
        <v>-4.4164882226980728E-2</v>
      </c>
      <c r="L105" s="18">
        <f>IF(ISNUMBER(J105), $B118 * K105, "")</f>
        <v>-6624.7323340471094</v>
      </c>
      <c r="M105" s="31">
        <v>35180</v>
      </c>
      <c r="N105" s="32">
        <f t="shared" si="53"/>
        <v>-5.8351177730192723E-2</v>
      </c>
      <c r="O105" s="18">
        <f>IF(ISNUMBER(M105), $B118 * N105, "")</f>
        <v>-8752.6766595289082</v>
      </c>
      <c r="Q105" s="228"/>
      <c r="R105" s="228"/>
      <c r="S105" s="228"/>
    </row>
    <row r="106" spans="1:19" ht="17.25" thickBot="1">
      <c r="A106" s="125" t="s">
        <v>236</v>
      </c>
      <c r="B106" s="126">
        <v>109</v>
      </c>
      <c r="C106" s="77">
        <v>9.2592592999999994E-3</v>
      </c>
      <c r="D106" s="15">
        <v>108</v>
      </c>
      <c r="E106" s="32">
        <f t="shared" si="50"/>
        <v>-9.1743119266055051E-3</v>
      </c>
      <c r="F106" s="18">
        <f>IF(ISNUMBER(D106), $B118 * E106, "")</f>
        <v>-1376.1467889908258</v>
      </c>
      <c r="G106" s="31">
        <v>102</v>
      </c>
      <c r="H106" s="32">
        <f t="shared" si="51"/>
        <v>-6.4220183486238536E-2</v>
      </c>
      <c r="I106" s="101">
        <f>IF(ISNUMBER(G106), $B118 * H106, "")</f>
        <v>-9633.0275229357812</v>
      </c>
      <c r="J106" s="15">
        <v>102</v>
      </c>
      <c r="K106" s="32">
        <f t="shared" si="52"/>
        <v>-6.4220183486238536E-2</v>
      </c>
      <c r="L106" s="18">
        <f>IF(ISNUMBER(J106), $B118 * K106, "")</f>
        <v>-9633.0275229357812</v>
      </c>
      <c r="M106" s="31">
        <v>101</v>
      </c>
      <c r="N106" s="32">
        <f t="shared" si="53"/>
        <v>-7.3394495412844041E-2</v>
      </c>
      <c r="O106" s="18">
        <f>IF(ISNUMBER(M106), $B118 * N106, "")</f>
        <v>-11009.174311926607</v>
      </c>
      <c r="Q106" s="33"/>
      <c r="R106" s="33"/>
    </row>
    <row r="107" spans="1:19" ht="17.25" thickBot="1">
      <c r="A107" s="130" t="s">
        <v>242</v>
      </c>
      <c r="B107" s="131">
        <v>5300</v>
      </c>
      <c r="C107" s="79">
        <v>8.5632730999999993E-3</v>
      </c>
      <c r="D107" s="24">
        <v>5310</v>
      </c>
      <c r="E107" s="25">
        <f t="shared" si="50"/>
        <v>1.8867924528301887E-3</v>
      </c>
      <c r="F107" s="104">
        <f>IF(ISNUMBER(D107), $B118 * E107, "")</f>
        <v>283.01886792452831</v>
      </c>
      <c r="G107" s="102">
        <v>5335</v>
      </c>
      <c r="H107" s="25">
        <f t="shared" si="51"/>
        <v>6.6037735849056606E-3</v>
      </c>
      <c r="I107" s="103">
        <f>IF(ISNUMBER(G107), $B118 * H107, "")</f>
        <v>990.56603773584914</v>
      </c>
      <c r="J107" s="24">
        <v>5300</v>
      </c>
      <c r="K107" s="25">
        <f t="shared" si="52"/>
        <v>0</v>
      </c>
      <c r="L107" s="104">
        <f>IF(ISNUMBER(J107), $B118 * K107, "")</f>
        <v>0</v>
      </c>
      <c r="M107" s="102">
        <v>5180</v>
      </c>
      <c r="N107" s="25">
        <f t="shared" si="53"/>
        <v>-2.2641509433962263E-2</v>
      </c>
      <c r="O107" s="104">
        <f>IF(ISNUMBER(M107), $B118 * N107, "")</f>
        <v>-3396.2264150943392</v>
      </c>
      <c r="Q107" s="237"/>
      <c r="R107" s="238"/>
      <c r="S107" s="239"/>
    </row>
    <row r="108" spans="1:19">
      <c r="A108" s="123" t="s">
        <v>183</v>
      </c>
      <c r="B108" s="124">
        <v>4560</v>
      </c>
      <c r="C108" s="76">
        <v>7.7348065999999997E-3</v>
      </c>
      <c r="D108" s="13">
        <v>4525</v>
      </c>
      <c r="E108" s="14">
        <f>IF(ISNUMBER(D108), (D108 - $B108) / $B108, "")</f>
        <v>-7.6754385964912276E-3</v>
      </c>
      <c r="F108" s="16">
        <f>IF(ISNUMBER(D108), $B118 * E108, "")</f>
        <v>-1151.3157894736842</v>
      </c>
      <c r="G108" s="29">
        <v>4380</v>
      </c>
      <c r="H108" s="14">
        <f>IF(ISNUMBER(G108), (G108 - $B108) / $B108, "")</f>
        <v>-3.9473684210526314E-2</v>
      </c>
      <c r="I108" s="100">
        <f>IF(ISNUMBER(G108), $B118 * H108, "")</f>
        <v>-5921.0526315789466</v>
      </c>
      <c r="J108" s="13">
        <v>4390</v>
      </c>
      <c r="K108" s="14">
        <f>IF(ISNUMBER(J108), (J108 - $B108) / $B108, "")</f>
        <v>-3.7280701754385963E-2</v>
      </c>
      <c r="L108" s="16">
        <f>IF(ISNUMBER(J108), $B118 * K108, "")</f>
        <v>-5592.1052631578941</v>
      </c>
      <c r="M108" s="29">
        <v>4275</v>
      </c>
      <c r="N108" s="14">
        <f>IF(ISNUMBER(M108), (M108 - $B108) / $B108, "")</f>
        <v>-6.25E-2</v>
      </c>
      <c r="O108" s="16">
        <f>IF(ISNUMBER(M108), $B118 * N108, "")</f>
        <v>-9375</v>
      </c>
      <c r="Q108" s="240"/>
      <c r="R108" s="241"/>
      <c r="S108" s="242"/>
    </row>
    <row r="109" spans="1:19" ht="17.25" thickBot="1">
      <c r="A109" s="125" t="s">
        <v>222</v>
      </c>
      <c r="B109" s="126">
        <v>928</v>
      </c>
      <c r="C109" s="77">
        <v>7.6004343000000002E-3</v>
      </c>
      <c r="D109" s="15">
        <v>909</v>
      </c>
      <c r="E109" s="32">
        <f t="shared" ref="E109:E112" si="54">IF(ISNUMBER(D109), (D109 - $B109) / $B109, "")</f>
        <v>-2.0474137931034482E-2</v>
      </c>
      <c r="F109" s="18">
        <f>IF(ISNUMBER(D109), $B118 * E109, "")</f>
        <v>-3071.1206896551721</v>
      </c>
      <c r="G109" s="31">
        <v>893</v>
      </c>
      <c r="H109" s="32">
        <f t="shared" ref="H109:H112" si="55">IF(ISNUMBER(G109), (G109 - $B109) / $B109, "")</f>
        <v>-3.7715517241379309E-2</v>
      </c>
      <c r="I109" s="101">
        <f>IF(ISNUMBER(G109), $B118 * H109, "")</f>
        <v>-5657.3275862068967</v>
      </c>
      <c r="J109" s="15">
        <v>894</v>
      </c>
      <c r="K109" s="32">
        <f t="shared" ref="K109:K112" si="56">IF(ISNUMBER(J109), (J109 - $B109) / $B109, "")</f>
        <v>-3.6637931034482756E-2</v>
      </c>
      <c r="L109" s="18">
        <f>IF(ISNUMBER(J109), $B118 * K109, "")</f>
        <v>-5495.689655172413</v>
      </c>
      <c r="M109" s="31">
        <v>885</v>
      </c>
      <c r="N109" s="32">
        <f t="shared" ref="N109:N112" si="57">IF(ISNUMBER(M109), (M109 - $B109) / $B109, "")</f>
        <v>-4.6336206896551727E-2</v>
      </c>
      <c r="O109" s="18">
        <f>IF(ISNUMBER(M109), $B118 * N109, "")</f>
        <v>-6950.4310344827591</v>
      </c>
      <c r="Q109" s="243"/>
      <c r="R109" s="244"/>
      <c r="S109" s="245"/>
    </row>
    <row r="110" spans="1:19" ht="17.25" thickBot="1">
      <c r="A110" s="125" t="s">
        <v>159</v>
      </c>
      <c r="B110" s="126">
        <v>67.099999999999994</v>
      </c>
      <c r="C110" s="77">
        <v>5.9970014999999998E-3</v>
      </c>
      <c r="D110" s="15">
        <v>65.400000000000006</v>
      </c>
      <c r="E110" s="32">
        <f t="shared" si="54"/>
        <v>-2.5335320417287463E-2</v>
      </c>
      <c r="F110" s="18">
        <f>IF(ISNUMBER(D110), $B118 * E110, "")</f>
        <v>-3800.2980625931195</v>
      </c>
      <c r="G110" s="31">
        <v>64.900000000000006</v>
      </c>
      <c r="H110" s="32">
        <f t="shared" si="55"/>
        <v>-3.2786885245901475E-2</v>
      </c>
      <c r="I110" s="101">
        <f>IF(ISNUMBER(G110), $B118 * H110, "")</f>
        <v>-4918.032786885221</v>
      </c>
      <c r="J110" s="15">
        <v>64.8</v>
      </c>
      <c r="K110" s="32">
        <f t="shared" si="56"/>
        <v>-3.42771982116244E-2</v>
      </c>
      <c r="L110" s="18">
        <f>IF(ISNUMBER(J110), $B118 * K110, "")</f>
        <v>-5141.57973174366</v>
      </c>
      <c r="M110" s="31">
        <v>63</v>
      </c>
      <c r="N110" s="32">
        <f t="shared" si="57"/>
        <v>-6.1102831594634796E-2</v>
      </c>
      <c r="O110" s="18">
        <f>IF(ISNUMBER(M110), $B118 * N110, "")</f>
        <v>-9165.4247391952194</v>
      </c>
      <c r="Q110" s="228"/>
      <c r="R110" s="228"/>
      <c r="S110" s="228"/>
    </row>
    <row r="111" spans="1:19" ht="17.25" thickBot="1">
      <c r="A111" s="125" t="s">
        <v>240</v>
      </c>
      <c r="B111" s="126">
        <v>1085</v>
      </c>
      <c r="C111" s="77">
        <v>4.6296295999999999E-3</v>
      </c>
      <c r="D111" s="15">
        <v>1085</v>
      </c>
      <c r="E111" s="32">
        <f t="shared" si="54"/>
        <v>0</v>
      </c>
      <c r="F111" s="18">
        <f>IF(ISNUMBER(D111), $B118 * E111, "")</f>
        <v>0</v>
      </c>
      <c r="G111" s="31">
        <v>1090</v>
      </c>
      <c r="H111" s="32">
        <f t="shared" si="55"/>
        <v>4.608294930875576E-3</v>
      </c>
      <c r="I111" s="101">
        <f>IF(ISNUMBER(G111), $B118 * H111, "")</f>
        <v>691.24423963133643</v>
      </c>
      <c r="J111" s="15">
        <v>1090</v>
      </c>
      <c r="K111" s="32">
        <f t="shared" si="56"/>
        <v>4.608294930875576E-3</v>
      </c>
      <c r="L111" s="18">
        <f>IF(ISNUMBER(J111), $B118 * K111, "")</f>
        <v>691.24423963133643</v>
      </c>
      <c r="M111" s="31">
        <v>1025</v>
      </c>
      <c r="N111" s="32">
        <f t="shared" si="57"/>
        <v>-5.5299539170506916E-2</v>
      </c>
      <c r="O111" s="18">
        <f>IF(ISNUMBER(M111), $B118 * N111, "")</f>
        <v>-8294.9308755760376</v>
      </c>
      <c r="Q111" s="223"/>
      <c r="R111" s="223"/>
      <c r="S111" s="223"/>
    </row>
    <row r="112" spans="1:19" ht="17.25" thickBot="1">
      <c r="A112" s="127" t="s">
        <v>117</v>
      </c>
      <c r="B112" s="128">
        <v>3205</v>
      </c>
      <c r="C112" s="78">
        <v>3.1298904999999999E-3</v>
      </c>
      <c r="D112" s="20">
        <v>3130</v>
      </c>
      <c r="E112" s="21">
        <f t="shared" si="54"/>
        <v>-2.3400936037441498E-2</v>
      </c>
      <c r="F112" s="22">
        <f>IF(ISNUMBER(D112), $B118 * E112, "")</f>
        <v>-3510.1404056162246</v>
      </c>
      <c r="G112" s="30">
        <v>3015</v>
      </c>
      <c r="H112" s="21">
        <f t="shared" si="55"/>
        <v>-5.9282371294851796E-2</v>
      </c>
      <c r="I112" s="105">
        <f>IF(ISNUMBER(G112), $B118 * H112, "")</f>
        <v>-8892.3556942277701</v>
      </c>
      <c r="J112" s="20">
        <v>3015</v>
      </c>
      <c r="K112" s="21">
        <f t="shared" si="56"/>
        <v>-5.9282371294851796E-2</v>
      </c>
      <c r="L112" s="22">
        <f>IF(ISNUMBER(J112), $B118 * K112, "")</f>
        <v>-8892.3556942277701</v>
      </c>
      <c r="M112" s="30">
        <v>2995</v>
      </c>
      <c r="N112" s="21">
        <f t="shared" si="57"/>
        <v>-6.5522620904836196E-2</v>
      </c>
      <c r="O112" s="22">
        <f>IF(ISNUMBER(M112), $B118 * N112, "")</f>
        <v>-9828.3931357254296</v>
      </c>
      <c r="Q112" s="223"/>
      <c r="R112" s="223"/>
      <c r="S112" s="223"/>
    </row>
    <row r="113" spans="1:19" ht="17.25" thickBot="1">
      <c r="A113" s="125" t="s">
        <v>238</v>
      </c>
      <c r="B113" s="129">
        <v>412</v>
      </c>
      <c r="C113" s="80">
        <v>2.4330900000000002E-3</v>
      </c>
      <c r="D113" s="106">
        <v>404</v>
      </c>
      <c r="E113" s="107">
        <f>IF(ISNUMBER(D113), (D113 - $B113) / $B113, "")</f>
        <v>-1.9417475728155338E-2</v>
      </c>
      <c r="F113" s="108">
        <f>IF(ISNUMBER(D113), $B118 * E113, "")</f>
        <v>-2912.6213592233007</v>
      </c>
      <c r="G113" s="109">
        <v>397</v>
      </c>
      <c r="H113" s="107">
        <f>IF(ISNUMBER(G113), (G113 - $B113) / $B113, "")</f>
        <v>-3.640776699029126E-2</v>
      </c>
      <c r="I113" s="110">
        <f>IF(ISNUMBER(G113), $B118 * H113, "")</f>
        <v>-5461.1650485436894</v>
      </c>
      <c r="J113" s="106">
        <v>396</v>
      </c>
      <c r="K113" s="107">
        <f>IF(ISNUMBER(J113), (J113 - $B113) / $B113, "")</f>
        <v>-3.8834951456310676E-2</v>
      </c>
      <c r="L113" s="108">
        <f>IF(ISNUMBER(J113), $B118 * K113, "")</f>
        <v>-5825.2427184466014</v>
      </c>
      <c r="M113" s="109">
        <v>391</v>
      </c>
      <c r="N113" s="107">
        <f>IF(ISNUMBER(M113), (M113 - $B113) / $B113, "")</f>
        <v>-5.0970873786407765E-2</v>
      </c>
      <c r="O113" s="108">
        <f>IF(ISNUMBER(M113), $B118 * N113, "")</f>
        <v>-7645.6310679611652</v>
      </c>
      <c r="Q113" s="228"/>
      <c r="R113" s="228"/>
      <c r="S113" s="228"/>
    </row>
    <row r="114" spans="1:19" ht="17.25" thickBot="1">
      <c r="A114" s="125" t="s">
        <v>115</v>
      </c>
      <c r="B114" s="126">
        <v>535</v>
      </c>
      <c r="C114" s="77">
        <v>1.8726591999999999E-3</v>
      </c>
      <c r="D114" s="15">
        <v>531</v>
      </c>
      <c r="E114" s="32">
        <f t="shared" ref="E114:E117" si="58">IF(ISNUMBER(D114), (D114 - $B114) / $B114, "")</f>
        <v>-7.4766355140186919E-3</v>
      </c>
      <c r="F114" s="18">
        <f>IF(ISNUMBER(D114), $B118 * E114, "")</f>
        <v>-1121.4953271028037</v>
      </c>
      <c r="G114" s="31">
        <v>506</v>
      </c>
      <c r="H114" s="32">
        <f t="shared" ref="H114:H117" si="59">IF(ISNUMBER(G114), (G114 - $B114) / $B114, "")</f>
        <v>-5.4205607476635512E-2</v>
      </c>
      <c r="I114" s="101">
        <f>IF(ISNUMBER(G114), $B118 * H114, "")</f>
        <v>-8130.8411214953267</v>
      </c>
      <c r="J114" s="15">
        <v>505</v>
      </c>
      <c r="K114" s="32">
        <f t="shared" ref="K114:K117" si="60">IF(ISNUMBER(J114), (J114 - $B114) / $B114, "")</f>
        <v>-5.6074766355140186E-2</v>
      </c>
      <c r="L114" s="18">
        <f>IF(ISNUMBER(J114), $B118 * K114, "")</f>
        <v>-8411.2149532710282</v>
      </c>
      <c r="M114" s="31">
        <v>500</v>
      </c>
      <c r="N114" s="32">
        <f t="shared" ref="N114:N117" si="61">IF(ISNUMBER(M114), (M114 - $B114) / $B114, "")</f>
        <v>-6.5420560747663545E-2</v>
      </c>
      <c r="O114" s="18">
        <f>IF(ISNUMBER(M114), $B118 * N114, "")</f>
        <v>-9813.0841121495323</v>
      </c>
      <c r="Q114" s="228"/>
      <c r="R114" s="228"/>
      <c r="S114" s="228"/>
    </row>
    <row r="115" spans="1:19" ht="17.25" thickBot="1">
      <c r="A115" s="125" t="s">
        <v>200</v>
      </c>
      <c r="B115" s="126">
        <v>11</v>
      </c>
      <c r="C115" s="77">
        <v>0</v>
      </c>
      <c r="D115" s="15">
        <v>10.7</v>
      </c>
      <c r="E115" s="32">
        <f t="shared" si="58"/>
        <v>-2.7272727272727337E-2</v>
      </c>
      <c r="F115" s="18">
        <f>IF(ISNUMBER(D115), $B118 * E115, "")</f>
        <v>-4090.9090909091005</v>
      </c>
      <c r="G115" s="31">
        <v>10.4</v>
      </c>
      <c r="H115" s="32">
        <f t="shared" si="59"/>
        <v>-5.4545454545454515E-2</v>
      </c>
      <c r="I115" s="101">
        <f>IF(ISNUMBER(G115), $B118 * H115, "")</f>
        <v>-8181.8181818181774</v>
      </c>
      <c r="J115" s="15">
        <v>10.5</v>
      </c>
      <c r="K115" s="32">
        <f t="shared" si="60"/>
        <v>-4.5454545454545456E-2</v>
      </c>
      <c r="L115" s="18">
        <f>IF(ISNUMBER(J115), $B118 * K115, "")</f>
        <v>-6818.181818181818</v>
      </c>
      <c r="M115" s="31">
        <v>10.3</v>
      </c>
      <c r="N115" s="32">
        <f t="shared" si="61"/>
        <v>-6.3636363636363574E-2</v>
      </c>
      <c r="O115" s="18">
        <f>IF(ISNUMBER(M115), $B118 * N115, "")</f>
        <v>-9545.4545454545369</v>
      </c>
      <c r="Q115" s="228"/>
      <c r="R115" s="228"/>
      <c r="S115" s="228"/>
    </row>
    <row r="116" spans="1:19">
      <c r="A116" s="125" t="s">
        <v>175</v>
      </c>
      <c r="B116" s="126">
        <v>10.8</v>
      </c>
      <c r="C116" s="77">
        <v>0</v>
      </c>
      <c r="D116" s="15">
        <v>10.6</v>
      </c>
      <c r="E116" s="32">
        <f t="shared" si="58"/>
        <v>-1.8518518518518615E-2</v>
      </c>
      <c r="F116" s="18">
        <f>IF(ISNUMBER(D116), $B118 * E116, "")</f>
        <v>-2777.7777777777924</v>
      </c>
      <c r="G116" s="31">
        <v>10.3</v>
      </c>
      <c r="H116" s="32">
        <f t="shared" si="59"/>
        <v>-4.6296296296296294E-2</v>
      </c>
      <c r="I116" s="101">
        <f>IF(ISNUMBER(G116), $B118 * H116, "")</f>
        <v>-6944.4444444444443</v>
      </c>
      <c r="J116" s="15">
        <v>10.199999999999999</v>
      </c>
      <c r="K116" s="32">
        <f t="shared" si="60"/>
        <v>-5.5555555555555684E-2</v>
      </c>
      <c r="L116" s="18">
        <f>IF(ISNUMBER(J116), $B118 * K116, "")</f>
        <v>-8333.3333333333521</v>
      </c>
      <c r="M116" s="31">
        <v>10.199999999999999</v>
      </c>
      <c r="N116" s="32">
        <f t="shared" si="61"/>
        <v>-5.5555555555555684E-2</v>
      </c>
      <c r="O116" s="18">
        <f>IF(ISNUMBER(M116), $B118 * N116, "")</f>
        <v>-8333.3333333333521</v>
      </c>
      <c r="Q116" s="250"/>
      <c r="R116" s="251"/>
      <c r="S116" s="252"/>
    </row>
    <row r="117" spans="1:19" ht="17.25" thickBot="1">
      <c r="A117" s="130" t="s">
        <v>139</v>
      </c>
      <c r="B117" s="131">
        <v>6400</v>
      </c>
      <c r="C117" s="79">
        <v>-1.5600624E-3</v>
      </c>
      <c r="D117" s="24">
        <v>6240</v>
      </c>
      <c r="E117" s="25">
        <f t="shared" si="58"/>
        <v>-2.5000000000000001E-2</v>
      </c>
      <c r="F117" s="104">
        <f>IF(ISNUMBER(D117), $B118 * E117, "")</f>
        <v>-3750</v>
      </c>
      <c r="G117" s="102">
        <v>6070</v>
      </c>
      <c r="H117" s="25">
        <f t="shared" si="59"/>
        <v>-5.1562499999999997E-2</v>
      </c>
      <c r="I117" s="103">
        <f>IF(ISNUMBER(G117), $B118 * H117, "")</f>
        <v>-7734.375</v>
      </c>
      <c r="J117" s="24">
        <v>6015</v>
      </c>
      <c r="K117" s="25">
        <f t="shared" si="60"/>
        <v>-6.0156250000000001E-2</v>
      </c>
      <c r="L117" s="104">
        <f>IF(ISNUMBER(J117), $B118 * K117, "")</f>
        <v>-9023.4375</v>
      </c>
      <c r="M117" s="102">
        <v>5980</v>
      </c>
      <c r="N117" s="25">
        <f t="shared" si="61"/>
        <v>-6.5625000000000003E-2</v>
      </c>
      <c r="O117" s="104">
        <f>IF(ISNUMBER(M117), $B118 * N117, "")</f>
        <v>-9843.75</v>
      </c>
      <c r="Q117" s="253"/>
      <c r="R117" s="254"/>
      <c r="S117" s="255"/>
    </row>
    <row r="118" spans="1:19" ht="17.25" thickBot="1">
      <c r="A118" s="132" t="s">
        <v>266</v>
      </c>
      <c r="B118" s="261">
        <f>$B$37</f>
        <v>150000</v>
      </c>
      <c r="C118" s="262"/>
      <c r="D118" s="26" t="s">
        <v>267</v>
      </c>
      <c r="E118" s="27">
        <f>IF(COUNT(E98:E117), SUM(E98:E117) / COUNT(E98:E117), 0)</f>
        <v>-3.2303439740699268E-3</v>
      </c>
      <c r="F118" s="28">
        <f>SUM(F98:F117)</f>
        <v>-9691.0319222097805</v>
      </c>
      <c r="G118" s="26" t="s">
        <v>267</v>
      </c>
      <c r="H118" s="27">
        <f>IF(COUNT(H98:H117), SUM(H98:H117) / COUNT(H98:H117), 0)</f>
        <v>-2.4053344196538689E-2</v>
      </c>
      <c r="I118" s="28">
        <f>SUM(I98:I117)</f>
        <v>-72160.032589616079</v>
      </c>
      <c r="J118" s="26" t="s">
        <v>267</v>
      </c>
      <c r="K118" s="27">
        <f>IF(COUNT(K98:K117), SUM(K98:K117) / COUNT(K98:K117), 0)</f>
        <v>-2.5839764575642948E-2</v>
      </c>
      <c r="L118" s="28">
        <f>SUM(L98:L117)</f>
        <v>-77519.293726928823</v>
      </c>
      <c r="M118" s="26" t="s">
        <v>267</v>
      </c>
      <c r="N118" s="27">
        <f>IF(COUNT(N98:N117), SUM(N98:N117) / COUNT(N98:N117), 0)</f>
        <v>-5.3452881913081271E-2</v>
      </c>
      <c r="O118" s="28">
        <f>SUM(O98:O117)</f>
        <v>-160358.64573924383</v>
      </c>
      <c r="Q118" s="256"/>
      <c r="R118" s="257"/>
      <c r="S118" s="258"/>
    </row>
    <row r="120" spans="1:19" ht="17.25" thickBot="1"/>
    <row r="121" spans="1:19" ht="17.25" thickBot="1">
      <c r="A121" s="202" t="s">
        <v>254</v>
      </c>
      <c r="B121" s="203"/>
      <c r="C121" s="203"/>
      <c r="D121" s="203"/>
      <c r="E121" s="203"/>
      <c r="F121" s="203"/>
      <c r="G121" s="203"/>
      <c r="H121" s="203"/>
      <c r="I121" s="203"/>
      <c r="J121" s="203"/>
      <c r="K121" s="203"/>
      <c r="L121" s="203"/>
      <c r="M121" s="203"/>
      <c r="N121" s="203"/>
      <c r="O121" s="204"/>
      <c r="Q121" s="223"/>
      <c r="R121" s="223"/>
      <c r="S121" s="223"/>
    </row>
    <row r="122" spans="1:19" ht="17.25" thickBot="1">
      <c r="A122" s="198" t="s">
        <v>263</v>
      </c>
      <c r="B122" s="202" t="s">
        <v>49</v>
      </c>
      <c r="C122" s="204"/>
      <c r="D122" s="202" t="s">
        <v>57</v>
      </c>
      <c r="E122" s="203"/>
      <c r="F122" s="204"/>
      <c r="G122" s="229">
        <f>_xlfn.IFNA(VLOOKUP(B122, 현재가테이블!$B$2:$D$200, 2, FALSE), "-")</f>
        <v>48446000</v>
      </c>
      <c r="H122" s="230"/>
      <c r="I122" s="231"/>
      <c r="J122" s="202" t="s">
        <v>58</v>
      </c>
      <c r="K122" s="203"/>
      <c r="L122" s="204"/>
      <c r="M122" s="232">
        <f>_xlfn.IFNA(VLOOKUP(B122, 현재가테이블!$B$2:$D$200, 3, FALSE), "-")</f>
        <v>4.5040769699999997E-2</v>
      </c>
      <c r="N122" s="233"/>
      <c r="O122" s="234"/>
      <c r="Q122" s="223"/>
      <c r="R122" s="223"/>
      <c r="S122" s="223"/>
    </row>
    <row r="123" spans="1:19" ht="17.25" thickBot="1">
      <c r="A123" s="263" t="s">
        <v>54</v>
      </c>
      <c r="B123" s="265" t="str">
        <f>TEXT($G$1, "[$-ko-KR]yyyy-mm-dd(ddd) ") &amp; "오전 00:00"</f>
        <v>2022-02-20(일) 오전 00:00</v>
      </c>
      <c r="C123" s="266"/>
      <c r="D123" s="225" t="str">
        <f>TEXT($G$1, "[$-ko-KR]yyyy-mm-dd(ddd) ") &amp; "오후 14:00"</f>
        <v>2022-02-20(일) 오후 14:00</v>
      </c>
      <c r="E123" s="226"/>
      <c r="F123" s="227"/>
      <c r="G123" s="225" t="str">
        <f>TEXT($G$1, "[$-ko-KR]yyyy-mm-dd(ddd) ") &amp; "오후 19:00"</f>
        <v>2022-02-20(일) 오후 19:00</v>
      </c>
      <c r="H123" s="226"/>
      <c r="I123" s="227"/>
      <c r="J123" s="225" t="str">
        <f>TEXT($G$1, "[$-ko-KR]yyyy-mm-dd(ddd) ") &amp; "오후 21:00"</f>
        <v>2022-02-20(일) 오후 21:00</v>
      </c>
      <c r="K123" s="226"/>
      <c r="L123" s="227"/>
      <c r="M123" s="225" t="str">
        <f>TEXT($G$1+1, "[$-ko-KR]yyyy-mm-dd(ddd) ") &amp; "오전 00:00"</f>
        <v>2022-02-21(월) 오전 00:00</v>
      </c>
      <c r="N123" s="226"/>
      <c r="O123" s="227"/>
      <c r="Q123" s="223"/>
      <c r="R123" s="223"/>
      <c r="S123" s="223"/>
    </row>
    <row r="124" spans="1:19" ht="17.25" thickBot="1">
      <c r="A124" s="264"/>
      <c r="B124" s="121" t="s">
        <v>57</v>
      </c>
      <c r="C124" s="122" t="s">
        <v>58</v>
      </c>
      <c r="D124" s="2" t="s">
        <v>57</v>
      </c>
      <c r="E124" s="10" t="s">
        <v>264</v>
      </c>
      <c r="F124" s="11" t="s">
        <v>265</v>
      </c>
      <c r="G124" s="199" t="s">
        <v>57</v>
      </c>
      <c r="H124" s="200" t="s">
        <v>264</v>
      </c>
      <c r="I124" s="201" t="s">
        <v>265</v>
      </c>
      <c r="J124" s="10" t="s">
        <v>57</v>
      </c>
      <c r="K124" s="10" t="s">
        <v>264</v>
      </c>
      <c r="L124" s="115" t="s">
        <v>265</v>
      </c>
      <c r="M124" s="2" t="s">
        <v>57</v>
      </c>
      <c r="N124" s="10" t="s">
        <v>264</v>
      </c>
      <c r="O124" s="66" t="s">
        <v>265</v>
      </c>
      <c r="Q124" s="228"/>
      <c r="R124" s="228"/>
      <c r="S124" s="228"/>
    </row>
    <row r="125" spans="1:19" ht="17.25" thickBot="1">
      <c r="A125" s="123" t="s">
        <v>198</v>
      </c>
      <c r="B125" s="124">
        <v>49</v>
      </c>
      <c r="C125" s="76">
        <v>-6.0851927000000004E-3</v>
      </c>
      <c r="D125" s="13">
        <v>48.6</v>
      </c>
      <c r="E125" s="14">
        <f>IF(ISNUMBER(D125), (D125 - $B125) / $B125, "")</f>
        <v>-8.1632653061224202E-3</v>
      </c>
      <c r="F125" s="16">
        <f>IF(ISNUMBER(D125), $B145 * E125, "")</f>
        <v>-1224.4897959183631</v>
      </c>
      <c r="G125" s="29">
        <v>47.4</v>
      </c>
      <c r="H125" s="14">
        <f>IF(ISNUMBER(G125), (G125 - $B125) / $B125, "")</f>
        <v>-3.2653061224489827E-2</v>
      </c>
      <c r="I125" s="100">
        <f>IF(ISNUMBER(G125), $B145 * H125, "")</f>
        <v>-4897.9591836734744</v>
      </c>
      <c r="J125" s="13">
        <v>47.5</v>
      </c>
      <c r="K125" s="14">
        <f>IF(ISNUMBER(J125), (J125 - $B125) / $B125, "")</f>
        <v>-3.0612244897959183E-2</v>
      </c>
      <c r="L125" s="16">
        <f>IF(ISNUMBER(J125), $B145 * K125, "")</f>
        <v>-4591.8367346938776</v>
      </c>
      <c r="M125" s="29">
        <v>47.1</v>
      </c>
      <c r="N125" s="14">
        <f>IF(ISNUMBER(M125), (M125 - $B125) / $B125, "")</f>
        <v>-3.8775510204081605E-2</v>
      </c>
      <c r="O125" s="16">
        <f>IF(ISNUMBER(M125), $B145 * N125, "")</f>
        <v>-5816.3265306122412</v>
      </c>
      <c r="Q125" s="223"/>
      <c r="R125" s="223"/>
      <c r="S125" s="223"/>
    </row>
    <row r="126" spans="1:19" ht="17.25" thickBot="1">
      <c r="A126" s="125" t="s">
        <v>204</v>
      </c>
      <c r="B126" s="126">
        <v>7.73</v>
      </c>
      <c r="C126" s="77">
        <v>-8.9743589999999995E-3</v>
      </c>
      <c r="D126" s="15">
        <v>7.6</v>
      </c>
      <c r="E126" s="32">
        <f t="shared" ref="E126:E129" si="62">IF(ISNUMBER(D126), (D126 - $B126) / $B126, "")</f>
        <v>-1.6817593790427007E-2</v>
      </c>
      <c r="F126" s="18">
        <f>IF(ISNUMBER(D126), $B145 * E126, "")</f>
        <v>-2522.6390685640513</v>
      </c>
      <c r="G126" s="31">
        <v>7.41</v>
      </c>
      <c r="H126" s="32">
        <f t="shared" ref="H126:H129" si="63">IF(ISNUMBER(G126), (G126 - $B126) / $B126, "")</f>
        <v>-4.1397153945666267E-2</v>
      </c>
      <c r="I126" s="101">
        <f>IF(ISNUMBER(G126), $B145 * H126, "")</f>
        <v>-6209.5730918499403</v>
      </c>
      <c r="J126" s="15">
        <v>7.41</v>
      </c>
      <c r="K126" s="32">
        <f t="shared" ref="K126:K129" si="64">IF(ISNUMBER(J126), (J126 - $B126) / $B126, "")</f>
        <v>-4.1397153945666267E-2</v>
      </c>
      <c r="L126" s="18">
        <f>IF(ISNUMBER(J126), $B145 * K126, "")</f>
        <v>-6209.5730918499403</v>
      </c>
      <c r="M126" s="31">
        <v>7.25</v>
      </c>
      <c r="N126" s="32">
        <f t="shared" ref="N126:N129" si="65">IF(ISNUMBER(M126), (M126 - $B126) / $B126, "")</f>
        <v>-6.2095730918499403E-2</v>
      </c>
      <c r="O126" s="18">
        <f>IF(ISNUMBER(M126), $B145 * N126, "")</f>
        <v>-9314.3596377749109</v>
      </c>
      <c r="Q126" s="223"/>
      <c r="R126" s="223"/>
      <c r="S126" s="223"/>
    </row>
    <row r="127" spans="1:19" ht="17.25" thickBot="1">
      <c r="A127" s="125" t="s">
        <v>206</v>
      </c>
      <c r="B127" s="126">
        <v>11</v>
      </c>
      <c r="C127" s="77">
        <v>-9.0090090000000001E-3</v>
      </c>
      <c r="D127" s="15">
        <v>10.8</v>
      </c>
      <c r="E127" s="32">
        <f t="shared" si="62"/>
        <v>-1.8181818181818118E-2</v>
      </c>
      <c r="F127" s="18">
        <f>IF(ISNUMBER(D127), $B145 * E127, "")</f>
        <v>-2727.2727272727179</v>
      </c>
      <c r="G127" s="31">
        <v>10.5</v>
      </c>
      <c r="H127" s="32">
        <f t="shared" si="63"/>
        <v>-4.5454545454545456E-2</v>
      </c>
      <c r="I127" s="101">
        <f>IF(ISNUMBER(G127), $B145 * H127, "")</f>
        <v>-6818.181818181818</v>
      </c>
      <c r="J127" s="15">
        <v>10.5</v>
      </c>
      <c r="K127" s="32">
        <f t="shared" si="64"/>
        <v>-4.5454545454545456E-2</v>
      </c>
      <c r="L127" s="18">
        <f>IF(ISNUMBER(J127), $B145 * K127, "")</f>
        <v>-6818.181818181818</v>
      </c>
      <c r="M127" s="31">
        <v>10.5</v>
      </c>
      <c r="N127" s="32">
        <f t="shared" si="65"/>
        <v>-4.5454545454545456E-2</v>
      </c>
      <c r="O127" s="18">
        <f>IF(ISNUMBER(M127), $B145 * N127, "")</f>
        <v>-6818.181818181818</v>
      </c>
      <c r="Q127" s="228"/>
      <c r="R127" s="228"/>
      <c r="S127" s="228"/>
    </row>
    <row r="128" spans="1:19" ht="17.25" thickBot="1">
      <c r="A128" s="125" t="s">
        <v>342</v>
      </c>
      <c r="B128" s="126">
        <v>9.23</v>
      </c>
      <c r="C128" s="77">
        <v>-9.6566524000000001E-3</v>
      </c>
      <c r="D128" s="15">
        <v>9.1199999999999992</v>
      </c>
      <c r="E128" s="32">
        <f t="shared" si="62"/>
        <v>-1.1917659804983879E-2</v>
      </c>
      <c r="F128" s="18">
        <f>IF(ISNUMBER(D128), $B145 * E128, "")</f>
        <v>-1787.6489707475819</v>
      </c>
      <c r="G128" s="31">
        <v>9.02</v>
      </c>
      <c r="H128" s="32">
        <f t="shared" si="63"/>
        <v>-2.2751895991332701E-2</v>
      </c>
      <c r="I128" s="101">
        <f>IF(ISNUMBER(G128), $B145 * H128, "")</f>
        <v>-3412.7843986999051</v>
      </c>
      <c r="J128" s="15">
        <v>9.1199999999999992</v>
      </c>
      <c r="K128" s="32">
        <f t="shared" si="64"/>
        <v>-1.1917659804983879E-2</v>
      </c>
      <c r="L128" s="18">
        <f>IF(ISNUMBER(J128), $B145 * K128, "")</f>
        <v>-1787.6489707475819</v>
      </c>
      <c r="M128" s="31">
        <v>9.0299999999999994</v>
      </c>
      <c r="N128" s="32">
        <f t="shared" si="65"/>
        <v>-2.1668472372697839E-2</v>
      </c>
      <c r="O128" s="18">
        <f>IF(ISNUMBER(M128), $B145 * N128, "")</f>
        <v>-3250.270855904676</v>
      </c>
      <c r="Q128" s="228"/>
      <c r="R128" s="228"/>
      <c r="S128" s="228"/>
    </row>
    <row r="129" spans="1:19" ht="17.25" thickBot="1">
      <c r="A129" s="127" t="s">
        <v>127</v>
      </c>
      <c r="B129" s="128">
        <v>82</v>
      </c>
      <c r="C129" s="78">
        <v>-9.6618356999999995E-3</v>
      </c>
      <c r="D129" s="20">
        <v>80.3</v>
      </c>
      <c r="E129" s="21">
        <f t="shared" si="62"/>
        <v>-2.0731707317073206E-2</v>
      </c>
      <c r="F129" s="22">
        <f>IF(ISNUMBER(D129), $B145 * E129, "")</f>
        <v>-3109.7560975609808</v>
      </c>
      <c r="G129" s="30">
        <v>78.8</v>
      </c>
      <c r="H129" s="21">
        <f t="shared" si="63"/>
        <v>-3.9024390243902474E-2</v>
      </c>
      <c r="I129" s="105">
        <f>IF(ISNUMBER(G129), $B145 * H129, "")</f>
        <v>-5853.6585365853707</v>
      </c>
      <c r="J129" s="20">
        <v>79.5</v>
      </c>
      <c r="K129" s="21">
        <f t="shared" si="64"/>
        <v>-3.048780487804878E-2</v>
      </c>
      <c r="L129" s="22">
        <f>IF(ISNUMBER(J129), $B145 * K129, "")</f>
        <v>-4573.1707317073169</v>
      </c>
      <c r="M129" s="30">
        <v>78.3</v>
      </c>
      <c r="N129" s="21">
        <f t="shared" si="65"/>
        <v>-4.5121951219512228E-2</v>
      </c>
      <c r="O129" s="22">
        <f>IF(ISNUMBER(M129), $B145 * N129, "")</f>
        <v>-6768.2926829268345</v>
      </c>
      <c r="Q129" s="228"/>
      <c r="R129" s="228"/>
      <c r="S129" s="228"/>
    </row>
    <row r="130" spans="1:19" ht="17.25" thickBot="1">
      <c r="A130" s="125" t="s">
        <v>186</v>
      </c>
      <c r="B130" s="129">
        <v>10.1</v>
      </c>
      <c r="C130" s="80">
        <v>-9.8039215999999995E-3</v>
      </c>
      <c r="D130" s="106">
        <v>10.1</v>
      </c>
      <c r="E130" s="107">
        <f>IF(ISNUMBER(D130), (D130 - $B130) / $B130, "")</f>
        <v>0</v>
      </c>
      <c r="F130" s="108">
        <f>IF(ISNUMBER(D130), $B145 * E130, "")</f>
        <v>0</v>
      </c>
      <c r="G130" s="109">
        <v>9.8800000000000008</v>
      </c>
      <c r="H130" s="107">
        <f>IF(ISNUMBER(G130), (G130 - $B130) / $B130, "")</f>
        <v>-2.178217821782167E-2</v>
      </c>
      <c r="I130" s="110">
        <f>IF(ISNUMBER(G130), $B145 * H130, "")</f>
        <v>-3267.3267326732503</v>
      </c>
      <c r="J130" s="106">
        <v>9.9700000000000006</v>
      </c>
      <c r="K130" s="107">
        <f>IF(ISNUMBER(J130), (J130 - $B130) / $B130, "")</f>
        <v>-1.2871287128712773E-2</v>
      </c>
      <c r="L130" s="108">
        <f>IF(ISNUMBER(J130), $B145 * K130, "")</f>
        <v>-1930.693069306916</v>
      </c>
      <c r="M130" s="109">
        <v>9.83</v>
      </c>
      <c r="N130" s="107">
        <f>IF(ISNUMBER(M130), (M130 - $B130) / $B130, "")</f>
        <v>-2.673267326732669E-2</v>
      </c>
      <c r="O130" s="108">
        <f>IF(ISNUMBER(M130), $B145 * N130, "")</f>
        <v>-4009.9009900990036</v>
      </c>
      <c r="Q130" s="228"/>
      <c r="R130" s="228"/>
      <c r="S130" s="228"/>
    </row>
    <row r="131" spans="1:19" ht="17.25" thickBot="1">
      <c r="A131" s="125" t="s">
        <v>234</v>
      </c>
      <c r="B131" s="126">
        <v>99.9</v>
      </c>
      <c r="C131" s="77">
        <v>-1.0891089099999999E-2</v>
      </c>
      <c r="D131" s="15">
        <v>99</v>
      </c>
      <c r="E131" s="32">
        <f t="shared" ref="E131:E134" si="66">IF(ISNUMBER(D131), (D131 - $B131) / $B131, "")</f>
        <v>-9.0090090090090662E-3</v>
      </c>
      <c r="F131" s="18">
        <f>IF(ISNUMBER(D131), $B145 * E131, "")</f>
        <v>-1351.3513513513599</v>
      </c>
      <c r="G131" s="31">
        <v>96.5</v>
      </c>
      <c r="H131" s="32">
        <f t="shared" ref="H131:H134" si="67">IF(ISNUMBER(G131), (G131 - $B131) / $B131, "")</f>
        <v>-3.4034034034034086E-2</v>
      </c>
      <c r="I131" s="101">
        <f>IF(ISNUMBER(G131), $B145 * H131, "")</f>
        <v>-5105.1051051051127</v>
      </c>
      <c r="J131" s="15">
        <v>96.4</v>
      </c>
      <c r="K131" s="32">
        <f t="shared" ref="K131:K134" si="68">IF(ISNUMBER(J131), (J131 - $B131) / $B131, "")</f>
        <v>-3.5035035035035036E-2</v>
      </c>
      <c r="L131" s="18">
        <f>IF(ISNUMBER(J131), $B145 * K131, "")</f>
        <v>-5255.2552552552552</v>
      </c>
      <c r="M131" s="31">
        <v>95.7</v>
      </c>
      <c r="N131" s="32">
        <f t="shared" ref="N131:N134" si="69">IF(ISNUMBER(M131), (M131 - $B131) / $B131, "")</f>
        <v>-4.2042042042042066E-2</v>
      </c>
      <c r="O131" s="18">
        <f>IF(ISNUMBER(M131), $B145 * N131, "")</f>
        <v>-6306.30630630631</v>
      </c>
      <c r="Q131" s="228"/>
      <c r="R131" s="228"/>
      <c r="S131" s="228"/>
    </row>
    <row r="132" spans="1:19" ht="17.25" thickBot="1">
      <c r="A132" s="125" t="s">
        <v>119</v>
      </c>
      <c r="B132" s="126">
        <v>16.7</v>
      </c>
      <c r="C132" s="77">
        <v>-1.1834319500000001E-2</v>
      </c>
      <c r="D132" s="15">
        <v>16.5</v>
      </c>
      <c r="E132" s="32">
        <f t="shared" si="66"/>
        <v>-1.1976047904191574E-2</v>
      </c>
      <c r="F132" s="18">
        <f>IF(ISNUMBER(D132), $B145 * E132, "")</f>
        <v>-1796.4071856287362</v>
      </c>
      <c r="G132" s="31">
        <v>16.100000000000001</v>
      </c>
      <c r="H132" s="32">
        <f t="shared" si="67"/>
        <v>-3.5928143712574724E-2</v>
      </c>
      <c r="I132" s="101">
        <f>IF(ISNUMBER(G132), $B145 * H132, "")</f>
        <v>-5389.2215568862084</v>
      </c>
      <c r="J132" s="15">
        <v>16.2</v>
      </c>
      <c r="K132" s="32">
        <f t="shared" si="68"/>
        <v>-2.9940119760479042E-2</v>
      </c>
      <c r="L132" s="18">
        <f>IF(ISNUMBER(J132), $B145 * K132, "")</f>
        <v>-4491.0179640718561</v>
      </c>
      <c r="M132" s="31">
        <v>15.9</v>
      </c>
      <c r="N132" s="32">
        <f t="shared" si="69"/>
        <v>-4.7904191616766408E-2</v>
      </c>
      <c r="O132" s="18">
        <f>IF(ISNUMBER(M132), $B145 * N132, "")</f>
        <v>-7185.6287425149612</v>
      </c>
      <c r="Q132" s="228"/>
      <c r="R132" s="228"/>
      <c r="S132" s="228"/>
    </row>
    <row r="133" spans="1:19" ht="17.25" thickBot="1">
      <c r="A133" s="125" t="s">
        <v>125</v>
      </c>
      <c r="B133" s="126">
        <v>63.6</v>
      </c>
      <c r="C133" s="77">
        <v>-1.24223602E-2</v>
      </c>
      <c r="D133" s="15">
        <v>62.8</v>
      </c>
      <c r="E133" s="32">
        <f t="shared" si="66"/>
        <v>-1.2578616352201324E-2</v>
      </c>
      <c r="F133" s="18">
        <f>IF(ISNUMBER(D133), $B145 * E133, "")</f>
        <v>-1886.7924528301987</v>
      </c>
      <c r="G133" s="31">
        <v>61.2</v>
      </c>
      <c r="H133" s="32">
        <f t="shared" si="67"/>
        <v>-3.7735849056603751E-2</v>
      </c>
      <c r="I133" s="101">
        <f>IF(ISNUMBER(G133), $B145 * H133, "")</f>
        <v>-5660.377358490563</v>
      </c>
      <c r="J133" s="15">
        <v>61.1</v>
      </c>
      <c r="K133" s="32">
        <f t="shared" si="68"/>
        <v>-3.9308176100628929E-2</v>
      </c>
      <c r="L133" s="18">
        <f>IF(ISNUMBER(J133), $B145 * K133, "")</f>
        <v>-5896.2264150943392</v>
      </c>
      <c r="M133" s="31">
        <v>60.1</v>
      </c>
      <c r="N133" s="32">
        <f t="shared" si="69"/>
        <v>-5.5031446540880505E-2</v>
      </c>
      <c r="O133" s="18">
        <f>IF(ISNUMBER(M133), $B145 * N133, "")</f>
        <v>-8254.7169811320764</v>
      </c>
      <c r="Q133" s="33"/>
      <c r="R133" s="33"/>
    </row>
    <row r="134" spans="1:19" ht="17.25" thickBot="1">
      <c r="A134" s="130" t="s">
        <v>149</v>
      </c>
      <c r="B134" s="131">
        <v>76.7</v>
      </c>
      <c r="C134" s="79">
        <v>-1.28700129E-2</v>
      </c>
      <c r="D134" s="24">
        <v>76.3</v>
      </c>
      <c r="E134" s="25">
        <f t="shared" si="66"/>
        <v>-5.2151238591917294E-3</v>
      </c>
      <c r="F134" s="104">
        <f>IF(ISNUMBER(D134), $B145 * E134, "")</f>
        <v>-782.2685788787594</v>
      </c>
      <c r="G134" s="102">
        <v>75.5</v>
      </c>
      <c r="H134" s="25">
        <f t="shared" si="67"/>
        <v>-1.5645371577575003E-2</v>
      </c>
      <c r="I134" s="103">
        <f>IF(ISNUMBER(G134), $B145 * H134, "")</f>
        <v>-2346.8057366362505</v>
      </c>
      <c r="J134" s="24">
        <v>76</v>
      </c>
      <c r="K134" s="25">
        <f t="shared" si="68"/>
        <v>-9.1264667535854351E-3</v>
      </c>
      <c r="L134" s="104">
        <f>IF(ISNUMBER(J134), $B145 * K134, "")</f>
        <v>-1368.9700130378153</v>
      </c>
      <c r="M134" s="102">
        <v>75.900000000000006</v>
      </c>
      <c r="N134" s="25">
        <f t="shared" si="69"/>
        <v>-1.0430247718383275E-2</v>
      </c>
      <c r="O134" s="104">
        <f>IF(ISNUMBER(M134), $B145 * N134, "")</f>
        <v>-1564.5371577574913</v>
      </c>
      <c r="Q134" s="237"/>
      <c r="R134" s="238"/>
      <c r="S134" s="239"/>
    </row>
    <row r="135" spans="1:19">
      <c r="A135" s="123" t="s">
        <v>71</v>
      </c>
      <c r="B135" s="124">
        <v>19.3</v>
      </c>
      <c r="C135" s="76">
        <v>-1.53061224E-2</v>
      </c>
      <c r="D135" s="13">
        <v>19</v>
      </c>
      <c r="E135" s="14">
        <f>IF(ISNUMBER(D135), (D135 - $B135) / $B135, "")</f>
        <v>-1.5544041450777238E-2</v>
      </c>
      <c r="F135" s="16">
        <f>IF(ISNUMBER(D135), $B145 * E135, "")</f>
        <v>-2331.6062176165856</v>
      </c>
      <c r="G135" s="29">
        <v>18.3</v>
      </c>
      <c r="H135" s="14">
        <f>IF(ISNUMBER(G135), (G135 - $B135) / $B135, "")</f>
        <v>-5.181347150259067E-2</v>
      </c>
      <c r="I135" s="100">
        <f>IF(ISNUMBER(G135), $B145 * H135, "")</f>
        <v>-7772.0207253886001</v>
      </c>
      <c r="J135" s="13">
        <v>18.399999999999999</v>
      </c>
      <c r="K135" s="14">
        <f>IF(ISNUMBER(J135), (J135 - $B135) / $B135, "")</f>
        <v>-4.6632124352331716E-2</v>
      </c>
      <c r="L135" s="16">
        <f>IF(ISNUMBER(J135), $B145 * K135, "")</f>
        <v>-6994.8186528497572</v>
      </c>
      <c r="M135" s="29">
        <v>18.2</v>
      </c>
      <c r="N135" s="14">
        <f>IF(ISNUMBER(M135), (M135 - $B135) / $B135, "")</f>
        <v>-5.6994818652849812E-2</v>
      </c>
      <c r="O135" s="16">
        <f>IF(ISNUMBER(M135), $B145 * N135, "")</f>
        <v>-8549.2227979274721</v>
      </c>
      <c r="Q135" s="240"/>
      <c r="R135" s="241"/>
      <c r="S135" s="242"/>
    </row>
    <row r="136" spans="1:19" ht="17.25" thickBot="1">
      <c r="A136" s="125" t="s">
        <v>141</v>
      </c>
      <c r="B136" s="126">
        <v>85.7</v>
      </c>
      <c r="C136" s="77">
        <v>-1.7201834900000001E-2</v>
      </c>
      <c r="D136" s="15">
        <v>84.5</v>
      </c>
      <c r="E136" s="32">
        <f t="shared" ref="E136:E139" si="70">IF(ISNUMBER(D136), (D136 - $B136) / $B136, "")</f>
        <v>-1.4002333722287081E-2</v>
      </c>
      <c r="F136" s="18">
        <f>IF(ISNUMBER(D136), $B145 * E136, "")</f>
        <v>-2100.3500583430623</v>
      </c>
      <c r="G136" s="31">
        <v>82.9</v>
      </c>
      <c r="H136" s="32">
        <f t="shared" ref="H136:H139" si="71">IF(ISNUMBER(G136), (G136 - $B136) / $B136, "")</f>
        <v>-3.2672112018669743E-2</v>
      </c>
      <c r="I136" s="101">
        <f>IF(ISNUMBER(G136), $B145 * H136, "")</f>
        <v>-4900.8168028004611</v>
      </c>
      <c r="J136" s="15">
        <v>83.8</v>
      </c>
      <c r="K136" s="32">
        <f t="shared" ref="K136:K139" si="72">IF(ISNUMBER(J136), (J136 - $B136) / $B136, "")</f>
        <v>-2.2170361726954559E-2</v>
      </c>
      <c r="L136" s="18">
        <f>IF(ISNUMBER(J136), $B145 * K136, "")</f>
        <v>-3325.5542590431837</v>
      </c>
      <c r="M136" s="31">
        <v>82.2</v>
      </c>
      <c r="N136" s="32">
        <f t="shared" ref="N136:N139" si="73">IF(ISNUMBER(M136), (M136 - $B136) / $B136, "")</f>
        <v>-4.0840140023337225E-2</v>
      </c>
      <c r="O136" s="18">
        <f>IF(ISNUMBER(M136), $B145 * N136, "")</f>
        <v>-6126.0210035005839</v>
      </c>
      <c r="Q136" s="243"/>
      <c r="R136" s="244"/>
      <c r="S136" s="245"/>
    </row>
    <row r="137" spans="1:19" ht="17.25" thickBot="1">
      <c r="A137" s="125" t="s">
        <v>190</v>
      </c>
      <c r="B137" s="126">
        <v>87.8</v>
      </c>
      <c r="C137" s="77">
        <v>-1.7897091699999999E-2</v>
      </c>
      <c r="D137" s="15">
        <v>86.2</v>
      </c>
      <c r="E137" s="32">
        <f t="shared" si="70"/>
        <v>-1.8223234624145723E-2</v>
      </c>
      <c r="F137" s="18">
        <f>IF(ISNUMBER(D137), $B145 * E137, "")</f>
        <v>-2733.4851936218583</v>
      </c>
      <c r="G137" s="31">
        <v>83.7</v>
      </c>
      <c r="H137" s="32">
        <f t="shared" si="71"/>
        <v>-4.6697038724373516E-2</v>
      </c>
      <c r="I137" s="101">
        <f>IF(ISNUMBER(G137), $B145 * H137, "")</f>
        <v>-7004.5558086560277</v>
      </c>
      <c r="J137" s="15">
        <v>83.8</v>
      </c>
      <c r="K137" s="32">
        <f t="shared" si="72"/>
        <v>-4.5558086560364468E-2</v>
      </c>
      <c r="L137" s="18">
        <f>IF(ISNUMBER(J137), $B145 * K137, "")</f>
        <v>-6833.7129840546704</v>
      </c>
      <c r="M137" s="31">
        <v>82.4</v>
      </c>
      <c r="N137" s="32">
        <f t="shared" si="73"/>
        <v>-6.1503416856491931E-2</v>
      </c>
      <c r="O137" s="18">
        <f>IF(ISNUMBER(M137), $B145 * N137, "")</f>
        <v>-9225.5125284737896</v>
      </c>
      <c r="Q137" s="228"/>
      <c r="R137" s="228"/>
      <c r="S137" s="228"/>
    </row>
    <row r="138" spans="1:19" ht="17.25" thickBot="1">
      <c r="A138" s="125" t="s">
        <v>331</v>
      </c>
      <c r="B138" s="126">
        <v>9.3899999999999997E-2</v>
      </c>
      <c r="C138" s="77">
        <v>-1.8808777400000001E-2</v>
      </c>
      <c r="D138" s="15">
        <v>9.2399999999999996E-2</v>
      </c>
      <c r="E138" s="32">
        <f t="shared" si="70"/>
        <v>-1.5974440894568703E-2</v>
      </c>
      <c r="F138" s="18">
        <f>IF(ISNUMBER(D138), $B145 * E138, "")</f>
        <v>-2396.1661341853055</v>
      </c>
      <c r="G138" s="31">
        <v>9.11E-2</v>
      </c>
      <c r="H138" s="32">
        <f t="shared" si="71"/>
        <v>-2.9818956336528191E-2</v>
      </c>
      <c r="I138" s="101">
        <f>IF(ISNUMBER(G138), $B145 * H138, "")</f>
        <v>-4472.8434504792285</v>
      </c>
      <c r="J138" s="15">
        <v>9.1399999999999995E-2</v>
      </c>
      <c r="K138" s="32">
        <f t="shared" si="72"/>
        <v>-2.6624068157614509E-2</v>
      </c>
      <c r="L138" s="18">
        <f>IF(ISNUMBER(J138), $B145 * K138, "")</f>
        <v>-3993.6102236421762</v>
      </c>
      <c r="M138" s="31">
        <v>9.0399999999999994E-2</v>
      </c>
      <c r="N138" s="32">
        <f t="shared" si="73"/>
        <v>-3.7273695420660308E-2</v>
      </c>
      <c r="O138" s="18">
        <f>IF(ISNUMBER(M138), $B145 * N138, "")</f>
        <v>-5591.0543130990463</v>
      </c>
      <c r="Q138" s="223"/>
      <c r="R138" s="223"/>
      <c r="S138" s="223"/>
    </row>
    <row r="139" spans="1:19" ht="17.25" thickBot="1">
      <c r="A139" s="127" t="s">
        <v>129</v>
      </c>
      <c r="B139" s="128">
        <v>55.3</v>
      </c>
      <c r="C139" s="78">
        <v>-1.9503546100000001E-2</v>
      </c>
      <c r="D139" s="20">
        <v>54.4</v>
      </c>
      <c r="E139" s="21">
        <f t="shared" si="70"/>
        <v>-1.6274864376130176E-2</v>
      </c>
      <c r="F139" s="22">
        <f>IF(ISNUMBER(D139), $B145 * E139, "")</f>
        <v>-2441.2296564195262</v>
      </c>
      <c r="G139" s="30">
        <v>53.7</v>
      </c>
      <c r="H139" s="21">
        <f t="shared" si="71"/>
        <v>-2.8933092224231363E-2</v>
      </c>
      <c r="I139" s="105">
        <f>IF(ISNUMBER(G139), $B145 * H139, "")</f>
        <v>-4339.9638336347043</v>
      </c>
      <c r="J139" s="20">
        <v>53.6</v>
      </c>
      <c r="K139" s="21">
        <f t="shared" si="72"/>
        <v>-3.0741410488245857E-2</v>
      </c>
      <c r="L139" s="22">
        <f>IF(ISNUMBER(J139), $B145 * K139, "")</f>
        <v>-4611.2115732368784</v>
      </c>
      <c r="M139" s="30">
        <v>53.1</v>
      </c>
      <c r="N139" s="21">
        <f t="shared" si="73"/>
        <v>-3.9783001808318189E-2</v>
      </c>
      <c r="O139" s="22">
        <f>IF(ISNUMBER(M139), $B145 * N139, "")</f>
        <v>-5967.4502712477279</v>
      </c>
      <c r="Q139" s="223"/>
      <c r="R139" s="223"/>
      <c r="S139" s="223"/>
    </row>
    <row r="140" spans="1:19" ht="17.25" thickBot="1">
      <c r="A140" s="125" t="s">
        <v>64</v>
      </c>
      <c r="B140" s="129">
        <v>29.1</v>
      </c>
      <c r="C140" s="80">
        <v>-2.34899329E-2</v>
      </c>
      <c r="D140" s="106">
        <v>28.7</v>
      </c>
      <c r="E140" s="107">
        <f>IF(ISNUMBER(D140), (D140 - $B140) / $B140, "")</f>
        <v>-1.3745704467354024E-2</v>
      </c>
      <c r="F140" s="108">
        <f>IF(ISNUMBER(D140), $B145 * E140, "")</f>
        <v>-2061.8556701031039</v>
      </c>
      <c r="G140" s="109">
        <v>28.2</v>
      </c>
      <c r="H140" s="107">
        <f>IF(ISNUMBER(G140), (G140 - $B140) / $B140, "")</f>
        <v>-3.0927835051546462E-2</v>
      </c>
      <c r="I140" s="110">
        <f>IF(ISNUMBER(G140), $B145 * H140, "")</f>
        <v>-4639.1752577319694</v>
      </c>
      <c r="J140" s="106">
        <v>28.1</v>
      </c>
      <c r="K140" s="107">
        <f>IF(ISNUMBER(J140), (J140 - $B140) / $B140, "")</f>
        <v>-3.4364261168384876E-2</v>
      </c>
      <c r="L140" s="108">
        <f>IF(ISNUMBER(J140), $B145 * K140, "")</f>
        <v>-5154.639175257731</v>
      </c>
      <c r="M140" s="109">
        <v>27.8</v>
      </c>
      <c r="N140" s="107">
        <f>IF(ISNUMBER(M140), (M140 - $B140) / $B140, "")</f>
        <v>-4.4673539518900365E-2</v>
      </c>
      <c r="O140" s="108">
        <f>IF(ISNUMBER(M140), $B145 * N140, "")</f>
        <v>-6701.0309278350551</v>
      </c>
      <c r="Q140" s="228"/>
      <c r="R140" s="228"/>
      <c r="S140" s="228"/>
    </row>
    <row r="141" spans="1:19" ht="17.25" thickBot="1">
      <c r="A141" s="125" t="s">
        <v>145</v>
      </c>
      <c r="B141" s="126">
        <v>11.6</v>
      </c>
      <c r="C141" s="77">
        <v>-2.5210084000000001E-2</v>
      </c>
      <c r="D141" s="15">
        <v>11.4</v>
      </c>
      <c r="E141" s="32">
        <f t="shared" ref="E141:E144" si="74">IF(ISNUMBER(D141), (D141 - $B141) / $B141, "")</f>
        <v>-1.7241379310344768E-2</v>
      </c>
      <c r="F141" s="18">
        <f>IF(ISNUMBER(D141), $B145 * E141, "")</f>
        <v>-2586.2068965517151</v>
      </c>
      <c r="G141" s="31">
        <v>11.2</v>
      </c>
      <c r="H141" s="32">
        <f t="shared" ref="H141:H144" si="75">IF(ISNUMBER(G141), (G141 - $B141) / $B141, "")</f>
        <v>-3.4482758620689689E-2</v>
      </c>
      <c r="I141" s="101">
        <f>IF(ISNUMBER(G141), $B145 * H141, "")</f>
        <v>-5172.4137931034538</v>
      </c>
      <c r="J141" s="15">
        <v>11.2</v>
      </c>
      <c r="K141" s="32">
        <f t="shared" ref="K141:K144" si="76">IF(ISNUMBER(J141), (J141 - $B141) / $B141, "")</f>
        <v>-3.4482758620689689E-2</v>
      </c>
      <c r="L141" s="18">
        <f>IF(ISNUMBER(J141), $B145 * K141, "")</f>
        <v>-5172.4137931034538</v>
      </c>
      <c r="M141" s="31">
        <v>11.1</v>
      </c>
      <c r="N141" s="32">
        <f t="shared" ref="N141:N144" si="77">IF(ISNUMBER(M141), (M141 - $B141) / $B141, "")</f>
        <v>-4.3103448275862072E-2</v>
      </c>
      <c r="O141" s="18">
        <f>IF(ISNUMBER(M141), $B145 * N141, "")</f>
        <v>-6465.5172413793107</v>
      </c>
      <c r="Q141" s="228"/>
      <c r="R141" s="228"/>
      <c r="S141" s="228"/>
    </row>
    <row r="142" spans="1:19" ht="17.25" thickBot="1">
      <c r="A142" s="125" t="s">
        <v>147</v>
      </c>
      <c r="B142" s="126">
        <v>8.7200000000000006</v>
      </c>
      <c r="C142" s="77">
        <v>-3.0033370399999999E-2</v>
      </c>
      <c r="D142" s="15">
        <v>8.67</v>
      </c>
      <c r="E142" s="32">
        <f t="shared" si="74"/>
        <v>-5.7339449541285213E-3</v>
      </c>
      <c r="F142" s="18">
        <f>IF(ISNUMBER(D142), $B145 * E142, "")</f>
        <v>-860.09174311927825</v>
      </c>
      <c r="G142" s="31">
        <v>8.42</v>
      </c>
      <c r="H142" s="32">
        <f t="shared" si="75"/>
        <v>-3.440366972477072E-2</v>
      </c>
      <c r="I142" s="101">
        <f>IF(ISNUMBER(G142), $B145 * H142, "")</f>
        <v>-5160.5504587156083</v>
      </c>
      <c r="J142" s="15">
        <v>8.43</v>
      </c>
      <c r="K142" s="32">
        <f t="shared" si="76"/>
        <v>-3.325688073394506E-2</v>
      </c>
      <c r="L142" s="18">
        <f>IF(ISNUMBER(J142), $B145 * K142, "")</f>
        <v>-4988.532110091759</v>
      </c>
      <c r="M142" s="31">
        <v>8.31</v>
      </c>
      <c r="N142" s="32">
        <f t="shared" si="77"/>
        <v>-4.7018348623853221E-2</v>
      </c>
      <c r="O142" s="18">
        <f>IF(ISNUMBER(M142), $B145 * N142, "")</f>
        <v>-7052.7522935779834</v>
      </c>
      <c r="Q142" s="228"/>
      <c r="R142" s="228"/>
      <c r="S142" s="228"/>
    </row>
    <row r="143" spans="1:19">
      <c r="A143" s="125" t="s">
        <v>97</v>
      </c>
      <c r="B143" s="126">
        <v>2.3999999999999998E-3</v>
      </c>
      <c r="C143" s="77">
        <v>-0.04</v>
      </c>
      <c r="D143" s="15">
        <v>2.3999999999999998E-3</v>
      </c>
      <c r="E143" s="32">
        <f t="shared" si="74"/>
        <v>0</v>
      </c>
      <c r="F143" s="18">
        <f>IF(ISNUMBER(D143), $B145 * E143, "")</f>
        <v>0</v>
      </c>
      <c r="G143" s="31">
        <v>2.3999999999999998E-3</v>
      </c>
      <c r="H143" s="32">
        <f t="shared" si="75"/>
        <v>0</v>
      </c>
      <c r="I143" s="101">
        <f>IF(ISNUMBER(G143), $B145 * H143, "")</f>
        <v>0</v>
      </c>
      <c r="J143" s="15">
        <v>2.5000000000000001E-3</v>
      </c>
      <c r="K143" s="32">
        <f t="shared" si="76"/>
        <v>4.1666666666666782E-2</v>
      </c>
      <c r="L143" s="18">
        <f>IF(ISNUMBER(J143), $B145 * K143, "")</f>
        <v>6250.0000000000173</v>
      </c>
      <c r="M143" s="31">
        <v>2.5000000000000001E-3</v>
      </c>
      <c r="N143" s="32">
        <f t="shared" si="77"/>
        <v>4.1666666666666782E-2</v>
      </c>
      <c r="O143" s="18">
        <f>IF(ISNUMBER(M143), $B145 * N143, "")</f>
        <v>6250.0000000000173</v>
      </c>
      <c r="Q143" s="250"/>
      <c r="R143" s="251"/>
      <c r="S143" s="252"/>
    </row>
    <row r="144" spans="1:19" ht="17.25" thickBot="1">
      <c r="A144" s="130" t="s">
        <v>246</v>
      </c>
      <c r="B144" s="131">
        <v>61.3</v>
      </c>
      <c r="C144" s="79">
        <v>-5.1083591300000002E-2</v>
      </c>
      <c r="D144" s="24">
        <v>60.6</v>
      </c>
      <c r="E144" s="25">
        <f t="shared" si="74"/>
        <v>-1.1419249592169589E-2</v>
      </c>
      <c r="F144" s="104">
        <f>IF(ISNUMBER(D144), $B145 * E144, "")</f>
        <v>-1712.8874388254383</v>
      </c>
      <c r="G144" s="102">
        <v>58.9</v>
      </c>
      <c r="H144" s="25">
        <f t="shared" si="75"/>
        <v>-3.9151712887438801E-2</v>
      </c>
      <c r="I144" s="103">
        <f>IF(ISNUMBER(G144), $B145 * H144, "")</f>
        <v>-5872.7569331158202</v>
      </c>
      <c r="J144" s="24">
        <v>59.2</v>
      </c>
      <c r="K144" s="25">
        <f t="shared" si="76"/>
        <v>-3.4257748776508883E-2</v>
      </c>
      <c r="L144" s="104">
        <f>IF(ISNUMBER(J144), $B145 * K144, "")</f>
        <v>-5138.6623164763323</v>
      </c>
      <c r="M144" s="102">
        <v>58.4</v>
      </c>
      <c r="N144" s="25">
        <f t="shared" si="77"/>
        <v>-4.7308319738988559E-2</v>
      </c>
      <c r="O144" s="104">
        <f>IF(ISNUMBER(M144), $B145 * N144, "")</f>
        <v>-7096.2479608482836</v>
      </c>
      <c r="Q144" s="253"/>
      <c r="R144" s="254"/>
      <c r="S144" s="255"/>
    </row>
    <row r="145" spans="1:19" ht="17.25" thickBot="1">
      <c r="A145" s="132" t="s">
        <v>266</v>
      </c>
      <c r="B145" s="261">
        <f>$B$37</f>
        <v>150000</v>
      </c>
      <c r="C145" s="262"/>
      <c r="D145" s="26" t="s">
        <v>267</v>
      </c>
      <c r="E145" s="27">
        <f>IF(COUNT(E125:E144), SUM(E125:E144) / COUNT(E125:E144), 0)</f>
        <v>-1.2137501745846206E-2</v>
      </c>
      <c r="F145" s="28">
        <f>SUM(F125:F144)</f>
        <v>-36412.505237538629</v>
      </c>
      <c r="G145" s="26" t="s">
        <v>267</v>
      </c>
      <c r="H145" s="27">
        <f>IF(COUNT(H125:H144), SUM(H125:H144) / COUNT(H125:H144), 0)</f>
        <v>-3.2765363527469268E-2</v>
      </c>
      <c r="I145" s="28">
        <f>SUM(I125:I144)</f>
        <v>-98296.090582407749</v>
      </c>
      <c r="J145" s="26" t="s">
        <v>267</v>
      </c>
      <c r="K145" s="27">
        <f>IF(COUNT(K125:K144), SUM(K125:K144) / COUNT(K125:K144), 0)</f>
        <v>-2.7628576383900882E-2</v>
      </c>
      <c r="L145" s="28">
        <f>SUM(L125:L144)</f>
        <v>-82885.729151702646</v>
      </c>
      <c r="M145" s="26" t="s">
        <v>267</v>
      </c>
      <c r="N145" s="27">
        <f>IF(COUNT(N125:N144), SUM(N125:N144) / COUNT(N125:N144), 0)</f>
        <v>-3.8604443680366522E-2</v>
      </c>
      <c r="O145" s="28">
        <f>SUM(O125:O144)</f>
        <v>-115813.33104109956</v>
      </c>
      <c r="Q145" s="256"/>
      <c r="R145" s="257"/>
      <c r="S145" s="258"/>
    </row>
    <row r="147" spans="1:19" ht="17.25" thickBot="1"/>
    <row r="148" spans="1:19" ht="17.25" thickBot="1">
      <c r="A148" s="202" t="s">
        <v>255</v>
      </c>
      <c r="B148" s="203"/>
      <c r="C148" s="203"/>
      <c r="D148" s="203"/>
      <c r="E148" s="203"/>
      <c r="F148" s="203"/>
      <c r="G148" s="203"/>
      <c r="H148" s="203"/>
      <c r="I148" s="203"/>
      <c r="J148" s="203"/>
      <c r="K148" s="203"/>
      <c r="L148" s="203"/>
      <c r="M148" s="203"/>
      <c r="N148" s="203"/>
      <c r="O148" s="204"/>
      <c r="Q148" s="223"/>
      <c r="R148" s="223"/>
      <c r="S148" s="223"/>
    </row>
    <row r="149" spans="1:19" ht="17.25" thickBot="1">
      <c r="A149" s="198" t="s">
        <v>263</v>
      </c>
      <c r="B149" s="202" t="s">
        <v>49</v>
      </c>
      <c r="C149" s="204"/>
      <c r="D149" s="202" t="s">
        <v>57</v>
      </c>
      <c r="E149" s="203"/>
      <c r="F149" s="204"/>
      <c r="G149" s="229">
        <f>_xlfn.IFNA(VLOOKUP(B149, 현재가테이블!$B$2:$D$200, 2, FALSE), "-")</f>
        <v>48446000</v>
      </c>
      <c r="H149" s="230"/>
      <c r="I149" s="231"/>
      <c r="J149" s="202" t="s">
        <v>58</v>
      </c>
      <c r="K149" s="203"/>
      <c r="L149" s="204"/>
      <c r="M149" s="232">
        <f>_xlfn.IFNA(VLOOKUP(B149, 현재가테이블!$B$2:$D$200, 3, FALSE), "-")</f>
        <v>4.5040769699999997E-2</v>
      </c>
      <c r="N149" s="233"/>
      <c r="O149" s="234"/>
      <c r="Q149" s="223"/>
      <c r="R149" s="223"/>
      <c r="S149" s="223"/>
    </row>
    <row r="150" spans="1:19" ht="17.25" thickBot="1">
      <c r="A150" s="263" t="s">
        <v>54</v>
      </c>
      <c r="B150" s="265" t="str">
        <f>TEXT($G$1, "[$-ko-KR]yyyy-mm-dd(ddd) ") &amp; "오전 00:00"</f>
        <v>2022-02-20(일) 오전 00:00</v>
      </c>
      <c r="C150" s="266"/>
      <c r="D150" s="225" t="str">
        <f>TEXT($G$1, "[$-ko-KR]yyyy-mm-dd(ddd) ") &amp; "오후 14:00"</f>
        <v>2022-02-20(일) 오후 14:00</v>
      </c>
      <c r="E150" s="226"/>
      <c r="F150" s="227"/>
      <c r="G150" s="225" t="str">
        <f>TEXT($G$1, "[$-ko-KR]yyyy-mm-dd(ddd) ") &amp; "오후 19:00"</f>
        <v>2022-02-20(일) 오후 19:00</v>
      </c>
      <c r="H150" s="226"/>
      <c r="I150" s="227"/>
      <c r="J150" s="225" t="str">
        <f>TEXT($G$1, "[$-ko-KR]yyyy-mm-dd(ddd) ") &amp; "오후 21:00"</f>
        <v>2022-02-20(일) 오후 21:00</v>
      </c>
      <c r="K150" s="226"/>
      <c r="L150" s="227"/>
      <c r="M150" s="225" t="str">
        <f>TEXT($G$1+1, "[$-ko-KR]yyyy-mm-dd(ddd) ") &amp; "오전 00:00"</f>
        <v>2022-02-21(월) 오전 00:00</v>
      </c>
      <c r="N150" s="226"/>
      <c r="O150" s="227"/>
      <c r="Q150" s="223"/>
      <c r="R150" s="223"/>
      <c r="S150" s="223"/>
    </row>
    <row r="151" spans="1:19" ht="17.25" thickBot="1">
      <c r="A151" s="264"/>
      <c r="B151" s="121" t="s">
        <v>57</v>
      </c>
      <c r="C151" s="122" t="s">
        <v>58</v>
      </c>
      <c r="D151" s="2" t="s">
        <v>57</v>
      </c>
      <c r="E151" s="10" t="s">
        <v>264</v>
      </c>
      <c r="F151" s="11" t="s">
        <v>265</v>
      </c>
      <c r="G151" s="199" t="s">
        <v>57</v>
      </c>
      <c r="H151" s="200" t="s">
        <v>264</v>
      </c>
      <c r="I151" s="201" t="s">
        <v>265</v>
      </c>
      <c r="J151" s="10" t="s">
        <v>57</v>
      </c>
      <c r="K151" s="10" t="s">
        <v>264</v>
      </c>
      <c r="L151" s="115" t="s">
        <v>265</v>
      </c>
      <c r="M151" s="2" t="s">
        <v>57</v>
      </c>
      <c r="N151" s="10" t="s">
        <v>264</v>
      </c>
      <c r="O151" s="66" t="s">
        <v>265</v>
      </c>
      <c r="Q151" s="228"/>
      <c r="R151" s="228"/>
      <c r="S151" s="228"/>
    </row>
    <row r="152" spans="1:19" ht="17.25" thickBot="1">
      <c r="A152" s="123" t="s">
        <v>196</v>
      </c>
      <c r="B152" s="124">
        <v>121</v>
      </c>
      <c r="C152" s="76">
        <v>-8.1967212999999994E-3</v>
      </c>
      <c r="D152" s="13">
        <v>120</v>
      </c>
      <c r="E152" s="14">
        <f>IF(ISNUMBER(D152), (D152 - $B152) / $B152, "")</f>
        <v>-8.2644628099173556E-3</v>
      </c>
      <c r="F152" s="16">
        <f>IF(ISNUMBER(D152), $B172 * E152, "")</f>
        <v>-1239.6694214876034</v>
      </c>
      <c r="G152" s="29">
        <v>117</v>
      </c>
      <c r="H152" s="14">
        <f>IF(ISNUMBER(G152), (G152 - $B152) / $B152, "")</f>
        <v>-3.3057851239669422E-2</v>
      </c>
      <c r="I152" s="100">
        <f>IF(ISNUMBER(G152), $B172 * H152, "")</f>
        <v>-4958.6776859504134</v>
      </c>
      <c r="J152" s="13">
        <v>117</v>
      </c>
      <c r="K152" s="14">
        <f>IF(ISNUMBER(J152), (J152 - $B152) / $B152, "")</f>
        <v>-3.3057851239669422E-2</v>
      </c>
      <c r="L152" s="16">
        <f>IF(ISNUMBER(J152), $B172 * K152, "")</f>
        <v>-4958.6776859504134</v>
      </c>
      <c r="M152" s="29">
        <v>116</v>
      </c>
      <c r="N152" s="14">
        <f>IF(ISNUMBER(M152), (M152 - $B152) / $B152, "")</f>
        <v>-4.1322314049586778E-2</v>
      </c>
      <c r="O152" s="16">
        <f>IF(ISNUMBER(M152), $B172 * N152, "")</f>
        <v>-6198.3471074380168</v>
      </c>
      <c r="Q152" s="223"/>
      <c r="R152" s="223"/>
      <c r="S152" s="223"/>
    </row>
    <row r="153" spans="1:19" ht="17.25" thickBot="1">
      <c r="A153" s="125" t="s">
        <v>327</v>
      </c>
      <c r="B153" s="126">
        <v>578</v>
      </c>
      <c r="C153" s="77">
        <v>-8.5763292999999994E-3</v>
      </c>
      <c r="D153" s="15">
        <v>570</v>
      </c>
      <c r="E153" s="32">
        <f t="shared" ref="E153:E156" si="78">IF(ISNUMBER(D153), (D153 - $B153) / $B153, "")</f>
        <v>-1.384083044982699E-2</v>
      </c>
      <c r="F153" s="18">
        <f>IF(ISNUMBER(D153), $B172 * E153, "")</f>
        <v>-2076.1245674740485</v>
      </c>
      <c r="G153" s="31">
        <v>557</v>
      </c>
      <c r="H153" s="32">
        <f t="shared" ref="H153:H156" si="79">IF(ISNUMBER(G153), (G153 - $B153) / $B153, "")</f>
        <v>-3.6332179930795849E-2</v>
      </c>
      <c r="I153" s="101">
        <f>IF(ISNUMBER(G153), $B172 * H153, "")</f>
        <v>-5449.8269896193769</v>
      </c>
      <c r="J153" s="15">
        <v>554</v>
      </c>
      <c r="K153" s="32">
        <f t="shared" ref="K153:K156" si="80">IF(ISNUMBER(J153), (J153 - $B153) / $B153, "")</f>
        <v>-4.1522491349480967E-2</v>
      </c>
      <c r="L153" s="18">
        <f>IF(ISNUMBER(J153), $B172 * K153, "")</f>
        <v>-6228.3737024221446</v>
      </c>
      <c r="M153" s="31">
        <v>545</v>
      </c>
      <c r="N153" s="32">
        <f t="shared" ref="N153:N156" si="81">IF(ISNUMBER(M153), (M153 - $B153) / $B153, "")</f>
        <v>-5.7093425605536333E-2</v>
      </c>
      <c r="O153" s="18">
        <f>IF(ISNUMBER(M153), $B172 * N153, "")</f>
        <v>-8564.0138408304501</v>
      </c>
      <c r="Q153" s="223"/>
      <c r="R153" s="223"/>
      <c r="S153" s="223"/>
    </row>
    <row r="154" spans="1:19" ht="17.25" thickBot="1">
      <c r="A154" s="125" t="s">
        <v>107</v>
      </c>
      <c r="B154" s="126">
        <v>108</v>
      </c>
      <c r="C154" s="77">
        <v>-9.1743119000000008E-3</v>
      </c>
      <c r="D154" s="15">
        <v>106</v>
      </c>
      <c r="E154" s="32">
        <f t="shared" si="78"/>
        <v>-1.8518518518518517E-2</v>
      </c>
      <c r="F154" s="18">
        <f>IF(ISNUMBER(D154), $B172 * E154, "")</f>
        <v>-2777.7777777777778</v>
      </c>
      <c r="G154" s="31">
        <v>104</v>
      </c>
      <c r="H154" s="32">
        <f t="shared" si="79"/>
        <v>-3.7037037037037035E-2</v>
      </c>
      <c r="I154" s="101">
        <f>IF(ISNUMBER(G154), $B172 * H154, "")</f>
        <v>-5555.5555555555557</v>
      </c>
      <c r="J154" s="15">
        <v>103</v>
      </c>
      <c r="K154" s="32">
        <f t="shared" si="80"/>
        <v>-4.6296296296296294E-2</v>
      </c>
      <c r="L154" s="18">
        <f>IF(ISNUMBER(J154), $B172 * K154, "")</f>
        <v>-6944.4444444444443</v>
      </c>
      <c r="M154" s="31">
        <v>102</v>
      </c>
      <c r="N154" s="32">
        <f t="shared" si="81"/>
        <v>-5.5555555555555552E-2</v>
      </c>
      <c r="O154" s="18">
        <f>IF(ISNUMBER(M154), $B172 * N154, "")</f>
        <v>-8333.3333333333321</v>
      </c>
      <c r="Q154" s="228"/>
      <c r="R154" s="228"/>
      <c r="S154" s="228"/>
    </row>
    <row r="155" spans="1:19" ht="17.25" thickBot="1">
      <c r="A155" s="125" t="s">
        <v>103</v>
      </c>
      <c r="B155" s="126">
        <v>719</v>
      </c>
      <c r="C155" s="77">
        <v>-9.6418732999999993E-3</v>
      </c>
      <c r="D155" s="15">
        <v>710</v>
      </c>
      <c r="E155" s="32">
        <f t="shared" si="78"/>
        <v>-1.2517385257301807E-2</v>
      </c>
      <c r="F155" s="18">
        <f>IF(ISNUMBER(D155), $B172 * E155, "")</f>
        <v>-1877.6077885952711</v>
      </c>
      <c r="G155" s="31">
        <v>690</v>
      </c>
      <c r="H155" s="32">
        <f t="shared" si="79"/>
        <v>-4.0333796940194712E-2</v>
      </c>
      <c r="I155" s="101">
        <f>IF(ISNUMBER(G155), $B172 * H155, "")</f>
        <v>-6050.0695410292064</v>
      </c>
      <c r="J155" s="15">
        <v>692</v>
      </c>
      <c r="K155" s="32">
        <f t="shared" si="80"/>
        <v>-3.7552155771905425E-2</v>
      </c>
      <c r="L155" s="18">
        <f>IF(ISNUMBER(J155), $B172 * K155, "")</f>
        <v>-5632.8233657858136</v>
      </c>
      <c r="M155" s="31">
        <v>683</v>
      </c>
      <c r="N155" s="32">
        <f t="shared" si="81"/>
        <v>-5.0069541029207229E-2</v>
      </c>
      <c r="O155" s="18">
        <f>IF(ISNUMBER(M155), $B172 * N155, "")</f>
        <v>-7510.4311543810845</v>
      </c>
      <c r="Q155" s="228"/>
      <c r="R155" s="228"/>
      <c r="S155" s="228"/>
    </row>
    <row r="156" spans="1:19" ht="17.25" thickBot="1">
      <c r="A156" s="127" t="s">
        <v>325</v>
      </c>
      <c r="B156" s="128">
        <v>281</v>
      </c>
      <c r="C156" s="78">
        <v>-1.0563380299999999E-2</v>
      </c>
      <c r="D156" s="20">
        <v>277</v>
      </c>
      <c r="E156" s="21">
        <f t="shared" si="78"/>
        <v>-1.4234875444839857E-2</v>
      </c>
      <c r="F156" s="22">
        <f>IF(ISNUMBER(D156), $B172 * E156, "")</f>
        <v>-2135.2313167259786</v>
      </c>
      <c r="G156" s="30">
        <v>268</v>
      </c>
      <c r="H156" s="21">
        <f t="shared" si="79"/>
        <v>-4.6263345195729534E-2</v>
      </c>
      <c r="I156" s="105">
        <f>IF(ISNUMBER(G156), $B172 * H156, "")</f>
        <v>-6939.5017793594297</v>
      </c>
      <c r="J156" s="20">
        <v>268</v>
      </c>
      <c r="K156" s="21">
        <f t="shared" si="80"/>
        <v>-4.6263345195729534E-2</v>
      </c>
      <c r="L156" s="22">
        <f>IF(ISNUMBER(J156), $B172 * K156, "")</f>
        <v>-6939.5017793594297</v>
      </c>
      <c r="M156" s="30">
        <v>266</v>
      </c>
      <c r="N156" s="21">
        <f t="shared" si="81"/>
        <v>-5.3380782918149468E-2</v>
      </c>
      <c r="O156" s="22">
        <f>IF(ISNUMBER(M156), $B172 * N156, "")</f>
        <v>-8007.1174377224206</v>
      </c>
      <c r="Q156" s="228"/>
      <c r="R156" s="228"/>
      <c r="S156" s="228"/>
    </row>
    <row r="157" spans="1:19" ht="17.25" thickBot="1">
      <c r="A157" s="125" t="s">
        <v>262</v>
      </c>
      <c r="B157" s="129">
        <v>170</v>
      </c>
      <c r="C157" s="80">
        <v>-1.1627907E-2</v>
      </c>
      <c r="D157" s="106">
        <v>169</v>
      </c>
      <c r="E157" s="107">
        <f>IF(ISNUMBER(D157), (D157 - $B157) / $B157, "")</f>
        <v>-5.8823529411764705E-3</v>
      </c>
      <c r="F157" s="108">
        <f>IF(ISNUMBER(D157), $B172 * E157, "")</f>
        <v>-882.35294117647061</v>
      </c>
      <c r="G157" s="109">
        <v>167</v>
      </c>
      <c r="H157" s="107">
        <f>IF(ISNUMBER(G157), (G157 - $B157) / $B157, "")</f>
        <v>-1.7647058823529412E-2</v>
      </c>
      <c r="I157" s="110">
        <f>IF(ISNUMBER(G157), $B172 * H157, "")</f>
        <v>-2647.0588235294117</v>
      </c>
      <c r="J157" s="106">
        <v>168</v>
      </c>
      <c r="K157" s="107">
        <f>IF(ISNUMBER(J157), (J157 - $B157) / $B157, "")</f>
        <v>-1.1764705882352941E-2</v>
      </c>
      <c r="L157" s="108">
        <f>IF(ISNUMBER(J157), $B172 * K157, "")</f>
        <v>-1764.7058823529412</v>
      </c>
      <c r="M157" s="109">
        <v>167</v>
      </c>
      <c r="N157" s="107">
        <f>IF(ISNUMBER(M157), (M157 - $B157) / $B157, "")</f>
        <v>-1.7647058823529412E-2</v>
      </c>
      <c r="O157" s="108">
        <f>IF(ISNUMBER(M157), $B172 * N157, "")</f>
        <v>-2647.0588235294117</v>
      </c>
      <c r="Q157" s="228"/>
      <c r="R157" s="228"/>
      <c r="S157" s="228"/>
    </row>
    <row r="158" spans="1:19" ht="17.25" thickBot="1">
      <c r="A158" s="125" t="s">
        <v>250</v>
      </c>
      <c r="B158" s="126">
        <v>233</v>
      </c>
      <c r="C158" s="77">
        <v>-1.27118644E-2</v>
      </c>
      <c r="D158" s="15">
        <v>229</v>
      </c>
      <c r="E158" s="32">
        <f t="shared" ref="E158:E161" si="82">IF(ISNUMBER(D158), (D158 - $B158) / $B158, "")</f>
        <v>-1.7167381974248927E-2</v>
      </c>
      <c r="F158" s="18">
        <f>IF(ISNUMBER(D158), $B172 * E158, "")</f>
        <v>-2575.1072961373388</v>
      </c>
      <c r="G158" s="31">
        <v>227</v>
      </c>
      <c r="H158" s="32">
        <f t="shared" ref="H158:H161" si="83">IF(ISNUMBER(G158), (G158 - $B158) / $B158, "")</f>
        <v>-2.575107296137339E-2</v>
      </c>
      <c r="I158" s="101">
        <f>IF(ISNUMBER(G158), $B172 * H158, "")</f>
        <v>-3862.6609442060085</v>
      </c>
      <c r="J158" s="15">
        <v>225</v>
      </c>
      <c r="K158" s="32">
        <f t="shared" ref="K158:K161" si="84">IF(ISNUMBER(J158), (J158 - $B158) / $B158, "")</f>
        <v>-3.4334763948497854E-2</v>
      </c>
      <c r="L158" s="18">
        <f>IF(ISNUMBER(J158), $B172 * K158, "")</f>
        <v>-5150.2145922746777</v>
      </c>
      <c r="M158" s="31">
        <v>224</v>
      </c>
      <c r="N158" s="32">
        <f t="shared" ref="N158:N161" si="85">IF(ISNUMBER(M158), (M158 - $B158) / $B158, "")</f>
        <v>-3.8626609442060089E-2</v>
      </c>
      <c r="O158" s="18">
        <f>IF(ISNUMBER(M158), $B172 * N158, "")</f>
        <v>-5793.9914163090134</v>
      </c>
      <c r="Q158" s="228"/>
      <c r="R158" s="228"/>
      <c r="S158" s="228"/>
    </row>
    <row r="159" spans="1:19" ht="17.25" thickBot="1">
      <c r="A159" s="125" t="s">
        <v>181</v>
      </c>
      <c r="B159" s="126">
        <v>930</v>
      </c>
      <c r="C159" s="77">
        <v>-1.2738853499999999E-2</v>
      </c>
      <c r="D159" s="15">
        <v>912</v>
      </c>
      <c r="E159" s="32">
        <f t="shared" si="82"/>
        <v>-1.935483870967742E-2</v>
      </c>
      <c r="F159" s="18">
        <f>IF(ISNUMBER(D159), $B172 * E159, "")</f>
        <v>-2903.2258064516132</v>
      </c>
      <c r="G159" s="31">
        <v>886</v>
      </c>
      <c r="H159" s="32">
        <f t="shared" si="83"/>
        <v>-4.7311827956989246E-2</v>
      </c>
      <c r="I159" s="101">
        <f>IF(ISNUMBER(G159), $B172 * H159, "")</f>
        <v>-7096.7741935483864</v>
      </c>
      <c r="J159" s="15">
        <v>884</v>
      </c>
      <c r="K159" s="32">
        <f t="shared" si="84"/>
        <v>-4.9462365591397849E-2</v>
      </c>
      <c r="L159" s="18">
        <f>IF(ISNUMBER(J159), $B172 * K159, "")</f>
        <v>-7419.3548387096771</v>
      </c>
      <c r="M159" s="31">
        <v>872</v>
      </c>
      <c r="N159" s="32">
        <f t="shared" si="85"/>
        <v>-6.236559139784946E-2</v>
      </c>
      <c r="O159" s="18">
        <f>IF(ISNUMBER(M159), $B172 * N159, "")</f>
        <v>-9354.8387096774186</v>
      </c>
      <c r="Q159" s="228"/>
      <c r="R159" s="228"/>
      <c r="S159" s="228"/>
    </row>
    <row r="160" spans="1:19" ht="17.25" thickBot="1">
      <c r="A160" s="125" t="s">
        <v>188</v>
      </c>
      <c r="B160" s="126">
        <v>231</v>
      </c>
      <c r="C160" s="77">
        <v>-1.2820512799999999E-2</v>
      </c>
      <c r="D160" s="15">
        <v>230</v>
      </c>
      <c r="E160" s="32">
        <f t="shared" si="82"/>
        <v>-4.329004329004329E-3</v>
      </c>
      <c r="F160" s="18">
        <f>IF(ISNUMBER(D160), $B172 * E160, "")</f>
        <v>-649.35064935064941</v>
      </c>
      <c r="G160" s="31">
        <v>222</v>
      </c>
      <c r="H160" s="32">
        <f t="shared" si="83"/>
        <v>-3.896103896103896E-2</v>
      </c>
      <c r="I160" s="101">
        <f>IF(ISNUMBER(G160), $B172 * H160, "")</f>
        <v>-5844.1558441558436</v>
      </c>
      <c r="J160" s="15">
        <v>221</v>
      </c>
      <c r="K160" s="32">
        <f t="shared" si="84"/>
        <v>-4.3290043290043288E-2</v>
      </c>
      <c r="L160" s="18">
        <f>IF(ISNUMBER(J160), $B172 * K160, "")</f>
        <v>-6493.5064935064929</v>
      </c>
      <c r="M160" s="31">
        <v>218</v>
      </c>
      <c r="N160" s="32">
        <f t="shared" si="85"/>
        <v>-5.627705627705628E-2</v>
      </c>
      <c r="O160" s="18">
        <f>IF(ISNUMBER(M160), $B172 * N160, "")</f>
        <v>-8441.5584415584417</v>
      </c>
      <c r="Q160" s="33"/>
      <c r="R160" s="33"/>
    </row>
    <row r="161" spans="1:19" ht="17.25" thickBot="1">
      <c r="A161" s="130" t="s">
        <v>214</v>
      </c>
      <c r="B161" s="131">
        <v>292</v>
      </c>
      <c r="C161" s="79">
        <v>-1.3513513499999999E-2</v>
      </c>
      <c r="D161" s="24">
        <v>288</v>
      </c>
      <c r="E161" s="25">
        <f t="shared" si="82"/>
        <v>-1.3698630136986301E-2</v>
      </c>
      <c r="F161" s="104">
        <f>IF(ISNUMBER(D161), $B172 * E161, "")</f>
        <v>-2054.794520547945</v>
      </c>
      <c r="G161" s="102">
        <v>278</v>
      </c>
      <c r="H161" s="25">
        <f t="shared" si="83"/>
        <v>-4.7945205479452052E-2</v>
      </c>
      <c r="I161" s="103">
        <f>IF(ISNUMBER(G161), $B172 * H161, "")</f>
        <v>-7191.7808219178078</v>
      </c>
      <c r="J161" s="24">
        <v>279</v>
      </c>
      <c r="K161" s="25">
        <f t="shared" si="84"/>
        <v>-4.4520547945205477E-2</v>
      </c>
      <c r="L161" s="104">
        <f>IF(ISNUMBER(J161), $B172 * K161, "")</f>
        <v>-6678.0821917808216</v>
      </c>
      <c r="M161" s="102">
        <v>277</v>
      </c>
      <c r="N161" s="25">
        <f t="shared" si="85"/>
        <v>-5.1369863013698627E-2</v>
      </c>
      <c r="O161" s="104">
        <f>IF(ISNUMBER(M161), $B172 * N161, "")</f>
        <v>-7705.4794520547939</v>
      </c>
      <c r="Q161" s="237"/>
      <c r="R161" s="238"/>
      <c r="S161" s="239"/>
    </row>
    <row r="162" spans="1:19">
      <c r="A162" s="123" t="s">
        <v>173</v>
      </c>
      <c r="B162" s="124">
        <v>994</v>
      </c>
      <c r="C162" s="76">
        <v>-1.5841584200000002E-2</v>
      </c>
      <c r="D162" s="13">
        <v>998</v>
      </c>
      <c r="E162" s="14">
        <f>IF(ISNUMBER(D162), (D162 - $B162) / $B162, "")</f>
        <v>4.0241448692152921E-3</v>
      </c>
      <c r="F162" s="16">
        <f>IF(ISNUMBER(D162), $B172 * E162, "")</f>
        <v>603.62173038229378</v>
      </c>
      <c r="G162" s="29">
        <v>971</v>
      </c>
      <c r="H162" s="14">
        <f>IF(ISNUMBER(G162), (G162 - $B162) / $B162, "")</f>
        <v>-2.3138832997987926E-2</v>
      </c>
      <c r="I162" s="100">
        <f>IF(ISNUMBER(G162), $B172 * H162, "")</f>
        <v>-3470.8249496981889</v>
      </c>
      <c r="J162" s="13">
        <v>974</v>
      </c>
      <c r="K162" s="14">
        <f>IF(ISNUMBER(J162), (J162 - $B162) / $B162, "")</f>
        <v>-2.0120724346076459E-2</v>
      </c>
      <c r="L162" s="16">
        <f>IF(ISNUMBER(J162), $B172 * K162, "")</f>
        <v>-3018.1086519114688</v>
      </c>
      <c r="M162" s="29">
        <v>963</v>
      </c>
      <c r="N162" s="14">
        <f>IF(ISNUMBER(M162), (M162 - $B162) / $B162, "")</f>
        <v>-3.1187122736418511E-2</v>
      </c>
      <c r="O162" s="16">
        <f>IF(ISNUMBER(M162), $B172 * N162, "")</f>
        <v>-4678.0684104627762</v>
      </c>
      <c r="Q162" s="240"/>
      <c r="R162" s="241"/>
      <c r="S162" s="242"/>
    </row>
    <row r="163" spans="1:19" ht="17.25" thickBot="1">
      <c r="A163" s="125" t="s">
        <v>226</v>
      </c>
      <c r="B163" s="126">
        <v>377</v>
      </c>
      <c r="C163" s="77">
        <v>-2.0779220800000001E-2</v>
      </c>
      <c r="D163" s="15">
        <v>373</v>
      </c>
      <c r="E163" s="32">
        <f t="shared" ref="E163:E166" si="86">IF(ISNUMBER(D163), (D163 - $B163) / $B163, "")</f>
        <v>-1.0610079575596816E-2</v>
      </c>
      <c r="F163" s="18">
        <f>IF(ISNUMBER(D163), $B172 * E163, "")</f>
        <v>-1591.5119363395224</v>
      </c>
      <c r="G163" s="31">
        <v>360</v>
      </c>
      <c r="H163" s="32">
        <f t="shared" ref="H163:H166" si="87">IF(ISNUMBER(G163), (G163 - $B163) / $B163, "")</f>
        <v>-4.5092838196286469E-2</v>
      </c>
      <c r="I163" s="101">
        <f>IF(ISNUMBER(G163), $B172 * H163, "")</f>
        <v>-6763.9257294429708</v>
      </c>
      <c r="J163" s="15">
        <v>362</v>
      </c>
      <c r="K163" s="32">
        <f t="shared" ref="K163:K166" si="88">IF(ISNUMBER(J163), (J163 - $B163) / $B163, "")</f>
        <v>-3.9787798408488062E-2</v>
      </c>
      <c r="L163" s="18">
        <f>IF(ISNUMBER(J163), $B172 * K163, "")</f>
        <v>-5968.1697612732096</v>
      </c>
      <c r="M163" s="31">
        <v>360</v>
      </c>
      <c r="N163" s="32">
        <f t="shared" ref="N163:N166" si="89">IF(ISNUMBER(M163), (M163 - $B163) / $B163, "")</f>
        <v>-4.5092838196286469E-2</v>
      </c>
      <c r="O163" s="18">
        <f>IF(ISNUMBER(M163), $B172 * N163, "")</f>
        <v>-6763.9257294429708</v>
      </c>
      <c r="Q163" s="243"/>
      <c r="R163" s="244"/>
      <c r="S163" s="245"/>
    </row>
    <row r="164" spans="1:19" ht="17.25" thickBot="1">
      <c r="A164" s="125" t="s">
        <v>79</v>
      </c>
      <c r="B164" s="126">
        <v>909</v>
      </c>
      <c r="C164" s="77">
        <v>-2.15285253E-2</v>
      </c>
      <c r="D164" s="15">
        <v>901</v>
      </c>
      <c r="E164" s="32">
        <f t="shared" si="86"/>
        <v>-8.8008800880088004E-3</v>
      </c>
      <c r="F164" s="18">
        <f>IF(ISNUMBER(D164), $B172 * E164, "")</f>
        <v>-1320.13201320132</v>
      </c>
      <c r="G164" s="31">
        <v>875</v>
      </c>
      <c r="H164" s="32">
        <f t="shared" si="87"/>
        <v>-3.7403740374037403E-2</v>
      </c>
      <c r="I164" s="101">
        <f>IF(ISNUMBER(G164), $B172 * H164, "")</f>
        <v>-5610.5610561056101</v>
      </c>
      <c r="J164" s="15">
        <v>877</v>
      </c>
      <c r="K164" s="32">
        <f t="shared" si="88"/>
        <v>-3.5203520352035202E-2</v>
      </c>
      <c r="L164" s="18">
        <f>IF(ISNUMBER(J164), $B172 * K164, "")</f>
        <v>-5280.5280528052799</v>
      </c>
      <c r="M164" s="31">
        <v>860</v>
      </c>
      <c r="N164" s="32">
        <f t="shared" si="89"/>
        <v>-5.3905390539053903E-2</v>
      </c>
      <c r="O164" s="18">
        <f>IF(ISNUMBER(M164), $B172 * N164, "")</f>
        <v>-8085.8085808580854</v>
      </c>
      <c r="Q164" s="228"/>
      <c r="R164" s="228"/>
      <c r="S164" s="228"/>
    </row>
    <row r="165" spans="1:19" ht="17.25" thickBot="1">
      <c r="A165" s="125" t="s">
        <v>105</v>
      </c>
      <c r="B165" s="126">
        <v>836</v>
      </c>
      <c r="C165" s="77">
        <v>-2.3364486E-2</v>
      </c>
      <c r="D165" s="15">
        <v>828</v>
      </c>
      <c r="E165" s="32">
        <f t="shared" si="86"/>
        <v>-9.5693779904306216E-3</v>
      </c>
      <c r="F165" s="18">
        <f>IF(ISNUMBER(D165), $B172 * E165, "")</f>
        <v>-1435.4066985645932</v>
      </c>
      <c r="G165" s="31">
        <v>814</v>
      </c>
      <c r="H165" s="32">
        <f t="shared" si="87"/>
        <v>-2.6315789473684209E-2</v>
      </c>
      <c r="I165" s="101">
        <f>IF(ISNUMBER(G165), $B172 * H165, "")</f>
        <v>-3947.3684210526312</v>
      </c>
      <c r="J165" s="15">
        <v>816</v>
      </c>
      <c r="K165" s="32">
        <f t="shared" si="88"/>
        <v>-2.3923444976076555E-2</v>
      </c>
      <c r="L165" s="18">
        <f>IF(ISNUMBER(J165), $B172 * K165, "")</f>
        <v>-3588.5167464114834</v>
      </c>
      <c r="M165" s="31">
        <v>806</v>
      </c>
      <c r="N165" s="32">
        <f t="shared" si="89"/>
        <v>-3.5885167464114832E-2</v>
      </c>
      <c r="O165" s="18">
        <f>IF(ISNUMBER(M165), $B172 * N165, "")</f>
        <v>-5382.7751196172248</v>
      </c>
      <c r="Q165" s="223"/>
      <c r="R165" s="223"/>
      <c r="S165" s="223"/>
    </row>
    <row r="166" spans="1:19" ht="17.25" thickBot="1">
      <c r="A166" s="127" t="s">
        <v>51</v>
      </c>
      <c r="B166" s="128">
        <v>244</v>
      </c>
      <c r="C166" s="78">
        <v>-2.4E-2</v>
      </c>
      <c r="D166" s="20">
        <v>247</v>
      </c>
      <c r="E166" s="21">
        <f t="shared" si="86"/>
        <v>1.2295081967213115E-2</v>
      </c>
      <c r="F166" s="22">
        <f>IF(ISNUMBER(D166), $B172 * E166, "")</f>
        <v>1844.2622950819671</v>
      </c>
      <c r="G166" s="30">
        <v>243</v>
      </c>
      <c r="H166" s="21">
        <f t="shared" si="87"/>
        <v>-4.0983606557377051E-3</v>
      </c>
      <c r="I166" s="105">
        <f>IF(ISNUMBER(G166), $B172 * H166, "")</f>
        <v>-614.7540983606558</v>
      </c>
      <c r="J166" s="20">
        <v>243</v>
      </c>
      <c r="K166" s="21">
        <f t="shared" si="88"/>
        <v>-4.0983606557377051E-3</v>
      </c>
      <c r="L166" s="22">
        <f>IF(ISNUMBER(J166), $B172 * K166, "")</f>
        <v>-614.7540983606558</v>
      </c>
      <c r="M166" s="30">
        <v>240</v>
      </c>
      <c r="N166" s="21">
        <f t="shared" si="89"/>
        <v>-1.6393442622950821E-2</v>
      </c>
      <c r="O166" s="22">
        <f>IF(ISNUMBER(M166), $B172 * N166, "")</f>
        <v>-2459.0163934426232</v>
      </c>
      <c r="Q166" s="223"/>
      <c r="R166" s="223"/>
      <c r="S166" s="223"/>
    </row>
    <row r="167" spans="1:19" ht="17.25" thickBot="1">
      <c r="A167" s="125" t="s">
        <v>101</v>
      </c>
      <c r="B167" s="129">
        <v>642</v>
      </c>
      <c r="C167" s="80">
        <v>-2.4316109400000001E-2</v>
      </c>
      <c r="D167" s="106">
        <v>635</v>
      </c>
      <c r="E167" s="107">
        <f>IF(ISNUMBER(D167), (D167 - $B167) / $B167, "")</f>
        <v>-1.0903426791277258E-2</v>
      </c>
      <c r="F167" s="108">
        <f>IF(ISNUMBER(D167), $B172 * E167, "")</f>
        <v>-1635.5140186915887</v>
      </c>
      <c r="G167" s="109">
        <v>621</v>
      </c>
      <c r="H167" s="107">
        <f>IF(ISNUMBER(G167), (G167 - $B167) / $B167, "")</f>
        <v>-3.2710280373831772E-2</v>
      </c>
      <c r="I167" s="110">
        <f>IF(ISNUMBER(G167), $B172 * H167, "")</f>
        <v>-4906.5420560747662</v>
      </c>
      <c r="J167" s="106">
        <v>616</v>
      </c>
      <c r="K167" s="107">
        <f>IF(ISNUMBER(J167), (J167 - $B167) / $B167, "")</f>
        <v>-4.0498442367601244E-2</v>
      </c>
      <c r="L167" s="108">
        <f>IF(ISNUMBER(J167), $B172 * K167, "")</f>
        <v>-6074.7663551401865</v>
      </c>
      <c r="M167" s="109">
        <v>611</v>
      </c>
      <c r="N167" s="107">
        <f>IF(ISNUMBER(M167), (M167 - $B167) / $B167, "")</f>
        <v>-4.8286604361370715E-2</v>
      </c>
      <c r="O167" s="108">
        <f>IF(ISNUMBER(M167), $B172 * N167, "")</f>
        <v>-7242.9906542056069</v>
      </c>
      <c r="Q167" s="228"/>
      <c r="R167" s="228"/>
      <c r="S167" s="228"/>
    </row>
    <row r="168" spans="1:19" ht="17.25" thickBot="1">
      <c r="A168" s="125" t="s">
        <v>85</v>
      </c>
      <c r="B168" s="126">
        <v>237</v>
      </c>
      <c r="C168" s="77">
        <v>-2.4691358E-2</v>
      </c>
      <c r="D168" s="15">
        <v>235</v>
      </c>
      <c r="E168" s="32">
        <f t="shared" ref="E168:E171" si="90">IF(ISNUMBER(D168), (D168 - $B168) / $B168, "")</f>
        <v>-8.4388185654008432E-3</v>
      </c>
      <c r="F168" s="18">
        <f>IF(ISNUMBER(D168), $B172 * E168, "")</f>
        <v>-1265.8227848101264</v>
      </c>
      <c r="G168" s="31">
        <v>227</v>
      </c>
      <c r="H168" s="32">
        <f t="shared" ref="H168:H171" si="91">IF(ISNUMBER(G168), (G168 - $B168) / $B168, "")</f>
        <v>-4.2194092827004218E-2</v>
      </c>
      <c r="I168" s="101">
        <f>IF(ISNUMBER(G168), $B172 * H168, "")</f>
        <v>-6329.1139240506327</v>
      </c>
      <c r="J168" s="15">
        <v>227</v>
      </c>
      <c r="K168" s="32">
        <f t="shared" ref="K168:K171" si="92">IF(ISNUMBER(J168), (J168 - $B168) / $B168, "")</f>
        <v>-4.2194092827004218E-2</v>
      </c>
      <c r="L168" s="18">
        <f>IF(ISNUMBER(J168), $B172 * K168, "")</f>
        <v>-6329.1139240506327</v>
      </c>
      <c r="M168" s="31">
        <v>227</v>
      </c>
      <c r="N168" s="32">
        <f t="shared" ref="N168:N171" si="93">IF(ISNUMBER(M168), (M168 - $B168) / $B168, "")</f>
        <v>-4.2194092827004218E-2</v>
      </c>
      <c r="O168" s="18">
        <f>IF(ISNUMBER(M168), $B172 * N168, "")</f>
        <v>-6329.1139240506327</v>
      </c>
      <c r="Q168" s="228"/>
      <c r="R168" s="228"/>
      <c r="S168" s="228"/>
    </row>
    <row r="169" spans="1:19" ht="17.25" thickBot="1">
      <c r="A169" s="125" t="s">
        <v>135</v>
      </c>
      <c r="B169" s="126">
        <v>229</v>
      </c>
      <c r="C169" s="77">
        <v>-2.96610169E-2</v>
      </c>
      <c r="D169" s="15">
        <v>227</v>
      </c>
      <c r="E169" s="32">
        <f t="shared" si="90"/>
        <v>-8.7336244541484712E-3</v>
      </c>
      <c r="F169" s="18">
        <f>IF(ISNUMBER(D169), $B172 * E169, "")</f>
        <v>-1310.0436681222707</v>
      </c>
      <c r="G169" s="31">
        <v>218</v>
      </c>
      <c r="H169" s="32">
        <f t="shared" si="91"/>
        <v>-4.8034934497816595E-2</v>
      </c>
      <c r="I169" s="101">
        <f>IF(ISNUMBER(G169), $B172 * H169, "")</f>
        <v>-7205.240174672489</v>
      </c>
      <c r="J169" s="15">
        <v>220</v>
      </c>
      <c r="K169" s="32">
        <f t="shared" si="92"/>
        <v>-3.9301310043668124E-2</v>
      </c>
      <c r="L169" s="18">
        <f>IF(ISNUMBER(J169), $B172 * K169, "")</f>
        <v>-5895.1965065502181</v>
      </c>
      <c r="M169" s="31">
        <v>217</v>
      </c>
      <c r="N169" s="32">
        <f t="shared" si="93"/>
        <v>-5.2401746724890827E-2</v>
      </c>
      <c r="O169" s="18">
        <f>IF(ISNUMBER(M169), $B172 * N169, "")</f>
        <v>-7860.2620087336245</v>
      </c>
      <c r="Q169" s="228"/>
      <c r="R169" s="228"/>
      <c r="S169" s="228"/>
    </row>
    <row r="170" spans="1:19">
      <c r="A170" s="125" t="s">
        <v>89</v>
      </c>
      <c r="B170" s="126">
        <v>972</v>
      </c>
      <c r="C170" s="77">
        <v>-3.28358209E-2</v>
      </c>
      <c r="D170" s="15">
        <v>975</v>
      </c>
      <c r="E170" s="32">
        <f t="shared" si="90"/>
        <v>3.0864197530864196E-3</v>
      </c>
      <c r="F170" s="18">
        <f>IF(ISNUMBER(D170), $B172 * E170, "")</f>
        <v>462.96296296296293</v>
      </c>
      <c r="G170" s="31">
        <v>973</v>
      </c>
      <c r="H170" s="32">
        <f t="shared" si="91"/>
        <v>1.02880658436214E-3</v>
      </c>
      <c r="I170" s="101">
        <f>IF(ISNUMBER(G170), $B172 * H170, "")</f>
        <v>154.32098765432099</v>
      </c>
      <c r="J170" s="15">
        <v>966</v>
      </c>
      <c r="K170" s="32">
        <f t="shared" si="92"/>
        <v>-6.1728395061728392E-3</v>
      </c>
      <c r="L170" s="18">
        <f>IF(ISNUMBER(J170), $B172 * K170, "")</f>
        <v>-925.92592592592587</v>
      </c>
      <c r="M170" s="31">
        <v>962</v>
      </c>
      <c r="N170" s="32">
        <f t="shared" si="93"/>
        <v>-1.0288065843621399E-2</v>
      </c>
      <c r="O170" s="18">
        <f>IF(ISNUMBER(M170), $B172 * N170, "")</f>
        <v>-1543.2098765432099</v>
      </c>
      <c r="Q170" s="250"/>
      <c r="R170" s="251"/>
      <c r="S170" s="252"/>
    </row>
    <row r="171" spans="1:19" ht="17.25" thickBot="1">
      <c r="A171" s="130" t="s">
        <v>121</v>
      </c>
      <c r="B171" s="131">
        <v>322</v>
      </c>
      <c r="C171" s="79">
        <v>-3.3033033000000003E-2</v>
      </c>
      <c r="D171" s="24">
        <v>319</v>
      </c>
      <c r="E171" s="25">
        <f t="shared" si="90"/>
        <v>-9.316770186335404E-3</v>
      </c>
      <c r="F171" s="104">
        <f>IF(ISNUMBER(D171), $B172 * E171, "")</f>
        <v>-1397.5155279503106</v>
      </c>
      <c r="G171" s="102">
        <v>310</v>
      </c>
      <c r="H171" s="25">
        <f t="shared" si="91"/>
        <v>-3.7267080745341616E-2</v>
      </c>
      <c r="I171" s="103">
        <f>IF(ISNUMBER(G171), $B172 * H171, "")</f>
        <v>-5590.0621118012423</v>
      </c>
      <c r="J171" s="24">
        <v>311</v>
      </c>
      <c r="K171" s="25">
        <f t="shared" si="92"/>
        <v>-3.4161490683229816E-2</v>
      </c>
      <c r="L171" s="104">
        <f>IF(ISNUMBER(J171), $B172 * K171, "")</f>
        <v>-5124.2236024844724</v>
      </c>
      <c r="M171" s="102">
        <v>305</v>
      </c>
      <c r="N171" s="25">
        <f t="shared" si="93"/>
        <v>-5.2795031055900624E-2</v>
      </c>
      <c r="O171" s="104">
        <f>IF(ISNUMBER(M171), $B172 * N171, "")</f>
        <v>-7919.2546583850935</v>
      </c>
      <c r="Q171" s="253"/>
      <c r="R171" s="254"/>
      <c r="S171" s="255"/>
    </row>
    <row r="172" spans="1:19" ht="17.25" thickBot="1">
      <c r="A172" s="132" t="s">
        <v>266</v>
      </c>
      <c r="B172" s="261">
        <f>$B$37</f>
        <v>150000</v>
      </c>
      <c r="C172" s="262"/>
      <c r="D172" s="26" t="s">
        <v>267</v>
      </c>
      <c r="E172" s="27">
        <f>IF(COUNT(E152:E171), SUM(E152:E171) / COUNT(E152:E171), 0)</f>
        <v>-8.7387805816590714E-3</v>
      </c>
      <c r="F172" s="28">
        <f>SUM(F152:F171)</f>
        <v>-26216.341744977202</v>
      </c>
      <c r="G172" s="26" t="s">
        <v>267</v>
      </c>
      <c r="H172" s="27">
        <f>IF(COUNT(H152:H171), SUM(H152:H171) / COUNT(H152:H171), 0)</f>
        <v>-3.3293377904158768E-2</v>
      </c>
      <c r="I172" s="28">
        <f>SUM(I152:I171)</f>
        <v>-99880.133712476294</v>
      </c>
      <c r="J172" s="26" t="s">
        <v>267</v>
      </c>
      <c r="K172" s="27">
        <f>IF(COUNT(K152:K171), SUM(K152:K171) / COUNT(K152:K171), 0)</f>
        <v>-3.3676329533833468E-2</v>
      </c>
      <c r="L172" s="28">
        <f>SUM(L152:L171)</f>
        <v>-101028.98860150039</v>
      </c>
      <c r="M172" s="26" t="s">
        <v>267</v>
      </c>
      <c r="N172" s="27">
        <f>IF(COUNT(N152:N171), SUM(N152:N171) / COUNT(N152:N171), 0)</f>
        <v>-4.360686502419208E-2</v>
      </c>
      <c r="O172" s="28">
        <f>SUM(O152:O171)</f>
        <v>-130820.59507257622</v>
      </c>
      <c r="Q172" s="256"/>
      <c r="R172" s="257"/>
      <c r="S172" s="258"/>
    </row>
    <row r="174" spans="1:19" ht="17.25" thickBot="1"/>
    <row r="175" spans="1:19" ht="17.25" thickBot="1">
      <c r="A175" s="202" t="s">
        <v>251</v>
      </c>
      <c r="B175" s="203"/>
      <c r="C175" s="203"/>
      <c r="D175" s="203"/>
      <c r="E175" s="203"/>
      <c r="F175" s="203"/>
      <c r="G175" s="203"/>
      <c r="H175" s="203"/>
      <c r="I175" s="203"/>
      <c r="J175" s="203"/>
      <c r="K175" s="203"/>
      <c r="L175" s="203"/>
      <c r="M175" s="203"/>
      <c r="N175" s="203"/>
      <c r="O175" s="204"/>
      <c r="Q175" s="223"/>
      <c r="R175" s="223"/>
      <c r="S175" s="223"/>
    </row>
    <row r="176" spans="1:19" ht="17.25" thickBot="1">
      <c r="A176" s="198" t="s">
        <v>263</v>
      </c>
      <c r="B176" s="202" t="s">
        <v>49</v>
      </c>
      <c r="C176" s="204"/>
      <c r="D176" s="202" t="s">
        <v>57</v>
      </c>
      <c r="E176" s="203"/>
      <c r="F176" s="204"/>
      <c r="G176" s="229">
        <f>_xlfn.IFNA(VLOOKUP(B176, 현재가테이블!$B$2:$D$200, 2, FALSE), "-")</f>
        <v>48446000</v>
      </c>
      <c r="H176" s="230"/>
      <c r="I176" s="231"/>
      <c r="J176" s="202" t="s">
        <v>58</v>
      </c>
      <c r="K176" s="203"/>
      <c r="L176" s="204"/>
      <c r="M176" s="232">
        <f>_xlfn.IFNA(VLOOKUP(B176, 현재가테이블!$B$2:$D$200, 3, FALSE), "-")</f>
        <v>4.5040769699999997E-2</v>
      </c>
      <c r="N176" s="233"/>
      <c r="O176" s="234"/>
      <c r="Q176" s="223"/>
      <c r="R176" s="223"/>
      <c r="S176" s="223"/>
    </row>
    <row r="177" spans="1:19" ht="17.25" thickBot="1">
      <c r="A177" s="263" t="s">
        <v>54</v>
      </c>
      <c r="B177" s="265" t="str">
        <f>TEXT($G$1, "[$-ko-KR]yyyy-mm-dd(ddd) ") &amp; "오전 00:00"</f>
        <v>2022-02-20(일) 오전 00:00</v>
      </c>
      <c r="C177" s="266"/>
      <c r="D177" s="225" t="str">
        <f>TEXT($G$1, "[$-ko-KR]yyyy-mm-dd(ddd) ") &amp; "오후 14:00"</f>
        <v>2022-02-20(일) 오후 14:00</v>
      </c>
      <c r="E177" s="226"/>
      <c r="F177" s="227"/>
      <c r="G177" s="225" t="str">
        <f>TEXT($G$1, "[$-ko-KR]yyyy-mm-dd(ddd) ") &amp; "오후 19:00"</f>
        <v>2022-02-20(일) 오후 19:00</v>
      </c>
      <c r="H177" s="226"/>
      <c r="I177" s="227"/>
      <c r="J177" s="225" t="str">
        <f>TEXT($G$1, "[$-ko-KR]yyyy-mm-dd(ddd) ") &amp; "오후 21:00"</f>
        <v>2022-02-20(일) 오후 21:00</v>
      </c>
      <c r="K177" s="226"/>
      <c r="L177" s="227"/>
      <c r="M177" s="225" t="str">
        <f>TEXT($G$1+1, "[$-ko-KR]yyyy-mm-dd(ddd) ") &amp; "오전 00:00"</f>
        <v>2022-02-21(월) 오전 00:00</v>
      </c>
      <c r="N177" s="226"/>
      <c r="O177" s="227"/>
      <c r="Q177" s="223"/>
      <c r="R177" s="223"/>
      <c r="S177" s="223"/>
    </row>
    <row r="178" spans="1:19" ht="17.25" thickBot="1">
      <c r="A178" s="264"/>
      <c r="B178" s="121" t="s">
        <v>57</v>
      </c>
      <c r="C178" s="122" t="s">
        <v>58</v>
      </c>
      <c r="D178" s="2" t="s">
        <v>57</v>
      </c>
      <c r="E178" s="10" t="s">
        <v>264</v>
      </c>
      <c r="F178" s="11" t="s">
        <v>265</v>
      </c>
      <c r="G178" s="199" t="s">
        <v>57</v>
      </c>
      <c r="H178" s="200" t="s">
        <v>264</v>
      </c>
      <c r="I178" s="201" t="s">
        <v>265</v>
      </c>
      <c r="J178" s="10" t="s">
        <v>57</v>
      </c>
      <c r="K178" s="10" t="s">
        <v>264</v>
      </c>
      <c r="L178" s="115" t="s">
        <v>265</v>
      </c>
      <c r="M178" s="2" t="s">
        <v>57</v>
      </c>
      <c r="N178" s="10" t="s">
        <v>264</v>
      </c>
      <c r="O178" s="66" t="s">
        <v>265</v>
      </c>
      <c r="Q178" s="228"/>
      <c r="R178" s="228"/>
      <c r="S178" s="228"/>
    </row>
    <row r="179" spans="1:19" ht="17.25" thickBot="1">
      <c r="A179" s="123" t="s">
        <v>64</v>
      </c>
      <c r="B179" s="124">
        <v>29.1</v>
      </c>
      <c r="C179" s="76">
        <v>-2.34899329E-2</v>
      </c>
      <c r="D179" s="13">
        <v>28.7</v>
      </c>
      <c r="E179" s="14">
        <f>IF(ISNUMBER(D179), (D179 - $B179) / $B179, "")</f>
        <v>-1.3745704467354024E-2</v>
      </c>
      <c r="F179" s="16">
        <f>IF(ISNUMBER(D179), $B199 * E179, "")</f>
        <v>-2061.8556701031039</v>
      </c>
      <c r="G179" s="29">
        <v>28.2</v>
      </c>
      <c r="H179" s="14">
        <f>IF(ISNUMBER(G179), (G179 - $B179) / $B179, "")</f>
        <v>-3.0927835051546462E-2</v>
      </c>
      <c r="I179" s="100">
        <f>IF(ISNUMBER(G179), $B199 * H179, "")</f>
        <v>-4639.1752577319694</v>
      </c>
      <c r="J179" s="13">
        <v>28.1</v>
      </c>
      <c r="K179" s="14">
        <f>IF(ISNUMBER(J179), (J179 - $B179) / $B179, "")</f>
        <v>-3.4364261168384876E-2</v>
      </c>
      <c r="L179" s="16">
        <f>IF(ISNUMBER(J179), $B199 * K179, "")</f>
        <v>-5154.639175257731</v>
      </c>
      <c r="M179" s="29">
        <v>27.8</v>
      </c>
      <c r="N179" s="14">
        <f>IF(ISNUMBER(M179), (M179 - $B179) / $B179, "")</f>
        <v>-4.4673539518900365E-2</v>
      </c>
      <c r="O179" s="16">
        <f>IF(ISNUMBER(M179), $B199 * N179, "")</f>
        <v>-6701.0309278350551</v>
      </c>
      <c r="Q179" s="223"/>
      <c r="R179" s="223"/>
      <c r="S179" s="223"/>
    </row>
    <row r="180" spans="1:19" ht="17.25" thickBot="1">
      <c r="A180" s="125" t="s">
        <v>95</v>
      </c>
      <c r="B180" s="126">
        <v>4310</v>
      </c>
      <c r="C180" s="77">
        <v>-2.3782559500000001E-2</v>
      </c>
      <c r="D180" s="15">
        <v>4295</v>
      </c>
      <c r="E180" s="32">
        <f t="shared" ref="E180:E183" si="94">IF(ISNUMBER(D180), (D180 - $B180) / $B180, "")</f>
        <v>-3.4802784222737818E-3</v>
      </c>
      <c r="F180" s="18">
        <f>IF(ISNUMBER(D180), $B199 * E180, "")</f>
        <v>-522.04176334106728</v>
      </c>
      <c r="G180" s="31">
        <v>4110</v>
      </c>
      <c r="H180" s="32">
        <f t="shared" ref="H180:H183" si="95">IF(ISNUMBER(G180), (G180 - $B180) / $B180, "")</f>
        <v>-4.6403712296983757E-2</v>
      </c>
      <c r="I180" s="101">
        <f>IF(ISNUMBER(G180), $B199 * H180, "")</f>
        <v>-6960.5568445475637</v>
      </c>
      <c r="J180" s="15">
        <v>4070</v>
      </c>
      <c r="K180" s="32">
        <f t="shared" ref="K180:K183" si="96">IF(ISNUMBER(J180), (J180 - $B180) / $B180, "")</f>
        <v>-5.5684454756380508E-2</v>
      </c>
      <c r="L180" s="18">
        <f>IF(ISNUMBER(J180), $B199 * K180, "")</f>
        <v>-8352.6682134570765</v>
      </c>
      <c r="M180" s="31">
        <v>4015</v>
      </c>
      <c r="N180" s="32">
        <f t="shared" ref="N180:N183" si="97">IF(ISNUMBER(M180), (M180 - $B180) / $B180, "")</f>
        <v>-6.8445475638051048E-2</v>
      </c>
      <c r="O180" s="18">
        <f>IF(ISNUMBER(M180), $B199 * N180, "")</f>
        <v>-10266.821345707658</v>
      </c>
      <c r="Q180" s="223"/>
      <c r="R180" s="223"/>
      <c r="S180" s="223"/>
    </row>
    <row r="181" spans="1:19" ht="17.25" thickBot="1">
      <c r="A181" s="125" t="s">
        <v>51</v>
      </c>
      <c r="B181" s="126">
        <v>244</v>
      </c>
      <c r="C181" s="77">
        <v>-2.4E-2</v>
      </c>
      <c r="D181" s="15">
        <v>247</v>
      </c>
      <c r="E181" s="32">
        <f t="shared" si="94"/>
        <v>1.2295081967213115E-2</v>
      </c>
      <c r="F181" s="18">
        <f>IF(ISNUMBER(D181), $B199 * E181, "")</f>
        <v>1844.2622950819671</v>
      </c>
      <c r="G181" s="31">
        <v>243</v>
      </c>
      <c r="H181" s="32">
        <f t="shared" si="95"/>
        <v>-4.0983606557377051E-3</v>
      </c>
      <c r="I181" s="101">
        <f>IF(ISNUMBER(G181), $B199 * H181, "")</f>
        <v>-614.7540983606558</v>
      </c>
      <c r="J181" s="15">
        <v>243</v>
      </c>
      <c r="K181" s="32">
        <f t="shared" si="96"/>
        <v>-4.0983606557377051E-3</v>
      </c>
      <c r="L181" s="18">
        <f>IF(ISNUMBER(J181), $B199 * K181, "")</f>
        <v>-614.7540983606558</v>
      </c>
      <c r="M181" s="31">
        <v>240</v>
      </c>
      <c r="N181" s="32">
        <f t="shared" si="97"/>
        <v>-1.6393442622950821E-2</v>
      </c>
      <c r="O181" s="18">
        <f>IF(ISNUMBER(M181), $B199 * N181, "")</f>
        <v>-2459.0163934426232</v>
      </c>
      <c r="Q181" s="228"/>
      <c r="R181" s="228"/>
      <c r="S181" s="228"/>
    </row>
    <row r="182" spans="1:19" ht="17.25" thickBot="1">
      <c r="A182" s="125" t="s">
        <v>101</v>
      </c>
      <c r="B182" s="126">
        <v>642</v>
      </c>
      <c r="C182" s="77">
        <v>-2.4316109400000001E-2</v>
      </c>
      <c r="D182" s="15">
        <v>635</v>
      </c>
      <c r="E182" s="32">
        <f t="shared" si="94"/>
        <v>-1.0903426791277258E-2</v>
      </c>
      <c r="F182" s="18">
        <f>IF(ISNUMBER(D182), $B199 * E182, "")</f>
        <v>-1635.5140186915887</v>
      </c>
      <c r="G182" s="31">
        <v>621</v>
      </c>
      <c r="H182" s="32">
        <f t="shared" si="95"/>
        <v>-3.2710280373831772E-2</v>
      </c>
      <c r="I182" s="101">
        <f>IF(ISNUMBER(G182), $B199 * H182, "")</f>
        <v>-4906.5420560747662</v>
      </c>
      <c r="J182" s="15">
        <v>616</v>
      </c>
      <c r="K182" s="32">
        <f t="shared" si="96"/>
        <v>-4.0498442367601244E-2</v>
      </c>
      <c r="L182" s="18">
        <f>IF(ISNUMBER(J182), $B199 * K182, "")</f>
        <v>-6074.7663551401865</v>
      </c>
      <c r="M182" s="31">
        <v>611</v>
      </c>
      <c r="N182" s="32">
        <f t="shared" si="97"/>
        <v>-4.8286604361370715E-2</v>
      </c>
      <c r="O182" s="18">
        <f>IF(ISNUMBER(M182), $B199 * N182, "")</f>
        <v>-7242.9906542056069</v>
      </c>
      <c r="Q182" s="228"/>
      <c r="R182" s="228"/>
      <c r="S182" s="228"/>
    </row>
    <row r="183" spans="1:19" ht="17.25" thickBot="1">
      <c r="A183" s="127" t="s">
        <v>85</v>
      </c>
      <c r="B183" s="128">
        <v>237</v>
      </c>
      <c r="C183" s="78">
        <v>-2.4691358E-2</v>
      </c>
      <c r="D183" s="20">
        <v>235</v>
      </c>
      <c r="E183" s="21">
        <f t="shared" si="94"/>
        <v>-8.4388185654008432E-3</v>
      </c>
      <c r="F183" s="22">
        <f>IF(ISNUMBER(D183), $B199 * E183, "")</f>
        <v>-1265.8227848101264</v>
      </c>
      <c r="G183" s="30">
        <v>227</v>
      </c>
      <c r="H183" s="21">
        <f t="shared" si="95"/>
        <v>-4.2194092827004218E-2</v>
      </c>
      <c r="I183" s="105">
        <f>IF(ISNUMBER(G183), $B199 * H183, "")</f>
        <v>-6329.1139240506327</v>
      </c>
      <c r="J183" s="20">
        <v>227</v>
      </c>
      <c r="K183" s="21">
        <f t="shared" si="96"/>
        <v>-4.2194092827004218E-2</v>
      </c>
      <c r="L183" s="22">
        <f>IF(ISNUMBER(J183), $B199 * K183, "")</f>
        <v>-6329.1139240506327</v>
      </c>
      <c r="M183" s="30">
        <v>227</v>
      </c>
      <c r="N183" s="21">
        <f t="shared" si="97"/>
        <v>-4.2194092827004218E-2</v>
      </c>
      <c r="O183" s="22">
        <f>IF(ISNUMBER(M183), $B199 * N183, "")</f>
        <v>-6329.1139240506327</v>
      </c>
      <c r="Q183" s="228"/>
      <c r="R183" s="228"/>
      <c r="S183" s="228"/>
    </row>
    <row r="184" spans="1:19" ht="17.25" thickBot="1">
      <c r="A184" s="125" t="s">
        <v>113</v>
      </c>
      <c r="B184" s="129">
        <v>4120</v>
      </c>
      <c r="C184" s="80">
        <v>-2.4852071E-2</v>
      </c>
      <c r="D184" s="106">
        <v>4080</v>
      </c>
      <c r="E184" s="107">
        <f>IF(ISNUMBER(D184), (D184 - $B184) / $B184, "")</f>
        <v>-9.7087378640776691E-3</v>
      </c>
      <c r="F184" s="108">
        <f>IF(ISNUMBER(D184), $B199 * E184, "")</f>
        <v>-1456.3106796116504</v>
      </c>
      <c r="G184" s="109">
        <v>3975</v>
      </c>
      <c r="H184" s="107">
        <f>IF(ISNUMBER(G184), (G184 - $B184) / $B184, "")</f>
        <v>-3.5194174757281552E-2</v>
      </c>
      <c r="I184" s="110">
        <f>IF(ISNUMBER(G184), $B199 * H184, "")</f>
        <v>-5279.1262135922325</v>
      </c>
      <c r="J184" s="106">
        <v>3955</v>
      </c>
      <c r="K184" s="107">
        <f>IF(ISNUMBER(J184), (J184 - $B184) / $B184, "")</f>
        <v>-4.0048543689320391E-2</v>
      </c>
      <c r="L184" s="108">
        <f>IF(ISNUMBER(J184), $B199 * K184, "")</f>
        <v>-6007.2815533980583</v>
      </c>
      <c r="M184" s="109">
        <v>3905</v>
      </c>
      <c r="N184" s="107">
        <f>IF(ISNUMBER(M184), (M184 - $B184) / $B184, "")</f>
        <v>-5.2184466019417473E-2</v>
      </c>
      <c r="O184" s="108">
        <f>IF(ISNUMBER(M184), $B199 * N184, "")</f>
        <v>-7827.6699029126212</v>
      </c>
      <c r="Q184" s="228"/>
      <c r="R184" s="228"/>
      <c r="S184" s="228"/>
    </row>
    <row r="185" spans="1:19" ht="17.25" thickBot="1">
      <c r="A185" s="125" t="s">
        <v>145</v>
      </c>
      <c r="B185" s="126">
        <v>11.6</v>
      </c>
      <c r="C185" s="77">
        <v>-2.5210084000000001E-2</v>
      </c>
      <c r="D185" s="15">
        <v>11.4</v>
      </c>
      <c r="E185" s="32">
        <f t="shared" ref="E185:E188" si="98">IF(ISNUMBER(D185), (D185 - $B185) / $B185, "")</f>
        <v>-1.7241379310344768E-2</v>
      </c>
      <c r="F185" s="18">
        <f>IF(ISNUMBER(D185), $B199 * E185, "")</f>
        <v>-2586.2068965517151</v>
      </c>
      <c r="G185" s="31">
        <v>11.2</v>
      </c>
      <c r="H185" s="32">
        <f t="shared" ref="H185:H188" si="99">IF(ISNUMBER(G185), (G185 - $B185) / $B185, "")</f>
        <v>-3.4482758620689689E-2</v>
      </c>
      <c r="I185" s="101">
        <f>IF(ISNUMBER(G185), $B199 * H185, "")</f>
        <v>-5172.4137931034538</v>
      </c>
      <c r="J185" s="15">
        <v>11.2</v>
      </c>
      <c r="K185" s="32">
        <f t="shared" ref="K185:K188" si="100">IF(ISNUMBER(J185), (J185 - $B185) / $B185, "")</f>
        <v>-3.4482758620689689E-2</v>
      </c>
      <c r="L185" s="18">
        <f>IF(ISNUMBER(J185), $B199 * K185, "")</f>
        <v>-5172.4137931034538</v>
      </c>
      <c r="M185" s="31">
        <v>11.1</v>
      </c>
      <c r="N185" s="32">
        <f t="shared" ref="N185:N188" si="101">IF(ISNUMBER(M185), (M185 - $B185) / $B185, "")</f>
        <v>-4.3103448275862072E-2</v>
      </c>
      <c r="O185" s="18">
        <f>IF(ISNUMBER(M185), $B199 * N185, "")</f>
        <v>-6465.5172413793107</v>
      </c>
      <c r="Q185" s="228"/>
      <c r="R185" s="228"/>
      <c r="S185" s="228"/>
    </row>
    <row r="186" spans="1:19" ht="17.25" thickBot="1">
      <c r="A186" s="125" t="s">
        <v>75</v>
      </c>
      <c r="B186" s="126">
        <v>18490</v>
      </c>
      <c r="C186" s="77">
        <v>-2.5816649099999998E-2</v>
      </c>
      <c r="D186" s="15">
        <v>18180</v>
      </c>
      <c r="E186" s="32">
        <f t="shared" si="98"/>
        <v>-1.6765819361817199E-2</v>
      </c>
      <c r="F186" s="18">
        <f>IF(ISNUMBER(D186), $B199 * E186, "")</f>
        <v>-2514.8729042725799</v>
      </c>
      <c r="G186" s="31">
        <v>17960</v>
      </c>
      <c r="H186" s="32">
        <f t="shared" si="99"/>
        <v>-2.8664142779881017E-2</v>
      </c>
      <c r="I186" s="101">
        <f>IF(ISNUMBER(G186), $B199 * H186, "")</f>
        <v>-4299.6214169821524</v>
      </c>
      <c r="J186" s="15">
        <v>18040</v>
      </c>
      <c r="K186" s="32">
        <f t="shared" si="100"/>
        <v>-2.4337479718766902E-2</v>
      </c>
      <c r="L186" s="18">
        <f>IF(ISNUMBER(J186), $B199 * K186, "")</f>
        <v>-3650.6219578150353</v>
      </c>
      <c r="M186" s="31">
        <v>17840</v>
      </c>
      <c r="N186" s="32">
        <f t="shared" si="101"/>
        <v>-3.5154137371552194E-2</v>
      </c>
      <c r="O186" s="18">
        <f>IF(ISNUMBER(M186), $B199 * N186, "")</f>
        <v>-5273.1206057328291</v>
      </c>
      <c r="Q186" s="228"/>
      <c r="R186" s="228"/>
      <c r="S186" s="228"/>
    </row>
    <row r="187" spans="1:19" ht="17.25" thickBot="1">
      <c r="A187" s="125" t="s">
        <v>220</v>
      </c>
      <c r="B187" s="126">
        <v>2755</v>
      </c>
      <c r="C187" s="77">
        <v>-2.65017668E-2</v>
      </c>
      <c r="D187" s="15">
        <v>2765</v>
      </c>
      <c r="E187" s="32">
        <f t="shared" si="98"/>
        <v>3.629764065335753E-3</v>
      </c>
      <c r="F187" s="18">
        <f>IF(ISNUMBER(D187), $B199 * E187, "")</f>
        <v>544.46460980036295</v>
      </c>
      <c r="G187" s="31">
        <v>2835</v>
      </c>
      <c r="H187" s="32">
        <f t="shared" si="99"/>
        <v>2.9038112522686024E-2</v>
      </c>
      <c r="I187" s="101">
        <f>IF(ISNUMBER(G187), $B199 * H187, "")</f>
        <v>4355.7168784029036</v>
      </c>
      <c r="J187" s="15">
        <v>2925</v>
      </c>
      <c r="K187" s="32">
        <f t="shared" si="100"/>
        <v>6.1705989110707807E-2</v>
      </c>
      <c r="L187" s="18">
        <f>IF(ISNUMBER(J187), $B199 * K187, "")</f>
        <v>9255.8983666061704</v>
      </c>
      <c r="M187" s="31">
        <v>2765</v>
      </c>
      <c r="N187" s="32">
        <f t="shared" si="101"/>
        <v>3.629764065335753E-3</v>
      </c>
      <c r="O187" s="18">
        <f>IF(ISNUMBER(M187), $B199 * N187, "")</f>
        <v>544.46460980036295</v>
      </c>
      <c r="Q187" s="33"/>
      <c r="R187" s="33"/>
    </row>
    <row r="188" spans="1:19" ht="17.25" thickBot="1">
      <c r="A188" s="130" t="s">
        <v>135</v>
      </c>
      <c r="B188" s="131">
        <v>229</v>
      </c>
      <c r="C188" s="79">
        <v>-2.96610169E-2</v>
      </c>
      <c r="D188" s="24">
        <v>227</v>
      </c>
      <c r="E188" s="25">
        <f t="shared" si="98"/>
        <v>-8.7336244541484712E-3</v>
      </c>
      <c r="F188" s="104">
        <f>IF(ISNUMBER(D188), $B199 * E188, "")</f>
        <v>-1310.0436681222707</v>
      </c>
      <c r="G188" s="102">
        <v>218</v>
      </c>
      <c r="H188" s="25">
        <f t="shared" si="99"/>
        <v>-4.8034934497816595E-2</v>
      </c>
      <c r="I188" s="103">
        <f>IF(ISNUMBER(G188), $B199 * H188, "")</f>
        <v>-7205.240174672489</v>
      </c>
      <c r="J188" s="24">
        <v>220</v>
      </c>
      <c r="K188" s="25">
        <f t="shared" si="100"/>
        <v>-3.9301310043668124E-2</v>
      </c>
      <c r="L188" s="104">
        <f>IF(ISNUMBER(J188), $B199 * K188, "")</f>
        <v>-5895.1965065502181</v>
      </c>
      <c r="M188" s="102">
        <v>217</v>
      </c>
      <c r="N188" s="25">
        <f t="shared" si="101"/>
        <v>-5.2401746724890827E-2</v>
      </c>
      <c r="O188" s="104">
        <f>IF(ISNUMBER(M188), $B199 * N188, "")</f>
        <v>-7860.2620087336245</v>
      </c>
      <c r="Q188" s="237"/>
      <c r="R188" s="238"/>
      <c r="S188" s="239"/>
    </row>
    <row r="189" spans="1:19">
      <c r="A189" s="123" t="s">
        <v>147</v>
      </c>
      <c r="B189" s="124">
        <v>8.7200000000000006</v>
      </c>
      <c r="C189" s="76">
        <v>-3.0033370399999999E-2</v>
      </c>
      <c r="D189" s="13">
        <v>8.67</v>
      </c>
      <c r="E189" s="14">
        <f>IF(ISNUMBER(D189), (D189 - $B189) / $B189, "")</f>
        <v>-5.7339449541285213E-3</v>
      </c>
      <c r="F189" s="16">
        <f>IF(ISNUMBER(D189), $B199 * E189, "")</f>
        <v>-860.09174311927825</v>
      </c>
      <c r="G189" s="29">
        <v>8.42</v>
      </c>
      <c r="H189" s="14">
        <f>IF(ISNUMBER(G189), (G189 - $B189) / $B189, "")</f>
        <v>-3.440366972477072E-2</v>
      </c>
      <c r="I189" s="100">
        <f>IF(ISNUMBER(G189), $B199 * H189, "")</f>
        <v>-5160.5504587156083</v>
      </c>
      <c r="J189" s="13">
        <v>8.43</v>
      </c>
      <c r="K189" s="14">
        <f>IF(ISNUMBER(J189), (J189 - $B189) / $B189, "")</f>
        <v>-3.325688073394506E-2</v>
      </c>
      <c r="L189" s="16">
        <f>IF(ISNUMBER(J189), $B199 * K189, "")</f>
        <v>-4988.532110091759</v>
      </c>
      <c r="M189" s="29">
        <v>8.31</v>
      </c>
      <c r="N189" s="14">
        <f>IF(ISNUMBER(M189), (M189 - $B189) / $B189, "")</f>
        <v>-4.7018348623853221E-2</v>
      </c>
      <c r="O189" s="16">
        <f>IF(ISNUMBER(M189), $B199 * N189, "")</f>
        <v>-7052.7522935779834</v>
      </c>
      <c r="Q189" s="240"/>
      <c r="R189" s="241"/>
      <c r="S189" s="242"/>
    </row>
    <row r="190" spans="1:19" ht="17.25" thickBot="1">
      <c r="A190" s="125" t="s">
        <v>151</v>
      </c>
      <c r="B190" s="126">
        <v>65070</v>
      </c>
      <c r="C190" s="77">
        <v>-3.0108809100000002E-2</v>
      </c>
      <c r="D190" s="15">
        <v>63580</v>
      </c>
      <c r="E190" s="32">
        <f t="shared" ref="E190:E193" si="102">IF(ISNUMBER(D190), (D190 - $B190) / $B190, "")</f>
        <v>-2.2898417089288459E-2</v>
      </c>
      <c r="F190" s="18">
        <f>IF(ISNUMBER(D190), $B199 * E190, "")</f>
        <v>-3434.7625633932689</v>
      </c>
      <c r="G190" s="31">
        <v>62720</v>
      </c>
      <c r="H190" s="32">
        <f t="shared" ref="H190:H193" si="103">IF(ISNUMBER(G190), (G190 - $B190) / $B190, "")</f>
        <v>-3.6114953127401261E-2</v>
      </c>
      <c r="I190" s="101">
        <f>IF(ISNUMBER(G190), $B199 * H190, "")</f>
        <v>-5417.2429691101888</v>
      </c>
      <c r="J190" s="15">
        <v>63100</v>
      </c>
      <c r="K190" s="32">
        <f t="shared" ref="K190:K193" si="104">IF(ISNUMBER(J190), (J190 - $B190) / $B190, "")</f>
        <v>-3.0275088366374672E-2</v>
      </c>
      <c r="L190" s="18">
        <f>IF(ISNUMBER(J190), $B199 * K190, "")</f>
        <v>-4541.2632549562004</v>
      </c>
      <c r="M190" s="31">
        <v>62870</v>
      </c>
      <c r="N190" s="32">
        <f t="shared" ref="N190:N193" si="105">IF(ISNUMBER(M190), (M190 - $B190) / $B190, "")</f>
        <v>-3.3809743353311821E-2</v>
      </c>
      <c r="O190" s="18">
        <f>IF(ISNUMBER(M190), $B199 * N190, "")</f>
        <v>-5071.4615029967727</v>
      </c>
      <c r="Q190" s="243"/>
      <c r="R190" s="244"/>
      <c r="S190" s="245"/>
    </row>
    <row r="191" spans="1:19" ht="17.25" thickBot="1">
      <c r="A191" s="125" t="s">
        <v>177</v>
      </c>
      <c r="B191" s="126">
        <v>8030</v>
      </c>
      <c r="C191" s="77">
        <v>-3.1946955999999999E-2</v>
      </c>
      <c r="D191" s="15">
        <v>7960</v>
      </c>
      <c r="E191" s="32">
        <f t="shared" si="102"/>
        <v>-8.717310087173101E-3</v>
      </c>
      <c r="F191" s="18">
        <f>IF(ISNUMBER(D191), $B199 * E191, "")</f>
        <v>-1307.596513075965</v>
      </c>
      <c r="G191" s="31">
        <v>7675</v>
      </c>
      <c r="H191" s="32">
        <f t="shared" si="103"/>
        <v>-4.4209215442092158E-2</v>
      </c>
      <c r="I191" s="101">
        <f>IF(ISNUMBER(G191), $B199 * H191, "")</f>
        <v>-6631.382316313824</v>
      </c>
      <c r="J191" s="15">
        <v>7655</v>
      </c>
      <c r="K191" s="32">
        <f t="shared" si="104"/>
        <v>-4.6699875466998754E-2</v>
      </c>
      <c r="L191" s="18">
        <f>IF(ISNUMBER(J191), $B199 * K191, "")</f>
        <v>-7004.9813200498129</v>
      </c>
      <c r="M191" s="31">
        <v>7540</v>
      </c>
      <c r="N191" s="32">
        <f t="shared" si="105"/>
        <v>-6.1021170610211707E-2</v>
      </c>
      <c r="O191" s="18">
        <f>IF(ISNUMBER(M191), $B199 * N191, "")</f>
        <v>-9153.1755915317553</v>
      </c>
      <c r="Q191" s="228"/>
      <c r="R191" s="228"/>
      <c r="S191" s="228"/>
    </row>
    <row r="192" spans="1:19" ht="17.25" thickBot="1">
      <c r="A192" s="125" t="s">
        <v>89</v>
      </c>
      <c r="B192" s="126">
        <v>972</v>
      </c>
      <c r="C192" s="77">
        <v>-3.28358209E-2</v>
      </c>
      <c r="D192" s="15">
        <v>975</v>
      </c>
      <c r="E192" s="32">
        <f t="shared" si="102"/>
        <v>3.0864197530864196E-3</v>
      </c>
      <c r="F192" s="18">
        <f>IF(ISNUMBER(D192), $B199 * E192, "")</f>
        <v>462.96296296296293</v>
      </c>
      <c r="G192" s="31">
        <v>973</v>
      </c>
      <c r="H192" s="32">
        <f t="shared" si="103"/>
        <v>1.02880658436214E-3</v>
      </c>
      <c r="I192" s="101">
        <f>IF(ISNUMBER(G192), $B199 * H192, "")</f>
        <v>154.32098765432099</v>
      </c>
      <c r="J192" s="15">
        <v>966</v>
      </c>
      <c r="K192" s="32">
        <f t="shared" si="104"/>
        <v>-6.1728395061728392E-3</v>
      </c>
      <c r="L192" s="18">
        <f>IF(ISNUMBER(J192), $B199 * K192, "")</f>
        <v>-925.92592592592587</v>
      </c>
      <c r="M192" s="31">
        <v>962</v>
      </c>
      <c r="N192" s="32">
        <f t="shared" si="105"/>
        <v>-1.0288065843621399E-2</v>
      </c>
      <c r="O192" s="18">
        <f>IF(ISNUMBER(M192), $B199 * N192, "")</f>
        <v>-1543.2098765432099</v>
      </c>
      <c r="Q192" s="223"/>
      <c r="R192" s="223"/>
      <c r="S192" s="223"/>
    </row>
    <row r="193" spans="1:19" ht="17.25" thickBot="1">
      <c r="A193" s="127" t="s">
        <v>121</v>
      </c>
      <c r="B193" s="128">
        <v>322</v>
      </c>
      <c r="C193" s="78">
        <v>-3.3033033000000003E-2</v>
      </c>
      <c r="D193" s="20">
        <v>319</v>
      </c>
      <c r="E193" s="21">
        <f t="shared" si="102"/>
        <v>-9.316770186335404E-3</v>
      </c>
      <c r="F193" s="22">
        <f>IF(ISNUMBER(D193), $B199 * E193, "")</f>
        <v>-1397.5155279503106</v>
      </c>
      <c r="G193" s="30">
        <v>310</v>
      </c>
      <c r="H193" s="21">
        <f t="shared" si="103"/>
        <v>-3.7267080745341616E-2</v>
      </c>
      <c r="I193" s="105">
        <f>IF(ISNUMBER(G193), $B199 * H193, "")</f>
        <v>-5590.0621118012423</v>
      </c>
      <c r="J193" s="20">
        <v>311</v>
      </c>
      <c r="K193" s="21">
        <f t="shared" si="104"/>
        <v>-3.4161490683229816E-2</v>
      </c>
      <c r="L193" s="22">
        <f>IF(ISNUMBER(J193), $B199 * K193, "")</f>
        <v>-5124.2236024844724</v>
      </c>
      <c r="M193" s="30">
        <v>305</v>
      </c>
      <c r="N193" s="21">
        <f t="shared" si="105"/>
        <v>-5.2795031055900624E-2</v>
      </c>
      <c r="O193" s="22">
        <f>IF(ISNUMBER(M193), $B199 * N193, "")</f>
        <v>-7919.2546583850935</v>
      </c>
      <c r="Q193" s="223"/>
      <c r="R193" s="223"/>
      <c r="S193" s="223"/>
    </row>
    <row r="194" spans="1:19" ht="17.25" thickBot="1">
      <c r="A194" s="125" t="s">
        <v>60</v>
      </c>
      <c r="B194" s="129">
        <v>3420</v>
      </c>
      <c r="C194" s="80">
        <v>-3.3898305099999998E-2</v>
      </c>
      <c r="D194" s="106">
        <v>3390</v>
      </c>
      <c r="E194" s="107">
        <f>IF(ISNUMBER(D194), (D194 - $B194) / $B194, "")</f>
        <v>-8.771929824561403E-3</v>
      </c>
      <c r="F194" s="108">
        <f>IF(ISNUMBER(D194), $B199 * E194, "")</f>
        <v>-1315.7894736842104</v>
      </c>
      <c r="G194" s="109">
        <v>3300</v>
      </c>
      <c r="H194" s="107">
        <f>IF(ISNUMBER(G194), (G194 - $B194) / $B194, "")</f>
        <v>-3.5087719298245612E-2</v>
      </c>
      <c r="I194" s="110">
        <f>IF(ISNUMBER(G194), $B199 * H194, "")</f>
        <v>-5263.1578947368416</v>
      </c>
      <c r="J194" s="106">
        <v>3295</v>
      </c>
      <c r="K194" s="107">
        <f>IF(ISNUMBER(J194), (J194 - $B194) / $B194, "")</f>
        <v>-3.6549707602339179E-2</v>
      </c>
      <c r="L194" s="108">
        <f>IF(ISNUMBER(J194), $B199 * K194, "")</f>
        <v>-5482.4561403508769</v>
      </c>
      <c r="M194" s="109">
        <v>3235</v>
      </c>
      <c r="N194" s="107">
        <f>IF(ISNUMBER(M194), (M194 - $B194) / $B194, "")</f>
        <v>-5.4093567251461985E-2</v>
      </c>
      <c r="O194" s="108">
        <f>IF(ISNUMBER(M194), $B199 * N194, "")</f>
        <v>-8114.0350877192977</v>
      </c>
      <c r="Q194" s="228"/>
      <c r="R194" s="228"/>
      <c r="S194" s="228"/>
    </row>
    <row r="195" spans="1:19" ht="17.25" thickBot="1">
      <c r="A195" s="125" t="s">
        <v>109</v>
      </c>
      <c r="B195" s="126">
        <v>3800</v>
      </c>
      <c r="C195" s="77">
        <v>-3.5532994900000003E-2</v>
      </c>
      <c r="D195" s="15">
        <v>3725</v>
      </c>
      <c r="E195" s="32">
        <f t="shared" ref="E195:E198" si="106">IF(ISNUMBER(D195), (D195 - $B195) / $B195, "")</f>
        <v>-1.9736842105263157E-2</v>
      </c>
      <c r="F195" s="18">
        <f>IF(ISNUMBER(D195), $B199 * E195, "")</f>
        <v>-2960.5263157894733</v>
      </c>
      <c r="G195" s="31">
        <v>3680</v>
      </c>
      <c r="H195" s="32">
        <f t="shared" ref="H195:H198" si="107">IF(ISNUMBER(G195), (G195 - $B195) / $B195, "")</f>
        <v>-3.1578947368421054E-2</v>
      </c>
      <c r="I195" s="101">
        <f>IF(ISNUMBER(G195), $B199 * H195, "")</f>
        <v>-4736.8421052631584</v>
      </c>
      <c r="J195" s="15">
        <v>3680</v>
      </c>
      <c r="K195" s="32">
        <f t="shared" ref="K195:K198" si="108">IF(ISNUMBER(J195), (J195 - $B195) / $B195, "")</f>
        <v>-3.1578947368421054E-2</v>
      </c>
      <c r="L195" s="18">
        <f>IF(ISNUMBER(J195), $B199 * K195, "")</f>
        <v>-4736.8421052631584</v>
      </c>
      <c r="M195" s="31">
        <v>3590</v>
      </c>
      <c r="N195" s="32">
        <f t="shared" ref="N195:N198" si="109">IF(ISNUMBER(M195), (M195 - $B195) / $B195, "")</f>
        <v>-5.526315789473684E-2</v>
      </c>
      <c r="O195" s="18">
        <f>IF(ISNUMBER(M195), $B199 * N195, "")</f>
        <v>-8289.4736842105267</v>
      </c>
      <c r="Q195" s="228"/>
      <c r="R195" s="228"/>
      <c r="S195" s="228"/>
    </row>
    <row r="196" spans="1:19" ht="17.25" thickBot="1">
      <c r="A196" s="125" t="s">
        <v>133</v>
      </c>
      <c r="B196" s="126">
        <v>2335</v>
      </c>
      <c r="C196" s="77">
        <v>-3.7113402099999998E-2</v>
      </c>
      <c r="D196" s="15">
        <v>2310</v>
      </c>
      <c r="E196" s="32">
        <f t="shared" si="106"/>
        <v>-1.0706638115631691E-2</v>
      </c>
      <c r="F196" s="18">
        <f>IF(ISNUMBER(D196), $B199 * E196, "")</f>
        <v>-1605.9957173447535</v>
      </c>
      <c r="G196" s="31">
        <v>2365</v>
      </c>
      <c r="H196" s="32">
        <f t="shared" si="107"/>
        <v>1.284796573875803E-2</v>
      </c>
      <c r="I196" s="101">
        <f>IF(ISNUMBER(G196), $B199 * H196, "")</f>
        <v>1927.1948608137045</v>
      </c>
      <c r="J196" s="15">
        <v>2330</v>
      </c>
      <c r="K196" s="32">
        <f t="shared" si="108"/>
        <v>-2.1413276231263384E-3</v>
      </c>
      <c r="L196" s="18">
        <f>IF(ISNUMBER(J196), $B199 * K196, "")</f>
        <v>-321.19914346895075</v>
      </c>
      <c r="M196" s="31">
        <v>2330</v>
      </c>
      <c r="N196" s="32">
        <f t="shared" si="109"/>
        <v>-2.1413276231263384E-3</v>
      </c>
      <c r="O196" s="18">
        <f>IF(ISNUMBER(M196), $B199 * N196, "")</f>
        <v>-321.19914346895075</v>
      </c>
      <c r="Q196" s="228"/>
      <c r="R196" s="228"/>
      <c r="S196" s="228"/>
    </row>
    <row r="197" spans="1:19">
      <c r="A197" s="125" t="s">
        <v>97</v>
      </c>
      <c r="B197" s="126">
        <v>2.3999999999999998E-3</v>
      </c>
      <c r="C197" s="77">
        <v>-0.04</v>
      </c>
      <c r="D197" s="15">
        <v>2.3999999999999998E-3</v>
      </c>
      <c r="E197" s="32">
        <f t="shared" si="106"/>
        <v>0</v>
      </c>
      <c r="F197" s="18">
        <f>IF(ISNUMBER(D197), $B199 * E197, "")</f>
        <v>0</v>
      </c>
      <c r="G197" s="31">
        <v>2.3999999999999998E-3</v>
      </c>
      <c r="H197" s="32">
        <f t="shared" si="107"/>
        <v>0</v>
      </c>
      <c r="I197" s="101">
        <f>IF(ISNUMBER(G197), $B199 * H197, "")</f>
        <v>0</v>
      </c>
      <c r="J197" s="15">
        <v>2.5000000000000001E-3</v>
      </c>
      <c r="K197" s="32">
        <f t="shared" si="108"/>
        <v>4.1666666666666782E-2</v>
      </c>
      <c r="L197" s="18">
        <f>IF(ISNUMBER(J197), $B199 * K197, "")</f>
        <v>6250.0000000000173</v>
      </c>
      <c r="M197" s="31">
        <v>2.5000000000000001E-3</v>
      </c>
      <c r="N197" s="32">
        <f t="shared" si="109"/>
        <v>4.1666666666666782E-2</v>
      </c>
      <c r="O197" s="18">
        <f>IF(ISNUMBER(M197), $B199 * N197, "")</f>
        <v>6250.0000000000173</v>
      </c>
      <c r="Q197" s="250"/>
      <c r="R197" s="251"/>
      <c r="S197" s="252"/>
    </row>
    <row r="198" spans="1:19" ht="17.25" thickBot="1">
      <c r="A198" s="130" t="s">
        <v>246</v>
      </c>
      <c r="B198" s="131">
        <v>61.3</v>
      </c>
      <c r="C198" s="79">
        <v>-5.1083591300000002E-2</v>
      </c>
      <c r="D198" s="24">
        <v>60.6</v>
      </c>
      <c r="E198" s="25">
        <f t="shared" si="106"/>
        <v>-1.1419249592169589E-2</v>
      </c>
      <c r="F198" s="104">
        <f>IF(ISNUMBER(D198), $B199 * E198, "")</f>
        <v>-1712.8874388254383</v>
      </c>
      <c r="G198" s="102">
        <v>58.9</v>
      </c>
      <c r="H198" s="25">
        <f t="shared" si="107"/>
        <v>-3.9151712887438801E-2</v>
      </c>
      <c r="I198" s="103">
        <f>IF(ISNUMBER(G198), $B199 * H198, "")</f>
        <v>-5872.7569331158202</v>
      </c>
      <c r="J198" s="24">
        <v>59.2</v>
      </c>
      <c r="K198" s="25">
        <f t="shared" si="108"/>
        <v>-3.4257748776508883E-2</v>
      </c>
      <c r="L198" s="104">
        <f>IF(ISNUMBER(J198), $B199 * K198, "")</f>
        <v>-5138.6623164763323</v>
      </c>
      <c r="M198" s="102">
        <v>58.4</v>
      </c>
      <c r="N198" s="25">
        <f t="shared" si="109"/>
        <v>-4.7308319738988559E-2</v>
      </c>
      <c r="O198" s="104">
        <f>IF(ISNUMBER(M198), $B199 * N198, "")</f>
        <v>-7096.2479608482836</v>
      </c>
      <c r="Q198" s="253"/>
      <c r="R198" s="254"/>
      <c r="S198" s="255"/>
    </row>
    <row r="199" spans="1:19" ht="17.25" thickBot="1">
      <c r="A199" s="132" t="s">
        <v>266</v>
      </c>
      <c r="B199" s="261">
        <f>$B$37</f>
        <v>150000</v>
      </c>
      <c r="C199" s="262"/>
      <c r="D199" s="26" t="s">
        <v>267</v>
      </c>
      <c r="E199" s="27">
        <f>IF(COUNT(E179:E198), SUM(E179:E198) / COUNT(E179:E198), 0)</f>
        <v>-8.365381270280501E-3</v>
      </c>
      <c r="F199" s="28">
        <f>SUM(F179:F198)</f>
        <v>-25096.14381084151</v>
      </c>
      <c r="G199" s="26" t="s">
        <v>267</v>
      </c>
      <c r="H199" s="27">
        <f>IF(COUNT(H179:H198), SUM(H179:H198) / COUNT(H179:H198), 0)</f>
        <v>-2.5880435280433888E-2</v>
      </c>
      <c r="I199" s="28">
        <f>SUM(I179:I198)</f>
        <v>-77641.30584130167</v>
      </c>
      <c r="J199" s="26" t="s">
        <v>267</v>
      </c>
      <c r="K199" s="27">
        <f>IF(COUNT(K179:K198), SUM(K179:K198) / COUNT(K179:K198), 0)</f>
        <v>-2.3336547709864784E-2</v>
      </c>
      <c r="L199" s="28">
        <f>SUM(L179:L198)</f>
        <v>-70009.643129594348</v>
      </c>
      <c r="M199" s="26" t="s">
        <v>267</v>
      </c>
      <c r="N199" s="27">
        <f>IF(COUNT(N179:N198), SUM(N179:N198) / COUNT(N179:N198), 0)</f>
        <v>-3.6063962731160484E-2</v>
      </c>
      <c r="O199" s="28">
        <f>SUM(O179:O198)</f>
        <v>-108191.88819348146</v>
      </c>
      <c r="Q199" s="256"/>
      <c r="R199" s="257"/>
      <c r="S199" s="258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60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0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59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59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59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59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59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59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59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59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591" priority="157">
      <formula>AND($N17 &gt; 0, ISNUMBER($N17))</formula>
    </cfRule>
    <cfRule type="expression" dxfId="1590" priority="158">
      <formula>AND($N17 = 0 * ISNUMBER($N17))</formula>
    </cfRule>
    <cfRule type="expression" dxfId="1589" priority="159">
      <formula>AND($N17 &lt; 0, ISNUMBER($N17))</formula>
    </cfRule>
  </conditionalFormatting>
  <conditionalFormatting sqref="A17:F36">
    <cfRule type="expression" dxfId="1588" priority="166">
      <formula>AND($E17 &gt; 0, ISNUMBER($E17))</formula>
    </cfRule>
    <cfRule type="expression" dxfId="1587" priority="167">
      <formula>AND($E17 = 0 * ISNUMBER($E17))</formula>
    </cfRule>
    <cfRule type="expression" dxfId="1586" priority="168">
      <formula>AND($E17 &lt; 0, ISNUMBER($E17))</formula>
    </cfRule>
  </conditionalFormatting>
  <conditionalFormatting sqref="A17:C36 G17:I36">
    <cfRule type="expression" dxfId="1585" priority="163">
      <formula>AND($H17 &gt; 0, ISNUMBER($H17))</formula>
    </cfRule>
    <cfRule type="expression" dxfId="1584" priority="164">
      <formula>AND($H17 = 0 * ISNUMBER($H17))</formula>
    </cfRule>
    <cfRule type="expression" dxfId="1583" priority="165">
      <formula>AND($H17 &lt; 0, ISNUMBER($H17))</formula>
    </cfRule>
  </conditionalFormatting>
  <conditionalFormatting sqref="A17:C36 J17:L36">
    <cfRule type="expression" dxfId="1582" priority="160">
      <formula>AND($K17 &gt; 0, ISNUMBER($K17))</formula>
    </cfRule>
    <cfRule type="expression" dxfId="1581" priority="161">
      <formula>AND($K17 = 0 * ISNUMBER($K17))</formula>
    </cfRule>
    <cfRule type="expression" dxfId="1580" priority="162">
      <formula>AND($K17 &lt; 0, ISNUMBER($K17))</formula>
    </cfRule>
  </conditionalFormatting>
  <conditionalFormatting sqref="D15:F16 E37:F37">
    <cfRule type="expression" dxfId="1579" priority="154">
      <formula>$E$37 &gt; 0</formula>
    </cfRule>
    <cfRule type="expression" dxfId="1578" priority="155">
      <formula>$E$37 = 0</formula>
    </cfRule>
    <cfRule type="expression" dxfId="1577" priority="156">
      <formula>$E$37 &lt; 0</formula>
    </cfRule>
  </conditionalFormatting>
  <conditionalFormatting sqref="G15:I16 H37:I37">
    <cfRule type="expression" dxfId="1576" priority="151">
      <formula>$H$37 &gt; 0</formula>
    </cfRule>
    <cfRule type="expression" dxfId="1575" priority="152">
      <formula>$H$37 = 0</formula>
    </cfRule>
    <cfRule type="expression" dxfId="1574" priority="153">
      <formula>$H$37 &lt; 0</formula>
    </cfRule>
  </conditionalFormatting>
  <conditionalFormatting sqref="J15:L16 K37:L37">
    <cfRule type="expression" dxfId="1573" priority="148">
      <formula>$K$37 &gt; 0</formula>
    </cfRule>
    <cfRule type="expression" dxfId="1572" priority="149">
      <formula>$K$37 = 0</formula>
    </cfRule>
    <cfRule type="expression" dxfId="1571" priority="150">
      <formula>$K$37 &lt; 0</formula>
    </cfRule>
  </conditionalFormatting>
  <conditionalFormatting sqref="M15:O16 N37:O37">
    <cfRule type="expression" dxfId="1570" priority="145">
      <formula>$N$37 &gt; 0</formula>
    </cfRule>
    <cfRule type="expression" dxfId="1569" priority="146">
      <formula>$N$37 = 0</formula>
    </cfRule>
    <cfRule type="expression" dxfId="1568" priority="147">
      <formula>$N$37 &lt; 0</formula>
    </cfRule>
  </conditionalFormatting>
  <conditionalFormatting sqref="A44:C63 M44:O63">
    <cfRule type="expression" dxfId="1567" priority="133">
      <formula>AND($N44 &gt; 0, ISNUMBER($N44))</formula>
    </cfRule>
    <cfRule type="expression" dxfId="1566" priority="134">
      <formula>AND($N44 = 0 * ISNUMBER($N44))</formula>
    </cfRule>
    <cfRule type="expression" dxfId="1565" priority="135">
      <formula>AND($N44 &lt; 0, ISNUMBER($N44))</formula>
    </cfRule>
  </conditionalFormatting>
  <conditionalFormatting sqref="A44:F63">
    <cfRule type="expression" dxfId="1564" priority="142">
      <formula>AND($E44 &gt; 0, ISNUMBER($E44))</formula>
    </cfRule>
    <cfRule type="expression" dxfId="1563" priority="143">
      <formula>AND($E44 = 0 * ISNUMBER($E44))</formula>
    </cfRule>
    <cfRule type="expression" dxfId="1562" priority="144">
      <formula>AND($E44 &lt; 0, ISNUMBER($E44))</formula>
    </cfRule>
  </conditionalFormatting>
  <conditionalFormatting sqref="A44:C63 G44:I63">
    <cfRule type="expression" dxfId="1561" priority="139">
      <formula>AND($H44 &gt; 0, ISNUMBER($H44))</formula>
    </cfRule>
    <cfRule type="expression" dxfId="1560" priority="140">
      <formula>AND($H44 = 0 * ISNUMBER($H44))</formula>
    </cfRule>
    <cfRule type="expression" dxfId="1559" priority="141">
      <formula>AND($H44 &lt; 0, ISNUMBER($H44))</formula>
    </cfRule>
  </conditionalFormatting>
  <conditionalFormatting sqref="A44:C63 J44:L63">
    <cfRule type="expression" dxfId="1558" priority="136">
      <formula>AND($K44 &gt; 0, ISNUMBER($K44))</formula>
    </cfRule>
    <cfRule type="expression" dxfId="1557" priority="137">
      <formula>AND($K44 = 0 * ISNUMBER($K44))</formula>
    </cfRule>
    <cfRule type="expression" dxfId="1556" priority="138">
      <formula>AND($K44 &lt; 0, ISNUMBER($K44))</formula>
    </cfRule>
  </conditionalFormatting>
  <conditionalFormatting sqref="D42:F43 E64:F64">
    <cfRule type="expression" dxfId="1555" priority="130">
      <formula>$E$64 &gt; 0</formula>
    </cfRule>
    <cfRule type="expression" dxfId="1554" priority="131">
      <formula>$E$64 = 0</formula>
    </cfRule>
    <cfRule type="expression" dxfId="1553" priority="132">
      <formula>$E$64 &lt; 0</formula>
    </cfRule>
  </conditionalFormatting>
  <conditionalFormatting sqref="G42:I43 H64:I64">
    <cfRule type="expression" dxfId="1552" priority="127">
      <formula>$H$64 &gt; 0</formula>
    </cfRule>
    <cfRule type="expression" dxfId="1551" priority="128">
      <formula>$H$64 = 0</formula>
    </cfRule>
    <cfRule type="expression" dxfId="1550" priority="129">
      <formula>$H$64 &lt; 0</formula>
    </cfRule>
  </conditionalFormatting>
  <conditionalFormatting sqref="J42:L43 K64:L64">
    <cfRule type="expression" dxfId="1549" priority="124">
      <formula>$K$64 &gt; 0</formula>
    </cfRule>
    <cfRule type="expression" dxfId="1548" priority="125">
      <formula>$K$64 = 0</formula>
    </cfRule>
    <cfRule type="expression" dxfId="1547" priority="126">
      <formula>$K$64 &lt; 0</formula>
    </cfRule>
  </conditionalFormatting>
  <conditionalFormatting sqref="M42:O43 N64:O64">
    <cfRule type="expression" dxfId="1546" priority="121">
      <formula>$N$64 &gt; 0</formula>
    </cfRule>
    <cfRule type="expression" dxfId="1545" priority="122">
      <formula>$N$64 = 0</formula>
    </cfRule>
    <cfRule type="expression" dxfId="1544" priority="123">
      <formula>$N$64 &lt; 0</formula>
    </cfRule>
  </conditionalFormatting>
  <conditionalFormatting sqref="A71:C90 M71:O90">
    <cfRule type="expression" dxfId="1543" priority="109">
      <formula>AND($N71 &gt; 0, ISNUMBER($N71))</formula>
    </cfRule>
    <cfRule type="expression" dxfId="1542" priority="110">
      <formula>AND($N71 = 0 * ISNUMBER($N71))</formula>
    </cfRule>
    <cfRule type="expression" dxfId="1541" priority="111">
      <formula>AND($N71 &lt; 0, ISNUMBER($N71))</formula>
    </cfRule>
  </conditionalFormatting>
  <conditionalFormatting sqref="A71:F90">
    <cfRule type="expression" dxfId="1540" priority="118">
      <formula>AND($E71 &gt; 0, ISNUMBER($E71))</formula>
    </cfRule>
    <cfRule type="expression" dxfId="1539" priority="119">
      <formula>AND($E71 = 0 * ISNUMBER($E71))</formula>
    </cfRule>
    <cfRule type="expression" dxfId="1538" priority="120">
      <formula>AND($E71 &lt; 0, ISNUMBER($E71))</formula>
    </cfRule>
  </conditionalFormatting>
  <conditionalFormatting sqref="A71:C90 G71:I90">
    <cfRule type="expression" dxfId="1537" priority="115">
      <formula>AND($H71 &gt; 0, ISNUMBER($H71))</formula>
    </cfRule>
    <cfRule type="expression" dxfId="1536" priority="116">
      <formula>AND($H71 = 0 * ISNUMBER($H71))</formula>
    </cfRule>
    <cfRule type="expression" dxfId="1535" priority="117">
      <formula>AND($H71 &lt; 0, ISNUMBER($H71))</formula>
    </cfRule>
  </conditionalFormatting>
  <conditionalFormatting sqref="A71:C90 J71:L90">
    <cfRule type="expression" dxfId="1534" priority="112">
      <formula>AND($K71 &gt; 0, ISNUMBER($K71))</formula>
    </cfRule>
    <cfRule type="expression" dxfId="1533" priority="113">
      <formula>AND($K71 = 0 * ISNUMBER($K71))</formula>
    </cfRule>
    <cfRule type="expression" dxfId="1532" priority="114">
      <formula>AND($K71 &lt; 0, ISNUMBER($K71))</formula>
    </cfRule>
  </conditionalFormatting>
  <conditionalFormatting sqref="D69:F70 E91:F91">
    <cfRule type="expression" dxfId="1531" priority="106">
      <formula>$E$91 &gt; 0</formula>
    </cfRule>
    <cfRule type="expression" dxfId="1530" priority="107">
      <formula>$E$91 = 0</formula>
    </cfRule>
    <cfRule type="expression" dxfId="1529" priority="108">
      <formula>$E$91 &lt; 0</formula>
    </cfRule>
  </conditionalFormatting>
  <conditionalFormatting sqref="G69:I70 H91:I91">
    <cfRule type="expression" dxfId="1528" priority="103">
      <formula>$H$91 &gt; 0</formula>
    </cfRule>
    <cfRule type="expression" dxfId="1527" priority="104">
      <formula>$H$91 = 0</formula>
    </cfRule>
    <cfRule type="expression" dxfId="1526" priority="105">
      <formula>$H$91 &lt; 0</formula>
    </cfRule>
  </conditionalFormatting>
  <conditionalFormatting sqref="J69:L70 K91:L91">
    <cfRule type="expression" dxfId="1525" priority="100">
      <formula>$K$91 &gt; 0</formula>
    </cfRule>
    <cfRule type="expression" dxfId="1524" priority="101">
      <formula>$K$91 = 0</formula>
    </cfRule>
    <cfRule type="expression" dxfId="1523" priority="102">
      <formula>$K$91 &lt; 0</formula>
    </cfRule>
  </conditionalFormatting>
  <conditionalFormatting sqref="M69:O70 N91:O91">
    <cfRule type="expression" dxfId="1522" priority="97">
      <formula>$N$91 &gt; 0</formula>
    </cfRule>
    <cfRule type="expression" dxfId="1521" priority="98">
      <formula>$N$91 = 0</formula>
    </cfRule>
    <cfRule type="expression" dxfId="1520" priority="99">
      <formula>$N$91 &lt; 0</formula>
    </cfRule>
  </conditionalFormatting>
  <conditionalFormatting sqref="A98:C117 M98:O117">
    <cfRule type="expression" dxfId="1519" priority="85">
      <formula>AND($N98 &gt; 0, ISNUMBER($N98))</formula>
    </cfRule>
    <cfRule type="expression" dxfId="1518" priority="86">
      <formula>AND($N98 = 0 * ISNUMBER($N98))</formula>
    </cfRule>
    <cfRule type="expression" dxfId="1517" priority="87">
      <formula>AND($N98 &lt; 0, ISNUMBER($N98))</formula>
    </cfRule>
  </conditionalFormatting>
  <conditionalFormatting sqref="A98:F117">
    <cfRule type="expression" dxfId="1516" priority="94">
      <formula>AND($E98 &gt; 0, ISNUMBER($E98))</formula>
    </cfRule>
    <cfRule type="expression" dxfId="1515" priority="95">
      <formula>AND($E98 = 0 * ISNUMBER($E98))</formula>
    </cfRule>
    <cfRule type="expression" dxfId="1514" priority="96">
      <formula>AND($E98 &lt; 0, ISNUMBER($E98))</formula>
    </cfRule>
  </conditionalFormatting>
  <conditionalFormatting sqref="A98:C117 G98:I117">
    <cfRule type="expression" dxfId="1513" priority="91">
      <formula>AND($H98 &gt; 0, ISNUMBER($H98))</formula>
    </cfRule>
    <cfRule type="expression" dxfId="1512" priority="92">
      <formula>AND($H98 = 0 * ISNUMBER($H98))</formula>
    </cfRule>
    <cfRule type="expression" dxfId="1511" priority="93">
      <formula>AND($H98 &lt; 0, ISNUMBER($H98))</formula>
    </cfRule>
  </conditionalFormatting>
  <conditionalFormatting sqref="A98:C117 J98:L117">
    <cfRule type="expression" dxfId="1510" priority="88">
      <formula>AND($K98 &gt; 0, ISNUMBER($K98))</formula>
    </cfRule>
    <cfRule type="expression" dxfId="1509" priority="89">
      <formula>AND($K98 = 0 * ISNUMBER($K98))</formula>
    </cfRule>
    <cfRule type="expression" dxfId="1508" priority="90">
      <formula>AND($K98 &lt; 0, ISNUMBER($K98))</formula>
    </cfRule>
  </conditionalFormatting>
  <conditionalFormatting sqref="D96:F97 E118:F118">
    <cfRule type="expression" dxfId="1507" priority="82">
      <formula>$E$118 &gt; 0</formula>
    </cfRule>
    <cfRule type="expression" dxfId="1506" priority="83">
      <formula>$E$118 = 0</formula>
    </cfRule>
    <cfRule type="expression" dxfId="1505" priority="84">
      <formula>$E$118 &lt; 0</formula>
    </cfRule>
  </conditionalFormatting>
  <conditionalFormatting sqref="G96:I97 H118:I118">
    <cfRule type="expression" dxfId="1504" priority="79">
      <formula>$H$118 &gt; 0</formula>
    </cfRule>
    <cfRule type="expression" dxfId="1503" priority="80">
      <formula>$H$118 = 0</formula>
    </cfRule>
    <cfRule type="expression" dxfId="1502" priority="81">
      <formula>$H$118 &lt; 0</formula>
    </cfRule>
  </conditionalFormatting>
  <conditionalFormatting sqref="J96:L97 K118:L118">
    <cfRule type="expression" dxfId="1501" priority="76">
      <formula>$K$118 &gt; 0</formula>
    </cfRule>
    <cfRule type="expression" dxfId="1500" priority="77">
      <formula>$K$118 = 0</formula>
    </cfRule>
    <cfRule type="expression" dxfId="1499" priority="78">
      <formula>$K$118 &lt; 0</formula>
    </cfRule>
  </conditionalFormatting>
  <conditionalFormatting sqref="M96:O97 N118:O118">
    <cfRule type="expression" dxfId="1498" priority="73">
      <formula>$N$118 &gt; 0</formula>
    </cfRule>
    <cfRule type="expression" dxfId="1497" priority="74">
      <formula>$N$118 = 0</formula>
    </cfRule>
    <cfRule type="expression" dxfId="1496" priority="75">
      <formula>$N$118 &lt; 0</formula>
    </cfRule>
  </conditionalFormatting>
  <conditionalFormatting sqref="A125:C144 M125:O144">
    <cfRule type="expression" dxfId="1495" priority="61">
      <formula>AND($N125 &gt; 0, ISNUMBER($N125))</formula>
    </cfRule>
    <cfRule type="expression" dxfId="1494" priority="62">
      <formula>AND($N125 = 0 * ISNUMBER($N125))</formula>
    </cfRule>
    <cfRule type="expression" dxfId="1493" priority="63">
      <formula>AND($N125 &lt; 0, ISNUMBER($N125))</formula>
    </cfRule>
  </conditionalFormatting>
  <conditionalFormatting sqref="A125:F144">
    <cfRule type="expression" dxfId="1492" priority="70">
      <formula>AND($E125 &gt; 0, ISNUMBER($E125))</formula>
    </cfRule>
    <cfRule type="expression" dxfId="1491" priority="71">
      <formula>AND($E125 = 0 * ISNUMBER($E125))</formula>
    </cfRule>
    <cfRule type="expression" dxfId="1490" priority="72">
      <formula>AND($E125 &lt; 0, ISNUMBER($E125))</formula>
    </cfRule>
  </conditionalFormatting>
  <conditionalFormatting sqref="A125:C144 G125:I144">
    <cfRule type="expression" dxfId="1489" priority="67">
      <formula>AND($H125 &gt; 0, ISNUMBER($H125))</formula>
    </cfRule>
    <cfRule type="expression" dxfId="1488" priority="68">
      <formula>AND($H125 = 0 * ISNUMBER($H125))</formula>
    </cfRule>
    <cfRule type="expression" dxfId="1487" priority="69">
      <formula>AND($H125 &lt; 0, ISNUMBER($H125))</formula>
    </cfRule>
  </conditionalFormatting>
  <conditionalFormatting sqref="A125:C144 J125:L144">
    <cfRule type="expression" dxfId="1486" priority="64">
      <formula>AND($K125 &gt; 0, ISNUMBER($K125))</formula>
    </cfRule>
    <cfRule type="expression" dxfId="1485" priority="65">
      <formula>AND($K125 = 0 * ISNUMBER($K125))</formula>
    </cfRule>
    <cfRule type="expression" dxfId="1484" priority="66">
      <formula>AND($K125 &lt; 0, ISNUMBER($K125))</formula>
    </cfRule>
  </conditionalFormatting>
  <conditionalFormatting sqref="D123:F124 E145:F145">
    <cfRule type="expression" dxfId="1483" priority="58">
      <formula>$E$145 &gt; 0</formula>
    </cfRule>
    <cfRule type="expression" dxfId="1482" priority="59">
      <formula>$E$145 = 0</formula>
    </cfRule>
    <cfRule type="expression" dxfId="1481" priority="60">
      <formula>$E$145 &lt; 0</formula>
    </cfRule>
  </conditionalFormatting>
  <conditionalFormatting sqref="G123:I124 H145:I145">
    <cfRule type="expression" dxfId="1480" priority="55">
      <formula>$H$145 &gt; 0</formula>
    </cfRule>
    <cfRule type="expression" dxfId="1479" priority="56">
      <formula>$H$145 = 0</formula>
    </cfRule>
    <cfRule type="expression" dxfId="1478" priority="57">
      <formula>$H$145 &lt; 0</formula>
    </cfRule>
  </conditionalFormatting>
  <conditionalFormatting sqref="J123:L124 K145:L145">
    <cfRule type="expression" dxfId="1477" priority="52">
      <formula>$K$145 &gt; 0</formula>
    </cfRule>
    <cfRule type="expression" dxfId="1476" priority="53">
      <formula>$K$145 = 0</formula>
    </cfRule>
    <cfRule type="expression" dxfId="1475" priority="54">
      <formula>$K$145 &lt; 0</formula>
    </cfRule>
  </conditionalFormatting>
  <conditionalFormatting sqref="M123:O124 N145:O145">
    <cfRule type="expression" dxfId="1474" priority="49">
      <formula>$N$145 &gt; 0</formula>
    </cfRule>
    <cfRule type="expression" dxfId="1473" priority="50">
      <formula>$N$145 = 0</formula>
    </cfRule>
    <cfRule type="expression" dxfId="1472" priority="51">
      <formula>$N$145 &lt; 0</formula>
    </cfRule>
  </conditionalFormatting>
  <conditionalFormatting sqref="A152:C171 M152:O171">
    <cfRule type="expression" dxfId="1471" priority="37">
      <formula>AND($N152 &gt; 0, ISNUMBER($N152))</formula>
    </cfRule>
    <cfRule type="expression" dxfId="1470" priority="38">
      <formula>AND($N152 = 0 * ISNUMBER($N152))</formula>
    </cfRule>
    <cfRule type="expression" dxfId="1469" priority="39">
      <formula>AND($N152 &lt; 0, ISNUMBER($N152))</formula>
    </cfRule>
  </conditionalFormatting>
  <conditionalFormatting sqref="A152:F171">
    <cfRule type="expression" dxfId="1468" priority="46">
      <formula>AND($E152 &gt; 0, ISNUMBER($E152))</formula>
    </cfRule>
    <cfRule type="expression" dxfId="1467" priority="47">
      <formula>AND($E152 = 0 * ISNUMBER($E152))</formula>
    </cfRule>
    <cfRule type="expression" dxfId="1466" priority="48">
      <formula>AND($E152 &lt; 0, ISNUMBER($E152))</formula>
    </cfRule>
  </conditionalFormatting>
  <conditionalFormatting sqref="A152:C171 G152:I171">
    <cfRule type="expression" dxfId="1465" priority="43">
      <formula>AND($H152 &gt; 0, ISNUMBER($H152))</formula>
    </cfRule>
    <cfRule type="expression" dxfId="1464" priority="44">
      <formula>AND($H152 = 0 * ISNUMBER($H152))</formula>
    </cfRule>
    <cfRule type="expression" dxfId="1463" priority="45">
      <formula>AND($H152 &lt; 0, ISNUMBER($H152))</formula>
    </cfRule>
  </conditionalFormatting>
  <conditionalFormatting sqref="A152:C171 J152:L171">
    <cfRule type="expression" dxfId="1462" priority="40">
      <formula>AND($K152 &gt; 0, ISNUMBER($K152))</formula>
    </cfRule>
    <cfRule type="expression" dxfId="1461" priority="41">
      <formula>AND($K152 = 0 * ISNUMBER($K152))</formula>
    </cfRule>
    <cfRule type="expression" dxfId="1460" priority="42">
      <formula>AND($K152 &lt; 0, ISNUMBER($K152))</formula>
    </cfRule>
  </conditionalFormatting>
  <conditionalFormatting sqref="D150:F151 E172:F172">
    <cfRule type="expression" dxfId="1459" priority="34">
      <formula>$E$172 &gt; 0</formula>
    </cfRule>
    <cfRule type="expression" dxfId="1458" priority="35">
      <formula>$E$172 = 0</formula>
    </cfRule>
    <cfRule type="expression" dxfId="1457" priority="36">
      <formula>$E$172 &lt; 0</formula>
    </cfRule>
  </conditionalFormatting>
  <conditionalFormatting sqref="G150:I151 H172:I172">
    <cfRule type="expression" dxfId="1456" priority="31">
      <formula>$H$172 &gt; 0</formula>
    </cfRule>
    <cfRule type="expression" dxfId="1455" priority="32">
      <formula>$H$172 = 0</formula>
    </cfRule>
    <cfRule type="expression" dxfId="1454" priority="33">
      <formula>$H$172 &lt; 0</formula>
    </cfRule>
  </conditionalFormatting>
  <conditionalFormatting sqref="J150:L151 K172:L172">
    <cfRule type="expression" dxfId="1453" priority="28">
      <formula>$K$172 &gt; 0</formula>
    </cfRule>
    <cfRule type="expression" dxfId="1452" priority="29">
      <formula>$K$172 = 0</formula>
    </cfRule>
    <cfRule type="expression" dxfId="1451" priority="30">
      <formula>$K$172 &lt; 0</formula>
    </cfRule>
  </conditionalFormatting>
  <conditionalFormatting sqref="M150:O151 N172:O172">
    <cfRule type="expression" dxfId="1450" priority="25">
      <formula>$N$172 &gt; 0</formula>
    </cfRule>
    <cfRule type="expression" dxfId="1449" priority="26">
      <formula>$N$172 = 0</formula>
    </cfRule>
    <cfRule type="expression" dxfId="1448" priority="27">
      <formula>$N$172 &lt; 0</formula>
    </cfRule>
  </conditionalFormatting>
  <conditionalFormatting sqref="A179:C198 M179:O198">
    <cfRule type="expression" dxfId="1447" priority="13">
      <formula>AND($N179 &gt; 0, ISNUMBER($N179))</formula>
    </cfRule>
    <cfRule type="expression" dxfId="1446" priority="14">
      <formula>AND($N179 = 0 * ISNUMBER($N179))</formula>
    </cfRule>
    <cfRule type="expression" dxfId="1445" priority="15">
      <formula>AND($N179 &lt; 0, ISNUMBER($N179))</formula>
    </cfRule>
  </conditionalFormatting>
  <conditionalFormatting sqref="A179:F198">
    <cfRule type="expression" dxfId="1444" priority="22">
      <formula>AND($E179 &gt; 0, ISNUMBER($E179))</formula>
    </cfRule>
    <cfRule type="expression" dxfId="1443" priority="23">
      <formula>AND($E179 = 0 * ISNUMBER($E179))</formula>
    </cfRule>
    <cfRule type="expression" dxfId="1442" priority="24">
      <formula>AND($E179 &lt; 0, ISNUMBER($E179))</formula>
    </cfRule>
  </conditionalFormatting>
  <conditionalFormatting sqref="A179:C198 G179:I198">
    <cfRule type="expression" dxfId="1441" priority="19">
      <formula>AND($H179 &gt; 0, ISNUMBER($H179))</formula>
    </cfRule>
    <cfRule type="expression" dxfId="1440" priority="20">
      <formula>AND($H179 = 0 * ISNUMBER($H179))</formula>
    </cfRule>
    <cfRule type="expression" dxfId="1439" priority="21">
      <formula>AND($H179 &lt; 0, ISNUMBER($H179))</formula>
    </cfRule>
  </conditionalFormatting>
  <conditionalFormatting sqref="A179:C198 J179:L198">
    <cfRule type="expression" dxfId="1438" priority="16">
      <formula>AND($K179 &gt; 0, ISNUMBER($K179))</formula>
    </cfRule>
    <cfRule type="expression" dxfId="1437" priority="17">
      <formula>AND($K179 = 0 * ISNUMBER($K179))</formula>
    </cfRule>
    <cfRule type="expression" dxfId="1436" priority="18">
      <formula>AND($K179 &lt; 0, ISNUMBER($K179))</formula>
    </cfRule>
  </conditionalFormatting>
  <conditionalFormatting sqref="D177:F178 E199:F199">
    <cfRule type="expression" dxfId="1435" priority="10">
      <formula>$E$199 &gt; 0</formula>
    </cfRule>
    <cfRule type="expression" dxfId="1434" priority="11">
      <formula>$E$199 = 0</formula>
    </cfRule>
    <cfRule type="expression" dxfId="1433" priority="12">
      <formula>$E$199 &lt; 0</formula>
    </cfRule>
  </conditionalFormatting>
  <conditionalFormatting sqref="G177:I178 H199:I199">
    <cfRule type="expression" dxfId="1432" priority="7">
      <formula>$H$199 &gt; 0</formula>
    </cfRule>
    <cfRule type="expression" dxfId="1431" priority="8">
      <formula>$H$199 = 0</formula>
    </cfRule>
    <cfRule type="expression" dxfId="1430" priority="9">
      <formula>$H$199 &lt; 0</formula>
    </cfRule>
  </conditionalFormatting>
  <conditionalFormatting sqref="J177:L178 K199:L199">
    <cfRule type="expression" dxfId="1429" priority="4">
      <formula>$K$199 &gt; 0</formula>
    </cfRule>
    <cfRule type="expression" dxfId="1428" priority="5">
      <formula>$K$199 = 0</formula>
    </cfRule>
    <cfRule type="expression" dxfId="1427" priority="6">
      <formula>$K$199 &lt; 0</formula>
    </cfRule>
  </conditionalFormatting>
  <conditionalFormatting sqref="M177:O178 N199:O199">
    <cfRule type="expression" dxfId="1426" priority="1">
      <formula>$N$199 &gt; 0</formula>
    </cfRule>
    <cfRule type="expression" dxfId="1425" priority="2">
      <formula>$N$199 = 0</formula>
    </cfRule>
    <cfRule type="expression" dxfId="14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A89D7D-FA33-4087-80B5-C0CE1EB574D4}">
  <sheetPr codeName="Sheet23"/>
  <dimension ref="A1:S199"/>
  <sheetViews>
    <sheetView topLeftCell="A42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2" t="s">
        <v>0</v>
      </c>
      <c r="B1" s="203"/>
      <c r="C1" s="203"/>
      <c r="D1" s="203"/>
      <c r="E1" s="203"/>
      <c r="F1" s="204"/>
      <c r="G1" s="205">
        <v>44613</v>
      </c>
      <c r="H1" s="206"/>
      <c r="I1" s="207"/>
      <c r="J1" s="202" t="s">
        <v>1</v>
      </c>
      <c r="K1" s="203"/>
      <c r="L1" s="203"/>
      <c r="M1" s="203"/>
      <c r="N1" s="203"/>
      <c r="O1" s="204"/>
      <c r="Q1" s="202" t="s">
        <v>2</v>
      </c>
      <c r="R1" s="204"/>
    </row>
    <row r="2" spans="1:19" ht="17.25" customHeight="1">
      <c r="A2" s="117" t="s">
        <v>3</v>
      </c>
      <c r="B2" s="208" t="s">
        <v>8</v>
      </c>
      <c r="C2" s="209"/>
      <c r="D2" s="209"/>
      <c r="E2" s="209"/>
      <c r="F2" s="210"/>
      <c r="G2" s="211" t="s">
        <v>46</v>
      </c>
      <c r="H2" s="212"/>
      <c r="I2" s="213"/>
      <c r="J2" s="1" t="s">
        <v>3</v>
      </c>
      <c r="K2" s="208" t="s">
        <v>316</v>
      </c>
      <c r="L2" s="209"/>
      <c r="M2" s="209"/>
      <c r="N2" s="209"/>
      <c r="O2" s="210"/>
      <c r="Q2" s="2" t="s">
        <v>6</v>
      </c>
      <c r="R2" s="3">
        <v>0.375</v>
      </c>
    </row>
    <row r="3" spans="1:19" ht="17.25" customHeight="1" thickBot="1">
      <c r="A3" s="118" t="s">
        <v>7</v>
      </c>
      <c r="B3" s="214" t="s">
        <v>324</v>
      </c>
      <c r="C3" s="215"/>
      <c r="D3" s="215"/>
      <c r="E3" s="215"/>
      <c r="F3" s="216"/>
      <c r="G3" s="21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36,020 KRW (1.20%)</v>
      </c>
      <c r="H3" s="218"/>
      <c r="I3" s="219"/>
      <c r="J3" s="4" t="s">
        <v>7</v>
      </c>
      <c r="K3" s="214" t="s">
        <v>317</v>
      </c>
      <c r="L3" s="215"/>
      <c r="M3" s="215"/>
      <c r="N3" s="215"/>
      <c r="O3" s="21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14" t="s">
        <v>16</v>
      </c>
      <c r="C4" s="215"/>
      <c r="D4" s="215"/>
      <c r="E4" s="215"/>
      <c r="F4" s="216"/>
      <c r="G4" s="211" t="s">
        <v>44</v>
      </c>
      <c r="H4" s="212"/>
      <c r="I4" s="213"/>
      <c r="J4" s="4" t="s">
        <v>11</v>
      </c>
      <c r="K4" s="214" t="s">
        <v>318</v>
      </c>
      <c r="L4" s="215"/>
      <c r="M4" s="215"/>
      <c r="N4" s="215"/>
      <c r="O4" s="21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14" t="s">
        <v>315</v>
      </c>
      <c r="C5" s="215"/>
      <c r="D5" s="215"/>
      <c r="E5" s="215"/>
      <c r="F5" s="216"/>
      <c r="G5" s="21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41,112 KRW (1.37%)</v>
      </c>
      <c r="H5" s="218"/>
      <c r="I5" s="219"/>
      <c r="J5" s="4" t="s">
        <v>15</v>
      </c>
      <c r="K5" s="214" t="s">
        <v>319</v>
      </c>
      <c r="L5" s="215"/>
      <c r="M5" s="215"/>
      <c r="N5" s="215"/>
      <c r="O5" s="216"/>
    </row>
    <row r="6" spans="1:19">
      <c r="A6" s="118" t="s">
        <v>18</v>
      </c>
      <c r="B6" s="214"/>
      <c r="C6" s="215"/>
      <c r="D6" s="215"/>
      <c r="E6" s="215"/>
      <c r="F6" s="216"/>
      <c r="G6" s="211" t="s">
        <v>45</v>
      </c>
      <c r="H6" s="212"/>
      <c r="I6" s="213"/>
      <c r="J6" s="4" t="s">
        <v>18</v>
      </c>
      <c r="K6" s="214" t="s">
        <v>320</v>
      </c>
      <c r="L6" s="215"/>
      <c r="M6" s="215"/>
      <c r="N6" s="215"/>
      <c r="O6" s="216"/>
    </row>
    <row r="7" spans="1:19" ht="17.25" thickBot="1">
      <c r="A7" s="118" t="s">
        <v>21</v>
      </c>
      <c r="B7" s="214"/>
      <c r="C7" s="215"/>
      <c r="D7" s="215"/>
      <c r="E7" s="215"/>
      <c r="F7" s="216"/>
      <c r="G7" s="21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49,495 KRW (1.65%)</v>
      </c>
      <c r="H7" s="218"/>
      <c r="I7" s="219"/>
      <c r="J7" s="4" t="s">
        <v>21</v>
      </c>
      <c r="K7" s="214" t="s">
        <v>321</v>
      </c>
      <c r="L7" s="215"/>
      <c r="M7" s="215"/>
      <c r="N7" s="215"/>
      <c r="O7" s="216"/>
    </row>
    <row r="8" spans="1:19" ht="17.25" thickBot="1">
      <c r="A8" s="118" t="s">
        <v>24</v>
      </c>
      <c r="B8" s="214"/>
      <c r="C8" s="215"/>
      <c r="D8" s="215"/>
      <c r="E8" s="215"/>
      <c r="F8" s="216"/>
      <c r="G8" s="211" t="s">
        <v>251</v>
      </c>
      <c r="H8" s="212"/>
      <c r="I8" s="213"/>
      <c r="J8" s="4" t="s">
        <v>24</v>
      </c>
      <c r="K8" s="214"/>
      <c r="L8" s="215"/>
      <c r="M8" s="215"/>
      <c r="N8" s="215"/>
      <c r="O8" s="216"/>
      <c r="Q8" s="202" t="s">
        <v>27</v>
      </c>
      <c r="R8" s="204"/>
    </row>
    <row r="9" spans="1:19" ht="17.25" thickBot="1">
      <c r="A9" s="118" t="s">
        <v>28</v>
      </c>
      <c r="B9" s="214"/>
      <c r="C9" s="215"/>
      <c r="D9" s="215"/>
      <c r="E9" s="215"/>
      <c r="F9" s="216"/>
      <c r="G9" s="21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22,941 KRW (0.76%)</v>
      </c>
      <c r="H9" s="218"/>
      <c r="I9" s="219"/>
      <c r="J9" s="4" t="s">
        <v>28</v>
      </c>
      <c r="K9" s="214"/>
      <c r="L9" s="215"/>
      <c r="M9" s="215"/>
      <c r="N9" s="215"/>
      <c r="O9" s="216"/>
      <c r="Q9" s="2" t="s">
        <v>29</v>
      </c>
      <c r="R9" s="6">
        <v>10</v>
      </c>
    </row>
    <row r="10" spans="1:19">
      <c r="A10" s="118" t="s">
        <v>30</v>
      </c>
      <c r="B10" s="214"/>
      <c r="C10" s="215"/>
      <c r="D10" s="215"/>
      <c r="E10" s="215"/>
      <c r="F10" s="216"/>
      <c r="G10" s="211" t="s">
        <v>47</v>
      </c>
      <c r="H10" s="212"/>
      <c r="I10" s="213"/>
      <c r="J10" s="4" t="s">
        <v>30</v>
      </c>
      <c r="K10" s="214" t="s">
        <v>322</v>
      </c>
      <c r="L10" s="215"/>
      <c r="M10" s="215"/>
      <c r="N10" s="215"/>
      <c r="O10" s="216"/>
      <c r="Q10" s="2" t="s">
        <v>31</v>
      </c>
      <c r="R10" s="6">
        <v>100</v>
      </c>
    </row>
    <row r="11" spans="1:19" ht="17.25" thickBot="1">
      <c r="A11" s="119" t="s">
        <v>32</v>
      </c>
      <c r="B11" s="220" t="s">
        <v>323</v>
      </c>
      <c r="C11" s="221"/>
      <c r="D11" s="221"/>
      <c r="E11" s="221"/>
      <c r="F11" s="222"/>
      <c r="G11" s="21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8"/>
      <c r="I11" s="219"/>
      <c r="J11" s="7" t="s">
        <v>32</v>
      </c>
      <c r="K11" s="220" t="s">
        <v>314</v>
      </c>
      <c r="L11" s="221"/>
      <c r="M11" s="221"/>
      <c r="N11" s="221"/>
      <c r="O11" s="222"/>
      <c r="Q11" s="65" t="s">
        <v>33</v>
      </c>
      <c r="R11" s="8">
        <v>1000</v>
      </c>
    </row>
    <row r="12" spans="1:19" ht="17.25" thickBot="1"/>
    <row r="13" spans="1:19" ht="17.25" customHeight="1" thickBot="1">
      <c r="A13" s="202" t="s">
        <v>34</v>
      </c>
      <c r="B13" s="203"/>
      <c r="C13" s="203"/>
      <c r="D13" s="203"/>
      <c r="E13" s="203"/>
      <c r="F13" s="203"/>
      <c r="G13" s="203"/>
      <c r="H13" s="203"/>
      <c r="I13" s="203"/>
      <c r="J13" s="203"/>
      <c r="K13" s="203"/>
      <c r="L13" s="203"/>
      <c r="M13" s="203"/>
      <c r="N13" s="203"/>
      <c r="O13" s="204"/>
      <c r="Q13" s="223"/>
      <c r="R13" s="223"/>
      <c r="S13" s="223"/>
    </row>
    <row r="14" spans="1:19" ht="17.25" customHeight="1" thickBot="1">
      <c r="A14" s="198" t="s">
        <v>35</v>
      </c>
      <c r="B14" s="202" t="s">
        <v>36</v>
      </c>
      <c r="C14" s="204"/>
      <c r="D14" s="202" t="s">
        <v>37</v>
      </c>
      <c r="E14" s="203"/>
      <c r="F14" s="204"/>
      <c r="G14" s="229">
        <f>_xlfn.IFNA(VLOOKUP(B14, 현재가테이블!$B$2:$D$200, 2, FALSE), "-")</f>
        <v>48446000</v>
      </c>
      <c r="H14" s="230"/>
      <c r="I14" s="231"/>
      <c r="J14" s="202" t="s">
        <v>38</v>
      </c>
      <c r="K14" s="203"/>
      <c r="L14" s="204"/>
      <c r="M14" s="232">
        <f>_xlfn.IFNA(VLOOKUP(B14, 현재가테이블!$B$2:$D$200, 3, FALSE), "-")</f>
        <v>4.5040769699999997E-2</v>
      </c>
      <c r="N14" s="233"/>
      <c r="O14" s="234"/>
      <c r="Q14" s="223"/>
      <c r="R14" s="223"/>
      <c r="S14" s="223"/>
    </row>
    <row r="15" spans="1:19" ht="17.25" customHeight="1" thickBot="1">
      <c r="A15" s="267" t="s">
        <v>39</v>
      </c>
      <c r="B15" s="268" t="str">
        <f>TEXT($G$1, "[$-ko-KR]yyyy-mm-dd(ddd) ") &amp; "오전 00:00"</f>
        <v>2022-02-21(월) 오전 00:00</v>
      </c>
      <c r="C15" s="269"/>
      <c r="D15" s="225" t="str">
        <f>TEXT($G$1, "[$-ko-KR]yyyy-mm-dd(ddd) ") &amp; "오후 14:00"</f>
        <v>2022-02-21(월) 오후 14:00</v>
      </c>
      <c r="E15" s="226"/>
      <c r="F15" s="227"/>
      <c r="G15" s="225" t="str">
        <f>TEXT($G$1, "[$-ko-KR]yyyy-mm-dd(ddd) ") &amp; "오후 19:00"</f>
        <v>2022-02-21(월) 오후 19:00</v>
      </c>
      <c r="H15" s="226"/>
      <c r="I15" s="227"/>
      <c r="J15" s="225" t="str">
        <f>TEXT($G$1, "[$-ko-KR]yyyy-mm-dd(ddd) ") &amp; "오후 21:00"</f>
        <v>2022-02-21(월) 오후 21:00</v>
      </c>
      <c r="K15" s="226"/>
      <c r="L15" s="227"/>
      <c r="M15" s="225" t="str">
        <f>TEXT($G$1+1, "[$-ko-KR]yyyy-mm-dd(ddd) ") &amp; "오전 00:00"</f>
        <v>2022-02-22(화) 오전 00:00</v>
      </c>
      <c r="N15" s="226"/>
      <c r="O15" s="227"/>
      <c r="Q15" s="223"/>
      <c r="R15" s="223"/>
      <c r="S15" s="223"/>
    </row>
    <row r="16" spans="1:19" ht="17.25" customHeight="1" thickBot="1">
      <c r="A16" s="26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9" t="s">
        <v>37</v>
      </c>
      <c r="H16" s="200" t="s">
        <v>40</v>
      </c>
      <c r="I16" s="201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8"/>
      <c r="R16" s="228"/>
      <c r="S16" s="22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3"/>
      <c r="R17" s="223"/>
      <c r="S17" s="223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3"/>
      <c r="R18" s="223"/>
      <c r="S18" s="223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8"/>
      <c r="R19" s="228"/>
      <c r="S19" s="22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8"/>
      <c r="R20" s="228"/>
      <c r="S20" s="22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8"/>
      <c r="R21" s="228"/>
      <c r="S21" s="22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8"/>
      <c r="R22" s="228"/>
      <c r="S22" s="22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8"/>
      <c r="R23" s="228"/>
      <c r="S23" s="22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8"/>
      <c r="R24" s="228"/>
      <c r="S24" s="22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7"/>
      <c r="R26" s="238"/>
      <c r="S26" s="23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0"/>
      <c r="R27" s="241"/>
      <c r="S27" s="24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3"/>
      <c r="R28" s="244"/>
      <c r="S28" s="24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8"/>
      <c r="R29" s="228"/>
      <c r="S29" s="22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3"/>
      <c r="R30" s="223"/>
      <c r="S30" s="223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3"/>
      <c r="R31" s="223"/>
      <c r="S31" s="223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8"/>
      <c r="R32" s="228"/>
      <c r="S32" s="22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8"/>
      <c r="R33" s="228"/>
      <c r="S33" s="22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8"/>
      <c r="R34" s="228"/>
      <c r="S34" s="22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0"/>
      <c r="R35" s="251"/>
      <c r="S35" s="25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3"/>
      <c r="R36" s="254"/>
      <c r="S36" s="255"/>
    </row>
    <row r="37" spans="1:19" ht="17.25" customHeight="1" thickBot="1">
      <c r="A37" s="132" t="s">
        <v>42</v>
      </c>
      <c r="B37" s="261">
        <v>150000</v>
      </c>
      <c r="C37" s="26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6"/>
      <c r="R37" s="257"/>
      <c r="S37" s="258"/>
    </row>
    <row r="38" spans="1:19" ht="17.25" customHeight="1"/>
    <row r="39" spans="1:19" ht="17.25" customHeight="1" thickBot="1"/>
    <row r="40" spans="1:19" ht="17.25" customHeight="1" thickBot="1">
      <c r="A40" s="202" t="s">
        <v>44</v>
      </c>
      <c r="B40" s="203"/>
      <c r="C40" s="203"/>
      <c r="D40" s="203"/>
      <c r="E40" s="203"/>
      <c r="F40" s="203"/>
      <c r="G40" s="203"/>
      <c r="H40" s="203"/>
      <c r="I40" s="203"/>
      <c r="J40" s="203"/>
      <c r="K40" s="203"/>
      <c r="L40" s="203"/>
      <c r="M40" s="203"/>
      <c r="N40" s="203"/>
      <c r="O40" s="204"/>
      <c r="Q40" s="223"/>
      <c r="R40" s="223"/>
      <c r="S40" s="223"/>
    </row>
    <row r="41" spans="1:19" ht="17.25" customHeight="1" thickBot="1">
      <c r="A41" s="198" t="s">
        <v>263</v>
      </c>
      <c r="B41" s="202" t="s">
        <v>49</v>
      </c>
      <c r="C41" s="204"/>
      <c r="D41" s="202" t="s">
        <v>57</v>
      </c>
      <c r="E41" s="203"/>
      <c r="F41" s="204"/>
      <c r="G41" s="229">
        <f>_xlfn.IFNA(VLOOKUP(B41, 현재가테이블!$B$2:$D$200, 2, FALSE), "-")</f>
        <v>48446000</v>
      </c>
      <c r="H41" s="230"/>
      <c r="I41" s="231"/>
      <c r="J41" s="202" t="s">
        <v>58</v>
      </c>
      <c r="K41" s="203"/>
      <c r="L41" s="204"/>
      <c r="M41" s="232">
        <f>_xlfn.IFNA(VLOOKUP(B41, 현재가테이블!$B$2:$D$200, 3, FALSE), "-")</f>
        <v>4.5040769699999997E-2</v>
      </c>
      <c r="N41" s="233"/>
      <c r="O41" s="234"/>
      <c r="Q41" s="223"/>
      <c r="R41" s="223"/>
      <c r="S41" s="223"/>
    </row>
    <row r="42" spans="1:19" ht="17.25" customHeight="1" thickBot="1">
      <c r="A42" s="263" t="s">
        <v>54</v>
      </c>
      <c r="B42" s="265" t="str">
        <f>TEXT($G$1, "[$-ko-KR]yyyy-mm-dd(ddd) ") &amp; "오전 00:00"</f>
        <v>2022-02-21(월) 오전 00:00</v>
      </c>
      <c r="C42" s="266"/>
      <c r="D42" s="225" t="str">
        <f>TEXT($G$1, "[$-ko-KR]yyyy-mm-dd(ddd) ") &amp; "오후 14:00"</f>
        <v>2022-02-21(월) 오후 14:00</v>
      </c>
      <c r="E42" s="226"/>
      <c r="F42" s="227"/>
      <c r="G42" s="225" t="str">
        <f>TEXT($G$1, "[$-ko-KR]yyyy-mm-dd(ddd) ") &amp; "오후 19:00"</f>
        <v>2022-02-21(월) 오후 19:00</v>
      </c>
      <c r="H42" s="226"/>
      <c r="I42" s="227"/>
      <c r="J42" s="225" t="str">
        <f>TEXT($G$1, "[$-ko-KR]yyyy-mm-dd(ddd) ") &amp; "오후 21:00"</f>
        <v>2022-02-21(월) 오후 21:00</v>
      </c>
      <c r="K42" s="226"/>
      <c r="L42" s="227"/>
      <c r="M42" s="225" t="str">
        <f>TEXT($G$1+1, "[$-ko-KR]yyyy-mm-dd(ddd) ") &amp; "오전 00:00"</f>
        <v>2022-02-22(화) 오전 00:00</v>
      </c>
      <c r="N42" s="226"/>
      <c r="O42" s="227"/>
      <c r="Q42" s="223"/>
      <c r="R42" s="223"/>
      <c r="S42" s="223"/>
    </row>
    <row r="43" spans="1:19" ht="17.25" customHeight="1" thickBot="1">
      <c r="A43" s="264"/>
      <c r="B43" s="121" t="s">
        <v>57</v>
      </c>
      <c r="C43" s="122" t="s">
        <v>58</v>
      </c>
      <c r="D43" s="2" t="s">
        <v>57</v>
      </c>
      <c r="E43" s="10" t="s">
        <v>264</v>
      </c>
      <c r="F43" s="11" t="s">
        <v>265</v>
      </c>
      <c r="G43" s="199" t="s">
        <v>57</v>
      </c>
      <c r="H43" s="200" t="s">
        <v>264</v>
      </c>
      <c r="I43" s="201" t="s">
        <v>265</v>
      </c>
      <c r="J43" s="10" t="s">
        <v>57</v>
      </c>
      <c r="K43" s="10" t="s">
        <v>264</v>
      </c>
      <c r="L43" s="115" t="s">
        <v>265</v>
      </c>
      <c r="M43" s="2" t="s">
        <v>57</v>
      </c>
      <c r="N43" s="10" t="s">
        <v>264</v>
      </c>
      <c r="O43" s="66" t="s">
        <v>265</v>
      </c>
      <c r="Q43" s="228"/>
      <c r="R43" s="228"/>
      <c r="S43" s="228"/>
    </row>
    <row r="44" spans="1:19" ht="17.25" customHeight="1" thickBot="1">
      <c r="A44" s="123" t="s">
        <v>97</v>
      </c>
      <c r="B44" s="124">
        <v>2.5000000000000001E-3</v>
      </c>
      <c r="C44" s="76">
        <v>0</v>
      </c>
      <c r="D44" s="13">
        <v>2.3999999999999998E-3</v>
      </c>
      <c r="E44" s="14">
        <f>IF(ISNUMBER(D44), (D44 - $B44) / $B44, "")</f>
        <v>-4.0000000000000105E-2</v>
      </c>
      <c r="F44" s="16">
        <f>IF(ISNUMBER(D44), $B64 * E44, "")</f>
        <v>-6000.0000000000155</v>
      </c>
      <c r="G44" s="29">
        <v>2.5000000000000001E-3</v>
      </c>
      <c r="H44" s="14">
        <f>IF(ISNUMBER(G44), (G44 - $B44) / $B44, "")</f>
        <v>0</v>
      </c>
      <c r="I44" s="100">
        <f>IF(ISNUMBER(G44), $B64 * H44, "")</f>
        <v>0</v>
      </c>
      <c r="J44" s="13">
        <v>2.5000000000000001E-3</v>
      </c>
      <c r="K44" s="14">
        <f>IF(ISNUMBER(J44), (J44 - $B44) / $B44, "")</f>
        <v>0</v>
      </c>
      <c r="L44" s="16">
        <f>IF(ISNUMBER(J44), $B64 * K44, "")</f>
        <v>0</v>
      </c>
      <c r="M44" s="29">
        <v>2.5000000000000001E-3</v>
      </c>
      <c r="N44" s="14">
        <f>IF(ISNUMBER(M44), (M44 - $B44) / $B44, "")</f>
        <v>0</v>
      </c>
      <c r="O44" s="16">
        <f>IF(ISNUMBER(M44), $B64 * N44, "")</f>
        <v>0</v>
      </c>
      <c r="Q44" s="223"/>
      <c r="R44" s="223"/>
      <c r="S44" s="223"/>
    </row>
    <row r="45" spans="1:19" ht="17.25" customHeight="1" thickBot="1">
      <c r="A45" s="125" t="s">
        <v>149</v>
      </c>
      <c r="B45" s="126">
        <v>75.900000000000006</v>
      </c>
      <c r="C45" s="77">
        <v>-2.31660232E-2</v>
      </c>
      <c r="D45" s="15">
        <v>77.400000000000006</v>
      </c>
      <c r="E45" s="32">
        <f t="shared" ref="E45:E48" si="14">IF(ISNUMBER(D45), (D45 - $B45) / $B45, "")</f>
        <v>1.9762845849802368E-2</v>
      </c>
      <c r="F45" s="18">
        <f>IF(ISNUMBER(D45), $B64 * E45, "")</f>
        <v>2964.4268774703551</v>
      </c>
      <c r="G45" s="31">
        <v>76</v>
      </c>
      <c r="H45" s="32">
        <f t="shared" ref="H45:H48" si="15">IF(ISNUMBER(G45), (G45 - $B45) / $B45, "")</f>
        <v>1.3175230566534165E-3</v>
      </c>
      <c r="I45" s="101">
        <f>IF(ISNUMBER(G45), $B64 * H45, "")</f>
        <v>197.62845849801246</v>
      </c>
      <c r="J45" s="15">
        <v>75.900000000000006</v>
      </c>
      <c r="K45" s="32">
        <f t="shared" ref="K45:K48" si="16">IF(ISNUMBER(J45), (J45 - $B45) / $B45, "")</f>
        <v>0</v>
      </c>
      <c r="L45" s="18">
        <f>IF(ISNUMBER(J45), $B64 * K45, "")</f>
        <v>0</v>
      </c>
      <c r="M45" s="31">
        <v>76.599999999999994</v>
      </c>
      <c r="N45" s="32">
        <f t="shared" ref="N45:N48" si="17">IF(ISNUMBER(M45), (M45 - $B45) / $B45, "")</f>
        <v>9.2226613965742891E-3</v>
      </c>
      <c r="O45" s="18">
        <f>IF(ISNUMBER(M45), $B64 * N45, "")</f>
        <v>1383.3992094861433</v>
      </c>
      <c r="Q45" s="223"/>
      <c r="R45" s="223"/>
      <c r="S45" s="223"/>
    </row>
    <row r="46" spans="1:19" ht="17.25" customHeight="1" thickBot="1">
      <c r="A46" s="125" t="s">
        <v>342</v>
      </c>
      <c r="B46" s="126">
        <v>9.0299999999999994</v>
      </c>
      <c r="C46" s="77">
        <v>-3.1115879799999999E-2</v>
      </c>
      <c r="D46" s="15">
        <v>9.41</v>
      </c>
      <c r="E46" s="32">
        <f t="shared" si="14"/>
        <v>4.2081949058693335E-2</v>
      </c>
      <c r="F46" s="18">
        <f>IF(ISNUMBER(D46), $B64 * E46, "")</f>
        <v>6312.2923588040003</v>
      </c>
      <c r="G46" s="31">
        <v>9.15</v>
      </c>
      <c r="H46" s="32">
        <f t="shared" si="15"/>
        <v>1.328903654485061E-2</v>
      </c>
      <c r="I46" s="101">
        <f>IF(ISNUMBER(G46), $B64 * H46, "")</f>
        <v>1993.3554817275915</v>
      </c>
      <c r="J46" s="15">
        <v>9</v>
      </c>
      <c r="K46" s="32">
        <f t="shared" si="16"/>
        <v>-3.322259136212554E-3</v>
      </c>
      <c r="L46" s="18">
        <f>IF(ISNUMBER(J46), $B64 * K46, "")</f>
        <v>-498.33887043188309</v>
      </c>
      <c r="M46" s="31">
        <v>9.19</v>
      </c>
      <c r="N46" s="32">
        <f t="shared" si="17"/>
        <v>1.7718715393134014E-2</v>
      </c>
      <c r="O46" s="18">
        <f>IF(ISNUMBER(M46), $B64 * N46, "")</f>
        <v>2657.807308970102</v>
      </c>
      <c r="Q46" s="228"/>
      <c r="R46" s="228"/>
      <c r="S46" s="228"/>
    </row>
    <row r="47" spans="1:19" ht="17.25" customHeight="1" thickBot="1">
      <c r="A47" s="125" t="s">
        <v>186</v>
      </c>
      <c r="B47" s="126">
        <v>9.83</v>
      </c>
      <c r="C47" s="77">
        <v>-3.62745098E-2</v>
      </c>
      <c r="D47" s="15">
        <v>10.3</v>
      </c>
      <c r="E47" s="32">
        <f t="shared" si="14"/>
        <v>4.781281790437443E-2</v>
      </c>
      <c r="F47" s="18">
        <f>IF(ISNUMBER(D47), $B64 * E47, "")</f>
        <v>7171.9226856561645</v>
      </c>
      <c r="G47" s="31">
        <v>10</v>
      </c>
      <c r="H47" s="32">
        <f t="shared" si="15"/>
        <v>1.7293997965411995E-2</v>
      </c>
      <c r="I47" s="101">
        <f>IF(ISNUMBER(G47), $B64 * H47, "")</f>
        <v>2594.0996948117995</v>
      </c>
      <c r="J47" s="15">
        <v>9.93</v>
      </c>
      <c r="K47" s="32">
        <f t="shared" si="16"/>
        <v>1.0172939979654084E-2</v>
      </c>
      <c r="L47" s="18">
        <f>IF(ISNUMBER(J47), $B64 * K47, "")</f>
        <v>1525.9409969481126</v>
      </c>
      <c r="M47" s="31">
        <v>10.1</v>
      </c>
      <c r="N47" s="32">
        <f t="shared" si="17"/>
        <v>2.7466937945066081E-2</v>
      </c>
      <c r="O47" s="18">
        <f>IF(ISNUMBER(M47), $B64 * N47, "")</f>
        <v>4120.0406917599121</v>
      </c>
      <c r="Q47" s="228"/>
      <c r="R47" s="228"/>
      <c r="S47" s="228"/>
    </row>
    <row r="48" spans="1:19" ht="17.25" customHeight="1" thickBot="1">
      <c r="A48" s="127" t="s">
        <v>198</v>
      </c>
      <c r="B48" s="128">
        <v>47.1</v>
      </c>
      <c r="C48" s="78">
        <v>-4.46247465E-2</v>
      </c>
      <c r="D48" s="20">
        <v>48.4</v>
      </c>
      <c r="E48" s="21">
        <f t="shared" si="14"/>
        <v>2.7600849256900151E-2</v>
      </c>
      <c r="F48" s="22">
        <f>IF(ISNUMBER(D48), $B64 * E48, "")</f>
        <v>4140.1273885350229</v>
      </c>
      <c r="G48" s="30">
        <v>47.5</v>
      </c>
      <c r="H48" s="21">
        <f t="shared" si="15"/>
        <v>8.4925690021231126E-3</v>
      </c>
      <c r="I48" s="105">
        <f>IF(ISNUMBER(G48), $B64 * H48, "")</f>
        <v>1273.8853503184669</v>
      </c>
      <c r="J48" s="20">
        <v>46.8</v>
      </c>
      <c r="K48" s="21">
        <f t="shared" si="16"/>
        <v>-6.3694267515924472E-3</v>
      </c>
      <c r="L48" s="22">
        <f>IF(ISNUMBER(J48), $B64 * K48, "")</f>
        <v>-955.41401273886709</v>
      </c>
      <c r="M48" s="30">
        <v>47.6</v>
      </c>
      <c r="N48" s="21">
        <f t="shared" si="17"/>
        <v>1.0615711252653927E-2</v>
      </c>
      <c r="O48" s="22">
        <f>IF(ISNUMBER(M48), $B64 * N48, "")</f>
        <v>1592.3566878980891</v>
      </c>
      <c r="Q48" s="228"/>
      <c r="R48" s="228"/>
      <c r="S48" s="228"/>
    </row>
    <row r="49" spans="1:19" ht="17.25" customHeight="1" thickBot="1">
      <c r="A49" s="125" t="s">
        <v>212</v>
      </c>
      <c r="B49" s="129">
        <v>6.75</v>
      </c>
      <c r="C49" s="80">
        <v>-5.0632911400000001E-2</v>
      </c>
      <c r="D49" s="106">
        <v>6.98</v>
      </c>
      <c r="E49" s="107">
        <f>IF(ISNUMBER(D49), (D49 - $B49) / $B49, "")</f>
        <v>3.4074074074074139E-2</v>
      </c>
      <c r="F49" s="108">
        <f>IF(ISNUMBER(D49), $B64 * E49, "")</f>
        <v>5111.1111111111204</v>
      </c>
      <c r="G49" s="109">
        <v>6.83</v>
      </c>
      <c r="H49" s="107">
        <f>IF(ISNUMBER(G49), (G49 - $B49) / $B49, "")</f>
        <v>1.1851851851851862E-2</v>
      </c>
      <c r="I49" s="110">
        <f>IF(ISNUMBER(G49), $B64 * H49, "")</f>
        <v>1777.7777777777792</v>
      </c>
      <c r="J49" s="106">
        <v>6.77</v>
      </c>
      <c r="K49" s="107">
        <f>IF(ISNUMBER(J49), (J49 - $B49) / $B49, "")</f>
        <v>2.9629629629628999E-3</v>
      </c>
      <c r="L49" s="108">
        <f>IF(ISNUMBER(J49), $B64 * K49, "")</f>
        <v>444.44444444443496</v>
      </c>
      <c r="M49" s="109">
        <v>6.8</v>
      </c>
      <c r="N49" s="107">
        <f>IF(ISNUMBER(M49), (M49 - $B49) / $B49, "")</f>
        <v>7.4074074074073808E-3</v>
      </c>
      <c r="O49" s="108">
        <f>IF(ISNUMBER(M49), $B64 * N49, "")</f>
        <v>1111.1111111111072</v>
      </c>
      <c r="Q49" s="228"/>
      <c r="R49" s="228"/>
      <c r="S49" s="228"/>
    </row>
    <row r="50" spans="1:19" ht="17.25" customHeight="1" thickBot="1">
      <c r="A50" s="125" t="s">
        <v>230</v>
      </c>
      <c r="B50" s="126">
        <v>50</v>
      </c>
      <c r="C50" s="77">
        <v>-5.1233396600000002E-2</v>
      </c>
      <c r="D50" s="15">
        <v>51.5</v>
      </c>
      <c r="E50" s="32">
        <f t="shared" ref="E50:E53" si="18">IF(ISNUMBER(D50), (D50 - $B50) / $B50, "")</f>
        <v>0.03</v>
      </c>
      <c r="F50" s="18">
        <f>IF(ISNUMBER(D50), $B64 * E50, "")</f>
        <v>4500</v>
      </c>
      <c r="G50" s="31">
        <v>51.2</v>
      </c>
      <c r="H50" s="32">
        <f t="shared" ref="H50:H53" si="19">IF(ISNUMBER(G50), (G50 - $B50) / $B50, "")</f>
        <v>2.4000000000000056E-2</v>
      </c>
      <c r="I50" s="101">
        <f>IF(ISNUMBER(G50), $B64 * H50, "")</f>
        <v>3600.0000000000082</v>
      </c>
      <c r="J50" s="15">
        <v>50</v>
      </c>
      <c r="K50" s="32">
        <f t="shared" ref="K50:K53" si="20">IF(ISNUMBER(J50), (J50 - $B50) / $B50, "")</f>
        <v>0</v>
      </c>
      <c r="L50" s="18">
        <f>IF(ISNUMBER(J50), $B64 * K50, "")</f>
        <v>0</v>
      </c>
      <c r="M50" s="31">
        <v>50.2</v>
      </c>
      <c r="N50" s="32">
        <f t="shared" ref="N50:N53" si="21">IF(ISNUMBER(M50), (M50 - $B50) / $B50, "")</f>
        <v>4.0000000000000565E-3</v>
      </c>
      <c r="O50" s="18">
        <f>IF(ISNUMBER(M50), $B64 * N50, "")</f>
        <v>600.00000000000841</v>
      </c>
      <c r="Q50" s="228"/>
      <c r="R50" s="228"/>
      <c r="S50" s="228"/>
    </row>
    <row r="51" spans="1:19" ht="17.25" customHeight="1" thickBot="1">
      <c r="A51" s="125" t="s">
        <v>234</v>
      </c>
      <c r="B51" s="126">
        <v>95.7</v>
      </c>
      <c r="C51" s="77">
        <v>-5.2475247500000002E-2</v>
      </c>
      <c r="D51" s="15">
        <v>99.6</v>
      </c>
      <c r="E51" s="32">
        <f t="shared" si="18"/>
        <v>4.0752351097178591E-2</v>
      </c>
      <c r="F51" s="18">
        <f>IF(ISNUMBER(D51), $B64 * E51, "")</f>
        <v>6112.8526645767888</v>
      </c>
      <c r="G51" s="31">
        <v>99.3</v>
      </c>
      <c r="H51" s="32">
        <f t="shared" si="19"/>
        <v>3.7617554858934109E-2</v>
      </c>
      <c r="I51" s="101">
        <f>IF(ISNUMBER(G51), $B64 * H51, "")</f>
        <v>5642.6332288401163</v>
      </c>
      <c r="J51" s="15">
        <v>97.7</v>
      </c>
      <c r="K51" s="32">
        <f t="shared" si="20"/>
        <v>2.0898641588296761E-2</v>
      </c>
      <c r="L51" s="18">
        <f>IF(ISNUMBER(J51), $B64 * K51, "")</f>
        <v>3134.7962382445144</v>
      </c>
      <c r="M51" s="31">
        <v>99.7</v>
      </c>
      <c r="N51" s="32">
        <f t="shared" si="21"/>
        <v>4.1797283176593522E-2</v>
      </c>
      <c r="O51" s="18">
        <f>IF(ISNUMBER(M51), $B64 * N51, "")</f>
        <v>6269.5924764890287</v>
      </c>
      <c r="Q51" s="228"/>
      <c r="R51" s="228"/>
      <c r="S51" s="228"/>
    </row>
    <row r="52" spans="1:19" ht="17.25" customHeight="1" thickBot="1">
      <c r="A52" s="125" t="s">
        <v>206</v>
      </c>
      <c r="B52" s="126">
        <v>10.5</v>
      </c>
      <c r="C52" s="77">
        <v>-5.4054054099999999E-2</v>
      </c>
      <c r="D52" s="15">
        <v>10.8</v>
      </c>
      <c r="E52" s="32">
        <f t="shared" si="18"/>
        <v>2.857142857142864E-2</v>
      </c>
      <c r="F52" s="18">
        <f>IF(ISNUMBER(D52), $B64 * E52, "")</f>
        <v>4285.7142857142962</v>
      </c>
      <c r="G52" s="31">
        <v>10.8</v>
      </c>
      <c r="H52" s="32">
        <f t="shared" si="19"/>
        <v>2.857142857142864E-2</v>
      </c>
      <c r="I52" s="101">
        <f>IF(ISNUMBER(G52), $B64 * H52, "")</f>
        <v>4285.7142857142962</v>
      </c>
      <c r="J52" s="15">
        <v>10.6</v>
      </c>
      <c r="K52" s="32">
        <f t="shared" si="20"/>
        <v>9.52380952380949E-3</v>
      </c>
      <c r="L52" s="18">
        <f>IF(ISNUMBER(J52), $B64 * K52, "")</f>
        <v>1428.5714285714234</v>
      </c>
      <c r="M52" s="31">
        <v>10.7</v>
      </c>
      <c r="N52" s="32">
        <f t="shared" si="21"/>
        <v>1.904761904761898E-2</v>
      </c>
      <c r="O52" s="18">
        <f>IF(ISNUMBER(M52), $B64 * N52, "")</f>
        <v>2857.1428571428469</v>
      </c>
      <c r="Q52" s="33"/>
      <c r="R52" s="33"/>
    </row>
    <row r="53" spans="1:19" ht="17.25" customHeight="1" thickBot="1">
      <c r="A53" s="130" t="s">
        <v>127</v>
      </c>
      <c r="B53" s="131">
        <v>78.3</v>
      </c>
      <c r="C53" s="79">
        <v>-5.4347826100000003E-2</v>
      </c>
      <c r="D53" s="24">
        <v>81.099999999999994</v>
      </c>
      <c r="E53" s="25">
        <f t="shared" si="18"/>
        <v>3.575989782886331E-2</v>
      </c>
      <c r="F53" s="104">
        <f>IF(ISNUMBER(D53), $B64 * E53, "")</f>
        <v>5363.9846743294966</v>
      </c>
      <c r="G53" s="102">
        <v>79.2</v>
      </c>
      <c r="H53" s="25">
        <f t="shared" si="19"/>
        <v>1.1494252873563291E-2</v>
      </c>
      <c r="I53" s="103">
        <f>IF(ISNUMBER(G53), $B64 * H53, "")</f>
        <v>1724.1379310344937</v>
      </c>
      <c r="J53" s="24">
        <v>78.3</v>
      </c>
      <c r="K53" s="25">
        <f t="shared" si="20"/>
        <v>0</v>
      </c>
      <c r="L53" s="104">
        <f>IF(ISNUMBER(J53), $B64 * K53, "")</f>
        <v>0</v>
      </c>
      <c r="M53" s="102">
        <v>78.7</v>
      </c>
      <c r="N53" s="25">
        <f t="shared" si="21"/>
        <v>5.1085568326948369E-3</v>
      </c>
      <c r="O53" s="104">
        <f>IF(ISNUMBER(M53), $B64 * N53, "")</f>
        <v>766.28352490422549</v>
      </c>
      <c r="Q53" s="237"/>
      <c r="R53" s="238"/>
      <c r="S53" s="239"/>
    </row>
    <row r="54" spans="1:19" ht="17.25" customHeight="1">
      <c r="A54" s="123" t="s">
        <v>331</v>
      </c>
      <c r="B54" s="124">
        <v>9.0399999999999994E-2</v>
      </c>
      <c r="C54" s="76">
        <v>-5.53814002E-2</v>
      </c>
      <c r="D54" s="13">
        <v>9.3399999999999997E-2</v>
      </c>
      <c r="E54" s="14">
        <f>IF(ISNUMBER(D54), (D54 - $B54) / $B54, "")</f>
        <v>3.3185840707964633E-2</v>
      </c>
      <c r="F54" s="16">
        <f>IF(ISNUMBER(D54), $B64 * E54, "")</f>
        <v>4977.8761061946952</v>
      </c>
      <c r="G54" s="29">
        <v>9.11E-2</v>
      </c>
      <c r="H54" s="14">
        <f>IF(ISNUMBER(G54), (G54 - $B54) / $B54, "")</f>
        <v>7.7433628318584755E-3</v>
      </c>
      <c r="I54" s="100">
        <f>IF(ISNUMBER(G54), $B64 * H54, "")</f>
        <v>1161.5044247787714</v>
      </c>
      <c r="J54" s="13">
        <v>8.9499999999999996E-2</v>
      </c>
      <c r="K54" s="14">
        <f>IF(ISNUMBER(J54), (J54 - $B54) / $B54, "")</f>
        <v>-9.9557522123893596E-3</v>
      </c>
      <c r="L54" s="16">
        <f>IF(ISNUMBER(J54), $B64 * K54, "")</f>
        <v>-1493.362831858404</v>
      </c>
      <c r="M54" s="29">
        <v>9.1399999999999995E-2</v>
      </c>
      <c r="N54" s="14">
        <f>IF(ISNUMBER(M54), (M54 - $B54) / $B54, "")</f>
        <v>1.1061946902654878E-2</v>
      </c>
      <c r="O54" s="16">
        <f>IF(ISNUMBER(M54), $B64 * N54, "")</f>
        <v>1659.2920353982315</v>
      </c>
      <c r="Q54" s="240"/>
      <c r="R54" s="241"/>
      <c r="S54" s="242"/>
    </row>
    <row r="55" spans="1:19" ht="17.25" customHeight="1" thickBot="1">
      <c r="A55" s="125" t="s">
        <v>159</v>
      </c>
      <c r="B55" s="126">
        <v>63</v>
      </c>
      <c r="C55" s="77">
        <v>-5.5472263899999999E-2</v>
      </c>
      <c r="D55" s="15">
        <v>65.8</v>
      </c>
      <c r="E55" s="32">
        <f t="shared" ref="E55:E58" si="22">IF(ISNUMBER(D55), (D55 - $B55) / $B55, "")</f>
        <v>4.4444444444444398E-2</v>
      </c>
      <c r="F55" s="18">
        <f>IF(ISNUMBER(D55), $B64 * E55, "")</f>
        <v>6666.6666666666597</v>
      </c>
      <c r="G55" s="31">
        <v>63.5</v>
      </c>
      <c r="H55" s="32">
        <f t="shared" ref="H55:H58" si="23">IF(ISNUMBER(G55), (G55 - $B55) / $B55, "")</f>
        <v>7.9365079365079361E-3</v>
      </c>
      <c r="I55" s="101">
        <f>IF(ISNUMBER(G55), $B64 * H55, "")</f>
        <v>1190.4761904761904</v>
      </c>
      <c r="J55" s="15">
        <v>63.2</v>
      </c>
      <c r="K55" s="32">
        <f t="shared" ref="K55:K58" si="24">IF(ISNUMBER(J55), (J55 - $B55) / $B55, "")</f>
        <v>3.1746031746032197E-3</v>
      </c>
      <c r="L55" s="18">
        <f>IF(ISNUMBER(J55), $B64 * K55, "")</f>
        <v>476.19047619048297</v>
      </c>
      <c r="M55" s="31">
        <v>63.7</v>
      </c>
      <c r="N55" s="32">
        <f t="shared" ref="N55:N58" si="25">IF(ISNUMBER(M55), (M55 - $B55) / $B55, "")</f>
        <v>1.1111111111111157E-2</v>
      </c>
      <c r="O55" s="18">
        <f>IF(ISNUMBER(M55), $B64 * N55, "")</f>
        <v>1666.6666666666736</v>
      </c>
      <c r="Q55" s="243"/>
      <c r="R55" s="244"/>
      <c r="S55" s="245"/>
    </row>
    <row r="56" spans="1:19" ht="17.25" customHeight="1" thickBot="1">
      <c r="A56" s="125" t="s">
        <v>175</v>
      </c>
      <c r="B56" s="126">
        <v>10.199999999999999</v>
      </c>
      <c r="C56" s="77">
        <v>-5.5555555600000001E-2</v>
      </c>
      <c r="D56" s="15">
        <v>10.5</v>
      </c>
      <c r="E56" s="32">
        <f t="shared" si="22"/>
        <v>2.9411764705882425E-2</v>
      </c>
      <c r="F56" s="18">
        <f>IF(ISNUMBER(D56), $B64 * E56, "")</f>
        <v>4411.7647058823641</v>
      </c>
      <c r="G56" s="31">
        <v>10.4</v>
      </c>
      <c r="H56" s="32">
        <f t="shared" si="23"/>
        <v>1.9607843137255009E-2</v>
      </c>
      <c r="I56" s="101">
        <f>IF(ISNUMBER(G56), $B64 * H56, "")</f>
        <v>2941.1764705882515</v>
      </c>
      <c r="J56" s="15">
        <v>10.3</v>
      </c>
      <c r="K56" s="32">
        <f t="shared" si="24"/>
        <v>9.8039215686275914E-3</v>
      </c>
      <c r="L56" s="18">
        <f>IF(ISNUMBER(J56), $B64 * K56, "")</f>
        <v>1470.5882352941387</v>
      </c>
      <c r="M56" s="31">
        <v>10.4</v>
      </c>
      <c r="N56" s="32">
        <f t="shared" si="25"/>
        <v>1.9607843137255009E-2</v>
      </c>
      <c r="O56" s="18">
        <f>IF(ISNUMBER(M56), $B64 * N56, "")</f>
        <v>2941.1764705882515</v>
      </c>
      <c r="Q56" s="228"/>
      <c r="R56" s="228"/>
      <c r="S56" s="228"/>
    </row>
    <row r="57" spans="1:19" ht="17.25" customHeight="1" thickBot="1">
      <c r="A57" s="125" t="s">
        <v>141</v>
      </c>
      <c r="B57" s="126">
        <v>82.2</v>
      </c>
      <c r="C57" s="77">
        <v>-5.73394495E-2</v>
      </c>
      <c r="D57" s="15">
        <v>84.8</v>
      </c>
      <c r="E57" s="32">
        <f t="shared" si="22"/>
        <v>3.163017031630163E-2</v>
      </c>
      <c r="F57" s="18">
        <f>IF(ISNUMBER(D57), $B64 * E57, "")</f>
        <v>4744.5255474452442</v>
      </c>
      <c r="G57" s="31">
        <v>82.9</v>
      </c>
      <c r="H57" s="32">
        <f t="shared" si="23"/>
        <v>8.5158150851581856E-3</v>
      </c>
      <c r="I57" s="101">
        <f>IF(ISNUMBER(G57), $B64 * H57, "")</f>
        <v>1277.3722627737279</v>
      </c>
      <c r="J57" s="15">
        <v>81</v>
      </c>
      <c r="K57" s="32">
        <f t="shared" si="24"/>
        <v>-1.4598540145985436E-2</v>
      </c>
      <c r="L57" s="18">
        <f>IF(ISNUMBER(J57), $B64 * K57, "")</f>
        <v>-2189.7810218978152</v>
      </c>
      <c r="M57" s="31">
        <v>80.7</v>
      </c>
      <c r="N57" s="32">
        <f t="shared" si="25"/>
        <v>-1.824817518248175E-2</v>
      </c>
      <c r="O57" s="18">
        <f>IF(ISNUMBER(M57), $B64 * N57, "")</f>
        <v>-2737.2262773722628</v>
      </c>
      <c r="Q57" s="223"/>
      <c r="R57" s="223"/>
      <c r="S57" s="223"/>
    </row>
    <row r="58" spans="1:19" ht="17.25" customHeight="1" thickBot="1">
      <c r="A58" s="127" t="s">
        <v>129</v>
      </c>
      <c r="B58" s="128">
        <v>53.1</v>
      </c>
      <c r="C58" s="78">
        <v>-5.8510638300000001E-2</v>
      </c>
      <c r="D58" s="20">
        <v>54.7</v>
      </c>
      <c r="E58" s="21">
        <f t="shared" si="22"/>
        <v>3.013182674199626E-2</v>
      </c>
      <c r="F58" s="22">
        <f>IF(ISNUMBER(D58), $B64 * E58, "")</f>
        <v>4519.7740112994388</v>
      </c>
      <c r="G58" s="30">
        <v>53.3</v>
      </c>
      <c r="H58" s="21">
        <f t="shared" si="23"/>
        <v>3.7664783427494488E-3</v>
      </c>
      <c r="I58" s="105">
        <f>IF(ISNUMBER(G58), $B64 * H58, "")</f>
        <v>564.97175141241735</v>
      </c>
      <c r="J58" s="20">
        <v>52</v>
      </c>
      <c r="K58" s="21">
        <f t="shared" si="24"/>
        <v>-2.0715630885122436E-2</v>
      </c>
      <c r="L58" s="22">
        <f>IF(ISNUMBER(J58), $B64 * K58, "")</f>
        <v>-3107.3446327683655</v>
      </c>
      <c r="M58" s="30">
        <v>53.8</v>
      </c>
      <c r="N58" s="21">
        <f t="shared" si="25"/>
        <v>1.3182674199623271E-2</v>
      </c>
      <c r="O58" s="22">
        <f>IF(ISNUMBER(M58), $B64 * N58, "")</f>
        <v>1977.4011299434908</v>
      </c>
      <c r="Q58" s="223"/>
      <c r="R58" s="223"/>
      <c r="S58" s="223"/>
    </row>
    <row r="59" spans="1:19" ht="17.25" customHeight="1" thickBot="1">
      <c r="A59" s="125" t="s">
        <v>119</v>
      </c>
      <c r="B59" s="129">
        <v>15.9</v>
      </c>
      <c r="C59" s="80">
        <v>-5.91715976E-2</v>
      </c>
      <c r="D59" s="106">
        <v>16.5</v>
      </c>
      <c r="E59" s="107">
        <f>IF(ISNUMBER(D59), (D59 - $B59) / $B59, "")</f>
        <v>3.7735849056603751E-2</v>
      </c>
      <c r="F59" s="108">
        <f>IF(ISNUMBER(D59), $B64 * E59, "")</f>
        <v>5660.377358490563</v>
      </c>
      <c r="G59" s="109">
        <v>16.2</v>
      </c>
      <c r="H59" s="107">
        <f>IF(ISNUMBER(G59), (G59 - $B59) / $B59, "")</f>
        <v>1.886792452830182E-2</v>
      </c>
      <c r="I59" s="110">
        <f>IF(ISNUMBER(G59), $B64 * H59, "")</f>
        <v>2830.1886792452729</v>
      </c>
      <c r="J59" s="106">
        <v>15.8</v>
      </c>
      <c r="K59" s="107">
        <f>IF(ISNUMBER(J59), (J59 - $B59) / $B59, "")</f>
        <v>-6.2893081761006067E-3</v>
      </c>
      <c r="L59" s="108">
        <f>IF(ISNUMBER(J59), $B64 * K59, "")</f>
        <v>-943.39622641509106</v>
      </c>
      <c r="M59" s="109">
        <v>16</v>
      </c>
      <c r="N59" s="107">
        <f>IF(ISNUMBER(M59), (M59 - $B59) / $B59, "")</f>
        <v>6.2893081761006067E-3</v>
      </c>
      <c r="O59" s="108">
        <f>IF(ISNUMBER(M59), $B64 * N59, "")</f>
        <v>943.39622641509106</v>
      </c>
      <c r="Q59" s="228"/>
      <c r="R59" s="228"/>
      <c r="S59" s="228"/>
    </row>
    <row r="60" spans="1:19" ht="17.25" customHeight="1" thickBot="1">
      <c r="A60" s="125" t="s">
        <v>200</v>
      </c>
      <c r="B60" s="126">
        <v>10.3</v>
      </c>
      <c r="C60" s="77">
        <v>-6.3636363599999995E-2</v>
      </c>
      <c r="D60" s="15">
        <v>10.9</v>
      </c>
      <c r="E60" s="32">
        <f t="shared" ref="E60:E63" si="26">IF(ISNUMBER(D60), (D60 - $B60) / $B60, "")</f>
        <v>5.825242718446598E-2</v>
      </c>
      <c r="F60" s="18">
        <f>IF(ISNUMBER(D60), $B64 * E60, "")</f>
        <v>8737.8640776698976</v>
      </c>
      <c r="G60" s="31">
        <v>10.8</v>
      </c>
      <c r="H60" s="32">
        <f t="shared" ref="H60:H63" si="27">IF(ISNUMBER(G60), (G60 - $B60) / $B60, "")</f>
        <v>4.8543689320388349E-2</v>
      </c>
      <c r="I60" s="101">
        <f>IF(ISNUMBER(G60), $B64 * H60, "")</f>
        <v>7281.5533980582522</v>
      </c>
      <c r="J60" s="15">
        <v>10.6</v>
      </c>
      <c r="K60" s="32">
        <f t="shared" ref="K60:K63" si="28">IF(ISNUMBER(J60), (J60 - $B60) / $B60, "")</f>
        <v>2.9126213592232903E-2</v>
      </c>
      <c r="L60" s="18">
        <f>IF(ISNUMBER(J60), $B64 * K60, "")</f>
        <v>4368.9320388349352</v>
      </c>
      <c r="M60" s="31">
        <v>10.7</v>
      </c>
      <c r="N60" s="32">
        <f t="shared" ref="N60:N63" si="29">IF(ISNUMBER(M60), (M60 - $B60) / $B60, "")</f>
        <v>3.8834951456310537E-2</v>
      </c>
      <c r="O60" s="18">
        <f>IF(ISNUMBER(M60), $B64 * N60, "")</f>
        <v>5825.2427184465805</v>
      </c>
      <c r="Q60" s="228"/>
      <c r="R60" s="228"/>
      <c r="S60" s="228"/>
    </row>
    <row r="61" spans="1:19" ht="17.25" customHeight="1" thickBot="1">
      <c r="A61" s="125" t="s">
        <v>125</v>
      </c>
      <c r="B61" s="126">
        <v>60.1</v>
      </c>
      <c r="C61" s="77">
        <v>-6.6770186300000006E-2</v>
      </c>
      <c r="D61" s="15">
        <v>61.8</v>
      </c>
      <c r="E61" s="32">
        <f t="shared" si="26"/>
        <v>2.8286189683860163E-2</v>
      </c>
      <c r="F61" s="18">
        <f>IF(ISNUMBER(D61), $B64 * E61, "")</f>
        <v>4242.9284525790245</v>
      </c>
      <c r="G61" s="31">
        <v>60.3</v>
      </c>
      <c r="H61" s="32">
        <f t="shared" si="27"/>
        <v>3.3277870216305446E-3</v>
      </c>
      <c r="I61" s="101">
        <f>IF(ISNUMBER(G61), $B64 * H61, "")</f>
        <v>499.1680532445817</v>
      </c>
      <c r="J61" s="15">
        <v>59.1</v>
      </c>
      <c r="K61" s="32">
        <f t="shared" si="28"/>
        <v>-1.6638935108153077E-2</v>
      </c>
      <c r="L61" s="18">
        <f>IF(ISNUMBER(J61), $B64 * K61, "")</f>
        <v>-2495.8402662229614</v>
      </c>
      <c r="M61" s="31">
        <v>60.5</v>
      </c>
      <c r="N61" s="32">
        <f t="shared" si="29"/>
        <v>6.6555740432612072E-3</v>
      </c>
      <c r="O61" s="18">
        <f>IF(ISNUMBER(M61), $B64 * N61, "")</f>
        <v>998.33610648918102</v>
      </c>
      <c r="Q61" s="228"/>
      <c r="R61" s="228"/>
      <c r="S61" s="228"/>
    </row>
    <row r="62" spans="1:19" ht="17.25" customHeight="1">
      <c r="A62" s="125" t="s">
        <v>64</v>
      </c>
      <c r="B62" s="126">
        <v>27.8</v>
      </c>
      <c r="C62" s="77">
        <v>-6.7114093999999999E-2</v>
      </c>
      <c r="D62" s="15">
        <v>28.8</v>
      </c>
      <c r="E62" s="32">
        <f t="shared" si="26"/>
        <v>3.5971223021582732E-2</v>
      </c>
      <c r="F62" s="18">
        <f>IF(ISNUMBER(D62), $B64 * E62, "")</f>
        <v>5395.6834532374096</v>
      </c>
      <c r="G62" s="31">
        <v>28.4</v>
      </c>
      <c r="H62" s="32">
        <f t="shared" si="27"/>
        <v>2.1582733812949562E-2</v>
      </c>
      <c r="I62" s="101">
        <f>IF(ISNUMBER(G62), $B64 * H62, "")</f>
        <v>3237.4100719424341</v>
      </c>
      <c r="J62" s="15">
        <v>28.1</v>
      </c>
      <c r="K62" s="32">
        <f t="shared" si="28"/>
        <v>1.0791366906474845E-2</v>
      </c>
      <c r="L62" s="18">
        <f>IF(ISNUMBER(J62), $B64 * K62, "")</f>
        <v>1618.7050359712268</v>
      </c>
      <c r="M62" s="31">
        <v>28.5</v>
      </c>
      <c r="N62" s="32">
        <f t="shared" si="29"/>
        <v>2.5179856115107889E-2</v>
      </c>
      <c r="O62" s="18">
        <f>IF(ISNUMBER(M62), $B64 * N62, "")</f>
        <v>3776.9784172661834</v>
      </c>
      <c r="Q62" s="250"/>
      <c r="R62" s="251"/>
      <c r="S62" s="252"/>
    </row>
    <row r="63" spans="1:19" ht="17.25" customHeight="1" thickBot="1">
      <c r="A63" s="130" t="s">
        <v>145</v>
      </c>
      <c r="B63" s="131">
        <v>11.1</v>
      </c>
      <c r="C63" s="79">
        <v>-6.7226890799999994E-2</v>
      </c>
      <c r="D63" s="24">
        <v>11.4</v>
      </c>
      <c r="E63" s="25">
        <f t="shared" si="26"/>
        <v>2.7027027027027091E-2</v>
      </c>
      <c r="F63" s="104">
        <f>IF(ISNUMBER(D63), $B64 * E63, "")</f>
        <v>4054.0540540540637</v>
      </c>
      <c r="G63" s="102">
        <v>11.2</v>
      </c>
      <c r="H63" s="25">
        <f t="shared" si="27"/>
        <v>9.0090090090089777E-3</v>
      </c>
      <c r="I63" s="103">
        <f>IF(ISNUMBER(G63), $B64 * H63, "")</f>
        <v>1351.3513513513467</v>
      </c>
      <c r="J63" s="24">
        <v>11</v>
      </c>
      <c r="K63" s="25">
        <f t="shared" si="28"/>
        <v>-9.0090090090089777E-3</v>
      </c>
      <c r="L63" s="104">
        <f>IF(ISNUMBER(J63), $B64 * K63, "")</f>
        <v>-1351.3513513513467</v>
      </c>
      <c r="M63" s="102">
        <v>11.3</v>
      </c>
      <c r="N63" s="25">
        <f t="shared" si="29"/>
        <v>1.8018018018018115E-2</v>
      </c>
      <c r="O63" s="104">
        <f>IF(ISNUMBER(M63), $B64 * N63, "")</f>
        <v>2702.702702702717</v>
      </c>
      <c r="Q63" s="253"/>
      <c r="R63" s="254"/>
      <c r="S63" s="255"/>
    </row>
    <row r="64" spans="1:19" ht="17.25" customHeight="1" thickBot="1">
      <c r="A64" s="132" t="s">
        <v>266</v>
      </c>
      <c r="B64" s="261">
        <f>$B$37</f>
        <v>150000</v>
      </c>
      <c r="C64" s="262"/>
      <c r="D64" s="26" t="s">
        <v>267</v>
      </c>
      <c r="E64" s="27">
        <f>IF(COUNT(E44:E63), SUM(E44:E63) / COUNT(E44:E63), 0)</f>
        <v>3.1124648826572197E-2</v>
      </c>
      <c r="F64" s="28">
        <f>SUM(F44:F63)</f>
        <v>93373.946479716586</v>
      </c>
      <c r="G64" s="26" t="s">
        <v>267</v>
      </c>
      <c r="H64" s="27">
        <f>IF(COUNT(H44:H63), SUM(H44:H63) / COUNT(H44:H63), 0)</f>
        <v>1.5141468287531271E-2</v>
      </c>
      <c r="I64" s="28">
        <f>SUM(I44:I63)</f>
        <v>45424.404862593816</v>
      </c>
      <c r="J64" s="26" t="s">
        <v>267</v>
      </c>
      <c r="K64" s="27">
        <f>IF(COUNT(K44:K63), SUM(K44:K63) / COUNT(K44:K63), 0)</f>
        <v>4.7777989360484475E-4</v>
      </c>
      <c r="L64" s="28">
        <f>SUM(L44:L63)</f>
        <v>1433.3396808145339</v>
      </c>
      <c r="M64" s="26" t="s">
        <v>267</v>
      </c>
      <c r="N64" s="27">
        <f>IF(COUNT(N44:N63), SUM(N44:N63) / COUNT(N44:N63), 0)</f>
        <v>1.3703900021435197E-2</v>
      </c>
      <c r="O64" s="28">
        <f>SUM(O44:O63)</f>
        <v>41111.700064305594</v>
      </c>
      <c r="Q64" s="256"/>
      <c r="R64" s="257"/>
      <c r="S64" s="258"/>
    </row>
    <row r="65" spans="1:19" ht="17.25" customHeight="1"/>
    <row r="66" spans="1:19" ht="17.25" customHeight="1" thickBot="1"/>
    <row r="67" spans="1:19" ht="17.25" thickBot="1">
      <c r="A67" s="202" t="s">
        <v>45</v>
      </c>
      <c r="B67" s="203"/>
      <c r="C67" s="203"/>
      <c r="D67" s="203"/>
      <c r="E67" s="203"/>
      <c r="F67" s="203"/>
      <c r="G67" s="203"/>
      <c r="H67" s="203"/>
      <c r="I67" s="203"/>
      <c r="J67" s="203"/>
      <c r="K67" s="203"/>
      <c r="L67" s="203"/>
      <c r="M67" s="203"/>
      <c r="N67" s="203"/>
      <c r="O67" s="204"/>
      <c r="Q67" s="223"/>
      <c r="R67" s="223"/>
      <c r="S67" s="223"/>
    </row>
    <row r="68" spans="1:19" ht="17.25" thickBot="1">
      <c r="A68" s="198" t="s">
        <v>263</v>
      </c>
      <c r="B68" s="202" t="s">
        <v>49</v>
      </c>
      <c r="C68" s="204"/>
      <c r="D68" s="202" t="s">
        <v>57</v>
      </c>
      <c r="E68" s="203"/>
      <c r="F68" s="204"/>
      <c r="G68" s="229">
        <f>_xlfn.IFNA(VLOOKUP(B68, 현재가테이블!$B$2:$D$200, 2, FALSE), "-")</f>
        <v>48446000</v>
      </c>
      <c r="H68" s="230"/>
      <c r="I68" s="231"/>
      <c r="J68" s="202" t="s">
        <v>58</v>
      </c>
      <c r="K68" s="203"/>
      <c r="L68" s="204"/>
      <c r="M68" s="232">
        <f>_xlfn.IFNA(VLOOKUP(B68, 현재가테이블!$B$2:$D$200, 3, FALSE), "-")</f>
        <v>4.5040769699999997E-2</v>
      </c>
      <c r="N68" s="233"/>
      <c r="O68" s="234"/>
      <c r="Q68" s="223"/>
      <c r="R68" s="223"/>
      <c r="S68" s="223"/>
    </row>
    <row r="69" spans="1:19" ht="17.25" thickBot="1">
      <c r="A69" s="263" t="s">
        <v>54</v>
      </c>
      <c r="B69" s="265" t="str">
        <f>TEXT($G$1, "[$-ko-KR]yyyy-mm-dd(ddd) ") &amp; "오전 00:00"</f>
        <v>2022-02-21(월) 오전 00:00</v>
      </c>
      <c r="C69" s="266"/>
      <c r="D69" s="225" t="str">
        <f>TEXT($G$1, "[$-ko-KR]yyyy-mm-dd(ddd) ") &amp; "오후 14:00"</f>
        <v>2022-02-21(월) 오후 14:00</v>
      </c>
      <c r="E69" s="226"/>
      <c r="F69" s="227"/>
      <c r="G69" s="225" t="str">
        <f>TEXT($G$1, "[$-ko-KR]yyyy-mm-dd(ddd) ") &amp; "오후 19:00"</f>
        <v>2022-02-21(월) 오후 19:00</v>
      </c>
      <c r="H69" s="226"/>
      <c r="I69" s="227"/>
      <c r="J69" s="225" t="str">
        <f>TEXT($G$1, "[$-ko-KR]yyyy-mm-dd(ddd) ") &amp; "오후 21:00"</f>
        <v>2022-02-21(월) 오후 21:00</v>
      </c>
      <c r="K69" s="226"/>
      <c r="L69" s="227"/>
      <c r="M69" s="225" t="str">
        <f>TEXT($G$1+1, "[$-ko-KR]yyyy-mm-dd(ddd) ") &amp; "오전 00:00"</f>
        <v>2022-02-22(화) 오전 00:00</v>
      </c>
      <c r="N69" s="226"/>
      <c r="O69" s="227"/>
      <c r="Q69" s="223"/>
      <c r="R69" s="223"/>
      <c r="S69" s="223"/>
    </row>
    <row r="70" spans="1:19" ht="17.25" thickBot="1">
      <c r="A70" s="264"/>
      <c r="B70" s="121" t="s">
        <v>57</v>
      </c>
      <c r="C70" s="122" t="s">
        <v>58</v>
      </c>
      <c r="D70" s="2" t="s">
        <v>57</v>
      </c>
      <c r="E70" s="10" t="s">
        <v>264</v>
      </c>
      <c r="F70" s="11" t="s">
        <v>265</v>
      </c>
      <c r="G70" s="199" t="s">
        <v>57</v>
      </c>
      <c r="H70" s="200" t="s">
        <v>264</v>
      </c>
      <c r="I70" s="201" t="s">
        <v>265</v>
      </c>
      <c r="J70" s="10" t="s">
        <v>57</v>
      </c>
      <c r="K70" s="10" t="s">
        <v>264</v>
      </c>
      <c r="L70" s="115" t="s">
        <v>265</v>
      </c>
      <c r="M70" s="2" t="s">
        <v>57</v>
      </c>
      <c r="N70" s="10" t="s">
        <v>264</v>
      </c>
      <c r="O70" s="66" t="s">
        <v>265</v>
      </c>
      <c r="Q70" s="228"/>
      <c r="R70" s="228"/>
      <c r="S70" s="228"/>
    </row>
    <row r="71" spans="1:19" ht="17.25" thickBot="1">
      <c r="A71" s="123" t="s">
        <v>224</v>
      </c>
      <c r="B71" s="124">
        <v>851</v>
      </c>
      <c r="C71" s="76">
        <v>5.9101654999999999E-3</v>
      </c>
      <c r="D71" s="13">
        <v>907</v>
      </c>
      <c r="E71" s="14">
        <f>IF(ISNUMBER(D71), (D71 - $B71) / $B71, "")</f>
        <v>6.5804935370152765E-2</v>
      </c>
      <c r="F71" s="16">
        <f>IF(ISNUMBER(D71), $B91 * E71, "")</f>
        <v>9870.7403055229152</v>
      </c>
      <c r="G71" s="29">
        <v>892</v>
      </c>
      <c r="H71" s="14">
        <f>IF(ISNUMBER(G71), (G71 - $B71) / $B71, "")</f>
        <v>4.8178613396004703E-2</v>
      </c>
      <c r="I71" s="100">
        <f>IF(ISNUMBER(G71), $B91 * H71, "")</f>
        <v>7226.7920094007059</v>
      </c>
      <c r="J71" s="13">
        <v>880</v>
      </c>
      <c r="K71" s="14">
        <f>IF(ISNUMBER(J71), (J71 - $B71) / $B71, "")</f>
        <v>3.4077555816686249E-2</v>
      </c>
      <c r="L71" s="16">
        <f>IF(ISNUMBER(J71), $B91 * K71, "")</f>
        <v>5111.6333725029372</v>
      </c>
      <c r="M71" s="29">
        <v>901</v>
      </c>
      <c r="N71" s="14">
        <f>IF(ISNUMBER(M71), (M71 - $B71) / $B71, "")</f>
        <v>5.8754406580493537E-2</v>
      </c>
      <c r="O71" s="16">
        <f>IF(ISNUMBER(M71), $B91 * N71, "")</f>
        <v>8813.1609870740303</v>
      </c>
      <c r="Q71" s="223"/>
      <c r="R71" s="223"/>
      <c r="S71" s="223"/>
    </row>
    <row r="72" spans="1:19" ht="17.25" thickBot="1">
      <c r="A72" s="125" t="s">
        <v>262</v>
      </c>
      <c r="B72" s="126">
        <v>167</v>
      </c>
      <c r="C72" s="77">
        <v>-2.9069767400000002E-2</v>
      </c>
      <c r="D72" s="15">
        <v>170</v>
      </c>
      <c r="E72" s="32">
        <f t="shared" ref="E72:E75" si="30">IF(ISNUMBER(D72), (D72 - $B72) / $B72, "")</f>
        <v>1.7964071856287425E-2</v>
      </c>
      <c r="F72" s="18">
        <f>IF(ISNUMBER(D72), $B91 * E72, "")</f>
        <v>2694.6107784431138</v>
      </c>
      <c r="G72" s="31">
        <v>167</v>
      </c>
      <c r="H72" s="32">
        <f t="shared" ref="H72:H75" si="31">IF(ISNUMBER(G72), (G72 - $B72) / $B72, "")</f>
        <v>0</v>
      </c>
      <c r="I72" s="101">
        <f>IF(ISNUMBER(G72), $B91 * H72, "")</f>
        <v>0</v>
      </c>
      <c r="J72" s="15">
        <v>166</v>
      </c>
      <c r="K72" s="32">
        <f t="shared" ref="K72:K75" si="32">IF(ISNUMBER(J72), (J72 - $B72) / $B72, "")</f>
        <v>-5.9880239520958087E-3</v>
      </c>
      <c r="L72" s="18">
        <f>IF(ISNUMBER(J72), $B91 * K72, "")</f>
        <v>-898.20359281437129</v>
      </c>
      <c r="M72" s="31">
        <v>168</v>
      </c>
      <c r="N72" s="32">
        <f t="shared" ref="N72:N75" si="33">IF(ISNUMBER(M72), (M72 - $B72) / $B72, "")</f>
        <v>5.9880239520958087E-3</v>
      </c>
      <c r="O72" s="18">
        <f>IF(ISNUMBER(M72), $B91 * N72, "")</f>
        <v>898.20359281437129</v>
      </c>
      <c r="Q72" s="223"/>
      <c r="R72" s="223"/>
      <c r="S72" s="223"/>
    </row>
    <row r="73" spans="1:19" ht="17.25" thickBot="1">
      <c r="A73" s="125" t="s">
        <v>248</v>
      </c>
      <c r="B73" s="126">
        <v>686</v>
      </c>
      <c r="C73" s="77">
        <v>-3.24400564E-2</v>
      </c>
      <c r="D73" s="15">
        <v>702</v>
      </c>
      <c r="E73" s="32">
        <f t="shared" si="30"/>
        <v>2.3323615160349854E-2</v>
      </c>
      <c r="F73" s="18">
        <f>IF(ISNUMBER(D73), $B91 * E73, "")</f>
        <v>3498.5422740524782</v>
      </c>
      <c r="G73" s="31">
        <v>687</v>
      </c>
      <c r="H73" s="32">
        <f t="shared" si="31"/>
        <v>1.4577259475218659E-3</v>
      </c>
      <c r="I73" s="101">
        <f>IF(ISNUMBER(G73), $B91 * H73, "")</f>
        <v>218.65889212827989</v>
      </c>
      <c r="J73" s="15">
        <v>684</v>
      </c>
      <c r="K73" s="32">
        <f t="shared" si="32"/>
        <v>-2.9154518950437317E-3</v>
      </c>
      <c r="L73" s="18">
        <f>IF(ISNUMBER(J73), $B91 * K73, "")</f>
        <v>-437.31778425655978</v>
      </c>
      <c r="M73" s="31">
        <v>692</v>
      </c>
      <c r="N73" s="32">
        <f t="shared" si="33"/>
        <v>8.7463556851311956E-3</v>
      </c>
      <c r="O73" s="18">
        <f>IF(ISNUMBER(M73), $B91 * N73, "")</f>
        <v>1311.9533527696794</v>
      </c>
      <c r="Q73" s="228"/>
      <c r="R73" s="228"/>
      <c r="S73" s="228"/>
    </row>
    <row r="74" spans="1:19" ht="17.25" thickBot="1">
      <c r="A74" s="125" t="s">
        <v>222</v>
      </c>
      <c r="B74" s="126">
        <v>885</v>
      </c>
      <c r="C74" s="77">
        <v>-3.9087947900000003E-2</v>
      </c>
      <c r="D74" s="15">
        <v>915</v>
      </c>
      <c r="E74" s="32">
        <f t="shared" si="30"/>
        <v>3.3898305084745763E-2</v>
      </c>
      <c r="F74" s="18">
        <f>IF(ISNUMBER(D74), $B91 * E74, "")</f>
        <v>5084.7457627118647</v>
      </c>
      <c r="G74" s="31">
        <v>900</v>
      </c>
      <c r="H74" s="32">
        <f t="shared" si="31"/>
        <v>1.6949152542372881E-2</v>
      </c>
      <c r="I74" s="101">
        <f>IF(ISNUMBER(G74), $B91 * H74, "")</f>
        <v>2542.3728813559323</v>
      </c>
      <c r="J74" s="15">
        <v>889</v>
      </c>
      <c r="K74" s="32">
        <f t="shared" si="32"/>
        <v>4.5197740112994352E-3</v>
      </c>
      <c r="L74" s="18">
        <f>IF(ISNUMBER(J74), $B91 * K74, "")</f>
        <v>677.96610169491532</v>
      </c>
      <c r="M74" s="31">
        <v>898</v>
      </c>
      <c r="N74" s="32">
        <f t="shared" si="33"/>
        <v>1.4689265536723164E-2</v>
      </c>
      <c r="O74" s="18">
        <f>IF(ISNUMBER(M74), $B91 * N74, "")</f>
        <v>2203.3898305084745</v>
      </c>
      <c r="Q74" s="228"/>
      <c r="R74" s="228"/>
      <c r="S74" s="228"/>
    </row>
    <row r="75" spans="1:19" ht="17.25" thickBot="1">
      <c r="A75" s="127" t="s">
        <v>56</v>
      </c>
      <c r="B75" s="128">
        <v>120</v>
      </c>
      <c r="C75" s="78">
        <v>-0.04</v>
      </c>
      <c r="D75" s="20">
        <v>123</v>
      </c>
      <c r="E75" s="21">
        <f t="shared" si="30"/>
        <v>2.5000000000000001E-2</v>
      </c>
      <c r="F75" s="22">
        <f>IF(ISNUMBER(D75), $B91 * E75, "")</f>
        <v>3750</v>
      </c>
      <c r="G75" s="30">
        <v>120</v>
      </c>
      <c r="H75" s="21">
        <f t="shared" si="31"/>
        <v>0</v>
      </c>
      <c r="I75" s="105">
        <f>IF(ISNUMBER(G75), $B91 * H75, "")</f>
        <v>0</v>
      </c>
      <c r="J75" s="20">
        <v>118</v>
      </c>
      <c r="K75" s="21">
        <f t="shared" si="32"/>
        <v>-1.6666666666666666E-2</v>
      </c>
      <c r="L75" s="22">
        <f>IF(ISNUMBER(J75), $B91 * K75, "")</f>
        <v>-2500</v>
      </c>
      <c r="M75" s="30">
        <v>121</v>
      </c>
      <c r="N75" s="21">
        <f t="shared" si="33"/>
        <v>8.3333333333333332E-3</v>
      </c>
      <c r="O75" s="22">
        <f>IF(ISNUMBER(M75), $B91 * N75, "")</f>
        <v>1250</v>
      </c>
      <c r="Q75" s="228"/>
      <c r="R75" s="228"/>
      <c r="S75" s="228"/>
    </row>
    <row r="76" spans="1:19" ht="17.25" thickBot="1">
      <c r="A76" s="125" t="s">
        <v>51</v>
      </c>
      <c r="B76" s="129">
        <v>240</v>
      </c>
      <c r="C76" s="80">
        <v>-0.04</v>
      </c>
      <c r="D76" s="106">
        <v>241</v>
      </c>
      <c r="E76" s="107">
        <f>IF(ISNUMBER(D76), (D76 - $B76) / $B76, "")</f>
        <v>4.1666666666666666E-3</v>
      </c>
      <c r="F76" s="108">
        <f>IF(ISNUMBER(D76), $B91 * E76, "")</f>
        <v>625</v>
      </c>
      <c r="G76" s="109">
        <v>236</v>
      </c>
      <c r="H76" s="107">
        <f>IF(ISNUMBER(G76), (G76 - $B76) / $B76, "")</f>
        <v>-1.6666666666666666E-2</v>
      </c>
      <c r="I76" s="110">
        <f>IF(ISNUMBER(G76), $B91 * H76, "")</f>
        <v>-2500</v>
      </c>
      <c r="J76" s="106">
        <v>234</v>
      </c>
      <c r="K76" s="107">
        <f>IF(ISNUMBER(J76), (J76 - $B76) / $B76, "")</f>
        <v>-2.5000000000000001E-2</v>
      </c>
      <c r="L76" s="108">
        <f>IF(ISNUMBER(J76), $B91 * K76, "")</f>
        <v>-3750</v>
      </c>
      <c r="M76" s="109">
        <v>236</v>
      </c>
      <c r="N76" s="107">
        <f>IF(ISNUMBER(M76), (M76 - $B76) / $B76, "")</f>
        <v>-1.6666666666666666E-2</v>
      </c>
      <c r="O76" s="108">
        <f>IF(ISNUMBER(M76), $B91 * N76, "")</f>
        <v>-2500</v>
      </c>
      <c r="Q76" s="228"/>
      <c r="R76" s="228"/>
      <c r="S76" s="228"/>
    </row>
    <row r="77" spans="1:19" ht="17.25" thickBot="1">
      <c r="A77" s="125" t="s">
        <v>89</v>
      </c>
      <c r="B77" s="126">
        <v>962</v>
      </c>
      <c r="C77" s="77">
        <v>-4.2786069699999998E-2</v>
      </c>
      <c r="D77" s="15">
        <v>968</v>
      </c>
      <c r="E77" s="32">
        <f t="shared" ref="E77:E80" si="34">IF(ISNUMBER(D77), (D77 - $B77) / $B77, "")</f>
        <v>6.2370062370062374E-3</v>
      </c>
      <c r="F77" s="18">
        <f>IF(ISNUMBER(D77), $B91 * E77, "")</f>
        <v>935.55093555093561</v>
      </c>
      <c r="G77" s="31">
        <v>946</v>
      </c>
      <c r="H77" s="32">
        <f t="shared" ref="H77:H80" si="35">IF(ISNUMBER(G77), (G77 - $B77) / $B77, "")</f>
        <v>-1.6632016632016633E-2</v>
      </c>
      <c r="I77" s="101">
        <f>IF(ISNUMBER(G77), $B91 * H77, "")</f>
        <v>-2494.8024948024949</v>
      </c>
      <c r="J77" s="15">
        <v>942</v>
      </c>
      <c r="K77" s="32">
        <f t="shared" ref="K77:K80" si="36">IF(ISNUMBER(J77), (J77 - $B77) / $B77, "")</f>
        <v>-2.0790020790020791E-2</v>
      </c>
      <c r="L77" s="18">
        <f>IF(ISNUMBER(J77), $B91 * K77, "")</f>
        <v>-3118.5031185031185</v>
      </c>
      <c r="M77" s="31">
        <v>956</v>
      </c>
      <c r="N77" s="32">
        <f t="shared" ref="N77:N80" si="37">IF(ISNUMBER(M77), (M77 - $B77) / $B77, "")</f>
        <v>-6.2370062370062374E-3</v>
      </c>
      <c r="O77" s="18">
        <f>IF(ISNUMBER(M77), $B91 * N77, "")</f>
        <v>-935.55093555093561</v>
      </c>
      <c r="Q77" s="228"/>
      <c r="R77" s="228"/>
      <c r="S77" s="228"/>
    </row>
    <row r="78" spans="1:19" ht="17.25" thickBot="1">
      <c r="A78" s="125" t="s">
        <v>216</v>
      </c>
      <c r="B78" s="126">
        <v>132</v>
      </c>
      <c r="C78" s="77">
        <v>-4.3478260900000003E-2</v>
      </c>
      <c r="D78" s="15">
        <v>135</v>
      </c>
      <c r="E78" s="32">
        <f t="shared" si="34"/>
        <v>2.2727272727272728E-2</v>
      </c>
      <c r="F78" s="18">
        <f>IF(ISNUMBER(D78), $B91 * E78, "")</f>
        <v>3409.090909090909</v>
      </c>
      <c r="G78" s="31">
        <v>138</v>
      </c>
      <c r="H78" s="32">
        <f t="shared" si="35"/>
        <v>4.5454545454545456E-2</v>
      </c>
      <c r="I78" s="101">
        <f>IF(ISNUMBER(G78), $B91 * H78, "")</f>
        <v>6818.181818181818</v>
      </c>
      <c r="J78" s="15">
        <v>138</v>
      </c>
      <c r="K78" s="32">
        <f t="shared" si="36"/>
        <v>4.5454545454545456E-2</v>
      </c>
      <c r="L78" s="18">
        <f>IF(ISNUMBER(J78), $B91 * K78, "")</f>
        <v>6818.181818181818</v>
      </c>
      <c r="M78" s="31">
        <v>137</v>
      </c>
      <c r="N78" s="32">
        <f t="shared" si="37"/>
        <v>3.787878787878788E-2</v>
      </c>
      <c r="O78" s="18">
        <f>IF(ISNUMBER(M78), $B91 * N78, "")</f>
        <v>5681.818181818182</v>
      </c>
      <c r="Q78" s="228"/>
      <c r="R78" s="228"/>
      <c r="S78" s="228"/>
    </row>
    <row r="79" spans="1:19" ht="17.25" thickBot="1">
      <c r="A79" s="125" t="s">
        <v>232</v>
      </c>
      <c r="B79" s="126">
        <v>375</v>
      </c>
      <c r="C79" s="77">
        <v>-4.5801526699999998E-2</v>
      </c>
      <c r="D79" s="15">
        <v>382</v>
      </c>
      <c r="E79" s="32">
        <f t="shared" si="34"/>
        <v>1.8666666666666668E-2</v>
      </c>
      <c r="F79" s="18">
        <f>IF(ISNUMBER(D79), $B91 * E79, "")</f>
        <v>2800.0000000000005</v>
      </c>
      <c r="G79" s="31">
        <v>375</v>
      </c>
      <c r="H79" s="32">
        <f t="shared" si="35"/>
        <v>0</v>
      </c>
      <c r="I79" s="101">
        <f>IF(ISNUMBER(G79), $B91 * H79, "")</f>
        <v>0</v>
      </c>
      <c r="J79" s="15">
        <v>370</v>
      </c>
      <c r="K79" s="32">
        <f t="shared" si="36"/>
        <v>-1.3333333333333334E-2</v>
      </c>
      <c r="L79" s="18">
        <f>IF(ISNUMBER(J79), $B91 * K79, "")</f>
        <v>-2000.0000000000002</v>
      </c>
      <c r="M79" s="31">
        <v>372</v>
      </c>
      <c r="N79" s="32">
        <f t="shared" si="37"/>
        <v>-8.0000000000000002E-3</v>
      </c>
      <c r="O79" s="18">
        <f>IF(ISNUMBER(M79), $B91 * N79, "")</f>
        <v>-1200</v>
      </c>
      <c r="Q79" s="33"/>
      <c r="R79" s="33"/>
    </row>
    <row r="80" spans="1:19" ht="17.25" thickBot="1">
      <c r="A80" s="130" t="s">
        <v>173</v>
      </c>
      <c r="B80" s="131">
        <v>963</v>
      </c>
      <c r="C80" s="79">
        <v>-4.6534653500000002E-2</v>
      </c>
      <c r="D80" s="24">
        <v>994</v>
      </c>
      <c r="E80" s="25">
        <f t="shared" si="34"/>
        <v>3.2191069574247146E-2</v>
      </c>
      <c r="F80" s="104">
        <f>IF(ISNUMBER(D80), $B91 * E80, "")</f>
        <v>4828.6604361370719</v>
      </c>
      <c r="G80" s="102">
        <v>972</v>
      </c>
      <c r="H80" s="25">
        <f t="shared" si="35"/>
        <v>9.3457943925233638E-3</v>
      </c>
      <c r="I80" s="103">
        <f>IF(ISNUMBER(G80), $B91 * H80, "")</f>
        <v>1401.8691588785045</v>
      </c>
      <c r="J80" s="24">
        <v>941</v>
      </c>
      <c r="K80" s="25">
        <f t="shared" si="36"/>
        <v>-2.284527518172378E-2</v>
      </c>
      <c r="L80" s="104">
        <f>IF(ISNUMBER(J80), $B91 * K80, "")</f>
        <v>-3426.7912772585669</v>
      </c>
      <c r="M80" s="102">
        <v>946</v>
      </c>
      <c r="N80" s="25">
        <f t="shared" si="37"/>
        <v>-1.7653167185877467E-2</v>
      </c>
      <c r="O80" s="104">
        <f>IF(ISNUMBER(M80), $B91 * N80, "")</f>
        <v>-2647.9750778816201</v>
      </c>
      <c r="Q80" s="237"/>
      <c r="R80" s="238"/>
      <c r="S80" s="239"/>
    </row>
    <row r="81" spans="1:19">
      <c r="A81" s="123" t="s">
        <v>238</v>
      </c>
      <c r="B81" s="124">
        <v>391</v>
      </c>
      <c r="C81" s="76">
        <v>-4.8661800499999998E-2</v>
      </c>
      <c r="D81" s="13">
        <v>405</v>
      </c>
      <c r="E81" s="14">
        <f>IF(ISNUMBER(D81), (D81 - $B81) / $B81, "")</f>
        <v>3.5805626598465472E-2</v>
      </c>
      <c r="F81" s="16">
        <f>IF(ISNUMBER(D81), $B91 * E81, "")</f>
        <v>5370.8439897698208</v>
      </c>
      <c r="G81" s="29">
        <v>396</v>
      </c>
      <c r="H81" s="14">
        <f>IF(ISNUMBER(G81), (G81 - $B81) / $B81, "")</f>
        <v>1.278772378516624E-2</v>
      </c>
      <c r="I81" s="100">
        <f>IF(ISNUMBER(G81), $B91 * H81, "")</f>
        <v>1918.158567774936</v>
      </c>
      <c r="J81" s="13">
        <v>393</v>
      </c>
      <c r="K81" s="14">
        <f>IF(ISNUMBER(J81), (J81 - $B81) / $B81, "")</f>
        <v>5.1150895140664966E-3</v>
      </c>
      <c r="L81" s="16">
        <f>IF(ISNUMBER(J81), $B91 * K81, "")</f>
        <v>767.26342710997449</v>
      </c>
      <c r="M81" s="29">
        <v>402</v>
      </c>
      <c r="N81" s="14">
        <f>IF(ISNUMBER(M81), (M81 - $B81) / $B81, "")</f>
        <v>2.8132992327365727E-2</v>
      </c>
      <c r="O81" s="16">
        <f>IF(ISNUMBER(M81), $B91 * N81, "")</f>
        <v>4219.9488491048587</v>
      </c>
      <c r="Q81" s="240"/>
      <c r="R81" s="241"/>
      <c r="S81" s="242"/>
    </row>
    <row r="82" spans="1:19" ht="17.25" thickBot="1">
      <c r="A82" s="125" t="s">
        <v>196</v>
      </c>
      <c r="B82" s="126">
        <v>116</v>
      </c>
      <c r="C82" s="77">
        <v>-4.9180327900000001E-2</v>
      </c>
      <c r="D82" s="15">
        <v>119</v>
      </c>
      <c r="E82" s="32">
        <f t="shared" ref="E82:E85" si="38">IF(ISNUMBER(D82), (D82 - $B82) / $B82, "")</f>
        <v>2.5862068965517241E-2</v>
      </c>
      <c r="F82" s="18">
        <f>IF(ISNUMBER(D82), $B91 * E82, "")</f>
        <v>3879.3103448275861</v>
      </c>
      <c r="G82" s="31">
        <v>119</v>
      </c>
      <c r="H82" s="32">
        <f t="shared" ref="H82:H85" si="39">IF(ISNUMBER(G82), (G82 - $B82) / $B82, "")</f>
        <v>2.5862068965517241E-2</v>
      </c>
      <c r="I82" s="101">
        <f>IF(ISNUMBER(G82), $B91 * H82, "")</f>
        <v>3879.3103448275861</v>
      </c>
      <c r="J82" s="15">
        <v>119</v>
      </c>
      <c r="K82" s="32">
        <f t="shared" ref="K82:K85" si="40">IF(ISNUMBER(J82), (J82 - $B82) / $B82, "")</f>
        <v>2.5862068965517241E-2</v>
      </c>
      <c r="L82" s="18">
        <f>IF(ISNUMBER(J82), $B91 * K82, "")</f>
        <v>3879.3103448275861</v>
      </c>
      <c r="M82" s="31">
        <v>120</v>
      </c>
      <c r="N82" s="32">
        <f t="shared" ref="N82:N85" si="41">IF(ISNUMBER(M82), (M82 - $B82) / $B82, "")</f>
        <v>3.4482758620689655E-2</v>
      </c>
      <c r="O82" s="18">
        <f>IF(ISNUMBER(M82), $B91 * N82, "")</f>
        <v>5172.4137931034484</v>
      </c>
      <c r="Q82" s="243"/>
      <c r="R82" s="244"/>
      <c r="S82" s="245"/>
    </row>
    <row r="83" spans="1:19" ht="17.25" thickBot="1">
      <c r="A83" s="125" t="s">
        <v>161</v>
      </c>
      <c r="B83" s="126">
        <v>384</v>
      </c>
      <c r="C83" s="77">
        <v>-4.9504950499999999E-2</v>
      </c>
      <c r="D83" s="15">
        <v>395</v>
      </c>
      <c r="E83" s="32">
        <f t="shared" si="38"/>
        <v>2.8645833333333332E-2</v>
      </c>
      <c r="F83" s="18">
        <f>IF(ISNUMBER(D83), $B91 * E83, "")</f>
        <v>4296.875</v>
      </c>
      <c r="G83" s="31">
        <v>386</v>
      </c>
      <c r="H83" s="32">
        <f t="shared" si="39"/>
        <v>5.208333333333333E-3</v>
      </c>
      <c r="I83" s="101">
        <f>IF(ISNUMBER(G83), $B91 * H83, "")</f>
        <v>781.25</v>
      </c>
      <c r="J83" s="15">
        <v>379</v>
      </c>
      <c r="K83" s="32">
        <f t="shared" si="40"/>
        <v>-1.3020833333333334E-2</v>
      </c>
      <c r="L83" s="18">
        <f>IF(ISNUMBER(J83), $B91 * K83, "")</f>
        <v>-1953.125</v>
      </c>
      <c r="M83" s="31">
        <v>385</v>
      </c>
      <c r="N83" s="32">
        <f t="shared" si="41"/>
        <v>2.6041666666666665E-3</v>
      </c>
      <c r="O83" s="18">
        <f>IF(ISNUMBER(M83), $B91 * N83, "")</f>
        <v>390.625</v>
      </c>
      <c r="Q83" s="228"/>
      <c r="R83" s="228"/>
      <c r="S83" s="228"/>
    </row>
    <row r="84" spans="1:19" ht="17.25" thickBot="1">
      <c r="A84" s="125" t="s">
        <v>250</v>
      </c>
      <c r="B84" s="126">
        <v>224</v>
      </c>
      <c r="C84" s="77">
        <v>-5.08474576E-2</v>
      </c>
      <c r="D84" s="15">
        <v>230</v>
      </c>
      <c r="E84" s="32">
        <f t="shared" si="38"/>
        <v>2.6785714285714284E-2</v>
      </c>
      <c r="F84" s="18">
        <f>IF(ISNUMBER(D84), $B91 * E84, "")</f>
        <v>4017.8571428571427</v>
      </c>
      <c r="G84" s="31">
        <v>228</v>
      </c>
      <c r="H84" s="32">
        <f t="shared" si="39"/>
        <v>1.7857142857142856E-2</v>
      </c>
      <c r="I84" s="101">
        <f>IF(ISNUMBER(G84), $B91 * H84, "")</f>
        <v>2678.5714285714284</v>
      </c>
      <c r="J84" s="15">
        <v>223</v>
      </c>
      <c r="K84" s="32">
        <f t="shared" si="40"/>
        <v>-4.464285714285714E-3</v>
      </c>
      <c r="L84" s="18">
        <f>IF(ISNUMBER(J84), $B91 * K84, "")</f>
        <v>-669.64285714285711</v>
      </c>
      <c r="M84" s="31">
        <v>226</v>
      </c>
      <c r="N84" s="32">
        <f t="shared" si="41"/>
        <v>8.9285714285714281E-3</v>
      </c>
      <c r="O84" s="18">
        <f>IF(ISNUMBER(M84), $B91 * N84, "")</f>
        <v>1339.2857142857142</v>
      </c>
      <c r="Q84" s="223"/>
      <c r="R84" s="223"/>
      <c r="S84" s="223"/>
    </row>
    <row r="85" spans="1:19" ht="17.25" thickBot="1">
      <c r="A85" s="127" t="s">
        <v>218</v>
      </c>
      <c r="B85" s="128">
        <v>189</v>
      </c>
      <c r="C85" s="78">
        <v>-5.5E-2</v>
      </c>
      <c r="D85" s="20">
        <v>194</v>
      </c>
      <c r="E85" s="21">
        <f t="shared" si="38"/>
        <v>2.6455026455026454E-2</v>
      </c>
      <c r="F85" s="22">
        <f>IF(ISNUMBER(D85), $B91 * E85, "")</f>
        <v>3968.2539682539682</v>
      </c>
      <c r="G85" s="30">
        <v>195</v>
      </c>
      <c r="H85" s="21">
        <f t="shared" si="39"/>
        <v>3.1746031746031744E-2</v>
      </c>
      <c r="I85" s="105">
        <f>IF(ISNUMBER(G85), $B91 * H85, "")</f>
        <v>4761.9047619047615</v>
      </c>
      <c r="J85" s="20">
        <v>190</v>
      </c>
      <c r="K85" s="21">
        <f t="shared" si="40"/>
        <v>5.2910052910052907E-3</v>
      </c>
      <c r="L85" s="22">
        <f>IF(ISNUMBER(J85), $B91 * K85, "")</f>
        <v>793.65079365079362</v>
      </c>
      <c r="M85" s="30">
        <v>194</v>
      </c>
      <c r="N85" s="21">
        <f t="shared" si="41"/>
        <v>2.6455026455026454E-2</v>
      </c>
      <c r="O85" s="22">
        <f>IF(ISNUMBER(M85), $B91 * N85, "")</f>
        <v>3968.2539682539682</v>
      </c>
      <c r="Q85" s="223"/>
      <c r="R85" s="223"/>
      <c r="S85" s="223"/>
    </row>
    <row r="86" spans="1:19" ht="17.25" thickBot="1">
      <c r="A86" s="125" t="s">
        <v>208</v>
      </c>
      <c r="B86" s="129">
        <v>930</v>
      </c>
      <c r="C86" s="80">
        <v>-5.6795131800000002E-2</v>
      </c>
      <c r="D86" s="106">
        <v>1020</v>
      </c>
      <c r="E86" s="107">
        <f>IF(ISNUMBER(D86), (D86 - $B86) / $B86, "")</f>
        <v>9.6774193548387094E-2</v>
      </c>
      <c r="F86" s="108">
        <f>IF(ISNUMBER(D86), $B91 * E86, "")</f>
        <v>14516.129032258064</v>
      </c>
      <c r="G86" s="109">
        <v>969</v>
      </c>
      <c r="H86" s="107">
        <f>IF(ISNUMBER(G86), (G86 - $B86) / $B86, "")</f>
        <v>4.1935483870967745E-2</v>
      </c>
      <c r="I86" s="110">
        <f>IF(ISNUMBER(G86), $B91 * H86, "")</f>
        <v>6290.3225806451619</v>
      </c>
      <c r="J86" s="106">
        <v>965</v>
      </c>
      <c r="K86" s="107">
        <f>IF(ISNUMBER(J86), (J86 - $B86) / $B86, "")</f>
        <v>3.7634408602150539E-2</v>
      </c>
      <c r="L86" s="108">
        <f>IF(ISNUMBER(J86), $B91 * K86, "")</f>
        <v>5645.1612903225805</v>
      </c>
      <c r="M86" s="109">
        <v>983</v>
      </c>
      <c r="N86" s="107">
        <f>IF(ISNUMBER(M86), (M86 - $B86) / $B86, "")</f>
        <v>5.6989247311827959E-2</v>
      </c>
      <c r="O86" s="108">
        <f>IF(ISNUMBER(M86), $B91 * N86, "")</f>
        <v>8548.3870967741932</v>
      </c>
      <c r="Q86" s="228"/>
      <c r="R86" s="228"/>
      <c r="S86" s="228"/>
    </row>
    <row r="87" spans="1:19" ht="17.25" thickBot="1">
      <c r="A87" s="125" t="s">
        <v>105</v>
      </c>
      <c r="B87" s="126">
        <v>806</v>
      </c>
      <c r="C87" s="77">
        <v>-5.8411215000000002E-2</v>
      </c>
      <c r="D87" s="15">
        <v>845</v>
      </c>
      <c r="E87" s="32">
        <f t="shared" ref="E87:E90" si="42">IF(ISNUMBER(D87), (D87 - $B87) / $B87, "")</f>
        <v>4.8387096774193547E-2</v>
      </c>
      <c r="F87" s="18">
        <f>IF(ISNUMBER(D87), $B91 * E87, "")</f>
        <v>7258.0645161290322</v>
      </c>
      <c r="G87" s="31">
        <v>823</v>
      </c>
      <c r="H87" s="32">
        <f t="shared" ref="H87:H90" si="43">IF(ISNUMBER(G87), (G87 - $B87) / $B87, "")</f>
        <v>2.1091811414392061E-2</v>
      </c>
      <c r="I87" s="101">
        <f>IF(ISNUMBER(G87), $B91 * H87, "")</f>
        <v>3163.7717121588094</v>
      </c>
      <c r="J87" s="15">
        <v>814</v>
      </c>
      <c r="K87" s="32">
        <f t="shared" ref="K87:K90" si="44">IF(ISNUMBER(J87), (J87 - $B87) / $B87, "")</f>
        <v>9.9255583126550868E-3</v>
      </c>
      <c r="L87" s="18">
        <f>IF(ISNUMBER(J87), $B91 * K87, "")</f>
        <v>1488.8337468982629</v>
      </c>
      <c r="M87" s="31">
        <v>842</v>
      </c>
      <c r="N87" s="32">
        <f t="shared" ref="N87:N90" si="45">IF(ISNUMBER(M87), (M87 - $B87) / $B87, "")</f>
        <v>4.4665012406947889E-2</v>
      </c>
      <c r="O87" s="18">
        <f>IF(ISNUMBER(M87), $B91 * N87, "")</f>
        <v>6699.751861042183</v>
      </c>
      <c r="Q87" s="228"/>
      <c r="R87" s="228"/>
      <c r="S87" s="228"/>
    </row>
    <row r="88" spans="1:19" ht="17.25" thickBot="1">
      <c r="A88" s="125" t="s">
        <v>103</v>
      </c>
      <c r="B88" s="126">
        <v>683</v>
      </c>
      <c r="C88" s="77">
        <v>-5.9228650100000002E-2</v>
      </c>
      <c r="D88" s="15">
        <v>712</v>
      </c>
      <c r="E88" s="32">
        <f t="shared" si="42"/>
        <v>4.24597364568082E-2</v>
      </c>
      <c r="F88" s="18">
        <f>IF(ISNUMBER(D88), $B91 * E88, "")</f>
        <v>6368.9604685212298</v>
      </c>
      <c r="G88" s="31">
        <v>696</v>
      </c>
      <c r="H88" s="32">
        <f t="shared" si="43"/>
        <v>1.9033674963396779E-2</v>
      </c>
      <c r="I88" s="101">
        <f>IF(ISNUMBER(G88), $B91 * H88, "")</f>
        <v>2855.0512445095169</v>
      </c>
      <c r="J88" s="15">
        <v>688</v>
      </c>
      <c r="K88" s="32">
        <f t="shared" si="44"/>
        <v>7.320644216691069E-3</v>
      </c>
      <c r="L88" s="18">
        <f>IF(ISNUMBER(J88), $B91 * K88, "")</f>
        <v>1098.0966325036604</v>
      </c>
      <c r="M88" s="31">
        <v>701</v>
      </c>
      <c r="N88" s="32">
        <f t="shared" si="45"/>
        <v>2.6354319180087848E-2</v>
      </c>
      <c r="O88" s="18">
        <f>IF(ISNUMBER(M88), $B91 * N88, "")</f>
        <v>3953.1478770131771</v>
      </c>
      <c r="Q88" s="228"/>
      <c r="R88" s="228"/>
      <c r="S88" s="228"/>
    </row>
    <row r="89" spans="1:19">
      <c r="A89" s="125" t="s">
        <v>202</v>
      </c>
      <c r="B89" s="126">
        <v>451</v>
      </c>
      <c r="C89" s="77">
        <v>-6.2370062400000002E-2</v>
      </c>
      <c r="D89" s="15">
        <v>467</v>
      </c>
      <c r="E89" s="32">
        <f t="shared" si="42"/>
        <v>3.5476718403547672E-2</v>
      </c>
      <c r="F89" s="18">
        <f>IF(ISNUMBER(D89), $B91 * E89, "")</f>
        <v>5321.5077605321512</v>
      </c>
      <c r="G89" s="31">
        <v>461</v>
      </c>
      <c r="H89" s="32">
        <f t="shared" si="43"/>
        <v>2.2172949002217297E-2</v>
      </c>
      <c r="I89" s="101">
        <f>IF(ISNUMBER(G89), $B91 * H89, "")</f>
        <v>3325.9423503325943</v>
      </c>
      <c r="J89" s="15">
        <v>451</v>
      </c>
      <c r="K89" s="32">
        <f t="shared" si="44"/>
        <v>0</v>
      </c>
      <c r="L89" s="18">
        <f>IF(ISNUMBER(J89), $B91 * K89, "")</f>
        <v>0</v>
      </c>
      <c r="M89" s="31">
        <v>458</v>
      </c>
      <c r="N89" s="32">
        <f t="shared" si="45"/>
        <v>1.5521064301552107E-2</v>
      </c>
      <c r="O89" s="18">
        <f>IF(ISNUMBER(M89), $B91 * N89, "")</f>
        <v>2328.1596452328163</v>
      </c>
      <c r="Q89" s="250"/>
      <c r="R89" s="251"/>
      <c r="S89" s="252"/>
    </row>
    <row r="90" spans="1:19" ht="17.25" thickBot="1">
      <c r="A90" s="130" t="s">
        <v>325</v>
      </c>
      <c r="B90" s="131">
        <v>266</v>
      </c>
      <c r="C90" s="79">
        <v>-6.3380281699999999E-2</v>
      </c>
      <c r="D90" s="24">
        <v>269</v>
      </c>
      <c r="E90" s="25">
        <f t="shared" si="42"/>
        <v>1.1278195488721804E-2</v>
      </c>
      <c r="F90" s="104">
        <f>IF(ISNUMBER(D90), $B91 * E90, "")</f>
        <v>1691.7293233082705</v>
      </c>
      <c r="G90" s="102">
        <v>266</v>
      </c>
      <c r="H90" s="25">
        <f t="shared" si="43"/>
        <v>0</v>
      </c>
      <c r="I90" s="103">
        <f>IF(ISNUMBER(G90), $B91 * H90, "")</f>
        <v>0</v>
      </c>
      <c r="J90" s="24">
        <v>261</v>
      </c>
      <c r="K90" s="25">
        <f t="shared" si="44"/>
        <v>-1.8796992481203006E-2</v>
      </c>
      <c r="L90" s="104">
        <f>IF(ISNUMBER(J90), $B91 * K90, "")</f>
        <v>-2819.5488721804509</v>
      </c>
      <c r="M90" s="102">
        <v>266</v>
      </c>
      <c r="N90" s="25">
        <f t="shared" si="45"/>
        <v>0</v>
      </c>
      <c r="O90" s="104">
        <f>IF(ISNUMBER(M90), $B91 * N90, "")</f>
        <v>0</v>
      </c>
      <c r="Q90" s="253"/>
      <c r="R90" s="254"/>
      <c r="S90" s="255"/>
    </row>
    <row r="91" spans="1:19" ht="17.25" thickBot="1">
      <c r="A91" s="132" t="s">
        <v>266</v>
      </c>
      <c r="B91" s="261">
        <f>$B$37</f>
        <v>150000</v>
      </c>
      <c r="C91" s="262"/>
      <c r="D91" s="26" t="s">
        <v>267</v>
      </c>
      <c r="E91" s="27">
        <f>IF(COUNT(E71:E90), SUM(E71:E90) / COUNT(E71:E90), 0)</f>
        <v>3.1395490982655518E-2</v>
      </c>
      <c r="F91" s="28">
        <f>SUM(F71:F90)</f>
        <v>94186.472947966555</v>
      </c>
      <c r="G91" s="26" t="s">
        <v>267</v>
      </c>
      <c r="H91" s="27">
        <f>IF(COUNT(H71:H90), SUM(H71:H90) / COUNT(H71:H90), 0)</f>
        <v>1.4289118418622512E-2</v>
      </c>
      <c r="I91" s="28">
        <f>SUM(I71:I90)</f>
        <v>42867.355255867536</v>
      </c>
      <c r="J91" s="26" t="s">
        <v>267</v>
      </c>
      <c r="K91" s="27">
        <f>IF(COUNT(K71:K90), SUM(K71:K90) / COUNT(K71:K90), 0)</f>
        <v>1.5689883418455348E-3</v>
      </c>
      <c r="L91" s="28">
        <f>SUM(L71:L90)</f>
        <v>4706.965025536605</v>
      </c>
      <c r="M91" s="26" t="s">
        <v>267</v>
      </c>
      <c r="N91" s="27">
        <f>IF(COUNT(N71:N90), SUM(N71:N90) / COUNT(N71:N90), 0)</f>
        <v>1.6498324578787513E-2</v>
      </c>
      <c r="O91" s="28">
        <f>SUM(O71:O90)</f>
        <v>49494.973736362539</v>
      </c>
      <c r="Q91" s="256"/>
      <c r="R91" s="257"/>
      <c r="S91" s="258"/>
    </row>
    <row r="93" spans="1:19" ht="17.25" thickBot="1"/>
    <row r="94" spans="1:19" ht="17.25" thickBot="1">
      <c r="A94" s="202" t="s">
        <v>46</v>
      </c>
      <c r="B94" s="203"/>
      <c r="C94" s="203"/>
      <c r="D94" s="203"/>
      <c r="E94" s="203"/>
      <c r="F94" s="203"/>
      <c r="G94" s="203"/>
      <c r="H94" s="203"/>
      <c r="I94" s="203"/>
      <c r="J94" s="203"/>
      <c r="K94" s="203"/>
      <c r="L94" s="203"/>
      <c r="M94" s="203"/>
      <c r="N94" s="203"/>
      <c r="O94" s="204"/>
      <c r="Q94" s="223"/>
      <c r="R94" s="223"/>
      <c r="S94" s="223"/>
    </row>
    <row r="95" spans="1:19" ht="17.25" thickBot="1">
      <c r="A95" s="198" t="s">
        <v>263</v>
      </c>
      <c r="B95" s="202" t="s">
        <v>49</v>
      </c>
      <c r="C95" s="204"/>
      <c r="D95" s="202" t="s">
        <v>57</v>
      </c>
      <c r="E95" s="203"/>
      <c r="F95" s="204"/>
      <c r="G95" s="229">
        <f>_xlfn.IFNA(VLOOKUP(B95, 현재가테이블!$B$2:$D$200, 2, FALSE), "-")</f>
        <v>48446000</v>
      </c>
      <c r="H95" s="230"/>
      <c r="I95" s="231"/>
      <c r="J95" s="202" t="s">
        <v>58</v>
      </c>
      <c r="K95" s="203"/>
      <c r="L95" s="204"/>
      <c r="M95" s="232">
        <f>_xlfn.IFNA(VLOOKUP(B95, 현재가테이블!$B$2:$D$200, 3, FALSE), "-")</f>
        <v>4.5040769699999997E-2</v>
      </c>
      <c r="N95" s="233"/>
      <c r="O95" s="234"/>
      <c r="Q95" s="223"/>
      <c r="R95" s="223"/>
      <c r="S95" s="223"/>
    </row>
    <row r="96" spans="1:19" ht="17.25" thickBot="1">
      <c r="A96" s="263" t="s">
        <v>54</v>
      </c>
      <c r="B96" s="265" t="str">
        <f>TEXT($G$1, "[$-ko-KR]yyyy-mm-dd(ddd) ") &amp; "오전 00:00"</f>
        <v>2022-02-21(월) 오전 00:00</v>
      </c>
      <c r="C96" s="266"/>
      <c r="D96" s="225" t="str">
        <f>TEXT($G$1, "[$-ko-KR]yyyy-mm-dd(ddd) ") &amp; "오후 14:00"</f>
        <v>2022-02-21(월) 오후 14:00</v>
      </c>
      <c r="E96" s="226"/>
      <c r="F96" s="227"/>
      <c r="G96" s="225" t="str">
        <f>TEXT($G$1, "[$-ko-KR]yyyy-mm-dd(ddd) ") &amp; "오후 19:00"</f>
        <v>2022-02-21(월) 오후 19:00</v>
      </c>
      <c r="H96" s="226"/>
      <c r="I96" s="227"/>
      <c r="J96" s="225" t="str">
        <f>TEXT($G$1, "[$-ko-KR]yyyy-mm-dd(ddd) ") &amp; "오후 21:00"</f>
        <v>2022-02-21(월) 오후 21:00</v>
      </c>
      <c r="K96" s="226"/>
      <c r="L96" s="227"/>
      <c r="M96" s="225" t="str">
        <f>TEXT($G$1+1, "[$-ko-KR]yyyy-mm-dd(ddd) ") &amp; "오전 00:00"</f>
        <v>2022-02-22(화) 오전 00:00</v>
      </c>
      <c r="N96" s="226"/>
      <c r="O96" s="227"/>
      <c r="Q96" s="223"/>
      <c r="R96" s="223"/>
      <c r="S96" s="223"/>
    </row>
    <row r="97" spans="1:19" ht="17.25" thickBot="1">
      <c r="A97" s="264"/>
      <c r="B97" s="121" t="s">
        <v>57</v>
      </c>
      <c r="C97" s="122" t="s">
        <v>58</v>
      </c>
      <c r="D97" s="2" t="s">
        <v>57</v>
      </c>
      <c r="E97" s="10" t="s">
        <v>264</v>
      </c>
      <c r="F97" s="11" t="s">
        <v>265</v>
      </c>
      <c r="G97" s="199" t="s">
        <v>57</v>
      </c>
      <c r="H97" s="200" t="s">
        <v>264</v>
      </c>
      <c r="I97" s="201" t="s">
        <v>265</v>
      </c>
      <c r="J97" s="10" t="s">
        <v>57</v>
      </c>
      <c r="K97" s="10" t="s">
        <v>264</v>
      </c>
      <c r="L97" s="115" t="s">
        <v>265</v>
      </c>
      <c r="M97" s="2" t="s">
        <v>57</v>
      </c>
      <c r="N97" s="10" t="s">
        <v>264</v>
      </c>
      <c r="O97" s="66" t="s">
        <v>265</v>
      </c>
      <c r="Q97" s="228"/>
      <c r="R97" s="228"/>
      <c r="S97" s="228"/>
    </row>
    <row r="98" spans="1:19" ht="17.25" thickBot="1">
      <c r="A98" s="123" t="s">
        <v>179</v>
      </c>
      <c r="B98" s="124">
        <v>49950</v>
      </c>
      <c r="C98" s="76">
        <v>0.26712328769999999</v>
      </c>
      <c r="D98" s="13">
        <v>59380</v>
      </c>
      <c r="E98" s="14">
        <f>IF(ISNUMBER(D98), (D98 - $B98) / $B98, "")</f>
        <v>0.1887887887887888</v>
      </c>
      <c r="F98" s="16">
        <f>IF(ISNUMBER(D98), $B118 * E98, "")</f>
        <v>28318.318318318321</v>
      </c>
      <c r="G98" s="29">
        <v>53700</v>
      </c>
      <c r="H98" s="14">
        <f>IF(ISNUMBER(G98), (G98 - $B98) / $B98, "")</f>
        <v>7.5075075075075076E-2</v>
      </c>
      <c r="I98" s="100">
        <f>IF(ISNUMBER(G98), $B118 * H98, "")</f>
        <v>11261.261261261261</v>
      </c>
      <c r="J98" s="13">
        <v>55290</v>
      </c>
      <c r="K98" s="14">
        <f>IF(ISNUMBER(J98), (J98 - $B98) / $B98, "")</f>
        <v>0.10690690690690691</v>
      </c>
      <c r="L98" s="16">
        <f>IF(ISNUMBER(J98), $B118 * K98, "")</f>
        <v>16036.036036036036</v>
      </c>
      <c r="M98" s="29">
        <v>54550</v>
      </c>
      <c r="N98" s="14">
        <f>IF(ISNUMBER(M98), (M98 - $B98) / $B98, "")</f>
        <v>9.2092092092092098E-2</v>
      </c>
      <c r="O98" s="16">
        <f>IF(ISNUMBER(M98), $B118 * N98, "")</f>
        <v>13813.813813813815</v>
      </c>
      <c r="Q98" s="223"/>
      <c r="R98" s="223"/>
      <c r="S98" s="223"/>
    </row>
    <row r="99" spans="1:19" ht="17.25" thickBot="1">
      <c r="A99" s="125" t="s">
        <v>244</v>
      </c>
      <c r="B99" s="126">
        <v>1265</v>
      </c>
      <c r="C99" s="77">
        <v>2.8455284599999998E-2</v>
      </c>
      <c r="D99" s="15">
        <v>1295</v>
      </c>
      <c r="E99" s="32">
        <f t="shared" ref="E99:E102" si="46">IF(ISNUMBER(D99), (D99 - $B99) / $B99, "")</f>
        <v>2.3715415019762844E-2</v>
      </c>
      <c r="F99" s="18">
        <f>IF(ISNUMBER(D99), $B118 * E99, "")</f>
        <v>3557.3122529644265</v>
      </c>
      <c r="G99" s="31">
        <v>1205</v>
      </c>
      <c r="H99" s="32">
        <f t="shared" ref="H99:H102" si="47">IF(ISNUMBER(G99), (G99 - $B99) / $B99, "")</f>
        <v>-4.7430830039525688E-2</v>
      </c>
      <c r="I99" s="101">
        <f>IF(ISNUMBER(G99), $B118 * H99, "")</f>
        <v>-7114.6245059288531</v>
      </c>
      <c r="J99" s="15">
        <v>1205</v>
      </c>
      <c r="K99" s="32">
        <f t="shared" ref="K99:K102" si="48">IF(ISNUMBER(J99), (J99 - $B99) / $B99, "")</f>
        <v>-4.7430830039525688E-2</v>
      </c>
      <c r="L99" s="18">
        <f>IF(ISNUMBER(J99), $B118 * K99, "")</f>
        <v>-7114.6245059288531</v>
      </c>
      <c r="M99" s="31">
        <v>1215</v>
      </c>
      <c r="N99" s="32">
        <f t="shared" ref="N99:N102" si="49">IF(ISNUMBER(M99), (M99 - $B99) / $B99, "")</f>
        <v>-3.9525691699604744E-2</v>
      </c>
      <c r="O99" s="18">
        <f>IF(ISNUMBER(M99), $B118 * N99, "")</f>
        <v>-5928.853754940712</v>
      </c>
      <c r="Q99" s="223"/>
      <c r="R99" s="223"/>
      <c r="S99" s="223"/>
    </row>
    <row r="100" spans="1:19" ht="17.25" thickBot="1">
      <c r="A100" s="125" t="s">
        <v>224</v>
      </c>
      <c r="B100" s="126">
        <v>851</v>
      </c>
      <c r="C100" s="77">
        <v>5.9101654999999999E-3</v>
      </c>
      <c r="D100" s="15">
        <v>907</v>
      </c>
      <c r="E100" s="32">
        <f t="shared" si="46"/>
        <v>6.5804935370152765E-2</v>
      </c>
      <c r="F100" s="18">
        <f>IF(ISNUMBER(D100), $B118 * E100, "")</f>
        <v>9870.7403055229152</v>
      </c>
      <c r="G100" s="31">
        <v>892</v>
      </c>
      <c r="H100" s="32">
        <f t="shared" si="47"/>
        <v>4.8178613396004703E-2</v>
      </c>
      <c r="I100" s="101">
        <f>IF(ISNUMBER(G100), $B118 * H100, "")</f>
        <v>7226.7920094007059</v>
      </c>
      <c r="J100" s="15">
        <v>880</v>
      </c>
      <c r="K100" s="32">
        <f t="shared" si="48"/>
        <v>3.4077555816686249E-2</v>
      </c>
      <c r="L100" s="18">
        <f>IF(ISNUMBER(J100), $B118 * K100, "")</f>
        <v>5111.6333725029372</v>
      </c>
      <c r="M100" s="31">
        <v>901</v>
      </c>
      <c r="N100" s="32">
        <f t="shared" si="49"/>
        <v>5.8754406580493537E-2</v>
      </c>
      <c r="O100" s="18">
        <f>IF(ISNUMBER(M100), $B118 * N100, "")</f>
        <v>8813.1609870740303</v>
      </c>
      <c r="Q100" s="228"/>
      <c r="R100" s="228"/>
      <c r="S100" s="228"/>
    </row>
    <row r="101" spans="1:19" ht="17.25" thickBot="1">
      <c r="A101" s="125" t="s">
        <v>97</v>
      </c>
      <c r="B101" s="126">
        <v>2.5000000000000001E-3</v>
      </c>
      <c r="C101" s="77">
        <v>0</v>
      </c>
      <c r="D101" s="15">
        <v>2.3999999999999998E-3</v>
      </c>
      <c r="E101" s="32">
        <f t="shared" si="46"/>
        <v>-4.0000000000000105E-2</v>
      </c>
      <c r="F101" s="18">
        <f>IF(ISNUMBER(D101), $B118 * E101, "")</f>
        <v>-6000.0000000000155</v>
      </c>
      <c r="G101" s="31">
        <v>2.5000000000000001E-3</v>
      </c>
      <c r="H101" s="32">
        <f t="shared" si="47"/>
        <v>0</v>
      </c>
      <c r="I101" s="101">
        <f>IF(ISNUMBER(G101), $B118 * H101, "")</f>
        <v>0</v>
      </c>
      <c r="J101" s="15">
        <v>2.5000000000000001E-3</v>
      </c>
      <c r="K101" s="32">
        <f t="shared" si="48"/>
        <v>0</v>
      </c>
      <c r="L101" s="18">
        <f>IF(ISNUMBER(J101), $B118 * K101, "")</f>
        <v>0</v>
      </c>
      <c r="M101" s="31">
        <v>2.5000000000000001E-3</v>
      </c>
      <c r="N101" s="32">
        <f t="shared" si="49"/>
        <v>0</v>
      </c>
      <c r="O101" s="18">
        <f>IF(ISNUMBER(M101), $B118 * N101, "")</f>
        <v>0</v>
      </c>
      <c r="Q101" s="228"/>
      <c r="R101" s="228"/>
      <c r="S101" s="228"/>
    </row>
    <row r="102" spans="1:19" ht="17.25" thickBot="1">
      <c r="A102" s="127" t="s">
        <v>242</v>
      </c>
      <c r="B102" s="128">
        <v>5180</v>
      </c>
      <c r="C102" s="78">
        <v>-1.4272121800000001E-2</v>
      </c>
      <c r="D102" s="20">
        <v>5300</v>
      </c>
      <c r="E102" s="21">
        <f t="shared" si="46"/>
        <v>2.3166023166023165E-2</v>
      </c>
      <c r="F102" s="22">
        <f>IF(ISNUMBER(D102), $B118 * E102, "")</f>
        <v>3474.9034749034749</v>
      </c>
      <c r="G102" s="30">
        <v>5155</v>
      </c>
      <c r="H102" s="21">
        <f t="shared" si="47"/>
        <v>-4.8262548262548262E-3</v>
      </c>
      <c r="I102" s="105">
        <f>IF(ISNUMBER(G102), $B118 * H102, "")</f>
        <v>-723.93822393822393</v>
      </c>
      <c r="J102" s="20">
        <v>5095</v>
      </c>
      <c r="K102" s="21">
        <f t="shared" si="48"/>
        <v>-1.6409266409266408E-2</v>
      </c>
      <c r="L102" s="22">
        <f>IF(ISNUMBER(J102), $B118 * K102, "")</f>
        <v>-2461.3899613899612</v>
      </c>
      <c r="M102" s="30">
        <v>5145</v>
      </c>
      <c r="N102" s="21">
        <f t="shared" si="49"/>
        <v>-6.7567567567567571E-3</v>
      </c>
      <c r="O102" s="22">
        <f>IF(ISNUMBER(M102), $B118 * N102, "")</f>
        <v>-1013.5135135135135</v>
      </c>
      <c r="Q102" s="228"/>
      <c r="R102" s="228"/>
      <c r="S102" s="228"/>
    </row>
    <row r="103" spans="1:19" ht="17.25" thickBot="1">
      <c r="A103" s="125" t="s">
        <v>73</v>
      </c>
      <c r="B103" s="129">
        <v>31930</v>
      </c>
      <c r="C103" s="80">
        <v>-2.0251610900000001E-2</v>
      </c>
      <c r="D103" s="106">
        <v>32850</v>
      </c>
      <c r="E103" s="107">
        <f>IF(ISNUMBER(D103), (D103 - $B103) / $B103, "")</f>
        <v>2.8813028499843407E-2</v>
      </c>
      <c r="F103" s="108">
        <f>IF(ISNUMBER(D103), $B118 * E103, "")</f>
        <v>4321.9542749765114</v>
      </c>
      <c r="G103" s="109">
        <v>31770</v>
      </c>
      <c r="H103" s="107">
        <f>IF(ISNUMBER(G103), (G103 - $B103) / $B103, "")</f>
        <v>-5.0109614782336363E-3</v>
      </c>
      <c r="I103" s="110">
        <f>IF(ISNUMBER(G103), $B118 * H103, "")</f>
        <v>-751.64422173504545</v>
      </c>
      <c r="J103" s="106">
        <v>31430</v>
      </c>
      <c r="K103" s="107">
        <f>IF(ISNUMBER(J103), (J103 - $B103) / $B103, "")</f>
        <v>-1.5659254619480114E-2</v>
      </c>
      <c r="L103" s="108">
        <f>IF(ISNUMBER(J103), $B118 * K103, "")</f>
        <v>-2348.888192922017</v>
      </c>
      <c r="M103" s="109">
        <v>31900</v>
      </c>
      <c r="N103" s="107">
        <f>IF(ISNUMBER(M103), (M103 - $B103) / $B103, "")</f>
        <v>-9.395552771688068E-4</v>
      </c>
      <c r="O103" s="108">
        <f>IF(ISNUMBER(M103), $B118 * N103, "")</f>
        <v>-140.93329157532102</v>
      </c>
      <c r="Q103" s="228"/>
      <c r="R103" s="228"/>
      <c r="S103" s="228"/>
    </row>
    <row r="104" spans="1:19" ht="17.25" thickBot="1">
      <c r="A104" s="125" t="s">
        <v>339</v>
      </c>
      <c r="B104" s="126">
        <v>109100</v>
      </c>
      <c r="C104" s="77">
        <v>-2.2839229700000001E-2</v>
      </c>
      <c r="D104" s="15">
        <v>114600</v>
      </c>
      <c r="E104" s="32">
        <f t="shared" ref="E104:E107" si="50">IF(ISNUMBER(D104), (D104 - $B104) / $B104, "")</f>
        <v>5.0412465627864347E-2</v>
      </c>
      <c r="F104" s="18">
        <f>IF(ISNUMBER(D104), $B118 * E104, "")</f>
        <v>7561.8698441796523</v>
      </c>
      <c r="G104" s="31">
        <v>112550</v>
      </c>
      <c r="H104" s="32">
        <f t="shared" ref="H104:H107" si="51">IF(ISNUMBER(G104), (G104 - $B104) / $B104, "")</f>
        <v>3.1622364802933088E-2</v>
      </c>
      <c r="I104" s="101">
        <f>IF(ISNUMBER(G104), $B118 * H104, "")</f>
        <v>4743.3547204399629</v>
      </c>
      <c r="J104" s="15">
        <v>108950</v>
      </c>
      <c r="K104" s="32">
        <f t="shared" ref="K104:K107" si="52">IF(ISNUMBER(J104), (J104 - $B104) / $B104, "")</f>
        <v>-1.3748854262144821E-3</v>
      </c>
      <c r="L104" s="18">
        <f>IF(ISNUMBER(J104), $B118 * K104, "")</f>
        <v>-206.23281393217232</v>
      </c>
      <c r="M104" s="31">
        <v>109800</v>
      </c>
      <c r="N104" s="32">
        <f t="shared" ref="N104:N107" si="53">IF(ISNUMBER(M104), (M104 - $B104) / $B104, "")</f>
        <v>6.416131989000917E-3</v>
      </c>
      <c r="O104" s="18">
        <f>IF(ISNUMBER(M104), $B118 * N104, "")</f>
        <v>962.41979835013751</v>
      </c>
      <c r="Q104" s="228"/>
      <c r="R104" s="228"/>
      <c r="S104" s="228"/>
    </row>
    <row r="105" spans="1:19" ht="17.25" thickBot="1">
      <c r="A105" s="125" t="s">
        <v>220</v>
      </c>
      <c r="B105" s="126">
        <v>2765</v>
      </c>
      <c r="C105" s="77">
        <v>-2.2968197900000001E-2</v>
      </c>
      <c r="D105" s="15">
        <v>2985</v>
      </c>
      <c r="E105" s="32">
        <f t="shared" si="50"/>
        <v>7.956600361663653E-2</v>
      </c>
      <c r="F105" s="18">
        <f>IF(ISNUMBER(D105), $B118 * E105, "")</f>
        <v>11934.900542495479</v>
      </c>
      <c r="G105" s="31">
        <v>2740</v>
      </c>
      <c r="H105" s="32">
        <f t="shared" si="51"/>
        <v>-9.0415913200723331E-3</v>
      </c>
      <c r="I105" s="101">
        <f>IF(ISNUMBER(G105), $B118 * H105, "")</f>
        <v>-1356.2386980108499</v>
      </c>
      <c r="J105" s="15">
        <v>2765</v>
      </c>
      <c r="K105" s="32">
        <f t="shared" si="52"/>
        <v>0</v>
      </c>
      <c r="L105" s="18">
        <f>IF(ISNUMBER(J105), $B118 * K105, "")</f>
        <v>0</v>
      </c>
      <c r="M105" s="31">
        <v>2760</v>
      </c>
      <c r="N105" s="32">
        <f t="shared" si="53"/>
        <v>-1.8083182640144665E-3</v>
      </c>
      <c r="O105" s="18">
        <f>IF(ISNUMBER(M105), $B118 * N105, "")</f>
        <v>-271.24773960216999</v>
      </c>
      <c r="Q105" s="228"/>
      <c r="R105" s="228"/>
      <c r="S105" s="228"/>
    </row>
    <row r="106" spans="1:19" ht="17.25" thickBot="1">
      <c r="A106" s="125" t="s">
        <v>149</v>
      </c>
      <c r="B106" s="126">
        <v>75.900000000000006</v>
      </c>
      <c r="C106" s="77">
        <v>-2.31660232E-2</v>
      </c>
      <c r="D106" s="15">
        <v>77.400000000000006</v>
      </c>
      <c r="E106" s="32">
        <f t="shared" si="50"/>
        <v>1.9762845849802368E-2</v>
      </c>
      <c r="F106" s="18">
        <f>IF(ISNUMBER(D106), $B118 * E106, "")</f>
        <v>2964.4268774703551</v>
      </c>
      <c r="G106" s="31">
        <v>76</v>
      </c>
      <c r="H106" s="32">
        <f t="shared" si="51"/>
        <v>1.3175230566534165E-3</v>
      </c>
      <c r="I106" s="101">
        <f>IF(ISNUMBER(G106), $B118 * H106, "")</f>
        <v>197.62845849801246</v>
      </c>
      <c r="J106" s="15">
        <v>75.900000000000006</v>
      </c>
      <c r="K106" s="32">
        <f t="shared" si="52"/>
        <v>0</v>
      </c>
      <c r="L106" s="18">
        <f>IF(ISNUMBER(J106), $B118 * K106, "")</f>
        <v>0</v>
      </c>
      <c r="M106" s="31">
        <v>76.599999999999994</v>
      </c>
      <c r="N106" s="32">
        <f t="shared" si="53"/>
        <v>9.2226613965742891E-3</v>
      </c>
      <c r="O106" s="18">
        <f>IF(ISNUMBER(M106), $B118 * N106, "")</f>
        <v>1383.3992094861433</v>
      </c>
      <c r="Q106" s="33"/>
      <c r="R106" s="33"/>
    </row>
    <row r="107" spans="1:19" ht="17.25" thickBot="1">
      <c r="A107" s="130" t="s">
        <v>262</v>
      </c>
      <c r="B107" s="131">
        <v>167</v>
      </c>
      <c r="C107" s="79">
        <v>-2.9069767400000002E-2</v>
      </c>
      <c r="D107" s="24">
        <v>170</v>
      </c>
      <c r="E107" s="25">
        <f t="shared" si="50"/>
        <v>1.7964071856287425E-2</v>
      </c>
      <c r="F107" s="104">
        <f>IF(ISNUMBER(D107), $B118 * E107, "")</f>
        <v>2694.6107784431138</v>
      </c>
      <c r="G107" s="102">
        <v>167</v>
      </c>
      <c r="H107" s="25">
        <f t="shared" si="51"/>
        <v>0</v>
      </c>
      <c r="I107" s="103">
        <f>IF(ISNUMBER(G107), $B118 * H107, "")</f>
        <v>0</v>
      </c>
      <c r="J107" s="24">
        <v>166</v>
      </c>
      <c r="K107" s="25">
        <f t="shared" si="52"/>
        <v>-5.9880239520958087E-3</v>
      </c>
      <c r="L107" s="104">
        <f>IF(ISNUMBER(J107), $B118 * K107, "")</f>
        <v>-898.20359281437129</v>
      </c>
      <c r="M107" s="102">
        <v>168</v>
      </c>
      <c r="N107" s="25">
        <f t="shared" si="53"/>
        <v>5.9880239520958087E-3</v>
      </c>
      <c r="O107" s="104">
        <f>IF(ISNUMBER(M107), $B118 * N107, "")</f>
        <v>898.20359281437129</v>
      </c>
      <c r="Q107" s="237"/>
      <c r="R107" s="238"/>
      <c r="S107" s="239"/>
    </row>
    <row r="108" spans="1:19">
      <c r="A108" s="123" t="s">
        <v>342</v>
      </c>
      <c r="B108" s="124">
        <v>9.0299999999999994</v>
      </c>
      <c r="C108" s="76">
        <v>-3.1115879799999999E-2</v>
      </c>
      <c r="D108" s="13">
        <v>9.41</v>
      </c>
      <c r="E108" s="14">
        <f>IF(ISNUMBER(D108), (D108 - $B108) / $B108, "")</f>
        <v>4.2081949058693335E-2</v>
      </c>
      <c r="F108" s="16">
        <f>IF(ISNUMBER(D108), $B118 * E108, "")</f>
        <v>6312.2923588040003</v>
      </c>
      <c r="G108" s="29">
        <v>9.15</v>
      </c>
      <c r="H108" s="14">
        <f>IF(ISNUMBER(G108), (G108 - $B108) / $B108, "")</f>
        <v>1.328903654485061E-2</v>
      </c>
      <c r="I108" s="100">
        <f>IF(ISNUMBER(G108), $B118 * H108, "")</f>
        <v>1993.3554817275915</v>
      </c>
      <c r="J108" s="13">
        <v>9</v>
      </c>
      <c r="K108" s="14">
        <f>IF(ISNUMBER(J108), (J108 - $B108) / $B108, "")</f>
        <v>-3.322259136212554E-3</v>
      </c>
      <c r="L108" s="16">
        <f>IF(ISNUMBER(J108), $B118 * K108, "")</f>
        <v>-498.33887043188309</v>
      </c>
      <c r="M108" s="29">
        <v>9.19</v>
      </c>
      <c r="N108" s="14">
        <f>IF(ISNUMBER(M108), (M108 - $B108) / $B108, "")</f>
        <v>1.7718715393134014E-2</v>
      </c>
      <c r="O108" s="16">
        <f>IF(ISNUMBER(M108), $B118 * N108, "")</f>
        <v>2657.807308970102</v>
      </c>
      <c r="Q108" s="240"/>
      <c r="R108" s="241"/>
      <c r="S108" s="242"/>
    </row>
    <row r="109" spans="1:19" ht="17.25" thickBot="1">
      <c r="A109" s="125" t="s">
        <v>248</v>
      </c>
      <c r="B109" s="126">
        <v>686</v>
      </c>
      <c r="C109" s="77">
        <v>-3.24400564E-2</v>
      </c>
      <c r="D109" s="15">
        <v>702</v>
      </c>
      <c r="E109" s="32">
        <f t="shared" ref="E109:E112" si="54">IF(ISNUMBER(D109), (D109 - $B109) / $B109, "")</f>
        <v>2.3323615160349854E-2</v>
      </c>
      <c r="F109" s="18">
        <f>IF(ISNUMBER(D109), $B118 * E109, "")</f>
        <v>3498.5422740524782</v>
      </c>
      <c r="G109" s="31">
        <v>687</v>
      </c>
      <c r="H109" s="32">
        <f t="shared" ref="H109:H112" si="55">IF(ISNUMBER(G109), (G109 - $B109) / $B109, "")</f>
        <v>1.4577259475218659E-3</v>
      </c>
      <c r="I109" s="101">
        <f>IF(ISNUMBER(G109), $B118 * H109, "")</f>
        <v>218.65889212827989</v>
      </c>
      <c r="J109" s="15">
        <v>684</v>
      </c>
      <c r="K109" s="32">
        <f t="shared" ref="K109:K112" si="56">IF(ISNUMBER(J109), (J109 - $B109) / $B109, "")</f>
        <v>-2.9154518950437317E-3</v>
      </c>
      <c r="L109" s="18">
        <f>IF(ISNUMBER(J109), $B118 * K109, "")</f>
        <v>-437.31778425655978</v>
      </c>
      <c r="M109" s="31">
        <v>692</v>
      </c>
      <c r="N109" s="32">
        <f t="shared" ref="N109:N112" si="57">IF(ISNUMBER(M109), (M109 - $B109) / $B109, "")</f>
        <v>8.7463556851311956E-3</v>
      </c>
      <c r="O109" s="18">
        <f>IF(ISNUMBER(M109), $B118 * N109, "")</f>
        <v>1311.9533527696794</v>
      </c>
      <c r="Q109" s="243"/>
      <c r="R109" s="244"/>
      <c r="S109" s="245"/>
    </row>
    <row r="110" spans="1:19" ht="17.25" thickBot="1">
      <c r="A110" s="125" t="s">
        <v>169</v>
      </c>
      <c r="B110" s="126">
        <v>1765</v>
      </c>
      <c r="C110" s="77">
        <v>-3.5519125700000001E-2</v>
      </c>
      <c r="D110" s="15">
        <v>1835</v>
      </c>
      <c r="E110" s="32">
        <f t="shared" si="54"/>
        <v>3.9660056657223795E-2</v>
      </c>
      <c r="F110" s="18">
        <f>IF(ISNUMBER(D110), $B118 * E110, "")</f>
        <v>5949.0084985835692</v>
      </c>
      <c r="G110" s="31">
        <v>1785</v>
      </c>
      <c r="H110" s="32">
        <f t="shared" si="55"/>
        <v>1.1331444759206799E-2</v>
      </c>
      <c r="I110" s="101">
        <f>IF(ISNUMBER(G110), $B118 * H110, "")</f>
        <v>1699.7167138810198</v>
      </c>
      <c r="J110" s="15">
        <v>1755</v>
      </c>
      <c r="K110" s="32">
        <f t="shared" si="56"/>
        <v>-5.6657223796033997E-3</v>
      </c>
      <c r="L110" s="18">
        <f>IF(ISNUMBER(J110), $B118 * K110, "")</f>
        <v>-849.85835694050991</v>
      </c>
      <c r="M110" s="31">
        <v>1800</v>
      </c>
      <c r="N110" s="32">
        <f t="shared" si="57"/>
        <v>1.9830028328611898E-2</v>
      </c>
      <c r="O110" s="18">
        <f>IF(ISNUMBER(M110), $B118 * N110, "")</f>
        <v>2974.5042492917846</v>
      </c>
      <c r="Q110" s="228"/>
      <c r="R110" s="228"/>
      <c r="S110" s="228"/>
    </row>
    <row r="111" spans="1:19" ht="17.25" thickBot="1">
      <c r="A111" s="125" t="s">
        <v>186</v>
      </c>
      <c r="B111" s="126">
        <v>9.83</v>
      </c>
      <c r="C111" s="77">
        <v>-3.62745098E-2</v>
      </c>
      <c r="D111" s="15">
        <v>10.3</v>
      </c>
      <c r="E111" s="32">
        <f t="shared" si="54"/>
        <v>4.781281790437443E-2</v>
      </c>
      <c r="F111" s="18">
        <f>IF(ISNUMBER(D111), $B118 * E111, "")</f>
        <v>7171.9226856561645</v>
      </c>
      <c r="G111" s="31">
        <v>10</v>
      </c>
      <c r="H111" s="32">
        <f t="shared" si="55"/>
        <v>1.7293997965411995E-2</v>
      </c>
      <c r="I111" s="101">
        <f>IF(ISNUMBER(G111), $B118 * H111, "")</f>
        <v>2594.0996948117995</v>
      </c>
      <c r="J111" s="15">
        <v>9.93</v>
      </c>
      <c r="K111" s="32">
        <f t="shared" si="56"/>
        <v>1.0172939979654084E-2</v>
      </c>
      <c r="L111" s="18">
        <f>IF(ISNUMBER(J111), $B118 * K111, "")</f>
        <v>1525.9409969481126</v>
      </c>
      <c r="M111" s="31">
        <v>10.1</v>
      </c>
      <c r="N111" s="32">
        <f t="shared" si="57"/>
        <v>2.7466937945066081E-2</v>
      </c>
      <c r="O111" s="18">
        <f>IF(ISNUMBER(M111), $B118 * N111, "")</f>
        <v>4120.0406917599121</v>
      </c>
      <c r="Q111" s="223"/>
      <c r="R111" s="223"/>
      <c r="S111" s="223"/>
    </row>
    <row r="112" spans="1:19" ht="17.25" thickBot="1">
      <c r="A112" s="127" t="s">
        <v>222</v>
      </c>
      <c r="B112" s="128">
        <v>885</v>
      </c>
      <c r="C112" s="78">
        <v>-3.9087947900000003E-2</v>
      </c>
      <c r="D112" s="20">
        <v>915</v>
      </c>
      <c r="E112" s="21">
        <f t="shared" si="54"/>
        <v>3.3898305084745763E-2</v>
      </c>
      <c r="F112" s="22">
        <f>IF(ISNUMBER(D112), $B118 * E112, "")</f>
        <v>5084.7457627118647</v>
      </c>
      <c r="G112" s="30">
        <v>900</v>
      </c>
      <c r="H112" s="21">
        <f t="shared" si="55"/>
        <v>1.6949152542372881E-2</v>
      </c>
      <c r="I112" s="105">
        <f>IF(ISNUMBER(G112), $B118 * H112, "")</f>
        <v>2542.3728813559323</v>
      </c>
      <c r="J112" s="20">
        <v>889</v>
      </c>
      <c r="K112" s="21">
        <f t="shared" si="56"/>
        <v>4.5197740112994352E-3</v>
      </c>
      <c r="L112" s="22">
        <f>IF(ISNUMBER(J112), $B118 * K112, "")</f>
        <v>677.96610169491532</v>
      </c>
      <c r="M112" s="30">
        <v>898</v>
      </c>
      <c r="N112" s="21">
        <f t="shared" si="57"/>
        <v>1.4689265536723164E-2</v>
      </c>
      <c r="O112" s="22">
        <f>IF(ISNUMBER(M112), $B118 * N112, "")</f>
        <v>2203.3898305084745</v>
      </c>
      <c r="Q112" s="223"/>
      <c r="R112" s="223"/>
      <c r="S112" s="223"/>
    </row>
    <row r="113" spans="1:19" ht="17.25" thickBot="1">
      <c r="A113" s="125" t="s">
        <v>133</v>
      </c>
      <c r="B113" s="129">
        <v>2330</v>
      </c>
      <c r="C113" s="80">
        <v>-3.91752577E-2</v>
      </c>
      <c r="D113" s="106">
        <v>2530</v>
      </c>
      <c r="E113" s="107">
        <f>IF(ISNUMBER(D113), (D113 - $B113) / $B113, "")</f>
        <v>8.5836909871244635E-2</v>
      </c>
      <c r="F113" s="108">
        <f>IF(ISNUMBER(D113), $B118 * E113, "")</f>
        <v>12875.536480686695</v>
      </c>
      <c r="G113" s="109">
        <v>2455</v>
      </c>
      <c r="H113" s="107">
        <f>IF(ISNUMBER(G113), (G113 - $B113) / $B113, "")</f>
        <v>5.3648068669527899E-2</v>
      </c>
      <c r="I113" s="110">
        <f>IF(ISNUMBER(G113), $B118 * H113, "")</f>
        <v>8047.2103004291848</v>
      </c>
      <c r="J113" s="106">
        <v>2400</v>
      </c>
      <c r="K113" s="107">
        <f>IF(ISNUMBER(J113), (J113 - $B113) / $B113, "")</f>
        <v>3.0042918454935622E-2</v>
      </c>
      <c r="L113" s="108">
        <f>IF(ISNUMBER(J113), $B118 * K113, "")</f>
        <v>4506.4377682403438</v>
      </c>
      <c r="M113" s="109">
        <v>2375</v>
      </c>
      <c r="N113" s="107">
        <f>IF(ISNUMBER(M113), (M113 - $B113) / $B113, "")</f>
        <v>1.9313304721030045E-2</v>
      </c>
      <c r="O113" s="108">
        <f>IF(ISNUMBER(M113), $B118 * N113, "")</f>
        <v>2896.9957081545067</v>
      </c>
      <c r="Q113" s="228"/>
      <c r="R113" s="228"/>
      <c r="S113" s="228"/>
    </row>
    <row r="114" spans="1:19" ht="17.25" thickBot="1">
      <c r="A114" s="125" t="s">
        <v>56</v>
      </c>
      <c r="B114" s="126">
        <v>120</v>
      </c>
      <c r="C114" s="77">
        <v>-0.04</v>
      </c>
      <c r="D114" s="15">
        <v>123</v>
      </c>
      <c r="E114" s="32">
        <f t="shared" ref="E114:E117" si="58">IF(ISNUMBER(D114), (D114 - $B114) / $B114, "")</f>
        <v>2.5000000000000001E-2</v>
      </c>
      <c r="F114" s="18">
        <f>IF(ISNUMBER(D114), $B118 * E114, "")</f>
        <v>3750</v>
      </c>
      <c r="G114" s="31">
        <v>120</v>
      </c>
      <c r="H114" s="32">
        <f t="shared" ref="H114:H117" si="59">IF(ISNUMBER(G114), (G114 - $B114) / $B114, "")</f>
        <v>0</v>
      </c>
      <c r="I114" s="101">
        <f>IF(ISNUMBER(G114), $B118 * H114, "")</f>
        <v>0</v>
      </c>
      <c r="J114" s="15">
        <v>118</v>
      </c>
      <c r="K114" s="32">
        <f t="shared" ref="K114:K117" si="60">IF(ISNUMBER(J114), (J114 - $B114) / $B114, "")</f>
        <v>-1.6666666666666666E-2</v>
      </c>
      <c r="L114" s="18">
        <f>IF(ISNUMBER(J114), $B118 * K114, "")</f>
        <v>-2500</v>
      </c>
      <c r="M114" s="31">
        <v>121</v>
      </c>
      <c r="N114" s="32">
        <f t="shared" ref="N114:N117" si="61">IF(ISNUMBER(M114), (M114 - $B114) / $B114, "")</f>
        <v>8.3333333333333332E-3</v>
      </c>
      <c r="O114" s="18">
        <f>IF(ISNUMBER(M114), $B118 * N114, "")</f>
        <v>1250</v>
      </c>
      <c r="Q114" s="228"/>
      <c r="R114" s="228"/>
      <c r="S114" s="228"/>
    </row>
    <row r="115" spans="1:19" ht="17.25" thickBot="1">
      <c r="A115" s="125" t="s">
        <v>51</v>
      </c>
      <c r="B115" s="126">
        <v>240</v>
      </c>
      <c r="C115" s="77">
        <v>-0.04</v>
      </c>
      <c r="D115" s="15">
        <v>241</v>
      </c>
      <c r="E115" s="32">
        <f t="shared" si="58"/>
        <v>4.1666666666666666E-3</v>
      </c>
      <c r="F115" s="18">
        <f>IF(ISNUMBER(D115), $B118 * E115, "")</f>
        <v>625</v>
      </c>
      <c r="G115" s="31">
        <v>236</v>
      </c>
      <c r="H115" s="32">
        <f t="shared" si="59"/>
        <v>-1.6666666666666666E-2</v>
      </c>
      <c r="I115" s="101">
        <f>IF(ISNUMBER(G115), $B118 * H115, "")</f>
        <v>-2500</v>
      </c>
      <c r="J115" s="15">
        <v>234</v>
      </c>
      <c r="K115" s="32">
        <f t="shared" si="60"/>
        <v>-2.5000000000000001E-2</v>
      </c>
      <c r="L115" s="18">
        <f>IF(ISNUMBER(J115), $B118 * K115, "")</f>
        <v>-3750</v>
      </c>
      <c r="M115" s="31">
        <v>236</v>
      </c>
      <c r="N115" s="32">
        <f t="shared" si="61"/>
        <v>-1.6666666666666666E-2</v>
      </c>
      <c r="O115" s="18">
        <f>IF(ISNUMBER(M115), $B118 * N115, "")</f>
        <v>-2500</v>
      </c>
      <c r="Q115" s="228"/>
      <c r="R115" s="228"/>
      <c r="S115" s="228"/>
    </row>
    <row r="116" spans="1:19">
      <c r="A116" s="125" t="s">
        <v>87</v>
      </c>
      <c r="B116" s="126">
        <v>102950</v>
      </c>
      <c r="C116" s="77">
        <v>-4.0093240099999997E-2</v>
      </c>
      <c r="D116" s="15">
        <v>105450</v>
      </c>
      <c r="E116" s="32">
        <f t="shared" si="58"/>
        <v>2.4283632831471589E-2</v>
      </c>
      <c r="F116" s="18">
        <f>IF(ISNUMBER(D116), $B118 * E116, "")</f>
        <v>3642.5449247207384</v>
      </c>
      <c r="G116" s="31">
        <v>103200</v>
      </c>
      <c r="H116" s="32">
        <f t="shared" si="59"/>
        <v>2.4283632831471587E-3</v>
      </c>
      <c r="I116" s="101">
        <f>IF(ISNUMBER(G116), $B118 * H116, "")</f>
        <v>364.25449247207382</v>
      </c>
      <c r="J116" s="15">
        <v>102550</v>
      </c>
      <c r="K116" s="32">
        <f t="shared" si="60"/>
        <v>-3.885381253035454E-3</v>
      </c>
      <c r="L116" s="18">
        <f>IF(ISNUMBER(J116), $B118 * K116, "")</f>
        <v>-582.80718795531811</v>
      </c>
      <c r="M116" s="31">
        <v>103700</v>
      </c>
      <c r="N116" s="32">
        <f t="shared" si="61"/>
        <v>7.2850898494414762E-3</v>
      </c>
      <c r="O116" s="18">
        <f>IF(ISNUMBER(M116), $B118 * N116, "")</f>
        <v>1092.7634774162213</v>
      </c>
      <c r="Q116" s="250"/>
      <c r="R116" s="251"/>
      <c r="S116" s="252"/>
    </row>
    <row r="117" spans="1:19" ht="17.25" thickBot="1">
      <c r="A117" s="130" t="s">
        <v>77</v>
      </c>
      <c r="B117" s="131">
        <v>366050</v>
      </c>
      <c r="C117" s="79">
        <v>-4.0623771500000003E-2</v>
      </c>
      <c r="D117" s="24">
        <v>374150</v>
      </c>
      <c r="E117" s="25">
        <f t="shared" si="58"/>
        <v>2.2128124573145745E-2</v>
      </c>
      <c r="F117" s="104">
        <f>IF(ISNUMBER(D117), $B118 * E117, "")</f>
        <v>3319.2186859718618</v>
      </c>
      <c r="G117" s="102">
        <v>366050</v>
      </c>
      <c r="H117" s="25">
        <f t="shared" si="59"/>
        <v>0</v>
      </c>
      <c r="I117" s="103">
        <f>IF(ISNUMBER(G117), $B118 * H117, "")</f>
        <v>0</v>
      </c>
      <c r="J117" s="24">
        <v>363150</v>
      </c>
      <c r="K117" s="25">
        <f t="shared" si="60"/>
        <v>-7.9224149706324277E-3</v>
      </c>
      <c r="L117" s="104">
        <f>IF(ISNUMBER(J117), $B118 * K117, "")</f>
        <v>-1188.3622455948641</v>
      </c>
      <c r="M117" s="102">
        <v>369700</v>
      </c>
      <c r="N117" s="25">
        <f t="shared" si="61"/>
        <v>9.9713153940718478E-3</v>
      </c>
      <c r="O117" s="104">
        <f>IF(ISNUMBER(M117), $B118 * N117, "")</f>
        <v>1495.6973091107773</v>
      </c>
      <c r="Q117" s="253"/>
      <c r="R117" s="254"/>
      <c r="S117" s="255"/>
    </row>
    <row r="118" spans="1:19" ht="17.25" thickBot="1">
      <c r="A118" s="132" t="s">
        <v>266</v>
      </c>
      <c r="B118" s="261">
        <f>$B$37</f>
        <v>150000</v>
      </c>
      <c r="C118" s="262"/>
      <c r="D118" s="26" t="s">
        <v>267</v>
      </c>
      <c r="E118" s="27">
        <f>IF(COUNT(E98:E117), SUM(E98:E117) / COUNT(E98:E117), 0)</f>
        <v>4.0309282780153867E-2</v>
      </c>
      <c r="F118" s="28">
        <f>SUM(F98:F117)</f>
        <v>120927.84834046163</v>
      </c>
      <c r="G118" s="26" t="s">
        <v>267</v>
      </c>
      <c r="H118" s="27">
        <f>IF(COUNT(H98:H117), SUM(H98:H117) / COUNT(H98:H117), 0)</f>
        <v>9.4807530855976173E-3</v>
      </c>
      <c r="I118" s="28">
        <f>SUM(I98:I117)</f>
        <v>28442.259256792855</v>
      </c>
      <c r="J118" s="26" t="s">
        <v>267</v>
      </c>
      <c r="K118" s="27">
        <f>IF(COUNT(K98:K117), SUM(K98:K117) / COUNT(K98:K117), 0)</f>
        <v>1.6739969210852787E-3</v>
      </c>
      <c r="L118" s="28">
        <f>SUM(L98:L117)</f>
        <v>5021.9907632558343</v>
      </c>
      <c r="M118" s="26" t="s">
        <v>267</v>
      </c>
      <c r="N118" s="27">
        <f>IF(COUNT(N98:N117), SUM(N98:N117) / COUNT(N98:N117), 0)</f>
        <v>1.2006533676629412E-2</v>
      </c>
      <c r="O118" s="28">
        <f>SUM(O98:O117)</f>
        <v>36019.601029888247</v>
      </c>
      <c r="Q118" s="256"/>
      <c r="R118" s="257"/>
      <c r="S118" s="258"/>
    </row>
    <row r="120" spans="1:19" ht="17.25" thickBot="1"/>
    <row r="121" spans="1:19" ht="17.25" thickBot="1">
      <c r="A121" s="202" t="s">
        <v>254</v>
      </c>
      <c r="B121" s="203"/>
      <c r="C121" s="203"/>
      <c r="D121" s="203"/>
      <c r="E121" s="203"/>
      <c r="F121" s="203"/>
      <c r="G121" s="203"/>
      <c r="H121" s="203"/>
      <c r="I121" s="203"/>
      <c r="J121" s="203"/>
      <c r="K121" s="203"/>
      <c r="L121" s="203"/>
      <c r="M121" s="203"/>
      <c r="N121" s="203"/>
      <c r="O121" s="204"/>
      <c r="Q121" s="223"/>
      <c r="R121" s="223"/>
      <c r="S121" s="223"/>
    </row>
    <row r="122" spans="1:19" ht="17.25" thickBot="1">
      <c r="A122" s="198" t="s">
        <v>263</v>
      </c>
      <c r="B122" s="202" t="s">
        <v>49</v>
      </c>
      <c r="C122" s="204"/>
      <c r="D122" s="202" t="s">
        <v>57</v>
      </c>
      <c r="E122" s="203"/>
      <c r="F122" s="204"/>
      <c r="G122" s="229">
        <f>_xlfn.IFNA(VLOOKUP(B122, 현재가테이블!$B$2:$D$200, 2, FALSE), "-")</f>
        <v>48446000</v>
      </c>
      <c r="H122" s="230"/>
      <c r="I122" s="231"/>
      <c r="J122" s="202" t="s">
        <v>58</v>
      </c>
      <c r="K122" s="203"/>
      <c r="L122" s="204"/>
      <c r="M122" s="232">
        <f>_xlfn.IFNA(VLOOKUP(B122, 현재가테이블!$B$2:$D$200, 3, FALSE), "-")</f>
        <v>4.5040769699999997E-2</v>
      </c>
      <c r="N122" s="233"/>
      <c r="O122" s="234"/>
      <c r="Q122" s="223"/>
      <c r="R122" s="223"/>
      <c r="S122" s="223"/>
    </row>
    <row r="123" spans="1:19" ht="17.25" thickBot="1">
      <c r="A123" s="263" t="s">
        <v>54</v>
      </c>
      <c r="B123" s="265" t="str">
        <f>TEXT($G$1, "[$-ko-KR]yyyy-mm-dd(ddd) ") &amp; "오전 00:00"</f>
        <v>2022-02-21(월) 오전 00:00</v>
      </c>
      <c r="C123" s="266"/>
      <c r="D123" s="225" t="str">
        <f>TEXT($G$1, "[$-ko-KR]yyyy-mm-dd(ddd) ") &amp; "오후 14:00"</f>
        <v>2022-02-21(월) 오후 14:00</v>
      </c>
      <c r="E123" s="226"/>
      <c r="F123" s="227"/>
      <c r="G123" s="225" t="str">
        <f>TEXT($G$1, "[$-ko-KR]yyyy-mm-dd(ddd) ") &amp; "오후 19:00"</f>
        <v>2022-02-21(월) 오후 19:00</v>
      </c>
      <c r="H123" s="226"/>
      <c r="I123" s="227"/>
      <c r="J123" s="225" t="str">
        <f>TEXT($G$1, "[$-ko-KR]yyyy-mm-dd(ddd) ") &amp; "오후 21:00"</f>
        <v>2022-02-21(월) 오후 21:00</v>
      </c>
      <c r="K123" s="226"/>
      <c r="L123" s="227"/>
      <c r="M123" s="225" t="str">
        <f>TEXT($G$1+1, "[$-ko-KR]yyyy-mm-dd(ddd) ") &amp; "오전 00:00"</f>
        <v>2022-02-22(화) 오전 00:00</v>
      </c>
      <c r="N123" s="226"/>
      <c r="O123" s="227"/>
      <c r="Q123" s="223"/>
      <c r="R123" s="223"/>
      <c r="S123" s="223"/>
    </row>
    <row r="124" spans="1:19" ht="17.25" thickBot="1">
      <c r="A124" s="264"/>
      <c r="B124" s="121" t="s">
        <v>57</v>
      </c>
      <c r="C124" s="122" t="s">
        <v>58</v>
      </c>
      <c r="D124" s="2" t="s">
        <v>57</v>
      </c>
      <c r="E124" s="10" t="s">
        <v>264</v>
      </c>
      <c r="F124" s="11" t="s">
        <v>265</v>
      </c>
      <c r="G124" s="199" t="s">
        <v>57</v>
      </c>
      <c r="H124" s="200" t="s">
        <v>264</v>
      </c>
      <c r="I124" s="201" t="s">
        <v>265</v>
      </c>
      <c r="J124" s="10" t="s">
        <v>57</v>
      </c>
      <c r="K124" s="10" t="s">
        <v>264</v>
      </c>
      <c r="L124" s="115" t="s">
        <v>265</v>
      </c>
      <c r="M124" s="2" t="s">
        <v>57</v>
      </c>
      <c r="N124" s="10" t="s">
        <v>264</v>
      </c>
      <c r="O124" s="66" t="s">
        <v>265</v>
      </c>
      <c r="Q124" s="228"/>
      <c r="R124" s="228"/>
      <c r="S124" s="228"/>
    </row>
    <row r="125" spans="1:19" ht="17.25" thickBot="1">
      <c r="A125" s="123" t="s">
        <v>212</v>
      </c>
      <c r="B125" s="124">
        <v>6.75</v>
      </c>
      <c r="C125" s="76">
        <v>-5.0632911400000001E-2</v>
      </c>
      <c r="D125" s="13">
        <v>6.98</v>
      </c>
      <c r="E125" s="14">
        <f>IF(ISNUMBER(D125), (D125 - $B125) / $B125, "")</f>
        <v>3.4074074074074139E-2</v>
      </c>
      <c r="F125" s="16">
        <f>IF(ISNUMBER(D125), $B145 * E125, "")</f>
        <v>5111.1111111111204</v>
      </c>
      <c r="G125" s="29">
        <v>6.83</v>
      </c>
      <c r="H125" s="14">
        <f>IF(ISNUMBER(G125), (G125 - $B125) / $B125, "")</f>
        <v>1.1851851851851862E-2</v>
      </c>
      <c r="I125" s="100">
        <f>IF(ISNUMBER(G125), $B145 * H125, "")</f>
        <v>1777.7777777777792</v>
      </c>
      <c r="J125" s="13">
        <v>6.77</v>
      </c>
      <c r="K125" s="14">
        <f>IF(ISNUMBER(J125), (J125 - $B125) / $B125, "")</f>
        <v>2.9629629629628999E-3</v>
      </c>
      <c r="L125" s="16">
        <f>IF(ISNUMBER(J125), $B145 * K125, "")</f>
        <v>444.44444444443496</v>
      </c>
      <c r="M125" s="29">
        <v>6.8</v>
      </c>
      <c r="N125" s="14">
        <f>IF(ISNUMBER(M125), (M125 - $B125) / $B125, "")</f>
        <v>7.4074074074073808E-3</v>
      </c>
      <c r="O125" s="16">
        <f>IF(ISNUMBER(M125), $B145 * N125, "")</f>
        <v>1111.1111111111072</v>
      </c>
      <c r="Q125" s="223"/>
      <c r="R125" s="223"/>
      <c r="S125" s="223"/>
    </row>
    <row r="126" spans="1:19" ht="17.25" thickBot="1">
      <c r="A126" s="125" t="s">
        <v>230</v>
      </c>
      <c r="B126" s="126">
        <v>50</v>
      </c>
      <c r="C126" s="77">
        <v>-5.1233396600000002E-2</v>
      </c>
      <c r="D126" s="15">
        <v>51.5</v>
      </c>
      <c r="E126" s="32">
        <f t="shared" ref="E126:E129" si="62">IF(ISNUMBER(D126), (D126 - $B126) / $B126, "")</f>
        <v>0.03</v>
      </c>
      <c r="F126" s="18">
        <f>IF(ISNUMBER(D126), $B145 * E126, "")</f>
        <v>4500</v>
      </c>
      <c r="G126" s="31">
        <v>51.2</v>
      </c>
      <c r="H126" s="32">
        <f t="shared" ref="H126:H129" si="63">IF(ISNUMBER(G126), (G126 - $B126) / $B126, "")</f>
        <v>2.4000000000000056E-2</v>
      </c>
      <c r="I126" s="101">
        <f>IF(ISNUMBER(G126), $B145 * H126, "")</f>
        <v>3600.0000000000082</v>
      </c>
      <c r="J126" s="15">
        <v>50</v>
      </c>
      <c r="K126" s="32">
        <f t="shared" ref="K126:K129" si="64">IF(ISNUMBER(J126), (J126 - $B126) / $B126, "")</f>
        <v>0</v>
      </c>
      <c r="L126" s="18">
        <f>IF(ISNUMBER(J126), $B145 * K126, "")</f>
        <v>0</v>
      </c>
      <c r="M126" s="31">
        <v>50.2</v>
      </c>
      <c r="N126" s="32">
        <f t="shared" ref="N126:N129" si="65">IF(ISNUMBER(M126), (M126 - $B126) / $B126, "")</f>
        <v>4.0000000000000565E-3</v>
      </c>
      <c r="O126" s="18">
        <f>IF(ISNUMBER(M126), $B145 * N126, "")</f>
        <v>600.00000000000841</v>
      </c>
      <c r="Q126" s="223"/>
      <c r="R126" s="223"/>
      <c r="S126" s="223"/>
    </row>
    <row r="127" spans="1:19" ht="17.25" thickBot="1">
      <c r="A127" s="125" t="s">
        <v>234</v>
      </c>
      <c r="B127" s="126">
        <v>95.7</v>
      </c>
      <c r="C127" s="77">
        <v>-5.2475247500000002E-2</v>
      </c>
      <c r="D127" s="15">
        <v>99.6</v>
      </c>
      <c r="E127" s="32">
        <f t="shared" si="62"/>
        <v>4.0752351097178591E-2</v>
      </c>
      <c r="F127" s="18">
        <f>IF(ISNUMBER(D127), $B145 * E127, "")</f>
        <v>6112.8526645767888</v>
      </c>
      <c r="G127" s="31">
        <v>99.3</v>
      </c>
      <c r="H127" s="32">
        <f t="shared" si="63"/>
        <v>3.7617554858934109E-2</v>
      </c>
      <c r="I127" s="101">
        <f>IF(ISNUMBER(G127), $B145 * H127, "")</f>
        <v>5642.6332288401163</v>
      </c>
      <c r="J127" s="15">
        <v>97.7</v>
      </c>
      <c r="K127" s="32">
        <f t="shared" si="64"/>
        <v>2.0898641588296761E-2</v>
      </c>
      <c r="L127" s="18">
        <f>IF(ISNUMBER(J127), $B145 * K127, "")</f>
        <v>3134.7962382445144</v>
      </c>
      <c r="M127" s="31">
        <v>99.7</v>
      </c>
      <c r="N127" s="32">
        <f t="shared" si="65"/>
        <v>4.1797283176593522E-2</v>
      </c>
      <c r="O127" s="18">
        <f>IF(ISNUMBER(M127), $B145 * N127, "")</f>
        <v>6269.5924764890287</v>
      </c>
      <c r="Q127" s="228"/>
      <c r="R127" s="228"/>
      <c r="S127" s="228"/>
    </row>
    <row r="128" spans="1:19" ht="17.25" thickBot="1">
      <c r="A128" s="125" t="s">
        <v>206</v>
      </c>
      <c r="B128" s="126">
        <v>10.5</v>
      </c>
      <c r="C128" s="77">
        <v>-5.4054054099999999E-2</v>
      </c>
      <c r="D128" s="15">
        <v>10.8</v>
      </c>
      <c r="E128" s="32">
        <f t="shared" si="62"/>
        <v>2.857142857142864E-2</v>
      </c>
      <c r="F128" s="18">
        <f>IF(ISNUMBER(D128), $B145 * E128, "")</f>
        <v>4285.7142857142962</v>
      </c>
      <c r="G128" s="31">
        <v>10.8</v>
      </c>
      <c r="H128" s="32">
        <f t="shared" si="63"/>
        <v>2.857142857142864E-2</v>
      </c>
      <c r="I128" s="101">
        <f>IF(ISNUMBER(G128), $B145 * H128, "")</f>
        <v>4285.7142857142962</v>
      </c>
      <c r="J128" s="15">
        <v>10.6</v>
      </c>
      <c r="K128" s="32">
        <f t="shared" si="64"/>
        <v>9.52380952380949E-3</v>
      </c>
      <c r="L128" s="18">
        <f>IF(ISNUMBER(J128), $B145 * K128, "")</f>
        <v>1428.5714285714234</v>
      </c>
      <c r="M128" s="31">
        <v>10.7</v>
      </c>
      <c r="N128" s="32">
        <f t="shared" si="65"/>
        <v>1.904761904761898E-2</v>
      </c>
      <c r="O128" s="18">
        <f>IF(ISNUMBER(M128), $B145 * N128, "")</f>
        <v>2857.1428571428469</v>
      </c>
      <c r="Q128" s="228"/>
      <c r="R128" s="228"/>
      <c r="S128" s="228"/>
    </row>
    <row r="129" spans="1:19" ht="17.25" thickBot="1">
      <c r="A129" s="127" t="s">
        <v>127</v>
      </c>
      <c r="B129" s="128">
        <v>78.3</v>
      </c>
      <c r="C129" s="78">
        <v>-5.4347826100000003E-2</v>
      </c>
      <c r="D129" s="20">
        <v>81.099999999999994</v>
      </c>
      <c r="E129" s="21">
        <f t="shared" si="62"/>
        <v>3.575989782886331E-2</v>
      </c>
      <c r="F129" s="22">
        <f>IF(ISNUMBER(D129), $B145 * E129, "")</f>
        <v>5363.9846743294966</v>
      </c>
      <c r="G129" s="30">
        <v>79.2</v>
      </c>
      <c r="H129" s="21">
        <f t="shared" si="63"/>
        <v>1.1494252873563291E-2</v>
      </c>
      <c r="I129" s="105">
        <f>IF(ISNUMBER(G129), $B145 * H129, "")</f>
        <v>1724.1379310344937</v>
      </c>
      <c r="J129" s="20">
        <v>78.3</v>
      </c>
      <c r="K129" s="21">
        <f t="shared" si="64"/>
        <v>0</v>
      </c>
      <c r="L129" s="22">
        <f>IF(ISNUMBER(J129), $B145 * K129, "")</f>
        <v>0</v>
      </c>
      <c r="M129" s="30">
        <v>78.7</v>
      </c>
      <c r="N129" s="21">
        <f t="shared" si="65"/>
        <v>5.1085568326948369E-3</v>
      </c>
      <c r="O129" s="22">
        <f>IF(ISNUMBER(M129), $B145 * N129, "")</f>
        <v>766.28352490422549</v>
      </c>
      <c r="Q129" s="228"/>
      <c r="R129" s="228"/>
      <c r="S129" s="228"/>
    </row>
    <row r="130" spans="1:19" ht="17.25" thickBot="1">
      <c r="A130" s="125" t="s">
        <v>331</v>
      </c>
      <c r="B130" s="129">
        <v>9.0399999999999994E-2</v>
      </c>
      <c r="C130" s="80">
        <v>-5.53814002E-2</v>
      </c>
      <c r="D130" s="106">
        <v>9.3399999999999997E-2</v>
      </c>
      <c r="E130" s="107">
        <f>IF(ISNUMBER(D130), (D130 - $B130) / $B130, "")</f>
        <v>3.3185840707964633E-2</v>
      </c>
      <c r="F130" s="108">
        <f>IF(ISNUMBER(D130), $B145 * E130, "")</f>
        <v>4977.8761061946952</v>
      </c>
      <c r="G130" s="109">
        <v>9.11E-2</v>
      </c>
      <c r="H130" s="107">
        <f>IF(ISNUMBER(G130), (G130 - $B130) / $B130, "")</f>
        <v>7.7433628318584755E-3</v>
      </c>
      <c r="I130" s="110">
        <f>IF(ISNUMBER(G130), $B145 * H130, "")</f>
        <v>1161.5044247787714</v>
      </c>
      <c r="J130" s="106">
        <v>8.9499999999999996E-2</v>
      </c>
      <c r="K130" s="107">
        <f>IF(ISNUMBER(J130), (J130 - $B130) / $B130, "")</f>
        <v>-9.9557522123893596E-3</v>
      </c>
      <c r="L130" s="108">
        <f>IF(ISNUMBER(J130), $B145 * K130, "")</f>
        <v>-1493.362831858404</v>
      </c>
      <c r="M130" s="109">
        <v>9.1399999999999995E-2</v>
      </c>
      <c r="N130" s="107">
        <f>IF(ISNUMBER(M130), (M130 - $B130) / $B130, "")</f>
        <v>1.1061946902654878E-2</v>
      </c>
      <c r="O130" s="108">
        <f>IF(ISNUMBER(M130), $B145 * N130, "")</f>
        <v>1659.2920353982315</v>
      </c>
      <c r="Q130" s="228"/>
      <c r="R130" s="228"/>
      <c r="S130" s="228"/>
    </row>
    <row r="131" spans="1:19" ht="17.25" thickBot="1">
      <c r="A131" s="125" t="s">
        <v>159</v>
      </c>
      <c r="B131" s="126">
        <v>63</v>
      </c>
      <c r="C131" s="77">
        <v>-5.5472263899999999E-2</v>
      </c>
      <c r="D131" s="15">
        <v>65.8</v>
      </c>
      <c r="E131" s="32">
        <f t="shared" ref="E131:E134" si="66">IF(ISNUMBER(D131), (D131 - $B131) / $B131, "")</f>
        <v>4.4444444444444398E-2</v>
      </c>
      <c r="F131" s="18">
        <f>IF(ISNUMBER(D131), $B145 * E131, "")</f>
        <v>6666.6666666666597</v>
      </c>
      <c r="G131" s="31">
        <v>63.5</v>
      </c>
      <c r="H131" s="32">
        <f t="shared" ref="H131:H134" si="67">IF(ISNUMBER(G131), (G131 - $B131) / $B131, "")</f>
        <v>7.9365079365079361E-3</v>
      </c>
      <c r="I131" s="101">
        <f>IF(ISNUMBER(G131), $B145 * H131, "")</f>
        <v>1190.4761904761904</v>
      </c>
      <c r="J131" s="15">
        <v>63.2</v>
      </c>
      <c r="K131" s="32">
        <f t="shared" ref="K131:K134" si="68">IF(ISNUMBER(J131), (J131 - $B131) / $B131, "")</f>
        <v>3.1746031746032197E-3</v>
      </c>
      <c r="L131" s="18">
        <f>IF(ISNUMBER(J131), $B145 * K131, "")</f>
        <v>476.19047619048297</v>
      </c>
      <c r="M131" s="31">
        <v>63.7</v>
      </c>
      <c r="N131" s="32">
        <f t="shared" ref="N131:N134" si="69">IF(ISNUMBER(M131), (M131 - $B131) / $B131, "")</f>
        <v>1.1111111111111157E-2</v>
      </c>
      <c r="O131" s="18">
        <f>IF(ISNUMBER(M131), $B145 * N131, "")</f>
        <v>1666.6666666666736</v>
      </c>
      <c r="Q131" s="228"/>
      <c r="R131" s="228"/>
      <c r="S131" s="228"/>
    </row>
    <row r="132" spans="1:19" ht="17.25" thickBot="1">
      <c r="A132" s="125" t="s">
        <v>175</v>
      </c>
      <c r="B132" s="126">
        <v>10.199999999999999</v>
      </c>
      <c r="C132" s="77">
        <v>-5.5555555600000001E-2</v>
      </c>
      <c r="D132" s="15">
        <v>10.5</v>
      </c>
      <c r="E132" s="32">
        <f t="shared" si="66"/>
        <v>2.9411764705882425E-2</v>
      </c>
      <c r="F132" s="18">
        <f>IF(ISNUMBER(D132), $B145 * E132, "")</f>
        <v>4411.7647058823641</v>
      </c>
      <c r="G132" s="31">
        <v>10.4</v>
      </c>
      <c r="H132" s="32">
        <f t="shared" si="67"/>
        <v>1.9607843137255009E-2</v>
      </c>
      <c r="I132" s="101">
        <f>IF(ISNUMBER(G132), $B145 * H132, "")</f>
        <v>2941.1764705882515</v>
      </c>
      <c r="J132" s="15">
        <v>10.3</v>
      </c>
      <c r="K132" s="32">
        <f t="shared" si="68"/>
        <v>9.8039215686275914E-3</v>
      </c>
      <c r="L132" s="18">
        <f>IF(ISNUMBER(J132), $B145 * K132, "")</f>
        <v>1470.5882352941387</v>
      </c>
      <c r="M132" s="31">
        <v>10.4</v>
      </c>
      <c r="N132" s="32">
        <f t="shared" si="69"/>
        <v>1.9607843137255009E-2</v>
      </c>
      <c r="O132" s="18">
        <f>IF(ISNUMBER(M132), $B145 * N132, "")</f>
        <v>2941.1764705882515</v>
      </c>
      <c r="Q132" s="228"/>
      <c r="R132" s="228"/>
      <c r="S132" s="228"/>
    </row>
    <row r="133" spans="1:19" ht="17.25" thickBot="1">
      <c r="A133" s="125" t="s">
        <v>141</v>
      </c>
      <c r="B133" s="126">
        <v>82.2</v>
      </c>
      <c r="C133" s="77">
        <v>-5.73394495E-2</v>
      </c>
      <c r="D133" s="15">
        <v>84.8</v>
      </c>
      <c r="E133" s="32">
        <f t="shared" si="66"/>
        <v>3.163017031630163E-2</v>
      </c>
      <c r="F133" s="18">
        <f>IF(ISNUMBER(D133), $B145 * E133, "")</f>
        <v>4744.5255474452442</v>
      </c>
      <c r="G133" s="31">
        <v>82.9</v>
      </c>
      <c r="H133" s="32">
        <f t="shared" si="67"/>
        <v>8.5158150851581856E-3</v>
      </c>
      <c r="I133" s="101">
        <f>IF(ISNUMBER(G133), $B145 * H133, "")</f>
        <v>1277.3722627737279</v>
      </c>
      <c r="J133" s="15">
        <v>81</v>
      </c>
      <c r="K133" s="32">
        <f t="shared" si="68"/>
        <v>-1.4598540145985436E-2</v>
      </c>
      <c r="L133" s="18">
        <f>IF(ISNUMBER(J133), $B145 * K133, "")</f>
        <v>-2189.7810218978152</v>
      </c>
      <c r="M133" s="31">
        <v>80.7</v>
      </c>
      <c r="N133" s="32">
        <f t="shared" si="69"/>
        <v>-1.824817518248175E-2</v>
      </c>
      <c r="O133" s="18">
        <f>IF(ISNUMBER(M133), $B145 * N133, "")</f>
        <v>-2737.2262773722628</v>
      </c>
      <c r="Q133" s="33"/>
      <c r="R133" s="33"/>
    </row>
    <row r="134" spans="1:19" ht="17.25" thickBot="1">
      <c r="A134" s="130" t="s">
        <v>129</v>
      </c>
      <c r="B134" s="131">
        <v>53.1</v>
      </c>
      <c r="C134" s="79">
        <v>-5.8510638300000001E-2</v>
      </c>
      <c r="D134" s="24">
        <v>54.7</v>
      </c>
      <c r="E134" s="25">
        <f t="shared" si="66"/>
        <v>3.013182674199626E-2</v>
      </c>
      <c r="F134" s="104">
        <f>IF(ISNUMBER(D134), $B145 * E134, "")</f>
        <v>4519.7740112994388</v>
      </c>
      <c r="G134" s="102">
        <v>53.3</v>
      </c>
      <c r="H134" s="25">
        <f t="shared" si="67"/>
        <v>3.7664783427494488E-3</v>
      </c>
      <c r="I134" s="103">
        <f>IF(ISNUMBER(G134), $B145 * H134, "")</f>
        <v>564.97175141241735</v>
      </c>
      <c r="J134" s="24">
        <v>52</v>
      </c>
      <c r="K134" s="25">
        <f t="shared" si="68"/>
        <v>-2.0715630885122436E-2</v>
      </c>
      <c r="L134" s="104">
        <f>IF(ISNUMBER(J134), $B145 * K134, "")</f>
        <v>-3107.3446327683655</v>
      </c>
      <c r="M134" s="102">
        <v>53.8</v>
      </c>
      <c r="N134" s="25">
        <f t="shared" si="69"/>
        <v>1.3182674199623271E-2</v>
      </c>
      <c r="O134" s="104">
        <f>IF(ISNUMBER(M134), $B145 * N134, "")</f>
        <v>1977.4011299434908</v>
      </c>
      <c r="Q134" s="237"/>
      <c r="R134" s="238"/>
      <c r="S134" s="239"/>
    </row>
    <row r="135" spans="1:19">
      <c r="A135" s="123" t="s">
        <v>119</v>
      </c>
      <c r="B135" s="124">
        <v>15.9</v>
      </c>
      <c r="C135" s="76">
        <v>-5.91715976E-2</v>
      </c>
      <c r="D135" s="13">
        <v>16.5</v>
      </c>
      <c r="E135" s="14">
        <f>IF(ISNUMBER(D135), (D135 - $B135) / $B135, "")</f>
        <v>3.7735849056603751E-2</v>
      </c>
      <c r="F135" s="16">
        <f>IF(ISNUMBER(D135), $B145 * E135, "")</f>
        <v>5660.377358490563</v>
      </c>
      <c r="G135" s="29">
        <v>16.2</v>
      </c>
      <c r="H135" s="14">
        <f>IF(ISNUMBER(G135), (G135 - $B135) / $B135, "")</f>
        <v>1.886792452830182E-2</v>
      </c>
      <c r="I135" s="100">
        <f>IF(ISNUMBER(G135), $B145 * H135, "")</f>
        <v>2830.1886792452729</v>
      </c>
      <c r="J135" s="13">
        <v>15.8</v>
      </c>
      <c r="K135" s="14">
        <f>IF(ISNUMBER(J135), (J135 - $B135) / $B135, "")</f>
        <v>-6.2893081761006067E-3</v>
      </c>
      <c r="L135" s="16">
        <f>IF(ISNUMBER(J135), $B145 * K135, "")</f>
        <v>-943.39622641509106</v>
      </c>
      <c r="M135" s="29">
        <v>16</v>
      </c>
      <c r="N135" s="14">
        <f>IF(ISNUMBER(M135), (M135 - $B135) / $B135, "")</f>
        <v>6.2893081761006067E-3</v>
      </c>
      <c r="O135" s="16">
        <f>IF(ISNUMBER(M135), $B145 * N135, "")</f>
        <v>943.39622641509106</v>
      </c>
      <c r="Q135" s="240"/>
      <c r="R135" s="241"/>
      <c r="S135" s="242"/>
    </row>
    <row r="136" spans="1:19" ht="17.25" thickBot="1">
      <c r="A136" s="125" t="s">
        <v>200</v>
      </c>
      <c r="B136" s="126">
        <v>10.3</v>
      </c>
      <c r="C136" s="77">
        <v>-6.3636363599999995E-2</v>
      </c>
      <c r="D136" s="15">
        <v>10.9</v>
      </c>
      <c r="E136" s="32">
        <f t="shared" ref="E136:E139" si="70">IF(ISNUMBER(D136), (D136 - $B136) / $B136, "")</f>
        <v>5.825242718446598E-2</v>
      </c>
      <c r="F136" s="18">
        <f>IF(ISNUMBER(D136), $B145 * E136, "")</f>
        <v>8737.8640776698976</v>
      </c>
      <c r="G136" s="31">
        <v>10.8</v>
      </c>
      <c r="H136" s="32">
        <f t="shared" ref="H136:H139" si="71">IF(ISNUMBER(G136), (G136 - $B136) / $B136, "")</f>
        <v>4.8543689320388349E-2</v>
      </c>
      <c r="I136" s="101">
        <f>IF(ISNUMBER(G136), $B145 * H136, "")</f>
        <v>7281.5533980582522</v>
      </c>
      <c r="J136" s="15">
        <v>10.6</v>
      </c>
      <c r="K136" s="32">
        <f t="shared" ref="K136:K139" si="72">IF(ISNUMBER(J136), (J136 - $B136) / $B136, "")</f>
        <v>2.9126213592232903E-2</v>
      </c>
      <c r="L136" s="18">
        <f>IF(ISNUMBER(J136), $B145 * K136, "")</f>
        <v>4368.9320388349352</v>
      </c>
      <c r="M136" s="31">
        <v>10.7</v>
      </c>
      <c r="N136" s="32">
        <f t="shared" ref="N136:N139" si="73">IF(ISNUMBER(M136), (M136 - $B136) / $B136, "")</f>
        <v>3.8834951456310537E-2</v>
      </c>
      <c r="O136" s="18">
        <f>IF(ISNUMBER(M136), $B145 * N136, "")</f>
        <v>5825.2427184465805</v>
      </c>
      <c r="Q136" s="243"/>
      <c r="R136" s="244"/>
      <c r="S136" s="245"/>
    </row>
    <row r="137" spans="1:19" ht="17.25" thickBot="1">
      <c r="A137" s="125" t="s">
        <v>125</v>
      </c>
      <c r="B137" s="126">
        <v>60.1</v>
      </c>
      <c r="C137" s="77">
        <v>-6.6770186300000006E-2</v>
      </c>
      <c r="D137" s="15">
        <v>61.8</v>
      </c>
      <c r="E137" s="32">
        <f t="shared" si="70"/>
        <v>2.8286189683860163E-2</v>
      </c>
      <c r="F137" s="18">
        <f>IF(ISNUMBER(D137), $B145 * E137, "")</f>
        <v>4242.9284525790245</v>
      </c>
      <c r="G137" s="31">
        <v>60.3</v>
      </c>
      <c r="H137" s="32">
        <f t="shared" si="71"/>
        <v>3.3277870216305446E-3</v>
      </c>
      <c r="I137" s="101">
        <f>IF(ISNUMBER(G137), $B145 * H137, "")</f>
        <v>499.1680532445817</v>
      </c>
      <c r="J137" s="15">
        <v>59.1</v>
      </c>
      <c r="K137" s="32">
        <f t="shared" si="72"/>
        <v>-1.6638935108153077E-2</v>
      </c>
      <c r="L137" s="18">
        <f>IF(ISNUMBER(J137), $B145 * K137, "")</f>
        <v>-2495.8402662229614</v>
      </c>
      <c r="M137" s="31">
        <v>60.5</v>
      </c>
      <c r="N137" s="32">
        <f t="shared" si="73"/>
        <v>6.6555740432612072E-3</v>
      </c>
      <c r="O137" s="18">
        <f>IF(ISNUMBER(M137), $B145 * N137, "")</f>
        <v>998.33610648918102</v>
      </c>
      <c r="Q137" s="228"/>
      <c r="R137" s="228"/>
      <c r="S137" s="228"/>
    </row>
    <row r="138" spans="1:19" ht="17.25" thickBot="1">
      <c r="A138" s="125" t="s">
        <v>64</v>
      </c>
      <c r="B138" s="126">
        <v>27.8</v>
      </c>
      <c r="C138" s="77">
        <v>-6.7114093999999999E-2</v>
      </c>
      <c r="D138" s="15">
        <v>28.8</v>
      </c>
      <c r="E138" s="32">
        <f t="shared" si="70"/>
        <v>3.5971223021582732E-2</v>
      </c>
      <c r="F138" s="18">
        <f>IF(ISNUMBER(D138), $B145 * E138, "")</f>
        <v>5395.6834532374096</v>
      </c>
      <c r="G138" s="31">
        <v>28.4</v>
      </c>
      <c r="H138" s="32">
        <f t="shared" si="71"/>
        <v>2.1582733812949562E-2</v>
      </c>
      <c r="I138" s="101">
        <f>IF(ISNUMBER(G138), $B145 * H138, "")</f>
        <v>3237.4100719424341</v>
      </c>
      <c r="J138" s="15">
        <v>28.1</v>
      </c>
      <c r="K138" s="32">
        <f t="shared" si="72"/>
        <v>1.0791366906474845E-2</v>
      </c>
      <c r="L138" s="18">
        <f>IF(ISNUMBER(J138), $B145 * K138, "")</f>
        <v>1618.7050359712268</v>
      </c>
      <c r="M138" s="31">
        <v>28.5</v>
      </c>
      <c r="N138" s="32">
        <f t="shared" si="73"/>
        <v>2.5179856115107889E-2</v>
      </c>
      <c r="O138" s="18">
        <f>IF(ISNUMBER(M138), $B145 * N138, "")</f>
        <v>3776.9784172661834</v>
      </c>
      <c r="Q138" s="223"/>
      <c r="R138" s="223"/>
      <c r="S138" s="223"/>
    </row>
    <row r="139" spans="1:19" ht="17.25" thickBot="1">
      <c r="A139" s="127" t="s">
        <v>145</v>
      </c>
      <c r="B139" s="128">
        <v>11.1</v>
      </c>
      <c r="C139" s="78">
        <v>-6.7226890799999994E-2</v>
      </c>
      <c r="D139" s="20">
        <v>11.4</v>
      </c>
      <c r="E139" s="21">
        <f t="shared" si="70"/>
        <v>2.7027027027027091E-2</v>
      </c>
      <c r="F139" s="22">
        <f>IF(ISNUMBER(D139), $B145 * E139, "")</f>
        <v>4054.0540540540637</v>
      </c>
      <c r="G139" s="30">
        <v>11.2</v>
      </c>
      <c r="H139" s="21">
        <f t="shared" si="71"/>
        <v>9.0090090090089777E-3</v>
      </c>
      <c r="I139" s="105">
        <f>IF(ISNUMBER(G139), $B145 * H139, "")</f>
        <v>1351.3513513513467</v>
      </c>
      <c r="J139" s="20">
        <v>11</v>
      </c>
      <c r="K139" s="21">
        <f t="shared" si="72"/>
        <v>-9.0090090090089777E-3</v>
      </c>
      <c r="L139" s="22">
        <f>IF(ISNUMBER(J139), $B145 * K139, "")</f>
        <v>-1351.3513513513467</v>
      </c>
      <c r="M139" s="30">
        <v>11.3</v>
      </c>
      <c r="N139" s="21">
        <f t="shared" si="73"/>
        <v>1.8018018018018115E-2</v>
      </c>
      <c r="O139" s="22">
        <f>IF(ISNUMBER(M139), $B145 * N139, "")</f>
        <v>2702.702702702717</v>
      </c>
      <c r="Q139" s="223"/>
      <c r="R139" s="223"/>
      <c r="S139" s="223"/>
    </row>
    <row r="140" spans="1:19" ht="17.25" thickBot="1">
      <c r="A140" s="125" t="s">
        <v>204</v>
      </c>
      <c r="B140" s="129">
        <v>7.25</v>
      </c>
      <c r="C140" s="80">
        <v>-7.0512820500000004E-2</v>
      </c>
      <c r="D140" s="106">
        <v>7.44</v>
      </c>
      <c r="E140" s="107">
        <f>IF(ISNUMBER(D140), (D140 - $B140) / $B140, "")</f>
        <v>2.6206896551724191E-2</v>
      </c>
      <c r="F140" s="108">
        <f>IF(ISNUMBER(D140), $B145 * E140, "")</f>
        <v>3931.0344827586287</v>
      </c>
      <c r="G140" s="109">
        <v>7.29</v>
      </c>
      <c r="H140" s="107">
        <f>IF(ISNUMBER(G140), (G140 - $B140) / $B140, "")</f>
        <v>5.5172413793103496E-3</v>
      </c>
      <c r="I140" s="110">
        <f>IF(ISNUMBER(G140), $B145 * H140, "")</f>
        <v>827.58620689655243</v>
      </c>
      <c r="J140" s="106">
        <v>7.26</v>
      </c>
      <c r="K140" s="107">
        <f>IF(ISNUMBER(J140), (J140 - $B140) / $B140, "")</f>
        <v>1.3793103448275568E-3</v>
      </c>
      <c r="L140" s="108">
        <f>IF(ISNUMBER(J140), $B145 * K140, "")</f>
        <v>206.89655172413353</v>
      </c>
      <c r="M140" s="109">
        <v>7.29</v>
      </c>
      <c r="N140" s="107">
        <f>IF(ISNUMBER(M140), (M140 - $B140) / $B140, "")</f>
        <v>5.5172413793103496E-3</v>
      </c>
      <c r="O140" s="108">
        <f>IF(ISNUMBER(M140), $B145 * N140, "")</f>
        <v>827.58620689655243</v>
      </c>
      <c r="Q140" s="228"/>
      <c r="R140" s="228"/>
      <c r="S140" s="228"/>
    </row>
    <row r="141" spans="1:19" ht="17.25" thickBot="1">
      <c r="A141" s="125" t="s">
        <v>71</v>
      </c>
      <c r="B141" s="126">
        <v>18.2</v>
      </c>
      <c r="C141" s="77">
        <v>-7.1428571400000002E-2</v>
      </c>
      <c r="D141" s="15">
        <v>18.600000000000001</v>
      </c>
      <c r="E141" s="32">
        <f t="shared" ref="E141:E144" si="74">IF(ISNUMBER(D141), (D141 - $B141) / $B141, "")</f>
        <v>2.1978021978022098E-2</v>
      </c>
      <c r="F141" s="18">
        <f>IF(ISNUMBER(D141), $B145 * E141, "")</f>
        <v>3296.7032967033147</v>
      </c>
      <c r="G141" s="31">
        <v>18.100000000000001</v>
      </c>
      <c r="H141" s="32">
        <f t="shared" ref="H141:H144" si="75">IF(ISNUMBER(G141), (G141 - $B141) / $B141, "")</f>
        <v>-5.4945054945053778E-3</v>
      </c>
      <c r="I141" s="101">
        <f>IF(ISNUMBER(G141), $B145 * H141, "")</f>
        <v>-824.17582417580672</v>
      </c>
      <c r="J141" s="15">
        <v>18.100000000000001</v>
      </c>
      <c r="K141" s="32">
        <f t="shared" ref="K141:K144" si="76">IF(ISNUMBER(J141), (J141 - $B141) / $B141, "")</f>
        <v>-5.4945054945053778E-3</v>
      </c>
      <c r="L141" s="18">
        <f>IF(ISNUMBER(J141), $B145 * K141, "")</f>
        <v>-824.17582417580672</v>
      </c>
      <c r="M141" s="31">
        <v>18.3</v>
      </c>
      <c r="N141" s="32">
        <f t="shared" ref="N141:N144" si="77">IF(ISNUMBER(M141), (M141 - $B141) / $B141, "")</f>
        <v>5.494505494505573E-3</v>
      </c>
      <c r="O141" s="18">
        <f>IF(ISNUMBER(M141), $B145 * N141, "")</f>
        <v>824.17582417583594</v>
      </c>
      <c r="Q141" s="228"/>
      <c r="R141" s="228"/>
      <c r="S141" s="228"/>
    </row>
    <row r="142" spans="1:19" ht="17.25" thickBot="1">
      <c r="A142" s="125" t="s">
        <v>147</v>
      </c>
      <c r="B142" s="126">
        <v>8.31</v>
      </c>
      <c r="C142" s="77">
        <v>-7.5639599599999996E-2</v>
      </c>
      <c r="D142" s="15">
        <v>8.66</v>
      </c>
      <c r="E142" s="32">
        <f t="shared" si="74"/>
        <v>4.2117930204572759E-2</v>
      </c>
      <c r="F142" s="18">
        <f>IF(ISNUMBER(D142), $B145 * E142, "")</f>
        <v>6317.6895306859142</v>
      </c>
      <c r="G142" s="31">
        <v>8.51</v>
      </c>
      <c r="H142" s="32">
        <f t="shared" si="75"/>
        <v>2.4067388688327231E-2</v>
      </c>
      <c r="I142" s="101">
        <f>IF(ISNUMBER(G142), $B145 * H142, "")</f>
        <v>3610.1083032490847</v>
      </c>
      <c r="J142" s="15">
        <v>8.4</v>
      </c>
      <c r="K142" s="32">
        <f t="shared" si="76"/>
        <v>1.0830324909747275E-2</v>
      </c>
      <c r="L142" s="18">
        <f>IF(ISNUMBER(J142), $B145 * K142, "")</f>
        <v>1624.5487364620913</v>
      </c>
      <c r="M142" s="31">
        <v>8.4</v>
      </c>
      <c r="N142" s="32">
        <f t="shared" si="77"/>
        <v>1.0830324909747275E-2</v>
      </c>
      <c r="O142" s="18">
        <f>IF(ISNUMBER(M142), $B145 * N142, "")</f>
        <v>1624.5487364620913</v>
      </c>
      <c r="Q142" s="228"/>
      <c r="R142" s="228"/>
      <c r="S142" s="228"/>
    </row>
    <row r="143" spans="1:19">
      <c r="A143" s="125" t="s">
        <v>190</v>
      </c>
      <c r="B143" s="126">
        <v>82.4</v>
      </c>
      <c r="C143" s="77">
        <v>-7.8299776299999999E-2</v>
      </c>
      <c r="D143" s="15">
        <v>85.3</v>
      </c>
      <c r="E143" s="32">
        <f t="shared" si="74"/>
        <v>3.5194174757281448E-2</v>
      </c>
      <c r="F143" s="18">
        <f>IF(ISNUMBER(D143), $B145 * E143, "")</f>
        <v>5279.126213592217</v>
      </c>
      <c r="G143" s="31">
        <v>83.6</v>
      </c>
      <c r="H143" s="32">
        <f t="shared" si="75"/>
        <v>1.4563106796116367E-2</v>
      </c>
      <c r="I143" s="101">
        <f>IF(ISNUMBER(G143), $B145 * H143, "")</f>
        <v>2184.4660194174548</v>
      </c>
      <c r="J143" s="15">
        <v>81.3</v>
      </c>
      <c r="K143" s="32">
        <f t="shared" si="76"/>
        <v>-1.3349514563106899E-2</v>
      </c>
      <c r="L143" s="18">
        <f>IF(ISNUMBER(J143), $B145 * K143, "")</f>
        <v>-2002.427184466035</v>
      </c>
      <c r="M143" s="31">
        <v>82.7</v>
      </c>
      <c r="N143" s="32">
        <f t="shared" si="77"/>
        <v>3.6407766990290916E-3</v>
      </c>
      <c r="O143" s="18">
        <f>IF(ISNUMBER(M143), $B145 * N143, "")</f>
        <v>546.11650485436371</v>
      </c>
      <c r="Q143" s="250"/>
      <c r="R143" s="251"/>
      <c r="S143" s="252"/>
    </row>
    <row r="144" spans="1:19" ht="17.25" thickBot="1">
      <c r="A144" s="130" t="s">
        <v>246</v>
      </c>
      <c r="B144" s="131">
        <v>58.4</v>
      </c>
      <c r="C144" s="79">
        <v>-9.5975232199999996E-2</v>
      </c>
      <c r="D144" s="24">
        <v>59.9</v>
      </c>
      <c r="E144" s="25">
        <f t="shared" si="74"/>
        <v>2.5684931506849317E-2</v>
      </c>
      <c r="F144" s="104">
        <f>IF(ISNUMBER(D144), $B145 * E144, "")</f>
        <v>3852.7397260273974</v>
      </c>
      <c r="G144" s="102">
        <v>58.2</v>
      </c>
      <c r="H144" s="25">
        <f t="shared" si="75"/>
        <v>-3.4246575342465023E-3</v>
      </c>
      <c r="I144" s="103">
        <f>IF(ISNUMBER(G144), $B145 * H144, "")</f>
        <v>-513.69863013697534</v>
      </c>
      <c r="J144" s="24">
        <v>57.2</v>
      </c>
      <c r="K144" s="25">
        <f t="shared" si="76"/>
        <v>-2.0547945205479378E-2</v>
      </c>
      <c r="L144" s="104">
        <f>IF(ISNUMBER(J144), $B145 * K144, "")</f>
        <v>-3082.1917808219068</v>
      </c>
      <c r="M144" s="102">
        <v>58</v>
      </c>
      <c r="N144" s="25">
        <f t="shared" si="77"/>
        <v>-6.8493150684931269E-3</v>
      </c>
      <c r="O144" s="104">
        <f>IF(ISNUMBER(M144), $B145 * N144, "")</f>
        <v>-1027.3972602739691</v>
      </c>
      <c r="Q144" s="253"/>
      <c r="R144" s="254"/>
      <c r="S144" s="255"/>
    </row>
    <row r="145" spans="1:19" ht="17.25" thickBot="1">
      <c r="A145" s="132" t="s">
        <v>266</v>
      </c>
      <c r="B145" s="261">
        <f>$B$37</f>
        <v>150000</v>
      </c>
      <c r="C145" s="262"/>
      <c r="D145" s="26" t="s">
        <v>267</v>
      </c>
      <c r="E145" s="27">
        <f>IF(COUNT(E125:E144), SUM(E125:E144) / COUNT(E125:E144), 0)</f>
        <v>3.3820823473006183E-2</v>
      </c>
      <c r="F145" s="28">
        <f>SUM(F125:F144)</f>
        <v>101462.47041901851</v>
      </c>
      <c r="G145" s="26" t="s">
        <v>267</v>
      </c>
      <c r="H145" s="27">
        <f>IF(COUNT(H125:H144), SUM(H125:H144) / COUNT(H125:H144), 0)</f>
        <v>1.4883240650829421E-2</v>
      </c>
      <c r="I145" s="28">
        <f>SUM(I125:I144)</f>
        <v>44649.721952488246</v>
      </c>
      <c r="J145" s="26" t="s">
        <v>267</v>
      </c>
      <c r="K145" s="27">
        <f>IF(COUNT(K125:K144), SUM(K125:K144) / COUNT(K125:K144), 0)</f>
        <v>-9.0539931141345067E-4</v>
      </c>
      <c r="L145" s="28">
        <f>SUM(L125:L144)</f>
        <v>-2716.1979342403511</v>
      </c>
      <c r="M145" s="26" t="s">
        <v>267</v>
      </c>
      <c r="N145" s="27">
        <f>IF(COUNT(N125:N144), SUM(N125:N144) / COUNT(N125:N144), 0)</f>
        <v>1.1384375392768745E-2</v>
      </c>
      <c r="O145" s="28">
        <f>SUM(O125:O144)</f>
        <v>34153.126178306229</v>
      </c>
      <c r="Q145" s="256"/>
      <c r="R145" s="257"/>
      <c r="S145" s="258"/>
    </row>
    <row r="147" spans="1:19" ht="17.25" thickBot="1"/>
    <row r="148" spans="1:19" ht="17.25" thickBot="1">
      <c r="A148" s="202" t="s">
        <v>255</v>
      </c>
      <c r="B148" s="203"/>
      <c r="C148" s="203"/>
      <c r="D148" s="203"/>
      <c r="E148" s="203"/>
      <c r="F148" s="203"/>
      <c r="G148" s="203"/>
      <c r="H148" s="203"/>
      <c r="I148" s="203"/>
      <c r="J148" s="203"/>
      <c r="K148" s="203"/>
      <c r="L148" s="203"/>
      <c r="M148" s="203"/>
      <c r="N148" s="203"/>
      <c r="O148" s="204"/>
      <c r="Q148" s="223"/>
      <c r="R148" s="223"/>
      <c r="S148" s="223"/>
    </row>
    <row r="149" spans="1:19" ht="17.25" thickBot="1">
      <c r="A149" s="198" t="s">
        <v>263</v>
      </c>
      <c r="B149" s="202" t="s">
        <v>49</v>
      </c>
      <c r="C149" s="204"/>
      <c r="D149" s="202" t="s">
        <v>57</v>
      </c>
      <c r="E149" s="203"/>
      <c r="F149" s="204"/>
      <c r="G149" s="229">
        <f>_xlfn.IFNA(VLOOKUP(B149, 현재가테이블!$B$2:$D$200, 2, FALSE), "-")</f>
        <v>48446000</v>
      </c>
      <c r="H149" s="230"/>
      <c r="I149" s="231"/>
      <c r="J149" s="202" t="s">
        <v>58</v>
      </c>
      <c r="K149" s="203"/>
      <c r="L149" s="204"/>
      <c r="M149" s="232">
        <f>_xlfn.IFNA(VLOOKUP(B149, 현재가테이블!$B$2:$D$200, 3, FALSE), "-")</f>
        <v>4.5040769699999997E-2</v>
      </c>
      <c r="N149" s="233"/>
      <c r="O149" s="234"/>
      <c r="Q149" s="223"/>
      <c r="R149" s="223"/>
      <c r="S149" s="223"/>
    </row>
    <row r="150" spans="1:19" ht="17.25" thickBot="1">
      <c r="A150" s="263" t="s">
        <v>54</v>
      </c>
      <c r="B150" s="265" t="str">
        <f>TEXT($G$1, "[$-ko-KR]yyyy-mm-dd(ddd) ") &amp; "오전 00:00"</f>
        <v>2022-02-21(월) 오전 00:00</v>
      </c>
      <c r="C150" s="266"/>
      <c r="D150" s="225" t="str">
        <f>TEXT($G$1, "[$-ko-KR]yyyy-mm-dd(ddd) ") &amp; "오후 14:00"</f>
        <v>2022-02-21(월) 오후 14:00</v>
      </c>
      <c r="E150" s="226"/>
      <c r="F150" s="227"/>
      <c r="G150" s="225" t="str">
        <f>TEXT($G$1, "[$-ko-KR]yyyy-mm-dd(ddd) ") &amp; "오후 19:00"</f>
        <v>2022-02-21(월) 오후 19:00</v>
      </c>
      <c r="H150" s="226"/>
      <c r="I150" s="227"/>
      <c r="J150" s="225" t="str">
        <f>TEXT($G$1, "[$-ko-KR]yyyy-mm-dd(ddd) ") &amp; "오후 21:00"</f>
        <v>2022-02-21(월) 오후 21:00</v>
      </c>
      <c r="K150" s="226"/>
      <c r="L150" s="227"/>
      <c r="M150" s="225" t="str">
        <f>TEXT($G$1+1, "[$-ko-KR]yyyy-mm-dd(ddd) ") &amp; "오전 00:00"</f>
        <v>2022-02-22(화) 오전 00:00</v>
      </c>
      <c r="N150" s="226"/>
      <c r="O150" s="227"/>
      <c r="Q150" s="223"/>
      <c r="R150" s="223"/>
      <c r="S150" s="223"/>
    </row>
    <row r="151" spans="1:19" ht="17.25" thickBot="1">
      <c r="A151" s="264"/>
      <c r="B151" s="121" t="s">
        <v>57</v>
      </c>
      <c r="C151" s="122" t="s">
        <v>58</v>
      </c>
      <c r="D151" s="2" t="s">
        <v>57</v>
      </c>
      <c r="E151" s="10" t="s">
        <v>264</v>
      </c>
      <c r="F151" s="11" t="s">
        <v>265</v>
      </c>
      <c r="G151" s="199" t="s">
        <v>57</v>
      </c>
      <c r="H151" s="200" t="s">
        <v>264</v>
      </c>
      <c r="I151" s="201" t="s">
        <v>265</v>
      </c>
      <c r="J151" s="10" t="s">
        <v>57</v>
      </c>
      <c r="K151" s="10" t="s">
        <v>264</v>
      </c>
      <c r="L151" s="115" t="s">
        <v>265</v>
      </c>
      <c r="M151" s="2" t="s">
        <v>57</v>
      </c>
      <c r="N151" s="10" t="s">
        <v>264</v>
      </c>
      <c r="O151" s="66" t="s">
        <v>265</v>
      </c>
      <c r="Q151" s="228"/>
      <c r="R151" s="228"/>
      <c r="S151" s="228"/>
    </row>
    <row r="152" spans="1:19" ht="17.25" thickBot="1">
      <c r="A152" s="123" t="s">
        <v>218</v>
      </c>
      <c r="B152" s="124">
        <v>189</v>
      </c>
      <c r="C152" s="76">
        <v>-5.5E-2</v>
      </c>
      <c r="D152" s="13">
        <v>194</v>
      </c>
      <c r="E152" s="14">
        <f>IF(ISNUMBER(D152), (D152 - $B152) / $B152, "")</f>
        <v>2.6455026455026454E-2</v>
      </c>
      <c r="F152" s="16">
        <f>IF(ISNUMBER(D152), $B172 * E152, "")</f>
        <v>3968.2539682539682</v>
      </c>
      <c r="G152" s="29">
        <v>195</v>
      </c>
      <c r="H152" s="14">
        <f>IF(ISNUMBER(G152), (G152 - $B152) / $B152, "")</f>
        <v>3.1746031746031744E-2</v>
      </c>
      <c r="I152" s="100">
        <f>IF(ISNUMBER(G152), $B172 * H152, "")</f>
        <v>4761.9047619047615</v>
      </c>
      <c r="J152" s="13">
        <v>190</v>
      </c>
      <c r="K152" s="14">
        <f>IF(ISNUMBER(J152), (J152 - $B152) / $B152, "")</f>
        <v>5.2910052910052907E-3</v>
      </c>
      <c r="L152" s="16">
        <f>IF(ISNUMBER(J152), $B172 * K152, "")</f>
        <v>793.65079365079362</v>
      </c>
      <c r="M152" s="29">
        <v>194</v>
      </c>
      <c r="N152" s="14">
        <f>IF(ISNUMBER(M152), (M152 - $B152) / $B152, "")</f>
        <v>2.6455026455026454E-2</v>
      </c>
      <c r="O152" s="16">
        <f>IF(ISNUMBER(M152), $B172 * N152, "")</f>
        <v>3968.2539682539682</v>
      </c>
      <c r="Q152" s="223"/>
      <c r="R152" s="223"/>
      <c r="S152" s="223"/>
    </row>
    <row r="153" spans="1:19" ht="17.25" thickBot="1">
      <c r="A153" s="125" t="s">
        <v>208</v>
      </c>
      <c r="B153" s="126">
        <v>930</v>
      </c>
      <c r="C153" s="77">
        <v>-5.6795131800000002E-2</v>
      </c>
      <c r="D153" s="15">
        <v>1020</v>
      </c>
      <c r="E153" s="32">
        <f t="shared" ref="E153:E156" si="78">IF(ISNUMBER(D153), (D153 - $B153) / $B153, "")</f>
        <v>9.6774193548387094E-2</v>
      </c>
      <c r="F153" s="18">
        <f>IF(ISNUMBER(D153), $B172 * E153, "")</f>
        <v>14516.129032258064</v>
      </c>
      <c r="G153" s="31">
        <v>969</v>
      </c>
      <c r="H153" s="32">
        <f t="shared" ref="H153:H156" si="79">IF(ISNUMBER(G153), (G153 - $B153) / $B153, "")</f>
        <v>4.1935483870967745E-2</v>
      </c>
      <c r="I153" s="101">
        <f>IF(ISNUMBER(G153), $B172 * H153, "")</f>
        <v>6290.3225806451619</v>
      </c>
      <c r="J153" s="15">
        <v>965</v>
      </c>
      <c r="K153" s="32">
        <f t="shared" ref="K153:K156" si="80">IF(ISNUMBER(J153), (J153 - $B153) / $B153, "")</f>
        <v>3.7634408602150539E-2</v>
      </c>
      <c r="L153" s="18">
        <f>IF(ISNUMBER(J153), $B172 * K153, "")</f>
        <v>5645.1612903225805</v>
      </c>
      <c r="M153" s="31">
        <v>983</v>
      </c>
      <c r="N153" s="32">
        <f t="shared" ref="N153:N156" si="81">IF(ISNUMBER(M153), (M153 - $B153) / $B153, "")</f>
        <v>5.6989247311827959E-2</v>
      </c>
      <c r="O153" s="18">
        <f>IF(ISNUMBER(M153), $B172 * N153, "")</f>
        <v>8548.3870967741932</v>
      </c>
      <c r="Q153" s="223"/>
      <c r="R153" s="223"/>
      <c r="S153" s="223"/>
    </row>
    <row r="154" spans="1:19" ht="17.25" thickBot="1">
      <c r="A154" s="125" t="s">
        <v>105</v>
      </c>
      <c r="B154" s="126">
        <v>806</v>
      </c>
      <c r="C154" s="77">
        <v>-5.8411215000000002E-2</v>
      </c>
      <c r="D154" s="15">
        <v>845</v>
      </c>
      <c r="E154" s="32">
        <f t="shared" si="78"/>
        <v>4.8387096774193547E-2</v>
      </c>
      <c r="F154" s="18">
        <f>IF(ISNUMBER(D154), $B172 * E154, "")</f>
        <v>7258.0645161290322</v>
      </c>
      <c r="G154" s="31">
        <v>823</v>
      </c>
      <c r="H154" s="32">
        <f t="shared" si="79"/>
        <v>2.1091811414392061E-2</v>
      </c>
      <c r="I154" s="101">
        <f>IF(ISNUMBER(G154), $B172 * H154, "")</f>
        <v>3163.7717121588094</v>
      </c>
      <c r="J154" s="15">
        <v>814</v>
      </c>
      <c r="K154" s="32">
        <f t="shared" si="80"/>
        <v>9.9255583126550868E-3</v>
      </c>
      <c r="L154" s="18">
        <f>IF(ISNUMBER(J154), $B172 * K154, "")</f>
        <v>1488.8337468982629</v>
      </c>
      <c r="M154" s="31">
        <v>842</v>
      </c>
      <c r="N154" s="32">
        <f t="shared" si="81"/>
        <v>4.4665012406947889E-2</v>
      </c>
      <c r="O154" s="18">
        <f>IF(ISNUMBER(M154), $B172 * N154, "")</f>
        <v>6699.751861042183</v>
      </c>
      <c r="Q154" s="228"/>
      <c r="R154" s="228"/>
      <c r="S154" s="228"/>
    </row>
    <row r="155" spans="1:19" ht="17.25" thickBot="1">
      <c r="A155" s="125" t="s">
        <v>103</v>
      </c>
      <c r="B155" s="126">
        <v>683</v>
      </c>
      <c r="C155" s="77">
        <v>-5.9228650100000002E-2</v>
      </c>
      <c r="D155" s="15">
        <v>712</v>
      </c>
      <c r="E155" s="32">
        <f t="shared" si="78"/>
        <v>4.24597364568082E-2</v>
      </c>
      <c r="F155" s="18">
        <f>IF(ISNUMBER(D155), $B172 * E155, "")</f>
        <v>6368.9604685212298</v>
      </c>
      <c r="G155" s="31">
        <v>696</v>
      </c>
      <c r="H155" s="32">
        <f t="shared" si="79"/>
        <v>1.9033674963396779E-2</v>
      </c>
      <c r="I155" s="101">
        <f>IF(ISNUMBER(G155), $B172 * H155, "")</f>
        <v>2855.0512445095169</v>
      </c>
      <c r="J155" s="15">
        <v>688</v>
      </c>
      <c r="K155" s="32">
        <f t="shared" si="80"/>
        <v>7.320644216691069E-3</v>
      </c>
      <c r="L155" s="18">
        <f>IF(ISNUMBER(J155), $B172 * K155, "")</f>
        <v>1098.0966325036604</v>
      </c>
      <c r="M155" s="31">
        <v>701</v>
      </c>
      <c r="N155" s="32">
        <f t="shared" si="81"/>
        <v>2.6354319180087848E-2</v>
      </c>
      <c r="O155" s="18">
        <f>IF(ISNUMBER(M155), $B172 * N155, "")</f>
        <v>3953.1478770131771</v>
      </c>
      <c r="Q155" s="228"/>
      <c r="R155" s="228"/>
      <c r="S155" s="228"/>
    </row>
    <row r="156" spans="1:19" ht="17.25" thickBot="1">
      <c r="A156" s="127" t="s">
        <v>202</v>
      </c>
      <c r="B156" s="128">
        <v>451</v>
      </c>
      <c r="C156" s="78">
        <v>-6.2370062400000002E-2</v>
      </c>
      <c r="D156" s="20">
        <v>467</v>
      </c>
      <c r="E156" s="21">
        <f t="shared" si="78"/>
        <v>3.5476718403547672E-2</v>
      </c>
      <c r="F156" s="22">
        <f>IF(ISNUMBER(D156), $B172 * E156, "")</f>
        <v>5321.5077605321512</v>
      </c>
      <c r="G156" s="30">
        <v>461</v>
      </c>
      <c r="H156" s="21">
        <f t="shared" si="79"/>
        <v>2.2172949002217297E-2</v>
      </c>
      <c r="I156" s="105">
        <f>IF(ISNUMBER(G156), $B172 * H156, "")</f>
        <v>3325.9423503325943</v>
      </c>
      <c r="J156" s="20">
        <v>451</v>
      </c>
      <c r="K156" s="21">
        <f t="shared" si="80"/>
        <v>0</v>
      </c>
      <c r="L156" s="22">
        <f>IF(ISNUMBER(J156), $B172 * K156, "")</f>
        <v>0</v>
      </c>
      <c r="M156" s="30">
        <v>458</v>
      </c>
      <c r="N156" s="21">
        <f t="shared" si="81"/>
        <v>1.5521064301552107E-2</v>
      </c>
      <c r="O156" s="22">
        <f>IF(ISNUMBER(M156), $B172 * N156, "")</f>
        <v>2328.1596452328163</v>
      </c>
      <c r="Q156" s="228"/>
      <c r="R156" s="228"/>
      <c r="S156" s="228"/>
    </row>
    <row r="157" spans="1:19" ht="17.25" thickBot="1">
      <c r="A157" s="125" t="s">
        <v>325</v>
      </c>
      <c r="B157" s="129">
        <v>266</v>
      </c>
      <c r="C157" s="80">
        <v>-6.3380281699999999E-2</v>
      </c>
      <c r="D157" s="106">
        <v>269</v>
      </c>
      <c r="E157" s="107">
        <f>IF(ISNUMBER(D157), (D157 - $B157) / $B157, "")</f>
        <v>1.1278195488721804E-2</v>
      </c>
      <c r="F157" s="108">
        <f>IF(ISNUMBER(D157), $B172 * E157, "")</f>
        <v>1691.7293233082705</v>
      </c>
      <c r="G157" s="109">
        <v>266</v>
      </c>
      <c r="H157" s="107">
        <f>IF(ISNUMBER(G157), (G157 - $B157) / $B157, "")</f>
        <v>0</v>
      </c>
      <c r="I157" s="110">
        <f>IF(ISNUMBER(G157), $B172 * H157, "")</f>
        <v>0</v>
      </c>
      <c r="J157" s="106">
        <v>261</v>
      </c>
      <c r="K157" s="107">
        <f>IF(ISNUMBER(J157), (J157 - $B157) / $B157, "")</f>
        <v>-1.8796992481203006E-2</v>
      </c>
      <c r="L157" s="108">
        <f>IF(ISNUMBER(J157), $B172 * K157, "")</f>
        <v>-2819.5488721804509</v>
      </c>
      <c r="M157" s="109">
        <v>266</v>
      </c>
      <c r="N157" s="107">
        <f>IF(ISNUMBER(M157), (M157 - $B157) / $B157, "")</f>
        <v>0</v>
      </c>
      <c r="O157" s="108">
        <f>IF(ISNUMBER(M157), $B172 * N157, "")</f>
        <v>0</v>
      </c>
      <c r="Q157" s="228"/>
      <c r="R157" s="228"/>
      <c r="S157" s="228"/>
    </row>
    <row r="158" spans="1:19" ht="17.25" thickBot="1">
      <c r="A158" s="125" t="s">
        <v>115</v>
      </c>
      <c r="B158" s="126">
        <v>500</v>
      </c>
      <c r="C158" s="77">
        <v>-6.3670411999999996E-2</v>
      </c>
      <c r="D158" s="15">
        <v>509</v>
      </c>
      <c r="E158" s="32">
        <f t="shared" ref="E158:E161" si="82">IF(ISNUMBER(D158), (D158 - $B158) / $B158, "")</f>
        <v>1.7999999999999999E-2</v>
      </c>
      <c r="F158" s="18">
        <f>IF(ISNUMBER(D158), $B172 * E158, "")</f>
        <v>2700</v>
      </c>
      <c r="G158" s="31">
        <v>495</v>
      </c>
      <c r="H158" s="32">
        <f t="shared" ref="H158:H161" si="83">IF(ISNUMBER(G158), (G158 - $B158) / $B158, "")</f>
        <v>-0.01</v>
      </c>
      <c r="I158" s="101">
        <f>IF(ISNUMBER(G158), $B172 * H158, "")</f>
        <v>-1500</v>
      </c>
      <c r="J158" s="15">
        <v>488</v>
      </c>
      <c r="K158" s="32">
        <f t="shared" ref="K158:K161" si="84">IF(ISNUMBER(J158), (J158 - $B158) / $B158, "")</f>
        <v>-2.4E-2</v>
      </c>
      <c r="L158" s="18">
        <f>IF(ISNUMBER(J158), $B172 * K158, "")</f>
        <v>-3600</v>
      </c>
      <c r="M158" s="31">
        <v>500</v>
      </c>
      <c r="N158" s="32">
        <f t="shared" ref="N158:N161" si="85">IF(ISNUMBER(M158), (M158 - $B158) / $B158, "")</f>
        <v>0</v>
      </c>
      <c r="O158" s="18">
        <f>IF(ISNUMBER(M158), $B172 * N158, "")</f>
        <v>0</v>
      </c>
      <c r="Q158" s="228"/>
      <c r="R158" s="228"/>
      <c r="S158" s="228"/>
    </row>
    <row r="159" spans="1:19" ht="17.25" thickBot="1">
      <c r="A159" s="125" t="s">
        <v>214</v>
      </c>
      <c r="B159" s="126">
        <v>277</v>
      </c>
      <c r="C159" s="77">
        <v>-6.4189189199999996E-2</v>
      </c>
      <c r="D159" s="15">
        <v>288</v>
      </c>
      <c r="E159" s="32">
        <f t="shared" si="82"/>
        <v>3.9711191335740074E-2</v>
      </c>
      <c r="F159" s="18">
        <f>IF(ISNUMBER(D159), $B172 * E159, "")</f>
        <v>5956.6787003610116</v>
      </c>
      <c r="G159" s="31">
        <v>294</v>
      </c>
      <c r="H159" s="32">
        <f t="shared" si="83"/>
        <v>6.1371841155234655E-2</v>
      </c>
      <c r="I159" s="101">
        <f>IF(ISNUMBER(G159), $B172 * H159, "")</f>
        <v>9205.7761732851977</v>
      </c>
      <c r="J159" s="15">
        <v>282</v>
      </c>
      <c r="K159" s="32">
        <f t="shared" si="84"/>
        <v>1.8050541516245487E-2</v>
      </c>
      <c r="L159" s="18">
        <f>IF(ISNUMBER(J159), $B172 * K159, "")</f>
        <v>2707.5812274368232</v>
      </c>
      <c r="M159" s="31">
        <v>286</v>
      </c>
      <c r="N159" s="32">
        <f t="shared" si="85"/>
        <v>3.2490974729241874E-2</v>
      </c>
      <c r="O159" s="18">
        <f>IF(ISNUMBER(M159), $B172 * N159, "")</f>
        <v>4873.646209386281</v>
      </c>
      <c r="Q159" s="228"/>
      <c r="R159" s="228"/>
      <c r="S159" s="228"/>
    </row>
    <row r="160" spans="1:19" ht="17.25" thickBot="1">
      <c r="A160" s="125" t="s">
        <v>107</v>
      </c>
      <c r="B160" s="126">
        <v>102</v>
      </c>
      <c r="C160" s="77">
        <v>-6.42201835E-2</v>
      </c>
      <c r="D160" s="15">
        <v>106</v>
      </c>
      <c r="E160" s="32">
        <f t="shared" si="82"/>
        <v>3.9215686274509803E-2</v>
      </c>
      <c r="F160" s="18">
        <f>IF(ISNUMBER(D160), $B172 * E160, "")</f>
        <v>5882.3529411764703</v>
      </c>
      <c r="G160" s="31">
        <v>104</v>
      </c>
      <c r="H160" s="32">
        <f t="shared" si="83"/>
        <v>1.9607843137254902E-2</v>
      </c>
      <c r="I160" s="101">
        <f>IF(ISNUMBER(G160), $B172 * H160, "")</f>
        <v>2941.1764705882351</v>
      </c>
      <c r="J160" s="15">
        <v>104</v>
      </c>
      <c r="K160" s="32">
        <f t="shared" si="84"/>
        <v>1.9607843137254902E-2</v>
      </c>
      <c r="L160" s="18">
        <f>IF(ISNUMBER(J160), $B172 * K160, "")</f>
        <v>2941.1764705882351</v>
      </c>
      <c r="M160" s="31">
        <v>104</v>
      </c>
      <c r="N160" s="32">
        <f t="shared" si="85"/>
        <v>1.9607843137254902E-2</v>
      </c>
      <c r="O160" s="18">
        <f>IF(ISNUMBER(M160), $B172 * N160, "")</f>
        <v>2941.1764705882351</v>
      </c>
      <c r="Q160" s="33"/>
      <c r="R160" s="33"/>
    </row>
    <row r="161" spans="1:19" ht="17.25" thickBot="1">
      <c r="A161" s="130" t="s">
        <v>236</v>
      </c>
      <c r="B161" s="131">
        <v>101</v>
      </c>
      <c r="C161" s="79">
        <v>-6.4814814799999995E-2</v>
      </c>
      <c r="D161" s="24">
        <v>105</v>
      </c>
      <c r="E161" s="25">
        <f t="shared" si="82"/>
        <v>3.9603960396039604E-2</v>
      </c>
      <c r="F161" s="104">
        <f>IF(ISNUMBER(D161), $B172 * E161, "")</f>
        <v>5940.5940594059402</v>
      </c>
      <c r="G161" s="102">
        <v>122</v>
      </c>
      <c r="H161" s="25">
        <f t="shared" si="83"/>
        <v>0.20792079207920791</v>
      </c>
      <c r="I161" s="103">
        <f>IF(ISNUMBER(G161), $B172 * H161, "")</f>
        <v>31188.118811881188</v>
      </c>
      <c r="J161" s="24">
        <v>120</v>
      </c>
      <c r="K161" s="25">
        <f t="shared" si="84"/>
        <v>0.18811881188118812</v>
      </c>
      <c r="L161" s="104">
        <f>IF(ISNUMBER(J161), $B172 * K161, "")</f>
        <v>28217.821782178216</v>
      </c>
      <c r="M161" s="102">
        <v>120</v>
      </c>
      <c r="N161" s="25">
        <f t="shared" si="85"/>
        <v>0.18811881188118812</v>
      </c>
      <c r="O161" s="104">
        <f>IF(ISNUMBER(M161), $B172 * N161, "")</f>
        <v>28217.821782178216</v>
      </c>
      <c r="Q161" s="237"/>
      <c r="R161" s="238"/>
      <c r="S161" s="239"/>
    </row>
    <row r="162" spans="1:19">
      <c r="A162" s="123" t="s">
        <v>226</v>
      </c>
      <c r="B162" s="124">
        <v>360</v>
      </c>
      <c r="C162" s="76">
        <v>-6.4935064900000006E-2</v>
      </c>
      <c r="D162" s="13">
        <v>368</v>
      </c>
      <c r="E162" s="14">
        <f>IF(ISNUMBER(D162), (D162 - $B162) / $B162, "")</f>
        <v>2.2222222222222223E-2</v>
      </c>
      <c r="F162" s="16">
        <f>IF(ISNUMBER(D162), $B172 * E162, "")</f>
        <v>3333.3333333333335</v>
      </c>
      <c r="G162" s="29">
        <v>357</v>
      </c>
      <c r="H162" s="14">
        <f>IF(ISNUMBER(G162), (G162 - $B162) / $B162, "")</f>
        <v>-8.3333333333333332E-3</v>
      </c>
      <c r="I162" s="100">
        <f>IF(ISNUMBER(G162), $B172 * H162, "")</f>
        <v>-1250</v>
      </c>
      <c r="J162" s="13">
        <v>352</v>
      </c>
      <c r="K162" s="14">
        <f>IF(ISNUMBER(J162), (J162 - $B162) / $B162, "")</f>
        <v>-2.2222222222222223E-2</v>
      </c>
      <c r="L162" s="16">
        <f>IF(ISNUMBER(J162), $B172 * K162, "")</f>
        <v>-3333.3333333333335</v>
      </c>
      <c r="M162" s="29">
        <v>358</v>
      </c>
      <c r="N162" s="14">
        <f>IF(ISNUMBER(M162), (M162 - $B162) / $B162, "")</f>
        <v>-5.5555555555555558E-3</v>
      </c>
      <c r="O162" s="16">
        <f>IF(ISNUMBER(M162), $B172 * N162, "")</f>
        <v>-833.33333333333337</v>
      </c>
      <c r="Q162" s="240"/>
      <c r="R162" s="241"/>
      <c r="S162" s="242"/>
    </row>
    <row r="163" spans="1:19" ht="17.25" thickBot="1">
      <c r="A163" s="125" t="s">
        <v>327</v>
      </c>
      <c r="B163" s="126">
        <v>545</v>
      </c>
      <c r="C163" s="77">
        <v>-6.5180102899999995E-2</v>
      </c>
      <c r="D163" s="15">
        <v>564</v>
      </c>
      <c r="E163" s="32">
        <f t="shared" ref="E163:E166" si="86">IF(ISNUMBER(D163), (D163 - $B163) / $B163, "")</f>
        <v>3.4862385321100919E-2</v>
      </c>
      <c r="F163" s="18">
        <f>IF(ISNUMBER(D163), $B172 * E163, "")</f>
        <v>5229.3577981651379</v>
      </c>
      <c r="G163" s="31">
        <v>550</v>
      </c>
      <c r="H163" s="32">
        <f t="shared" ref="H163:H166" si="87">IF(ISNUMBER(G163), (G163 - $B163) / $B163, "")</f>
        <v>9.1743119266055051E-3</v>
      </c>
      <c r="I163" s="101">
        <f>IF(ISNUMBER(G163), $B172 * H163, "")</f>
        <v>1376.1467889908258</v>
      </c>
      <c r="J163" s="15">
        <v>546</v>
      </c>
      <c r="K163" s="32">
        <f t="shared" ref="K163:K166" si="88">IF(ISNUMBER(J163), (J163 - $B163) / $B163, "")</f>
        <v>1.834862385321101E-3</v>
      </c>
      <c r="L163" s="18">
        <f>IF(ISNUMBER(J163), $B172 * K163, "")</f>
        <v>275.22935779816515</v>
      </c>
      <c r="M163" s="31">
        <v>552</v>
      </c>
      <c r="N163" s="32">
        <f t="shared" ref="N163:N166" si="89">IF(ISNUMBER(M163), (M163 - $B163) / $B163, "")</f>
        <v>1.2844036697247707E-2</v>
      </c>
      <c r="O163" s="18">
        <f>IF(ISNUMBER(M163), $B172 * N163, "")</f>
        <v>1926.605504587156</v>
      </c>
      <c r="Q163" s="243"/>
      <c r="R163" s="244"/>
      <c r="S163" s="245"/>
    </row>
    <row r="164" spans="1:19" ht="17.25" thickBot="1">
      <c r="A164" s="125" t="s">
        <v>85</v>
      </c>
      <c r="B164" s="126">
        <v>227</v>
      </c>
      <c r="C164" s="77">
        <v>-6.5843621399999996E-2</v>
      </c>
      <c r="D164" s="15">
        <v>237</v>
      </c>
      <c r="E164" s="32">
        <f t="shared" si="86"/>
        <v>4.405286343612335E-2</v>
      </c>
      <c r="F164" s="18">
        <f>IF(ISNUMBER(D164), $B172 * E164, "")</f>
        <v>6607.9295154185029</v>
      </c>
      <c r="G164" s="31">
        <v>229</v>
      </c>
      <c r="H164" s="32">
        <f t="shared" si="87"/>
        <v>8.8105726872246704E-3</v>
      </c>
      <c r="I164" s="101">
        <f>IF(ISNUMBER(G164), $B172 * H164, "")</f>
        <v>1321.5859030837005</v>
      </c>
      <c r="J164" s="15">
        <v>225</v>
      </c>
      <c r="K164" s="32">
        <f t="shared" si="88"/>
        <v>-8.8105726872246704E-3</v>
      </c>
      <c r="L164" s="18">
        <f>IF(ISNUMBER(J164), $B172 * K164, "")</f>
        <v>-1321.5859030837005</v>
      </c>
      <c r="M164" s="31">
        <v>228</v>
      </c>
      <c r="N164" s="32">
        <f t="shared" si="89"/>
        <v>4.4052863436123352E-3</v>
      </c>
      <c r="O164" s="18">
        <f>IF(ISNUMBER(M164), $B172 * N164, "")</f>
        <v>660.79295154185024</v>
      </c>
      <c r="Q164" s="228"/>
      <c r="R164" s="228"/>
      <c r="S164" s="228"/>
    </row>
    <row r="165" spans="1:19" ht="17.25" thickBot="1">
      <c r="A165" s="125" t="s">
        <v>188</v>
      </c>
      <c r="B165" s="126">
        <v>218</v>
      </c>
      <c r="C165" s="77">
        <v>-6.8376068400000004E-2</v>
      </c>
      <c r="D165" s="15">
        <v>226</v>
      </c>
      <c r="E165" s="32">
        <f t="shared" si="86"/>
        <v>3.669724770642202E-2</v>
      </c>
      <c r="F165" s="18">
        <f>IF(ISNUMBER(D165), $B172 * E165, "")</f>
        <v>5504.5871559633033</v>
      </c>
      <c r="G165" s="31">
        <v>221</v>
      </c>
      <c r="H165" s="32">
        <f t="shared" si="87"/>
        <v>1.3761467889908258E-2</v>
      </c>
      <c r="I165" s="101">
        <f>IF(ISNUMBER(G165), $B172 * H165, "")</f>
        <v>2064.2201834862385</v>
      </c>
      <c r="J165" s="15">
        <v>218</v>
      </c>
      <c r="K165" s="32">
        <f t="shared" si="88"/>
        <v>0</v>
      </c>
      <c r="L165" s="18">
        <f>IF(ISNUMBER(J165), $B172 * K165, "")</f>
        <v>0</v>
      </c>
      <c r="M165" s="31">
        <v>220</v>
      </c>
      <c r="N165" s="32">
        <f t="shared" si="89"/>
        <v>9.1743119266055051E-3</v>
      </c>
      <c r="O165" s="18">
        <f>IF(ISNUMBER(M165), $B172 * N165, "")</f>
        <v>1376.1467889908258</v>
      </c>
      <c r="Q165" s="223"/>
      <c r="R165" s="223"/>
      <c r="S165" s="223"/>
    </row>
    <row r="166" spans="1:19" ht="17.25" thickBot="1">
      <c r="A166" s="127" t="s">
        <v>101</v>
      </c>
      <c r="B166" s="128">
        <v>611</v>
      </c>
      <c r="C166" s="78">
        <v>-7.1428571400000002E-2</v>
      </c>
      <c r="D166" s="20">
        <v>637</v>
      </c>
      <c r="E166" s="21">
        <f t="shared" si="86"/>
        <v>4.2553191489361701E-2</v>
      </c>
      <c r="F166" s="22">
        <f>IF(ISNUMBER(D166), $B172 * E166, "")</f>
        <v>6382.9787234042551</v>
      </c>
      <c r="G166" s="30">
        <v>633</v>
      </c>
      <c r="H166" s="21">
        <f t="shared" si="87"/>
        <v>3.6006546644844518E-2</v>
      </c>
      <c r="I166" s="105">
        <f>IF(ISNUMBER(G166), $B172 * H166, "")</f>
        <v>5400.9819967266776</v>
      </c>
      <c r="J166" s="20">
        <v>629</v>
      </c>
      <c r="K166" s="21">
        <f t="shared" si="88"/>
        <v>2.9459901800327332E-2</v>
      </c>
      <c r="L166" s="22">
        <f>IF(ISNUMBER(J166), $B172 * K166, "")</f>
        <v>4418.9852700491001</v>
      </c>
      <c r="M166" s="30">
        <v>642</v>
      </c>
      <c r="N166" s="21">
        <f t="shared" si="89"/>
        <v>5.0736497545008183E-2</v>
      </c>
      <c r="O166" s="22">
        <f>IF(ISNUMBER(M166), $B172 * N166, "")</f>
        <v>7610.4746317512272</v>
      </c>
      <c r="Q166" s="223"/>
      <c r="R166" s="223"/>
      <c r="S166" s="223"/>
    </row>
    <row r="167" spans="1:19" ht="17.25" thickBot="1">
      <c r="A167" s="125" t="s">
        <v>79</v>
      </c>
      <c r="B167" s="129">
        <v>860</v>
      </c>
      <c r="C167" s="80">
        <v>-7.4273412299999994E-2</v>
      </c>
      <c r="D167" s="106">
        <v>889</v>
      </c>
      <c r="E167" s="107">
        <f>IF(ISNUMBER(D167), (D167 - $B167) / $B167, "")</f>
        <v>3.3720930232558143E-2</v>
      </c>
      <c r="F167" s="108">
        <f>IF(ISNUMBER(D167), $B172 * E167, "")</f>
        <v>5058.1395348837214</v>
      </c>
      <c r="G167" s="109">
        <v>863</v>
      </c>
      <c r="H167" s="107">
        <f>IF(ISNUMBER(G167), (G167 - $B167) / $B167, "")</f>
        <v>3.4883720930232558E-3</v>
      </c>
      <c r="I167" s="110">
        <f>IF(ISNUMBER(G167), $B172 * H167, "")</f>
        <v>523.25581395348831</v>
      </c>
      <c r="J167" s="106">
        <v>845</v>
      </c>
      <c r="K167" s="107">
        <f>IF(ISNUMBER(J167), (J167 - $B167) / $B167, "")</f>
        <v>-1.7441860465116279E-2</v>
      </c>
      <c r="L167" s="108">
        <f>IF(ISNUMBER(J167), $B172 * K167, "")</f>
        <v>-2616.2790697674418</v>
      </c>
      <c r="M167" s="109">
        <v>862</v>
      </c>
      <c r="N167" s="107">
        <f>IF(ISNUMBER(M167), (M167 - $B167) / $B167, "")</f>
        <v>2.3255813953488372E-3</v>
      </c>
      <c r="O167" s="108">
        <f>IF(ISNUMBER(M167), $B172 * N167, "")</f>
        <v>348.83720930232556</v>
      </c>
      <c r="Q167" s="228"/>
      <c r="R167" s="228"/>
      <c r="S167" s="228"/>
    </row>
    <row r="168" spans="1:19" ht="17.25" thickBot="1">
      <c r="A168" s="125" t="s">
        <v>181</v>
      </c>
      <c r="B168" s="126">
        <v>872</v>
      </c>
      <c r="C168" s="77">
        <v>-7.4309978799999996E-2</v>
      </c>
      <c r="D168" s="15">
        <v>909</v>
      </c>
      <c r="E168" s="32">
        <f t="shared" ref="E168:E171" si="90">IF(ISNUMBER(D168), (D168 - $B168) / $B168, "")</f>
        <v>4.2431192660550461E-2</v>
      </c>
      <c r="F168" s="18">
        <f>IF(ISNUMBER(D168), $B172 * E168, "")</f>
        <v>6364.6788990825689</v>
      </c>
      <c r="G168" s="31">
        <v>874</v>
      </c>
      <c r="H168" s="32">
        <f t="shared" ref="H168:H171" si="91">IF(ISNUMBER(G168), (G168 - $B168) / $B168, "")</f>
        <v>2.2935779816513763E-3</v>
      </c>
      <c r="I168" s="101">
        <f>IF(ISNUMBER(G168), $B172 * H168, "")</f>
        <v>344.03669724770646</v>
      </c>
      <c r="J168" s="15">
        <v>863</v>
      </c>
      <c r="K168" s="32">
        <f t="shared" ref="K168:K171" si="92">IF(ISNUMBER(J168), (J168 - $B168) / $B168, "")</f>
        <v>-1.0321100917431193E-2</v>
      </c>
      <c r="L168" s="18">
        <f>IF(ISNUMBER(J168), $B172 * K168, "")</f>
        <v>-1548.165137614679</v>
      </c>
      <c r="M168" s="31">
        <v>883</v>
      </c>
      <c r="N168" s="32">
        <f t="shared" ref="N168:N171" si="93">IF(ISNUMBER(M168), (M168 - $B168) / $B168, "")</f>
        <v>1.261467889908257E-2</v>
      </c>
      <c r="O168" s="18">
        <f>IF(ISNUMBER(M168), $B172 * N168, "")</f>
        <v>1892.2018348623853</v>
      </c>
      <c r="Q168" s="228"/>
      <c r="R168" s="228"/>
      <c r="S168" s="228"/>
    </row>
    <row r="169" spans="1:19" ht="17.25" thickBot="1">
      <c r="A169" s="125" t="s">
        <v>171</v>
      </c>
      <c r="B169" s="126">
        <v>621</v>
      </c>
      <c r="C169" s="77">
        <v>-7.4515648300000001E-2</v>
      </c>
      <c r="D169" s="15">
        <v>650</v>
      </c>
      <c r="E169" s="32">
        <f t="shared" si="90"/>
        <v>4.6698872785829307E-2</v>
      </c>
      <c r="F169" s="18">
        <f>IF(ISNUMBER(D169), $B172 * E169, "")</f>
        <v>7004.8309178743957</v>
      </c>
      <c r="G169" s="31">
        <v>624</v>
      </c>
      <c r="H169" s="32">
        <f t="shared" si="91"/>
        <v>4.830917874396135E-3</v>
      </c>
      <c r="I169" s="101">
        <f>IF(ISNUMBER(G169), $B172 * H169, "")</f>
        <v>724.63768115942025</v>
      </c>
      <c r="J169" s="15">
        <v>621</v>
      </c>
      <c r="K169" s="32">
        <f t="shared" si="92"/>
        <v>0</v>
      </c>
      <c r="L169" s="18">
        <f>IF(ISNUMBER(J169), $B172 * K169, "")</f>
        <v>0</v>
      </c>
      <c r="M169" s="31">
        <v>627</v>
      </c>
      <c r="N169" s="32">
        <f t="shared" si="93"/>
        <v>9.6618357487922701E-3</v>
      </c>
      <c r="O169" s="18">
        <f>IF(ISNUMBER(M169), $B172 * N169, "")</f>
        <v>1449.2753623188405</v>
      </c>
      <c r="Q169" s="228"/>
      <c r="R169" s="228"/>
      <c r="S169" s="228"/>
    </row>
    <row r="170" spans="1:19">
      <c r="A170" s="125" t="s">
        <v>135</v>
      </c>
      <c r="B170" s="126">
        <v>217</v>
      </c>
      <c r="C170" s="77">
        <v>-8.0508474600000005E-2</v>
      </c>
      <c r="D170" s="15">
        <v>233</v>
      </c>
      <c r="E170" s="32">
        <f t="shared" si="90"/>
        <v>7.3732718894009217E-2</v>
      </c>
      <c r="F170" s="18">
        <f>IF(ISNUMBER(D170), $B172 * E170, "")</f>
        <v>11059.907834101383</v>
      </c>
      <c r="G170" s="31">
        <v>226</v>
      </c>
      <c r="H170" s="32">
        <f t="shared" si="91"/>
        <v>4.1474654377880185E-2</v>
      </c>
      <c r="I170" s="101">
        <f>IF(ISNUMBER(G170), $B172 * H170, "")</f>
        <v>6221.1981566820277</v>
      </c>
      <c r="J170" s="15">
        <v>220</v>
      </c>
      <c r="K170" s="32">
        <f t="shared" si="92"/>
        <v>1.3824884792626729E-2</v>
      </c>
      <c r="L170" s="18">
        <f>IF(ISNUMBER(J170), $B172 * K170, "")</f>
        <v>2073.7327188940094</v>
      </c>
      <c r="M170" s="31">
        <v>217</v>
      </c>
      <c r="N170" s="32">
        <f t="shared" si="93"/>
        <v>0</v>
      </c>
      <c r="O170" s="18">
        <f>IF(ISNUMBER(M170), $B172 * N170, "")</f>
        <v>0</v>
      </c>
      <c r="Q170" s="250"/>
      <c r="R170" s="251"/>
      <c r="S170" s="252"/>
    </row>
    <row r="171" spans="1:19" ht="17.25" thickBot="1">
      <c r="A171" s="130" t="s">
        <v>121</v>
      </c>
      <c r="B171" s="131">
        <v>305</v>
      </c>
      <c r="C171" s="79">
        <v>-8.4084084099999998E-2</v>
      </c>
      <c r="D171" s="24">
        <v>318</v>
      </c>
      <c r="E171" s="25">
        <f t="shared" si="90"/>
        <v>4.2622950819672129E-2</v>
      </c>
      <c r="F171" s="104">
        <f>IF(ISNUMBER(D171), $B172 * E171, "")</f>
        <v>6393.442622950819</v>
      </c>
      <c r="G171" s="102">
        <v>307</v>
      </c>
      <c r="H171" s="25">
        <f t="shared" si="91"/>
        <v>6.5573770491803279E-3</v>
      </c>
      <c r="I171" s="103">
        <f>IF(ISNUMBER(G171), $B172 * H171, "")</f>
        <v>983.60655737704917</v>
      </c>
      <c r="J171" s="24">
        <v>302</v>
      </c>
      <c r="K171" s="25">
        <f t="shared" si="92"/>
        <v>-9.8360655737704927E-3</v>
      </c>
      <c r="L171" s="104">
        <f>IF(ISNUMBER(J171), $B172 * K171, "")</f>
        <v>-1475.4098360655739</v>
      </c>
      <c r="M171" s="102">
        <v>311</v>
      </c>
      <c r="N171" s="25">
        <f t="shared" si="93"/>
        <v>1.9672131147540985E-2</v>
      </c>
      <c r="O171" s="104">
        <f>IF(ISNUMBER(M171), $B172 * N171, "")</f>
        <v>2950.8196721311479</v>
      </c>
      <c r="Q171" s="253"/>
      <c r="R171" s="254"/>
      <c r="S171" s="255"/>
    </row>
    <row r="172" spans="1:19" ht="17.25" thickBot="1">
      <c r="A172" s="132" t="s">
        <v>266</v>
      </c>
      <c r="B172" s="261">
        <f>$B$37</f>
        <v>150000</v>
      </c>
      <c r="C172" s="262"/>
      <c r="D172" s="26" t="s">
        <v>267</v>
      </c>
      <c r="E172" s="27">
        <f>IF(COUNT(E152:E171), SUM(E152:E171) / COUNT(E152:E171), 0)</f>
        <v>4.0847819035041186E-2</v>
      </c>
      <c r="F172" s="28">
        <f>SUM(F152:F171)</f>
        <v>122543.45710512358</v>
      </c>
      <c r="G172" s="26" t="s">
        <v>267</v>
      </c>
      <c r="H172" s="27">
        <f>IF(COUNT(H152:H171), SUM(H152:H171) / COUNT(H152:H171), 0)</f>
        <v>2.6647244628004201E-2</v>
      </c>
      <c r="I172" s="28">
        <f>SUM(I152:I171)</f>
        <v>79941.733884012589</v>
      </c>
      <c r="J172" s="26" t="s">
        <v>267</v>
      </c>
      <c r="K172" s="27">
        <f>IF(COUNT(K152:K171), SUM(K152:K171) / COUNT(K152:K171), 0)</f>
        <v>1.098198237942489E-2</v>
      </c>
      <c r="L172" s="28">
        <f>SUM(L152:L171)</f>
        <v>32945.947138274656</v>
      </c>
      <c r="M172" s="26" t="s">
        <v>267</v>
      </c>
      <c r="N172" s="27">
        <f>IF(COUNT(N152:N171), SUM(N152:N171) / COUNT(N152:N171), 0)</f>
        <v>2.6304055177540496E-2</v>
      </c>
      <c r="O172" s="28">
        <f>SUM(O152:O171)</f>
        <v>78912.165532621497</v>
      </c>
      <c r="Q172" s="256"/>
      <c r="R172" s="257"/>
      <c r="S172" s="258"/>
    </row>
    <row r="174" spans="1:19" ht="17.25" thickBot="1"/>
    <row r="175" spans="1:19" ht="17.25" thickBot="1">
      <c r="A175" s="202" t="s">
        <v>251</v>
      </c>
      <c r="B175" s="203"/>
      <c r="C175" s="203"/>
      <c r="D175" s="203"/>
      <c r="E175" s="203"/>
      <c r="F175" s="203"/>
      <c r="G175" s="203"/>
      <c r="H175" s="203"/>
      <c r="I175" s="203"/>
      <c r="J175" s="203"/>
      <c r="K175" s="203"/>
      <c r="L175" s="203"/>
      <c r="M175" s="203"/>
      <c r="N175" s="203"/>
      <c r="O175" s="204"/>
      <c r="Q175" s="223"/>
      <c r="R175" s="223"/>
      <c r="S175" s="223"/>
    </row>
    <row r="176" spans="1:19" ht="17.25" thickBot="1">
      <c r="A176" s="198" t="s">
        <v>263</v>
      </c>
      <c r="B176" s="202" t="s">
        <v>49</v>
      </c>
      <c r="C176" s="204"/>
      <c r="D176" s="202" t="s">
        <v>57</v>
      </c>
      <c r="E176" s="203"/>
      <c r="F176" s="204"/>
      <c r="G176" s="229">
        <f>_xlfn.IFNA(VLOOKUP(B176, 현재가테이블!$B$2:$D$200, 2, FALSE), "-")</f>
        <v>48446000</v>
      </c>
      <c r="H176" s="230"/>
      <c r="I176" s="231"/>
      <c r="J176" s="202" t="s">
        <v>58</v>
      </c>
      <c r="K176" s="203"/>
      <c r="L176" s="204"/>
      <c r="M176" s="232">
        <f>_xlfn.IFNA(VLOOKUP(B176, 현재가테이블!$B$2:$D$200, 3, FALSE), "-")</f>
        <v>4.5040769699999997E-2</v>
      </c>
      <c r="N176" s="233"/>
      <c r="O176" s="234"/>
      <c r="Q176" s="223"/>
      <c r="R176" s="223"/>
      <c r="S176" s="223"/>
    </row>
    <row r="177" spans="1:19" ht="17.25" thickBot="1">
      <c r="A177" s="263" t="s">
        <v>54</v>
      </c>
      <c r="B177" s="265" t="str">
        <f>TEXT($G$1, "[$-ko-KR]yyyy-mm-dd(ddd) ") &amp; "오전 00:00"</f>
        <v>2022-02-21(월) 오전 00:00</v>
      </c>
      <c r="C177" s="266"/>
      <c r="D177" s="225" t="str">
        <f>TEXT($G$1, "[$-ko-KR]yyyy-mm-dd(ddd) ") &amp; "오후 14:00"</f>
        <v>2022-02-21(월) 오후 14:00</v>
      </c>
      <c r="E177" s="226"/>
      <c r="F177" s="227"/>
      <c r="G177" s="225" t="str">
        <f>TEXT($G$1, "[$-ko-KR]yyyy-mm-dd(ddd) ") &amp; "오후 19:00"</f>
        <v>2022-02-21(월) 오후 19:00</v>
      </c>
      <c r="H177" s="226"/>
      <c r="I177" s="227"/>
      <c r="J177" s="225" t="str">
        <f>TEXT($G$1, "[$-ko-KR]yyyy-mm-dd(ddd) ") &amp; "오후 21:00"</f>
        <v>2022-02-21(월) 오후 21:00</v>
      </c>
      <c r="K177" s="226"/>
      <c r="L177" s="227"/>
      <c r="M177" s="225" t="str">
        <f>TEXT($G$1+1, "[$-ko-KR]yyyy-mm-dd(ddd) ") &amp; "오전 00:00"</f>
        <v>2022-02-22(화) 오전 00:00</v>
      </c>
      <c r="N177" s="226"/>
      <c r="O177" s="227"/>
      <c r="Q177" s="223"/>
      <c r="R177" s="223"/>
      <c r="S177" s="223"/>
    </row>
    <row r="178" spans="1:19" ht="17.25" thickBot="1">
      <c r="A178" s="264"/>
      <c r="B178" s="121" t="s">
        <v>57</v>
      </c>
      <c r="C178" s="122" t="s">
        <v>58</v>
      </c>
      <c r="D178" s="2" t="s">
        <v>57</v>
      </c>
      <c r="E178" s="10" t="s">
        <v>264</v>
      </c>
      <c r="F178" s="11" t="s">
        <v>265</v>
      </c>
      <c r="G178" s="199" t="s">
        <v>57</v>
      </c>
      <c r="H178" s="200" t="s">
        <v>264</v>
      </c>
      <c r="I178" s="201" t="s">
        <v>265</v>
      </c>
      <c r="J178" s="10" t="s">
        <v>57</v>
      </c>
      <c r="K178" s="10" t="s">
        <v>264</v>
      </c>
      <c r="L178" s="115" t="s">
        <v>265</v>
      </c>
      <c r="M178" s="2" t="s">
        <v>57</v>
      </c>
      <c r="N178" s="10" t="s">
        <v>264</v>
      </c>
      <c r="O178" s="66" t="s">
        <v>265</v>
      </c>
      <c r="Q178" s="228"/>
      <c r="R178" s="228"/>
      <c r="S178" s="228"/>
    </row>
    <row r="179" spans="1:19" ht="17.25" thickBot="1">
      <c r="A179" s="123" t="s">
        <v>165</v>
      </c>
      <c r="B179" s="124">
        <v>1495</v>
      </c>
      <c r="C179" s="76">
        <v>-7.4303405599999997E-2</v>
      </c>
      <c r="D179" s="13">
        <v>1545</v>
      </c>
      <c r="E179" s="14">
        <f>IF(ISNUMBER(D179), (D179 - $B179) / $B179, "")</f>
        <v>3.3444816053511704E-2</v>
      </c>
      <c r="F179" s="16">
        <f>IF(ISNUMBER(D179), $B199 * E179, "")</f>
        <v>5016.7224080267561</v>
      </c>
      <c r="G179" s="29">
        <v>1500</v>
      </c>
      <c r="H179" s="14">
        <f>IF(ISNUMBER(G179), (G179 - $B179) / $B179, "")</f>
        <v>3.3444816053511705E-3</v>
      </c>
      <c r="I179" s="100">
        <f>IF(ISNUMBER(G179), $B199 * H179, "")</f>
        <v>501.67224080267556</v>
      </c>
      <c r="J179" s="13">
        <v>1475</v>
      </c>
      <c r="K179" s="14">
        <f>IF(ISNUMBER(J179), (J179 - $B179) / $B179, "")</f>
        <v>-1.3377926421404682E-2</v>
      </c>
      <c r="L179" s="16">
        <f>IF(ISNUMBER(J179), $B199 * K179, "")</f>
        <v>-2006.6889632107022</v>
      </c>
      <c r="M179" s="29">
        <v>1510</v>
      </c>
      <c r="N179" s="14">
        <f>IF(ISNUMBER(M179), (M179 - $B179) / $B179, "")</f>
        <v>1.0033444816053512E-2</v>
      </c>
      <c r="O179" s="16">
        <f>IF(ISNUMBER(M179), $B199 * N179, "")</f>
        <v>1505.0167224080267</v>
      </c>
      <c r="Q179" s="223"/>
      <c r="R179" s="223"/>
      <c r="S179" s="223"/>
    </row>
    <row r="180" spans="1:19" ht="17.25" thickBot="1">
      <c r="A180" s="125" t="s">
        <v>181</v>
      </c>
      <c r="B180" s="126">
        <v>872</v>
      </c>
      <c r="C180" s="77">
        <v>-7.4309978799999996E-2</v>
      </c>
      <c r="D180" s="15">
        <v>909</v>
      </c>
      <c r="E180" s="32">
        <f t="shared" ref="E180:E183" si="94">IF(ISNUMBER(D180), (D180 - $B180) / $B180, "")</f>
        <v>4.2431192660550461E-2</v>
      </c>
      <c r="F180" s="18">
        <f>IF(ISNUMBER(D180), $B199 * E180, "")</f>
        <v>6364.6788990825689</v>
      </c>
      <c r="G180" s="31">
        <v>874</v>
      </c>
      <c r="H180" s="32">
        <f t="shared" ref="H180:H183" si="95">IF(ISNUMBER(G180), (G180 - $B180) / $B180, "")</f>
        <v>2.2935779816513763E-3</v>
      </c>
      <c r="I180" s="101">
        <f>IF(ISNUMBER(G180), $B199 * H180, "")</f>
        <v>344.03669724770646</v>
      </c>
      <c r="J180" s="15">
        <v>863</v>
      </c>
      <c r="K180" s="32">
        <f t="shared" ref="K180:K183" si="96">IF(ISNUMBER(J180), (J180 - $B180) / $B180, "")</f>
        <v>-1.0321100917431193E-2</v>
      </c>
      <c r="L180" s="18">
        <f>IF(ISNUMBER(J180), $B199 * K180, "")</f>
        <v>-1548.165137614679</v>
      </c>
      <c r="M180" s="31">
        <v>883</v>
      </c>
      <c r="N180" s="32">
        <f t="shared" ref="N180:N183" si="97">IF(ISNUMBER(M180), (M180 - $B180) / $B180, "")</f>
        <v>1.261467889908257E-2</v>
      </c>
      <c r="O180" s="18">
        <f>IF(ISNUMBER(M180), $B199 * N180, "")</f>
        <v>1892.2018348623853</v>
      </c>
      <c r="Q180" s="223"/>
      <c r="R180" s="223"/>
      <c r="S180" s="223"/>
    </row>
    <row r="181" spans="1:19" ht="17.25" thickBot="1">
      <c r="A181" s="125" t="s">
        <v>171</v>
      </c>
      <c r="B181" s="126">
        <v>621</v>
      </c>
      <c r="C181" s="77">
        <v>-7.4515648300000001E-2</v>
      </c>
      <c r="D181" s="15">
        <v>650</v>
      </c>
      <c r="E181" s="32">
        <f t="shared" si="94"/>
        <v>4.6698872785829307E-2</v>
      </c>
      <c r="F181" s="18">
        <f>IF(ISNUMBER(D181), $B199 * E181, "")</f>
        <v>7004.8309178743957</v>
      </c>
      <c r="G181" s="31">
        <v>624</v>
      </c>
      <c r="H181" s="32">
        <f t="shared" si="95"/>
        <v>4.830917874396135E-3</v>
      </c>
      <c r="I181" s="101">
        <f>IF(ISNUMBER(G181), $B199 * H181, "")</f>
        <v>724.63768115942025</v>
      </c>
      <c r="J181" s="15">
        <v>621</v>
      </c>
      <c r="K181" s="32">
        <f t="shared" si="96"/>
        <v>0</v>
      </c>
      <c r="L181" s="18">
        <f>IF(ISNUMBER(J181), $B199 * K181, "")</f>
        <v>0</v>
      </c>
      <c r="M181" s="31">
        <v>627</v>
      </c>
      <c r="N181" s="32">
        <f t="shared" si="97"/>
        <v>9.6618357487922701E-3</v>
      </c>
      <c r="O181" s="18">
        <f>IF(ISNUMBER(M181), $B199 * N181, "")</f>
        <v>1449.2753623188405</v>
      </c>
      <c r="Q181" s="228"/>
      <c r="R181" s="228"/>
      <c r="S181" s="228"/>
    </row>
    <row r="182" spans="1:19" ht="17.25" thickBot="1">
      <c r="A182" s="125" t="s">
        <v>147</v>
      </c>
      <c r="B182" s="126">
        <v>8.31</v>
      </c>
      <c r="C182" s="77">
        <v>-7.5639599599999996E-2</v>
      </c>
      <c r="D182" s="15">
        <v>8.66</v>
      </c>
      <c r="E182" s="32">
        <f t="shared" si="94"/>
        <v>4.2117930204572759E-2</v>
      </c>
      <c r="F182" s="18">
        <f>IF(ISNUMBER(D182), $B199 * E182, "")</f>
        <v>6317.6895306859142</v>
      </c>
      <c r="G182" s="31">
        <v>8.51</v>
      </c>
      <c r="H182" s="32">
        <f t="shared" si="95"/>
        <v>2.4067388688327231E-2</v>
      </c>
      <c r="I182" s="101">
        <f>IF(ISNUMBER(G182), $B199 * H182, "")</f>
        <v>3610.1083032490847</v>
      </c>
      <c r="J182" s="15">
        <v>8.4</v>
      </c>
      <c r="K182" s="32">
        <f t="shared" si="96"/>
        <v>1.0830324909747275E-2</v>
      </c>
      <c r="L182" s="18">
        <f>IF(ISNUMBER(J182), $B199 * K182, "")</f>
        <v>1624.5487364620913</v>
      </c>
      <c r="M182" s="31">
        <v>8.4</v>
      </c>
      <c r="N182" s="32">
        <f t="shared" si="97"/>
        <v>1.0830324909747275E-2</v>
      </c>
      <c r="O182" s="18">
        <f>IF(ISNUMBER(M182), $B199 * N182, "")</f>
        <v>1624.5487364620913</v>
      </c>
      <c r="Q182" s="228"/>
      <c r="R182" s="228"/>
      <c r="S182" s="228"/>
    </row>
    <row r="183" spans="1:19" ht="17.25" thickBot="1">
      <c r="A183" s="127" t="s">
        <v>113</v>
      </c>
      <c r="B183" s="128">
        <v>3905</v>
      </c>
      <c r="C183" s="78">
        <v>-7.5739644999999994E-2</v>
      </c>
      <c r="D183" s="20">
        <v>3975</v>
      </c>
      <c r="E183" s="21">
        <f t="shared" si="94"/>
        <v>1.7925736235595392E-2</v>
      </c>
      <c r="F183" s="22">
        <f>IF(ISNUMBER(D183), $B199 * E183, "")</f>
        <v>2688.8604353393089</v>
      </c>
      <c r="G183" s="30">
        <v>3890</v>
      </c>
      <c r="H183" s="21">
        <f t="shared" si="95"/>
        <v>-3.8412291933418692E-3</v>
      </c>
      <c r="I183" s="105">
        <f>IF(ISNUMBER(G183), $B199 * H183, "")</f>
        <v>-576.18437900128038</v>
      </c>
      <c r="J183" s="20">
        <v>3890</v>
      </c>
      <c r="K183" s="21">
        <f t="shared" si="96"/>
        <v>-3.8412291933418692E-3</v>
      </c>
      <c r="L183" s="22">
        <f>IF(ISNUMBER(J183), $B199 * K183, "")</f>
        <v>-576.18437900128038</v>
      </c>
      <c r="M183" s="30">
        <v>3900</v>
      </c>
      <c r="N183" s="21">
        <f t="shared" si="97"/>
        <v>-1.2804097311139564E-3</v>
      </c>
      <c r="O183" s="22">
        <f>IF(ISNUMBER(M183), $B199 * N183, "")</f>
        <v>-192.06145966709346</v>
      </c>
      <c r="Q183" s="228"/>
      <c r="R183" s="228"/>
      <c r="S183" s="228"/>
    </row>
    <row r="184" spans="1:19" ht="17.25" thickBot="1">
      <c r="A184" s="125" t="s">
        <v>62</v>
      </c>
      <c r="B184" s="129">
        <v>28250</v>
      </c>
      <c r="C184" s="80">
        <v>-7.6495586800000001E-2</v>
      </c>
      <c r="D184" s="106">
        <v>28720</v>
      </c>
      <c r="E184" s="107">
        <f>IF(ISNUMBER(D184), (D184 - $B184) / $B184, "")</f>
        <v>1.6637168141592919E-2</v>
      </c>
      <c r="F184" s="108">
        <f>IF(ISNUMBER(D184), $B199 * E184, "")</f>
        <v>2495.575221238938</v>
      </c>
      <c r="G184" s="109">
        <v>27350</v>
      </c>
      <c r="H184" s="107">
        <f>IF(ISNUMBER(G184), (G184 - $B184) / $B184, "")</f>
        <v>-3.1858407079646017E-2</v>
      </c>
      <c r="I184" s="110">
        <f>IF(ISNUMBER(G184), $B199 * H184, "")</f>
        <v>-4778.7610619469024</v>
      </c>
      <c r="J184" s="106">
        <v>26970</v>
      </c>
      <c r="K184" s="107">
        <f>IF(ISNUMBER(J184), (J184 - $B184) / $B184, "")</f>
        <v>-4.5309734513274337E-2</v>
      </c>
      <c r="L184" s="108">
        <f>IF(ISNUMBER(J184), $B199 * K184, "")</f>
        <v>-6796.4601769911505</v>
      </c>
      <c r="M184" s="109">
        <v>27410</v>
      </c>
      <c r="N184" s="107">
        <f>IF(ISNUMBER(M184), (M184 - $B184) / $B184, "")</f>
        <v>-2.9734513274336283E-2</v>
      </c>
      <c r="O184" s="108">
        <f>IF(ISNUMBER(M184), $B199 * N184, "")</f>
        <v>-4460.1769911504425</v>
      </c>
      <c r="Q184" s="228"/>
      <c r="R184" s="228"/>
      <c r="S184" s="228"/>
    </row>
    <row r="185" spans="1:19" ht="17.25" thickBot="1">
      <c r="A185" s="125" t="s">
        <v>194</v>
      </c>
      <c r="B185" s="126">
        <v>6995</v>
      </c>
      <c r="C185" s="77">
        <v>-7.7176781E-2</v>
      </c>
      <c r="D185" s="15">
        <v>7270</v>
      </c>
      <c r="E185" s="32">
        <f t="shared" ref="E185:E188" si="98">IF(ISNUMBER(D185), (D185 - $B185) / $B185, "")</f>
        <v>3.9313795568263046E-2</v>
      </c>
      <c r="F185" s="18">
        <f>IF(ISNUMBER(D185), $B199 * E185, "")</f>
        <v>5897.0693352394574</v>
      </c>
      <c r="G185" s="31">
        <v>7000</v>
      </c>
      <c r="H185" s="32">
        <f t="shared" ref="H185:H188" si="99">IF(ISNUMBER(G185), (G185 - $B185) / $B185, "")</f>
        <v>7.1479628305932811E-4</v>
      </c>
      <c r="I185" s="101">
        <f>IF(ISNUMBER(G185), $B199 * H185, "")</f>
        <v>107.21944245889922</v>
      </c>
      <c r="J185" s="15">
        <v>6850</v>
      </c>
      <c r="K185" s="32">
        <f t="shared" ref="K185:K188" si="100">IF(ISNUMBER(J185), (J185 - $B185) / $B185, "")</f>
        <v>-2.0729092208720514E-2</v>
      </c>
      <c r="L185" s="18">
        <f>IF(ISNUMBER(J185), $B199 * K185, "")</f>
        <v>-3109.3638313080769</v>
      </c>
      <c r="M185" s="31">
        <v>7015</v>
      </c>
      <c r="N185" s="32">
        <f t="shared" ref="N185:N188" si="101">IF(ISNUMBER(M185), (M185 - $B185) / $B185, "")</f>
        <v>2.8591851322373124E-3</v>
      </c>
      <c r="O185" s="18">
        <f>IF(ISNUMBER(M185), $B199 * N185, "")</f>
        <v>428.87776983559689</v>
      </c>
      <c r="Q185" s="228"/>
      <c r="R185" s="228"/>
      <c r="S185" s="228"/>
    </row>
    <row r="186" spans="1:19" ht="17.25" thickBot="1">
      <c r="A186" s="125" t="s">
        <v>344</v>
      </c>
      <c r="B186" s="126">
        <v>11330</v>
      </c>
      <c r="C186" s="77">
        <v>-7.7361563499999994E-2</v>
      </c>
      <c r="D186" s="15">
        <v>11770</v>
      </c>
      <c r="E186" s="32">
        <f t="shared" si="98"/>
        <v>3.8834951456310676E-2</v>
      </c>
      <c r="F186" s="18">
        <f>IF(ISNUMBER(D186), $B199 * E186, "")</f>
        <v>5825.2427184466014</v>
      </c>
      <c r="G186" s="31">
        <v>11340</v>
      </c>
      <c r="H186" s="32">
        <f t="shared" si="99"/>
        <v>8.8261253309797002E-4</v>
      </c>
      <c r="I186" s="101">
        <f>IF(ISNUMBER(G186), $B199 * H186, "")</f>
        <v>132.39187996469551</v>
      </c>
      <c r="J186" s="15">
        <v>11170</v>
      </c>
      <c r="K186" s="32">
        <f t="shared" si="100"/>
        <v>-1.412180052956752E-2</v>
      </c>
      <c r="L186" s="18">
        <f>IF(ISNUMBER(J186), $B199 * K186, "")</f>
        <v>-2118.2700794351281</v>
      </c>
      <c r="M186" s="31">
        <v>11460</v>
      </c>
      <c r="N186" s="32">
        <f t="shared" si="101"/>
        <v>1.1473962930273611E-2</v>
      </c>
      <c r="O186" s="18">
        <f>IF(ISNUMBER(M186), $B199 * N186, "")</f>
        <v>1721.0944395410415</v>
      </c>
      <c r="Q186" s="228"/>
      <c r="R186" s="228"/>
      <c r="S186" s="228"/>
    </row>
    <row r="187" spans="1:19" ht="17.25" thickBot="1">
      <c r="A187" s="125" t="s">
        <v>190</v>
      </c>
      <c r="B187" s="126">
        <v>82.4</v>
      </c>
      <c r="C187" s="77">
        <v>-7.8299776299999999E-2</v>
      </c>
      <c r="D187" s="15">
        <v>85.3</v>
      </c>
      <c r="E187" s="32">
        <f t="shared" si="98"/>
        <v>3.5194174757281448E-2</v>
      </c>
      <c r="F187" s="18">
        <f>IF(ISNUMBER(D187), $B199 * E187, "")</f>
        <v>5279.126213592217</v>
      </c>
      <c r="G187" s="31">
        <v>83.6</v>
      </c>
      <c r="H187" s="32">
        <f t="shared" si="99"/>
        <v>1.4563106796116367E-2</v>
      </c>
      <c r="I187" s="101">
        <f>IF(ISNUMBER(G187), $B199 * H187, "")</f>
        <v>2184.4660194174548</v>
      </c>
      <c r="J187" s="15">
        <v>81.3</v>
      </c>
      <c r="K187" s="32">
        <f t="shared" si="100"/>
        <v>-1.3349514563106899E-2</v>
      </c>
      <c r="L187" s="18">
        <f>IF(ISNUMBER(J187), $B199 * K187, "")</f>
        <v>-2002.427184466035</v>
      </c>
      <c r="M187" s="31">
        <v>82.7</v>
      </c>
      <c r="N187" s="32">
        <f t="shared" si="101"/>
        <v>3.6407766990290916E-3</v>
      </c>
      <c r="O187" s="18">
        <f>IF(ISNUMBER(M187), $B199 * N187, "")</f>
        <v>546.11650485436371</v>
      </c>
      <c r="Q187" s="33"/>
      <c r="R187" s="33"/>
    </row>
    <row r="188" spans="1:19" ht="17.25" thickBot="1">
      <c r="A188" s="130" t="s">
        <v>346</v>
      </c>
      <c r="B188" s="131">
        <v>95720</v>
      </c>
      <c r="C188" s="79">
        <v>-7.9615384600000005E-2</v>
      </c>
      <c r="D188" s="24">
        <v>98010</v>
      </c>
      <c r="E188" s="25">
        <f t="shared" si="98"/>
        <v>2.3923944839114083E-2</v>
      </c>
      <c r="F188" s="104">
        <f>IF(ISNUMBER(D188), $B199 * E188, "")</f>
        <v>3588.5917258671125</v>
      </c>
      <c r="G188" s="102">
        <v>96290</v>
      </c>
      <c r="H188" s="25">
        <f t="shared" si="99"/>
        <v>5.9548683660676973E-3</v>
      </c>
      <c r="I188" s="103">
        <f>IF(ISNUMBER(G188), $B199 * H188, "")</f>
        <v>893.2302549101546</v>
      </c>
      <c r="J188" s="24">
        <v>94380</v>
      </c>
      <c r="K188" s="25">
        <f t="shared" si="100"/>
        <v>-1.3999164229001253E-2</v>
      </c>
      <c r="L188" s="104">
        <f>IF(ISNUMBER(J188), $B199 * K188, "")</f>
        <v>-2099.874634350188</v>
      </c>
      <c r="M188" s="102">
        <v>95740</v>
      </c>
      <c r="N188" s="25">
        <f t="shared" si="101"/>
        <v>2.0894274968658589E-4</v>
      </c>
      <c r="O188" s="104">
        <f>IF(ISNUMBER(M188), $B199 * N188, "")</f>
        <v>31.341412452987882</v>
      </c>
      <c r="Q188" s="237"/>
      <c r="R188" s="238"/>
      <c r="S188" s="239"/>
    </row>
    <row r="189" spans="1:19">
      <c r="A189" s="123" t="s">
        <v>135</v>
      </c>
      <c r="B189" s="124">
        <v>217</v>
      </c>
      <c r="C189" s="76">
        <v>-8.0508474600000005E-2</v>
      </c>
      <c r="D189" s="13">
        <v>233</v>
      </c>
      <c r="E189" s="14">
        <f>IF(ISNUMBER(D189), (D189 - $B189) / $B189, "")</f>
        <v>7.3732718894009217E-2</v>
      </c>
      <c r="F189" s="16">
        <f>IF(ISNUMBER(D189), $B199 * E189, "")</f>
        <v>11059.907834101383</v>
      </c>
      <c r="G189" s="29">
        <v>226</v>
      </c>
      <c r="H189" s="14">
        <f>IF(ISNUMBER(G189), (G189 - $B189) / $B189, "")</f>
        <v>4.1474654377880185E-2</v>
      </c>
      <c r="I189" s="100">
        <f>IF(ISNUMBER(G189), $B199 * H189, "")</f>
        <v>6221.1981566820277</v>
      </c>
      <c r="J189" s="13">
        <v>220</v>
      </c>
      <c r="K189" s="14">
        <f>IF(ISNUMBER(J189), (J189 - $B189) / $B189, "")</f>
        <v>1.3824884792626729E-2</v>
      </c>
      <c r="L189" s="16">
        <f>IF(ISNUMBER(J189), $B199 * K189, "")</f>
        <v>2073.7327188940094</v>
      </c>
      <c r="M189" s="29">
        <v>217</v>
      </c>
      <c r="N189" s="14">
        <f>IF(ISNUMBER(M189), (M189 - $B189) / $B189, "")</f>
        <v>0</v>
      </c>
      <c r="O189" s="16">
        <f>IF(ISNUMBER(M189), $B199 * N189, "")</f>
        <v>0</v>
      </c>
      <c r="Q189" s="240"/>
      <c r="R189" s="241"/>
      <c r="S189" s="242"/>
    </row>
    <row r="190" spans="1:19" ht="17.25" thickBot="1">
      <c r="A190" s="125" t="s">
        <v>335</v>
      </c>
      <c r="B190" s="126">
        <v>6185</v>
      </c>
      <c r="C190" s="77">
        <v>-8.0980683499999997E-2</v>
      </c>
      <c r="D190" s="15">
        <v>6450</v>
      </c>
      <c r="E190" s="32">
        <f t="shared" ref="E190:E193" si="102">IF(ISNUMBER(D190), (D190 - $B190) / $B190, "")</f>
        <v>4.2845594179466449E-2</v>
      </c>
      <c r="F190" s="18">
        <f>IF(ISNUMBER(D190), $B199 * E190, "")</f>
        <v>6426.8391269199674</v>
      </c>
      <c r="G190" s="31">
        <v>6260</v>
      </c>
      <c r="H190" s="32">
        <f t="shared" ref="H190:H193" si="103">IF(ISNUMBER(G190), (G190 - $B190) / $B190, "")</f>
        <v>1.2126111560226353E-2</v>
      </c>
      <c r="I190" s="101">
        <f>IF(ISNUMBER(G190), $B199 * H190, "")</f>
        <v>1818.9167340339529</v>
      </c>
      <c r="J190" s="15">
        <v>6155</v>
      </c>
      <c r="K190" s="32">
        <f t="shared" ref="K190:K193" si="104">IF(ISNUMBER(J190), (J190 - $B190) / $B190, "")</f>
        <v>-4.850444624090542E-3</v>
      </c>
      <c r="L190" s="18">
        <f>IF(ISNUMBER(J190), $B199 * K190, "")</f>
        <v>-727.56669361358126</v>
      </c>
      <c r="M190" s="31">
        <v>6295</v>
      </c>
      <c r="N190" s="32">
        <f t="shared" ref="N190:N193" si="105">IF(ISNUMBER(M190), (M190 - $B190) / $B190, "")</f>
        <v>1.7784963621665321E-2</v>
      </c>
      <c r="O190" s="18">
        <f>IF(ISNUMBER(M190), $B199 * N190, "")</f>
        <v>2667.744543249798</v>
      </c>
      <c r="Q190" s="243"/>
      <c r="R190" s="244"/>
      <c r="S190" s="245"/>
    </row>
    <row r="191" spans="1:19" ht="17.25" thickBot="1">
      <c r="A191" s="125" t="s">
        <v>121</v>
      </c>
      <c r="B191" s="126">
        <v>305</v>
      </c>
      <c r="C191" s="77">
        <v>-8.4084084099999998E-2</v>
      </c>
      <c r="D191" s="15">
        <v>318</v>
      </c>
      <c r="E191" s="32">
        <f t="shared" si="102"/>
        <v>4.2622950819672129E-2</v>
      </c>
      <c r="F191" s="18">
        <f>IF(ISNUMBER(D191), $B199 * E191, "")</f>
        <v>6393.442622950819</v>
      </c>
      <c r="G191" s="31">
        <v>307</v>
      </c>
      <c r="H191" s="32">
        <f t="shared" si="103"/>
        <v>6.5573770491803279E-3</v>
      </c>
      <c r="I191" s="101">
        <f>IF(ISNUMBER(G191), $B199 * H191, "")</f>
        <v>983.60655737704917</v>
      </c>
      <c r="J191" s="15">
        <v>302</v>
      </c>
      <c r="K191" s="32">
        <f t="shared" si="104"/>
        <v>-9.8360655737704927E-3</v>
      </c>
      <c r="L191" s="18">
        <f>IF(ISNUMBER(J191), $B199 * K191, "")</f>
        <v>-1475.4098360655739</v>
      </c>
      <c r="M191" s="31">
        <v>311</v>
      </c>
      <c r="N191" s="32">
        <f t="shared" si="105"/>
        <v>1.9672131147540985E-2</v>
      </c>
      <c r="O191" s="18">
        <f>IF(ISNUMBER(M191), $B199 * N191, "")</f>
        <v>2950.8196721311479</v>
      </c>
      <c r="Q191" s="228"/>
      <c r="R191" s="228"/>
      <c r="S191" s="228"/>
    </row>
    <row r="192" spans="1:19" ht="17.25" thickBot="1">
      <c r="A192" s="125" t="s">
        <v>111</v>
      </c>
      <c r="B192" s="126">
        <v>3920</v>
      </c>
      <c r="C192" s="77">
        <v>-8.5180863499999995E-2</v>
      </c>
      <c r="D192" s="15">
        <v>4050</v>
      </c>
      <c r="E192" s="32">
        <f t="shared" si="102"/>
        <v>3.3163265306122451E-2</v>
      </c>
      <c r="F192" s="18">
        <f>IF(ISNUMBER(D192), $B199 * E192, "")</f>
        <v>4974.4897959183672</v>
      </c>
      <c r="G192" s="31">
        <v>3945</v>
      </c>
      <c r="H192" s="32">
        <f t="shared" si="103"/>
        <v>6.3775510204081634E-3</v>
      </c>
      <c r="I192" s="101">
        <f>IF(ISNUMBER(G192), $B199 * H192, "")</f>
        <v>956.63265306122446</v>
      </c>
      <c r="J192" s="15">
        <v>3860</v>
      </c>
      <c r="K192" s="32">
        <f t="shared" si="104"/>
        <v>-1.5306122448979591E-2</v>
      </c>
      <c r="L192" s="18">
        <f>IF(ISNUMBER(J192), $B199 * K192, "")</f>
        <v>-2295.9183673469388</v>
      </c>
      <c r="M192" s="31">
        <v>3935</v>
      </c>
      <c r="N192" s="32">
        <f t="shared" si="105"/>
        <v>3.8265306122448979E-3</v>
      </c>
      <c r="O192" s="18">
        <f>IF(ISNUMBER(M192), $B199 * N192, "")</f>
        <v>573.9795918367347</v>
      </c>
      <c r="Q192" s="223"/>
      <c r="R192" s="223"/>
      <c r="S192" s="223"/>
    </row>
    <row r="193" spans="1:19" ht="17.25" thickBot="1">
      <c r="A193" s="127" t="s">
        <v>60</v>
      </c>
      <c r="B193" s="128">
        <v>3235</v>
      </c>
      <c r="C193" s="78">
        <v>-8.6158192100000003E-2</v>
      </c>
      <c r="D193" s="20">
        <v>3500</v>
      </c>
      <c r="E193" s="21">
        <f t="shared" si="102"/>
        <v>8.1916537867078823E-2</v>
      </c>
      <c r="F193" s="22">
        <f>IF(ISNUMBER(D193), $B199 * E193, "")</f>
        <v>12287.480680061823</v>
      </c>
      <c r="G193" s="30">
        <v>3440</v>
      </c>
      <c r="H193" s="21">
        <f t="shared" si="103"/>
        <v>6.3369397217928905E-2</v>
      </c>
      <c r="I193" s="105">
        <f>IF(ISNUMBER(G193), $B199 * H193, "")</f>
        <v>9505.4095826893354</v>
      </c>
      <c r="J193" s="20">
        <v>3385</v>
      </c>
      <c r="K193" s="21">
        <f t="shared" si="104"/>
        <v>4.6367851622874809E-2</v>
      </c>
      <c r="L193" s="22">
        <f>IF(ISNUMBER(J193), $B199 * K193, "")</f>
        <v>6955.1777434312216</v>
      </c>
      <c r="M193" s="30">
        <v>3400</v>
      </c>
      <c r="N193" s="21">
        <f t="shared" si="105"/>
        <v>5.1004636785162288E-2</v>
      </c>
      <c r="O193" s="22">
        <f>IF(ISNUMBER(M193), $B199 * N193, "")</f>
        <v>7650.695517774343</v>
      </c>
      <c r="Q193" s="223"/>
      <c r="R193" s="223"/>
      <c r="S193" s="223"/>
    </row>
    <row r="194" spans="1:19" ht="17.25" thickBot="1">
      <c r="A194" s="125" t="s">
        <v>153</v>
      </c>
      <c r="B194" s="129">
        <v>1850</v>
      </c>
      <c r="C194" s="80">
        <v>-8.86699507E-2</v>
      </c>
      <c r="D194" s="106">
        <v>1950</v>
      </c>
      <c r="E194" s="107">
        <f>IF(ISNUMBER(D194), (D194 - $B194) / $B194, "")</f>
        <v>5.4054054054054057E-2</v>
      </c>
      <c r="F194" s="108">
        <f>IF(ISNUMBER(D194), $B199 * E194, "")</f>
        <v>8108.1081081081084</v>
      </c>
      <c r="G194" s="109">
        <v>1895</v>
      </c>
      <c r="H194" s="107">
        <f>IF(ISNUMBER(G194), (G194 - $B194) / $B194, "")</f>
        <v>2.4324324324324326E-2</v>
      </c>
      <c r="I194" s="110">
        <f>IF(ISNUMBER(G194), $B199 * H194, "")</f>
        <v>3648.6486486486488</v>
      </c>
      <c r="J194" s="106">
        <v>1845</v>
      </c>
      <c r="K194" s="107">
        <f>IF(ISNUMBER(J194), (J194 - $B194) / $B194, "")</f>
        <v>-2.7027027027027029E-3</v>
      </c>
      <c r="L194" s="108">
        <f>IF(ISNUMBER(J194), $B199 * K194, "")</f>
        <v>-405.40540540540542</v>
      </c>
      <c r="M194" s="109">
        <v>1885</v>
      </c>
      <c r="N194" s="107">
        <f>IF(ISNUMBER(M194), (M194 - $B194) / $B194, "")</f>
        <v>1.891891891891892E-2</v>
      </c>
      <c r="O194" s="108">
        <f>IF(ISNUMBER(M194), $B199 * N194, "")</f>
        <v>2837.8378378378379</v>
      </c>
      <c r="Q194" s="228"/>
      <c r="R194" s="228"/>
      <c r="S194" s="228"/>
    </row>
    <row r="195" spans="1:19" ht="17.25" thickBot="1">
      <c r="A195" s="125" t="s">
        <v>109</v>
      </c>
      <c r="B195" s="126">
        <v>3590</v>
      </c>
      <c r="C195" s="77">
        <v>-8.8832487299999999E-2</v>
      </c>
      <c r="D195" s="15">
        <v>3780</v>
      </c>
      <c r="E195" s="32">
        <f t="shared" ref="E195:E198" si="106">IF(ISNUMBER(D195), (D195 - $B195) / $B195, "")</f>
        <v>5.2924791086350974E-2</v>
      </c>
      <c r="F195" s="18">
        <f>IF(ISNUMBER(D195), $B199 * E195, "")</f>
        <v>7938.7186629526459</v>
      </c>
      <c r="G195" s="31">
        <v>3665</v>
      </c>
      <c r="H195" s="32">
        <f t="shared" ref="H195:H198" si="107">IF(ISNUMBER(G195), (G195 - $B195) / $B195, "")</f>
        <v>2.0891364902506964E-2</v>
      </c>
      <c r="I195" s="101">
        <f>IF(ISNUMBER(G195), $B199 * H195, "")</f>
        <v>3133.7047353760445</v>
      </c>
      <c r="J195" s="15">
        <v>3580</v>
      </c>
      <c r="K195" s="32">
        <f t="shared" ref="K195:K198" si="108">IF(ISNUMBER(J195), (J195 - $B195) / $B195, "")</f>
        <v>-2.7855153203342618E-3</v>
      </c>
      <c r="L195" s="18">
        <f>IF(ISNUMBER(J195), $B199 * K195, "")</f>
        <v>-417.82729805013929</v>
      </c>
      <c r="M195" s="31">
        <v>3630</v>
      </c>
      <c r="N195" s="32">
        <f t="shared" ref="N195:N198" si="109">IF(ISNUMBER(M195), (M195 - $B195) / $B195, "")</f>
        <v>1.1142061281337047E-2</v>
      </c>
      <c r="O195" s="18">
        <f>IF(ISNUMBER(M195), $B199 * N195, "")</f>
        <v>1671.3091922005572</v>
      </c>
      <c r="Q195" s="228"/>
      <c r="R195" s="228"/>
      <c r="S195" s="228"/>
    </row>
    <row r="196" spans="1:19" ht="17.25" thickBot="1">
      <c r="A196" s="125" t="s">
        <v>95</v>
      </c>
      <c r="B196" s="126">
        <v>4015</v>
      </c>
      <c r="C196" s="77">
        <v>-9.0600226500000006E-2</v>
      </c>
      <c r="D196" s="15">
        <v>4095</v>
      </c>
      <c r="E196" s="32">
        <f t="shared" si="106"/>
        <v>1.9925280199252802E-2</v>
      </c>
      <c r="F196" s="18">
        <f>IF(ISNUMBER(D196), $B199 * E196, "")</f>
        <v>2988.7920298879203</v>
      </c>
      <c r="G196" s="31">
        <v>4045</v>
      </c>
      <c r="H196" s="32">
        <f t="shared" si="107"/>
        <v>7.4719800747198011E-3</v>
      </c>
      <c r="I196" s="101">
        <f>IF(ISNUMBER(G196), $B199 * H196, "")</f>
        <v>1120.7970112079702</v>
      </c>
      <c r="J196" s="15">
        <v>3975</v>
      </c>
      <c r="K196" s="32">
        <f t="shared" si="108"/>
        <v>-9.9626400996264009E-3</v>
      </c>
      <c r="L196" s="18">
        <f>IF(ISNUMBER(J196), $B199 * K196, "")</f>
        <v>-1494.3960149439602</v>
      </c>
      <c r="M196" s="31">
        <v>4025</v>
      </c>
      <c r="N196" s="32">
        <f t="shared" si="109"/>
        <v>2.4906600249066002E-3</v>
      </c>
      <c r="O196" s="18">
        <f>IF(ISNUMBER(M196), $B199 * N196, "")</f>
        <v>373.59900373599004</v>
      </c>
      <c r="Q196" s="228"/>
      <c r="R196" s="228"/>
      <c r="S196" s="228"/>
    </row>
    <row r="197" spans="1:19">
      <c r="A197" s="125" t="s">
        <v>177</v>
      </c>
      <c r="B197" s="126">
        <v>7540</v>
      </c>
      <c r="C197" s="77">
        <v>-9.1018686000000001E-2</v>
      </c>
      <c r="D197" s="15">
        <v>7855</v>
      </c>
      <c r="E197" s="32">
        <f t="shared" si="106"/>
        <v>4.1777188328912467E-2</v>
      </c>
      <c r="F197" s="18">
        <f>IF(ISNUMBER(D197), $B199 * E197, "")</f>
        <v>6266.5782493368697</v>
      </c>
      <c r="G197" s="31">
        <v>7620</v>
      </c>
      <c r="H197" s="32">
        <f t="shared" si="107"/>
        <v>1.0610079575596816E-2</v>
      </c>
      <c r="I197" s="101">
        <f>IF(ISNUMBER(G197), $B199 * H197, "")</f>
        <v>1591.5119363395224</v>
      </c>
      <c r="J197" s="15">
        <v>7485</v>
      </c>
      <c r="K197" s="32">
        <f t="shared" si="108"/>
        <v>-7.2944297082228118E-3</v>
      </c>
      <c r="L197" s="18">
        <f>IF(ISNUMBER(J197), $B199 * K197, "")</f>
        <v>-1094.1644562334218</v>
      </c>
      <c r="M197" s="31">
        <v>7575</v>
      </c>
      <c r="N197" s="32">
        <f t="shared" si="109"/>
        <v>4.6419098143236073E-3</v>
      </c>
      <c r="O197" s="18">
        <f>IF(ISNUMBER(M197), $B199 * N197, "")</f>
        <v>696.28647214854107</v>
      </c>
      <c r="Q197" s="250"/>
      <c r="R197" s="251"/>
      <c r="S197" s="252"/>
    </row>
    <row r="198" spans="1:19" ht="17.25" thickBot="1">
      <c r="A198" s="130" t="s">
        <v>246</v>
      </c>
      <c r="B198" s="131">
        <v>58.4</v>
      </c>
      <c r="C198" s="79">
        <v>-9.5975232199999996E-2</v>
      </c>
      <c r="D198" s="24">
        <v>59.9</v>
      </c>
      <c r="E198" s="25">
        <f t="shared" si="106"/>
        <v>2.5684931506849317E-2</v>
      </c>
      <c r="F198" s="104">
        <f>IF(ISNUMBER(D198), $B199 * E198, "")</f>
        <v>3852.7397260273974</v>
      </c>
      <c r="G198" s="102">
        <v>58.2</v>
      </c>
      <c r="H198" s="25">
        <f t="shared" si="107"/>
        <v>-3.4246575342465023E-3</v>
      </c>
      <c r="I198" s="103">
        <f>IF(ISNUMBER(G198), $B199 * H198, "")</f>
        <v>-513.69863013697534</v>
      </c>
      <c r="J198" s="24">
        <v>57.2</v>
      </c>
      <c r="K198" s="25">
        <f t="shared" si="108"/>
        <v>-2.0547945205479378E-2</v>
      </c>
      <c r="L198" s="104">
        <f>IF(ISNUMBER(J198), $B199 * K198, "")</f>
        <v>-3082.1917808219068</v>
      </c>
      <c r="M198" s="102">
        <v>58</v>
      </c>
      <c r="N198" s="25">
        <f t="shared" si="109"/>
        <v>-6.8493150684931269E-3</v>
      </c>
      <c r="O198" s="104">
        <f>IF(ISNUMBER(M198), $B199 * N198, "")</f>
        <v>-1027.3972602739691</v>
      </c>
      <c r="Q198" s="253"/>
      <c r="R198" s="254"/>
      <c r="S198" s="255"/>
    </row>
    <row r="199" spans="1:19" ht="17.25" thickBot="1">
      <c r="A199" s="132" t="s">
        <v>266</v>
      </c>
      <c r="B199" s="261">
        <f>$B$37</f>
        <v>150000</v>
      </c>
      <c r="C199" s="262"/>
      <c r="D199" s="26" t="s">
        <v>267</v>
      </c>
      <c r="E199" s="27">
        <f>IF(COUNT(E179:E198), SUM(E179:E198) / COUNT(E179:E198), 0)</f>
        <v>4.0258494747219521E-2</v>
      </c>
      <c r="F199" s="28">
        <f>SUM(F179:F198)</f>
        <v>120775.48424165857</v>
      </c>
      <c r="G199" s="26" t="s">
        <v>267</v>
      </c>
      <c r="H199" s="27">
        <f>IF(COUNT(H179:H198), SUM(H179:H198) / COUNT(H179:H198), 0)</f>
        <v>1.0536514821180235E-2</v>
      </c>
      <c r="I199" s="28">
        <f>SUM(I179:I198)</f>
        <v>31609.544463540704</v>
      </c>
      <c r="J199" s="26" t="s">
        <v>267</v>
      </c>
      <c r="K199" s="27">
        <f>IF(COUNT(K179:K198), SUM(K179:K198) / COUNT(K179:K198), 0)</f>
        <v>-6.8656183466902819E-3</v>
      </c>
      <c r="L199" s="28">
        <f>SUM(L179:L198)</f>
        <v>-20596.855040070845</v>
      </c>
      <c r="M199" s="26" t="s">
        <v>267</v>
      </c>
      <c r="N199" s="27">
        <f>IF(COUNT(N179:N198), SUM(N179:N198) / COUNT(N179:N198), 0)</f>
        <v>7.6470363008529271E-3</v>
      </c>
      <c r="O199" s="28">
        <f>SUM(O179:O198)</f>
        <v>22941.108902558783</v>
      </c>
      <c r="Q199" s="256"/>
      <c r="R199" s="257"/>
      <c r="S199" s="258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4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13" priority="157">
      <formula>AND($N17 &gt; 0, ISNUMBER($N17))</formula>
    </cfRule>
    <cfRule type="expression" dxfId="1412" priority="158">
      <formula>AND($N17 = 0 * ISNUMBER($N17))</formula>
    </cfRule>
    <cfRule type="expression" dxfId="1411" priority="159">
      <formula>AND($N17 &lt; 0, ISNUMBER($N17))</formula>
    </cfRule>
  </conditionalFormatting>
  <conditionalFormatting sqref="A17:F36">
    <cfRule type="expression" dxfId="1410" priority="166">
      <formula>AND($E17 &gt; 0, ISNUMBER($E17))</formula>
    </cfRule>
    <cfRule type="expression" dxfId="1409" priority="167">
      <formula>AND($E17 = 0 * ISNUMBER($E17))</formula>
    </cfRule>
    <cfRule type="expression" dxfId="1408" priority="168">
      <formula>AND($E17 &lt; 0, ISNUMBER($E17))</formula>
    </cfRule>
  </conditionalFormatting>
  <conditionalFormatting sqref="A17:C36 G17:I36">
    <cfRule type="expression" dxfId="1407" priority="163">
      <formula>AND($H17 &gt; 0, ISNUMBER($H17))</formula>
    </cfRule>
    <cfRule type="expression" dxfId="1406" priority="164">
      <formula>AND($H17 = 0 * ISNUMBER($H17))</formula>
    </cfRule>
    <cfRule type="expression" dxfId="1405" priority="165">
      <formula>AND($H17 &lt; 0, ISNUMBER($H17))</formula>
    </cfRule>
  </conditionalFormatting>
  <conditionalFormatting sqref="A17:C36 J17:L36">
    <cfRule type="expression" dxfId="1404" priority="160">
      <formula>AND($K17 &gt; 0, ISNUMBER($K17))</formula>
    </cfRule>
    <cfRule type="expression" dxfId="1403" priority="161">
      <formula>AND($K17 = 0 * ISNUMBER($K17))</formula>
    </cfRule>
    <cfRule type="expression" dxfId="1402" priority="162">
      <formula>AND($K17 &lt; 0, ISNUMBER($K17))</formula>
    </cfRule>
  </conditionalFormatting>
  <conditionalFormatting sqref="D15:F16 E37:F37">
    <cfRule type="expression" dxfId="1401" priority="154">
      <formula>$E$37 &gt; 0</formula>
    </cfRule>
    <cfRule type="expression" dxfId="1400" priority="155">
      <formula>$E$37 = 0</formula>
    </cfRule>
    <cfRule type="expression" dxfId="1399" priority="156">
      <formula>$E$37 &lt; 0</formula>
    </cfRule>
  </conditionalFormatting>
  <conditionalFormatting sqref="G15:I16 H37:I37">
    <cfRule type="expression" dxfId="1398" priority="151">
      <formula>$H$37 &gt; 0</formula>
    </cfRule>
    <cfRule type="expression" dxfId="1397" priority="152">
      <formula>$H$37 = 0</formula>
    </cfRule>
    <cfRule type="expression" dxfId="1396" priority="153">
      <formula>$H$37 &lt; 0</formula>
    </cfRule>
  </conditionalFormatting>
  <conditionalFormatting sqref="J15:L16 K37:L37">
    <cfRule type="expression" dxfId="1395" priority="148">
      <formula>$K$37 &gt; 0</formula>
    </cfRule>
    <cfRule type="expression" dxfId="1394" priority="149">
      <formula>$K$37 = 0</formula>
    </cfRule>
    <cfRule type="expression" dxfId="1393" priority="150">
      <formula>$K$37 &lt; 0</formula>
    </cfRule>
  </conditionalFormatting>
  <conditionalFormatting sqref="M15:O16 N37:O37">
    <cfRule type="expression" dxfId="1392" priority="145">
      <formula>$N$37 &gt; 0</formula>
    </cfRule>
    <cfRule type="expression" dxfId="1391" priority="146">
      <formula>$N$37 = 0</formula>
    </cfRule>
    <cfRule type="expression" dxfId="1390" priority="147">
      <formula>$N$37 &lt; 0</formula>
    </cfRule>
  </conditionalFormatting>
  <conditionalFormatting sqref="A44:C63 M44:O63">
    <cfRule type="expression" dxfId="1389" priority="133">
      <formula>AND($N44 &gt; 0, ISNUMBER($N44))</formula>
    </cfRule>
    <cfRule type="expression" dxfId="1388" priority="134">
      <formula>AND($N44 = 0 * ISNUMBER($N44))</formula>
    </cfRule>
    <cfRule type="expression" dxfId="1387" priority="135">
      <formula>AND($N44 &lt; 0, ISNUMBER($N44))</formula>
    </cfRule>
  </conditionalFormatting>
  <conditionalFormatting sqref="A44:F63">
    <cfRule type="expression" dxfId="1386" priority="142">
      <formula>AND($E44 &gt; 0, ISNUMBER($E44))</formula>
    </cfRule>
    <cfRule type="expression" dxfId="1385" priority="143">
      <formula>AND($E44 = 0 * ISNUMBER($E44))</formula>
    </cfRule>
    <cfRule type="expression" dxfId="1384" priority="144">
      <formula>AND($E44 &lt; 0, ISNUMBER($E44))</formula>
    </cfRule>
  </conditionalFormatting>
  <conditionalFormatting sqref="A44:C63 G44:I63">
    <cfRule type="expression" dxfId="1383" priority="139">
      <formula>AND($H44 &gt; 0, ISNUMBER($H44))</formula>
    </cfRule>
    <cfRule type="expression" dxfId="1382" priority="140">
      <formula>AND($H44 = 0 * ISNUMBER($H44))</formula>
    </cfRule>
    <cfRule type="expression" dxfId="1381" priority="141">
      <formula>AND($H44 &lt; 0, ISNUMBER($H44))</formula>
    </cfRule>
  </conditionalFormatting>
  <conditionalFormatting sqref="A44:C63 J44:L63">
    <cfRule type="expression" dxfId="1380" priority="136">
      <formula>AND($K44 &gt; 0, ISNUMBER($K44))</formula>
    </cfRule>
    <cfRule type="expression" dxfId="1379" priority="137">
      <formula>AND($K44 = 0 * ISNUMBER($K44))</formula>
    </cfRule>
    <cfRule type="expression" dxfId="1378" priority="138">
      <formula>AND($K44 &lt; 0, ISNUMBER($K44))</formula>
    </cfRule>
  </conditionalFormatting>
  <conditionalFormatting sqref="D42:F43 E64:F64">
    <cfRule type="expression" dxfId="1377" priority="130">
      <formula>$E$64 &gt; 0</formula>
    </cfRule>
    <cfRule type="expression" dxfId="1376" priority="131">
      <formula>$E$64 = 0</formula>
    </cfRule>
    <cfRule type="expression" dxfId="1375" priority="132">
      <formula>$E$64 &lt; 0</formula>
    </cfRule>
  </conditionalFormatting>
  <conditionalFormatting sqref="G42:I43 H64:I64">
    <cfRule type="expression" dxfId="1374" priority="127">
      <formula>$H$64 &gt; 0</formula>
    </cfRule>
    <cfRule type="expression" dxfId="1373" priority="128">
      <formula>$H$64 = 0</formula>
    </cfRule>
    <cfRule type="expression" dxfId="1372" priority="129">
      <formula>$H$64 &lt; 0</formula>
    </cfRule>
  </conditionalFormatting>
  <conditionalFormatting sqref="J42:L43 K64:L64">
    <cfRule type="expression" dxfId="1371" priority="124">
      <formula>$K$64 &gt; 0</formula>
    </cfRule>
    <cfRule type="expression" dxfId="1370" priority="125">
      <formula>$K$64 = 0</formula>
    </cfRule>
    <cfRule type="expression" dxfId="1369" priority="126">
      <formula>$K$64 &lt; 0</formula>
    </cfRule>
  </conditionalFormatting>
  <conditionalFormatting sqref="M42:O43 N64:O64">
    <cfRule type="expression" dxfId="1368" priority="121">
      <formula>$N$64 &gt; 0</formula>
    </cfRule>
    <cfRule type="expression" dxfId="1367" priority="122">
      <formula>$N$64 = 0</formula>
    </cfRule>
    <cfRule type="expression" dxfId="1366" priority="123">
      <formula>$N$64 &lt; 0</formula>
    </cfRule>
  </conditionalFormatting>
  <conditionalFormatting sqref="A71:C90 M71:O90">
    <cfRule type="expression" dxfId="1365" priority="109">
      <formula>AND($N71 &gt; 0, ISNUMBER($N71))</formula>
    </cfRule>
    <cfRule type="expression" dxfId="1364" priority="110">
      <formula>AND($N71 = 0 * ISNUMBER($N71))</formula>
    </cfRule>
    <cfRule type="expression" dxfId="1363" priority="111">
      <formula>AND($N71 &lt; 0, ISNUMBER($N71))</formula>
    </cfRule>
  </conditionalFormatting>
  <conditionalFormatting sqref="A71:F90">
    <cfRule type="expression" dxfId="1362" priority="118">
      <formula>AND($E71 &gt; 0, ISNUMBER($E71))</formula>
    </cfRule>
    <cfRule type="expression" dxfId="1361" priority="119">
      <formula>AND($E71 = 0 * ISNUMBER($E71))</formula>
    </cfRule>
    <cfRule type="expression" dxfId="1360" priority="120">
      <formula>AND($E71 &lt; 0, ISNUMBER($E71))</formula>
    </cfRule>
  </conditionalFormatting>
  <conditionalFormatting sqref="A71:C90 G71:I90">
    <cfRule type="expression" dxfId="1359" priority="115">
      <formula>AND($H71 &gt; 0, ISNUMBER($H71))</formula>
    </cfRule>
    <cfRule type="expression" dxfId="1358" priority="116">
      <formula>AND($H71 = 0 * ISNUMBER($H71))</formula>
    </cfRule>
    <cfRule type="expression" dxfId="1357" priority="117">
      <formula>AND($H71 &lt; 0, ISNUMBER($H71))</formula>
    </cfRule>
  </conditionalFormatting>
  <conditionalFormatting sqref="A71:C90 J71:L90">
    <cfRule type="expression" dxfId="1356" priority="112">
      <formula>AND($K71 &gt; 0, ISNUMBER($K71))</formula>
    </cfRule>
    <cfRule type="expression" dxfId="1355" priority="113">
      <formula>AND($K71 = 0 * ISNUMBER($K71))</formula>
    </cfRule>
    <cfRule type="expression" dxfId="1354" priority="114">
      <formula>AND($K71 &lt; 0, ISNUMBER($K71))</formula>
    </cfRule>
  </conditionalFormatting>
  <conditionalFormatting sqref="D69:F70 E91:F91">
    <cfRule type="expression" dxfId="1353" priority="106">
      <formula>$E$91 &gt; 0</formula>
    </cfRule>
    <cfRule type="expression" dxfId="1352" priority="107">
      <formula>$E$91 = 0</formula>
    </cfRule>
    <cfRule type="expression" dxfId="1351" priority="108">
      <formula>$E$91 &lt; 0</formula>
    </cfRule>
  </conditionalFormatting>
  <conditionalFormatting sqref="G69:I70 H91:I91">
    <cfRule type="expression" dxfId="1350" priority="103">
      <formula>$H$91 &gt; 0</formula>
    </cfRule>
    <cfRule type="expression" dxfId="1349" priority="104">
      <formula>$H$91 = 0</formula>
    </cfRule>
    <cfRule type="expression" dxfId="1348" priority="105">
      <formula>$H$91 &lt; 0</formula>
    </cfRule>
  </conditionalFormatting>
  <conditionalFormatting sqref="J69:L70 K91:L91">
    <cfRule type="expression" dxfId="1347" priority="100">
      <formula>$K$91 &gt; 0</formula>
    </cfRule>
    <cfRule type="expression" dxfId="1346" priority="101">
      <formula>$K$91 = 0</formula>
    </cfRule>
    <cfRule type="expression" dxfId="1345" priority="102">
      <formula>$K$91 &lt; 0</formula>
    </cfRule>
  </conditionalFormatting>
  <conditionalFormatting sqref="M69:O70 N91:O91">
    <cfRule type="expression" dxfId="1344" priority="97">
      <formula>$N$91 &gt; 0</formula>
    </cfRule>
    <cfRule type="expression" dxfId="1343" priority="98">
      <formula>$N$91 = 0</formula>
    </cfRule>
    <cfRule type="expression" dxfId="1342" priority="99">
      <formula>$N$91 &lt; 0</formula>
    </cfRule>
  </conditionalFormatting>
  <conditionalFormatting sqref="A98:C117 M98:O117">
    <cfRule type="expression" dxfId="1341" priority="85">
      <formula>AND($N98 &gt; 0, ISNUMBER($N98))</formula>
    </cfRule>
    <cfRule type="expression" dxfId="1340" priority="86">
      <formula>AND($N98 = 0 * ISNUMBER($N98))</formula>
    </cfRule>
    <cfRule type="expression" dxfId="1339" priority="87">
      <formula>AND($N98 &lt; 0, ISNUMBER($N98))</formula>
    </cfRule>
  </conditionalFormatting>
  <conditionalFormatting sqref="A98:F117">
    <cfRule type="expression" dxfId="1338" priority="94">
      <formula>AND($E98 &gt; 0, ISNUMBER($E98))</formula>
    </cfRule>
    <cfRule type="expression" dxfId="1337" priority="95">
      <formula>AND($E98 = 0 * ISNUMBER($E98))</formula>
    </cfRule>
    <cfRule type="expression" dxfId="1336" priority="96">
      <formula>AND($E98 &lt; 0, ISNUMBER($E98))</formula>
    </cfRule>
  </conditionalFormatting>
  <conditionalFormatting sqref="A98:C117 G98:I117">
    <cfRule type="expression" dxfId="1335" priority="91">
      <formula>AND($H98 &gt; 0, ISNUMBER($H98))</formula>
    </cfRule>
    <cfRule type="expression" dxfId="1334" priority="92">
      <formula>AND($H98 = 0 * ISNUMBER($H98))</formula>
    </cfRule>
    <cfRule type="expression" dxfId="1333" priority="93">
      <formula>AND($H98 &lt; 0, ISNUMBER($H98))</formula>
    </cfRule>
  </conditionalFormatting>
  <conditionalFormatting sqref="A98:C117 J98:L117">
    <cfRule type="expression" dxfId="1332" priority="88">
      <formula>AND($K98 &gt; 0, ISNUMBER($K98))</formula>
    </cfRule>
    <cfRule type="expression" dxfId="1331" priority="89">
      <formula>AND($K98 = 0 * ISNUMBER($K98))</formula>
    </cfRule>
    <cfRule type="expression" dxfId="1330" priority="90">
      <formula>AND($K98 &lt; 0, ISNUMBER($K98))</formula>
    </cfRule>
  </conditionalFormatting>
  <conditionalFormatting sqref="D96:F97 E118:F118">
    <cfRule type="expression" dxfId="1329" priority="82">
      <formula>$E$118 &gt; 0</formula>
    </cfRule>
    <cfRule type="expression" dxfId="1328" priority="83">
      <formula>$E$118 = 0</formula>
    </cfRule>
    <cfRule type="expression" dxfId="1327" priority="84">
      <formula>$E$118 &lt; 0</formula>
    </cfRule>
  </conditionalFormatting>
  <conditionalFormatting sqref="G96:I97 H118:I118">
    <cfRule type="expression" dxfId="1326" priority="79">
      <formula>$H$118 &gt; 0</formula>
    </cfRule>
    <cfRule type="expression" dxfId="1325" priority="80">
      <formula>$H$118 = 0</formula>
    </cfRule>
    <cfRule type="expression" dxfId="1324" priority="81">
      <formula>$H$118 &lt; 0</formula>
    </cfRule>
  </conditionalFormatting>
  <conditionalFormatting sqref="J96:L97 K118:L118">
    <cfRule type="expression" dxfId="1323" priority="76">
      <formula>$K$118 &gt; 0</formula>
    </cfRule>
    <cfRule type="expression" dxfId="1322" priority="77">
      <formula>$K$118 = 0</formula>
    </cfRule>
    <cfRule type="expression" dxfId="1321" priority="78">
      <formula>$K$118 &lt; 0</formula>
    </cfRule>
  </conditionalFormatting>
  <conditionalFormatting sqref="M96:O97 N118:O118">
    <cfRule type="expression" dxfId="1320" priority="73">
      <formula>$N$118 &gt; 0</formula>
    </cfRule>
    <cfRule type="expression" dxfId="1319" priority="74">
      <formula>$N$118 = 0</formula>
    </cfRule>
    <cfRule type="expression" dxfId="1318" priority="75">
      <formula>$N$118 &lt; 0</formula>
    </cfRule>
  </conditionalFormatting>
  <conditionalFormatting sqref="A125:C144 M125:O144">
    <cfRule type="expression" dxfId="1317" priority="61">
      <formula>AND($N125 &gt; 0, ISNUMBER($N125))</formula>
    </cfRule>
    <cfRule type="expression" dxfId="1316" priority="62">
      <formula>AND($N125 = 0 * ISNUMBER($N125))</formula>
    </cfRule>
    <cfRule type="expression" dxfId="1315" priority="63">
      <formula>AND($N125 &lt; 0, ISNUMBER($N125))</formula>
    </cfRule>
  </conditionalFormatting>
  <conditionalFormatting sqref="A125:F144">
    <cfRule type="expression" dxfId="1314" priority="70">
      <formula>AND($E125 &gt; 0, ISNUMBER($E125))</formula>
    </cfRule>
    <cfRule type="expression" dxfId="1313" priority="71">
      <formula>AND($E125 = 0 * ISNUMBER($E125))</formula>
    </cfRule>
    <cfRule type="expression" dxfId="1312" priority="72">
      <formula>AND($E125 &lt; 0, ISNUMBER($E125))</formula>
    </cfRule>
  </conditionalFormatting>
  <conditionalFormatting sqref="A125:C144 G125:I144">
    <cfRule type="expression" dxfId="1311" priority="67">
      <formula>AND($H125 &gt; 0, ISNUMBER($H125))</formula>
    </cfRule>
    <cfRule type="expression" dxfId="1310" priority="68">
      <formula>AND($H125 = 0 * ISNUMBER($H125))</formula>
    </cfRule>
    <cfRule type="expression" dxfId="1309" priority="69">
      <formula>AND($H125 &lt; 0, ISNUMBER($H125))</formula>
    </cfRule>
  </conditionalFormatting>
  <conditionalFormatting sqref="A125:C144 J125:L144">
    <cfRule type="expression" dxfId="1308" priority="64">
      <formula>AND($K125 &gt; 0, ISNUMBER($K125))</formula>
    </cfRule>
    <cfRule type="expression" dxfId="1307" priority="65">
      <formula>AND($K125 = 0 * ISNUMBER($K125))</formula>
    </cfRule>
    <cfRule type="expression" dxfId="1306" priority="66">
      <formula>AND($K125 &lt; 0, ISNUMBER($K125))</formula>
    </cfRule>
  </conditionalFormatting>
  <conditionalFormatting sqref="D123:F124 E145:F145">
    <cfRule type="expression" dxfId="1305" priority="58">
      <formula>$E$145 &gt; 0</formula>
    </cfRule>
    <cfRule type="expression" dxfId="1304" priority="59">
      <formula>$E$145 = 0</formula>
    </cfRule>
    <cfRule type="expression" dxfId="1303" priority="60">
      <formula>$E$145 &lt; 0</formula>
    </cfRule>
  </conditionalFormatting>
  <conditionalFormatting sqref="G123:I124 H145:I145">
    <cfRule type="expression" dxfId="1302" priority="55">
      <formula>$H$145 &gt; 0</formula>
    </cfRule>
    <cfRule type="expression" dxfId="1301" priority="56">
      <formula>$H$145 = 0</formula>
    </cfRule>
    <cfRule type="expression" dxfId="1300" priority="57">
      <formula>$H$145 &lt; 0</formula>
    </cfRule>
  </conditionalFormatting>
  <conditionalFormatting sqref="J123:L124 K145:L145">
    <cfRule type="expression" dxfId="1299" priority="52">
      <formula>$K$145 &gt; 0</formula>
    </cfRule>
    <cfRule type="expression" dxfId="1298" priority="53">
      <formula>$K$145 = 0</formula>
    </cfRule>
    <cfRule type="expression" dxfId="1297" priority="54">
      <formula>$K$145 &lt; 0</formula>
    </cfRule>
  </conditionalFormatting>
  <conditionalFormatting sqref="M123:O124 N145:O145">
    <cfRule type="expression" dxfId="1296" priority="49">
      <formula>$N$145 &gt; 0</formula>
    </cfRule>
    <cfRule type="expression" dxfId="1295" priority="50">
      <formula>$N$145 = 0</formula>
    </cfRule>
    <cfRule type="expression" dxfId="1294" priority="51">
      <formula>$N$145 &lt; 0</formula>
    </cfRule>
  </conditionalFormatting>
  <conditionalFormatting sqref="A152:C171 M152:O171">
    <cfRule type="expression" dxfId="1293" priority="37">
      <formula>AND($N152 &gt; 0, ISNUMBER($N152))</formula>
    </cfRule>
    <cfRule type="expression" dxfId="1292" priority="38">
      <formula>AND($N152 = 0 * ISNUMBER($N152))</formula>
    </cfRule>
    <cfRule type="expression" dxfId="1291" priority="39">
      <formula>AND($N152 &lt; 0, ISNUMBER($N152))</formula>
    </cfRule>
  </conditionalFormatting>
  <conditionalFormatting sqref="A152:F171">
    <cfRule type="expression" dxfId="1290" priority="46">
      <formula>AND($E152 &gt; 0, ISNUMBER($E152))</formula>
    </cfRule>
    <cfRule type="expression" dxfId="1289" priority="47">
      <formula>AND($E152 = 0 * ISNUMBER($E152))</formula>
    </cfRule>
    <cfRule type="expression" dxfId="1288" priority="48">
      <formula>AND($E152 &lt; 0, ISNUMBER($E152))</formula>
    </cfRule>
  </conditionalFormatting>
  <conditionalFormatting sqref="A152:C171 G152:I171">
    <cfRule type="expression" dxfId="1287" priority="43">
      <formula>AND($H152 &gt; 0, ISNUMBER($H152))</formula>
    </cfRule>
    <cfRule type="expression" dxfId="1286" priority="44">
      <formula>AND($H152 = 0 * ISNUMBER($H152))</formula>
    </cfRule>
    <cfRule type="expression" dxfId="1285" priority="45">
      <formula>AND($H152 &lt; 0, ISNUMBER($H152))</formula>
    </cfRule>
  </conditionalFormatting>
  <conditionalFormatting sqref="A152:C171 J152:L171">
    <cfRule type="expression" dxfId="1284" priority="40">
      <formula>AND($K152 &gt; 0, ISNUMBER($K152))</formula>
    </cfRule>
    <cfRule type="expression" dxfId="1283" priority="41">
      <formula>AND($K152 = 0 * ISNUMBER($K152))</formula>
    </cfRule>
    <cfRule type="expression" dxfId="1282" priority="42">
      <formula>AND($K152 &lt; 0, ISNUMBER($K152))</formula>
    </cfRule>
  </conditionalFormatting>
  <conditionalFormatting sqref="D150:F151 E172:F172">
    <cfRule type="expression" dxfId="1281" priority="34">
      <formula>$E$172 &gt; 0</formula>
    </cfRule>
    <cfRule type="expression" dxfId="1280" priority="35">
      <formula>$E$172 = 0</formula>
    </cfRule>
    <cfRule type="expression" dxfId="1279" priority="36">
      <formula>$E$172 &lt; 0</formula>
    </cfRule>
  </conditionalFormatting>
  <conditionalFormatting sqref="G150:I151 H172:I172">
    <cfRule type="expression" dxfId="1278" priority="31">
      <formula>$H$172 &gt; 0</formula>
    </cfRule>
    <cfRule type="expression" dxfId="1277" priority="32">
      <formula>$H$172 = 0</formula>
    </cfRule>
    <cfRule type="expression" dxfId="1276" priority="33">
      <formula>$H$172 &lt; 0</formula>
    </cfRule>
  </conditionalFormatting>
  <conditionalFormatting sqref="J150:L151 K172:L172">
    <cfRule type="expression" dxfId="1275" priority="28">
      <formula>$K$172 &gt; 0</formula>
    </cfRule>
    <cfRule type="expression" dxfId="1274" priority="29">
      <formula>$K$172 = 0</formula>
    </cfRule>
    <cfRule type="expression" dxfId="1273" priority="30">
      <formula>$K$172 &lt; 0</formula>
    </cfRule>
  </conditionalFormatting>
  <conditionalFormatting sqref="M150:O151 N172:O172">
    <cfRule type="expression" dxfId="1272" priority="25">
      <formula>$N$172 &gt; 0</formula>
    </cfRule>
    <cfRule type="expression" dxfId="1271" priority="26">
      <formula>$N$172 = 0</formula>
    </cfRule>
    <cfRule type="expression" dxfId="1270" priority="27">
      <formula>$N$172 &lt; 0</formula>
    </cfRule>
  </conditionalFormatting>
  <conditionalFormatting sqref="A179:C198 M179:O198">
    <cfRule type="expression" dxfId="1269" priority="13">
      <formula>AND($N179 &gt; 0, ISNUMBER($N179))</formula>
    </cfRule>
    <cfRule type="expression" dxfId="1268" priority="14">
      <formula>AND($N179 = 0 * ISNUMBER($N179))</formula>
    </cfRule>
    <cfRule type="expression" dxfId="1267" priority="15">
      <formula>AND($N179 &lt; 0, ISNUMBER($N179))</formula>
    </cfRule>
  </conditionalFormatting>
  <conditionalFormatting sqref="A179:F198">
    <cfRule type="expression" dxfId="1266" priority="22">
      <formula>AND($E179 &gt; 0, ISNUMBER($E179))</formula>
    </cfRule>
    <cfRule type="expression" dxfId="1265" priority="23">
      <formula>AND($E179 = 0 * ISNUMBER($E179))</formula>
    </cfRule>
    <cfRule type="expression" dxfId="1264" priority="24">
      <formula>AND($E179 &lt; 0, ISNUMBER($E179))</formula>
    </cfRule>
  </conditionalFormatting>
  <conditionalFormatting sqref="A179:C198 G179:I198">
    <cfRule type="expression" dxfId="1263" priority="19">
      <formula>AND($H179 &gt; 0, ISNUMBER($H179))</formula>
    </cfRule>
    <cfRule type="expression" dxfId="1262" priority="20">
      <formula>AND($H179 = 0 * ISNUMBER($H179))</formula>
    </cfRule>
    <cfRule type="expression" dxfId="1261" priority="21">
      <formula>AND($H179 &lt; 0, ISNUMBER($H179))</formula>
    </cfRule>
  </conditionalFormatting>
  <conditionalFormatting sqref="A179:C198 J179:L198">
    <cfRule type="expression" dxfId="1260" priority="16">
      <formula>AND($K179 &gt; 0, ISNUMBER($K179))</formula>
    </cfRule>
    <cfRule type="expression" dxfId="1259" priority="17">
      <formula>AND($K179 = 0 * ISNUMBER($K179))</formula>
    </cfRule>
    <cfRule type="expression" dxfId="1258" priority="18">
      <formula>AND($K179 &lt; 0, ISNUMBER($K179))</formula>
    </cfRule>
  </conditionalFormatting>
  <conditionalFormatting sqref="D177:F178 E199:F199">
    <cfRule type="expression" dxfId="1257" priority="10">
      <formula>$E$199 &gt; 0</formula>
    </cfRule>
    <cfRule type="expression" dxfId="1256" priority="11">
      <formula>$E$199 = 0</formula>
    </cfRule>
    <cfRule type="expression" dxfId="1255" priority="12">
      <formula>$E$199 &lt; 0</formula>
    </cfRule>
  </conditionalFormatting>
  <conditionalFormatting sqref="G177:I178 H199:I199">
    <cfRule type="expression" dxfId="1254" priority="7">
      <formula>$H$199 &gt; 0</formula>
    </cfRule>
    <cfRule type="expression" dxfId="1253" priority="8">
      <formula>$H$199 = 0</formula>
    </cfRule>
    <cfRule type="expression" dxfId="1252" priority="9">
      <formula>$H$199 &lt; 0</formula>
    </cfRule>
  </conditionalFormatting>
  <conditionalFormatting sqref="J177:L178 K199:L199">
    <cfRule type="expression" dxfId="1251" priority="4">
      <formula>$K$199 &gt; 0</formula>
    </cfRule>
    <cfRule type="expression" dxfId="1250" priority="5">
      <formula>$K$199 = 0</formula>
    </cfRule>
    <cfRule type="expression" dxfId="1249" priority="6">
      <formula>$K$199 &lt; 0</formula>
    </cfRule>
  </conditionalFormatting>
  <conditionalFormatting sqref="M177:O178 N199:O199">
    <cfRule type="expression" dxfId="1248" priority="1">
      <formula>$N$199 &gt; 0</formula>
    </cfRule>
    <cfRule type="expression" dxfId="1247" priority="2">
      <formula>$N$199 = 0</formula>
    </cfRule>
    <cfRule type="expression" dxfId="12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5FF093-D088-4B3F-8350-90206F6AF204}">
  <sheetPr codeName="Sheet24"/>
  <dimension ref="A1:S199"/>
  <sheetViews>
    <sheetView topLeftCell="A18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2" t="s">
        <v>0</v>
      </c>
      <c r="B1" s="203"/>
      <c r="C1" s="203"/>
      <c r="D1" s="203"/>
      <c r="E1" s="203"/>
      <c r="F1" s="204"/>
      <c r="G1" s="205">
        <v>44614</v>
      </c>
      <c r="H1" s="206"/>
      <c r="I1" s="207"/>
      <c r="J1" s="202" t="s">
        <v>1</v>
      </c>
      <c r="K1" s="203"/>
      <c r="L1" s="203"/>
      <c r="M1" s="203"/>
      <c r="N1" s="203"/>
      <c r="O1" s="204"/>
      <c r="Q1" s="202" t="s">
        <v>2</v>
      </c>
      <c r="R1" s="204"/>
    </row>
    <row r="2" spans="1:19" ht="17.25" customHeight="1">
      <c r="A2" s="117" t="s">
        <v>3</v>
      </c>
      <c r="B2" s="208" t="s">
        <v>8</v>
      </c>
      <c r="C2" s="209"/>
      <c r="D2" s="209"/>
      <c r="E2" s="209"/>
      <c r="F2" s="210"/>
      <c r="G2" s="211" t="s">
        <v>46</v>
      </c>
      <c r="H2" s="212"/>
      <c r="I2" s="213"/>
      <c r="J2" s="1" t="s">
        <v>3</v>
      </c>
      <c r="K2" s="208" t="s">
        <v>316</v>
      </c>
      <c r="L2" s="209"/>
      <c r="M2" s="209"/>
      <c r="N2" s="209"/>
      <c r="O2" s="210"/>
      <c r="Q2" s="2" t="s">
        <v>6</v>
      </c>
      <c r="R2" s="3">
        <v>0.375</v>
      </c>
    </row>
    <row r="3" spans="1:19" ht="17.25" customHeight="1" thickBot="1">
      <c r="A3" s="118" t="s">
        <v>7</v>
      </c>
      <c r="B3" s="214" t="s">
        <v>324</v>
      </c>
      <c r="C3" s="215"/>
      <c r="D3" s="215"/>
      <c r="E3" s="215"/>
      <c r="F3" s="216"/>
      <c r="G3" s="21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-223,639 KRW (-7.45%)</v>
      </c>
      <c r="H3" s="218"/>
      <c r="I3" s="219"/>
      <c r="J3" s="4" t="s">
        <v>7</v>
      </c>
      <c r="K3" s="214" t="s">
        <v>317</v>
      </c>
      <c r="L3" s="215"/>
      <c r="M3" s="215"/>
      <c r="N3" s="215"/>
      <c r="O3" s="21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14" t="s">
        <v>16</v>
      </c>
      <c r="C4" s="215"/>
      <c r="D4" s="215"/>
      <c r="E4" s="215"/>
      <c r="F4" s="216"/>
      <c r="G4" s="211" t="s">
        <v>44</v>
      </c>
      <c r="H4" s="212"/>
      <c r="I4" s="213"/>
      <c r="J4" s="4" t="s">
        <v>11</v>
      </c>
      <c r="K4" s="214" t="s">
        <v>318</v>
      </c>
      <c r="L4" s="215"/>
      <c r="M4" s="215"/>
      <c r="N4" s="215"/>
      <c r="O4" s="21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14" t="s">
        <v>315</v>
      </c>
      <c r="C5" s="215"/>
      <c r="D5" s="215"/>
      <c r="E5" s="215"/>
      <c r="F5" s="216"/>
      <c r="G5" s="21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-163,714 KRW (-5.46%)</v>
      </c>
      <c r="H5" s="218"/>
      <c r="I5" s="219"/>
      <c r="J5" s="4" t="s">
        <v>15</v>
      </c>
      <c r="K5" s="214" t="s">
        <v>319</v>
      </c>
      <c r="L5" s="215"/>
      <c r="M5" s="215"/>
      <c r="N5" s="215"/>
      <c r="O5" s="216"/>
    </row>
    <row r="6" spans="1:19">
      <c r="A6" s="118" t="s">
        <v>18</v>
      </c>
      <c r="B6" s="214"/>
      <c r="C6" s="215"/>
      <c r="D6" s="215"/>
      <c r="E6" s="215"/>
      <c r="F6" s="216"/>
      <c r="G6" s="211" t="s">
        <v>45</v>
      </c>
      <c r="H6" s="212"/>
      <c r="I6" s="213"/>
      <c r="J6" s="4" t="s">
        <v>18</v>
      </c>
      <c r="K6" s="214" t="s">
        <v>320</v>
      </c>
      <c r="L6" s="215"/>
      <c r="M6" s="215"/>
      <c r="N6" s="215"/>
      <c r="O6" s="216"/>
    </row>
    <row r="7" spans="1:19" ht="17.25" thickBot="1">
      <c r="A7" s="118" t="s">
        <v>21</v>
      </c>
      <c r="B7" s="214"/>
      <c r="C7" s="215"/>
      <c r="D7" s="215"/>
      <c r="E7" s="215"/>
      <c r="F7" s="216"/>
      <c r="G7" s="21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-201,703 KRW (-6.72%)</v>
      </c>
      <c r="H7" s="218"/>
      <c r="I7" s="219"/>
      <c r="J7" s="4" t="s">
        <v>21</v>
      </c>
      <c r="K7" s="214" t="s">
        <v>321</v>
      </c>
      <c r="L7" s="215"/>
      <c r="M7" s="215"/>
      <c r="N7" s="215"/>
      <c r="O7" s="216"/>
    </row>
    <row r="8" spans="1:19" ht="17.25" thickBot="1">
      <c r="A8" s="118" t="s">
        <v>24</v>
      </c>
      <c r="B8" s="214"/>
      <c r="C8" s="215"/>
      <c r="D8" s="215"/>
      <c r="E8" s="215"/>
      <c r="F8" s="216"/>
      <c r="G8" s="211" t="s">
        <v>251</v>
      </c>
      <c r="H8" s="212"/>
      <c r="I8" s="213"/>
      <c r="J8" s="4" t="s">
        <v>24</v>
      </c>
      <c r="K8" s="214"/>
      <c r="L8" s="215"/>
      <c r="M8" s="215"/>
      <c r="N8" s="215"/>
      <c r="O8" s="216"/>
      <c r="Q8" s="202" t="s">
        <v>27</v>
      </c>
      <c r="R8" s="204"/>
    </row>
    <row r="9" spans="1:19" ht="17.25" thickBot="1">
      <c r="A9" s="118" t="s">
        <v>28</v>
      </c>
      <c r="B9" s="214"/>
      <c r="C9" s="215"/>
      <c r="D9" s="215"/>
      <c r="E9" s="215"/>
      <c r="F9" s="216"/>
      <c r="G9" s="21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-206,257 KRW (-6.88%)</v>
      </c>
      <c r="H9" s="218"/>
      <c r="I9" s="219"/>
      <c r="J9" s="4" t="s">
        <v>28</v>
      </c>
      <c r="K9" s="214"/>
      <c r="L9" s="215"/>
      <c r="M9" s="215"/>
      <c r="N9" s="215"/>
      <c r="O9" s="216"/>
      <c r="Q9" s="2" t="s">
        <v>29</v>
      </c>
      <c r="R9" s="6">
        <v>10</v>
      </c>
    </row>
    <row r="10" spans="1:19">
      <c r="A10" s="118" t="s">
        <v>30</v>
      </c>
      <c r="B10" s="214"/>
      <c r="C10" s="215"/>
      <c r="D10" s="215"/>
      <c r="E10" s="215"/>
      <c r="F10" s="216"/>
      <c r="G10" s="211" t="s">
        <v>47</v>
      </c>
      <c r="H10" s="212"/>
      <c r="I10" s="213"/>
      <c r="J10" s="4" t="s">
        <v>30</v>
      </c>
      <c r="K10" s="214" t="s">
        <v>322</v>
      </c>
      <c r="L10" s="215"/>
      <c r="M10" s="215"/>
      <c r="N10" s="215"/>
      <c r="O10" s="216"/>
      <c r="Q10" s="2" t="s">
        <v>31</v>
      </c>
      <c r="R10" s="6">
        <v>100</v>
      </c>
    </row>
    <row r="11" spans="1:19" ht="17.25" thickBot="1">
      <c r="A11" s="119" t="s">
        <v>32</v>
      </c>
      <c r="B11" s="220" t="s">
        <v>323</v>
      </c>
      <c r="C11" s="221"/>
      <c r="D11" s="221"/>
      <c r="E11" s="221"/>
      <c r="F11" s="222"/>
      <c r="G11" s="21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8"/>
      <c r="I11" s="219"/>
      <c r="J11" s="7" t="s">
        <v>32</v>
      </c>
      <c r="K11" s="220" t="s">
        <v>314</v>
      </c>
      <c r="L11" s="221"/>
      <c r="M11" s="221"/>
      <c r="N11" s="221"/>
      <c r="O11" s="222"/>
      <c r="Q11" s="65" t="s">
        <v>33</v>
      </c>
      <c r="R11" s="8">
        <v>1000</v>
      </c>
    </row>
    <row r="12" spans="1:19" ht="17.25" thickBot="1"/>
    <row r="13" spans="1:19" ht="17.25" customHeight="1" thickBot="1">
      <c r="A13" s="202" t="s">
        <v>34</v>
      </c>
      <c r="B13" s="203"/>
      <c r="C13" s="203"/>
      <c r="D13" s="203"/>
      <c r="E13" s="203"/>
      <c r="F13" s="203"/>
      <c r="G13" s="203"/>
      <c r="H13" s="203"/>
      <c r="I13" s="203"/>
      <c r="J13" s="203"/>
      <c r="K13" s="203"/>
      <c r="L13" s="203"/>
      <c r="M13" s="203"/>
      <c r="N13" s="203"/>
      <c r="O13" s="204"/>
      <c r="Q13" s="223"/>
      <c r="R13" s="223"/>
      <c r="S13" s="223"/>
    </row>
    <row r="14" spans="1:19" ht="17.25" customHeight="1" thickBot="1">
      <c r="A14" s="198" t="s">
        <v>35</v>
      </c>
      <c r="B14" s="202" t="s">
        <v>36</v>
      </c>
      <c r="C14" s="204"/>
      <c r="D14" s="202" t="s">
        <v>37</v>
      </c>
      <c r="E14" s="203"/>
      <c r="F14" s="204"/>
      <c r="G14" s="229">
        <f>_xlfn.IFNA(VLOOKUP(B14, 현재가테이블!$B$2:$D$200, 2, FALSE), "-")</f>
        <v>48446000</v>
      </c>
      <c r="H14" s="230"/>
      <c r="I14" s="231"/>
      <c r="J14" s="202" t="s">
        <v>38</v>
      </c>
      <c r="K14" s="203"/>
      <c r="L14" s="204"/>
      <c r="M14" s="232">
        <f>_xlfn.IFNA(VLOOKUP(B14, 현재가테이블!$B$2:$D$200, 3, FALSE), "-")</f>
        <v>4.5040769699999997E-2</v>
      </c>
      <c r="N14" s="233"/>
      <c r="O14" s="234"/>
      <c r="Q14" s="223"/>
      <c r="R14" s="223"/>
      <c r="S14" s="223"/>
    </row>
    <row r="15" spans="1:19" ht="17.25" customHeight="1" thickBot="1">
      <c r="A15" s="267" t="s">
        <v>39</v>
      </c>
      <c r="B15" s="268" t="str">
        <f>TEXT($G$1, "[$-ko-KR]yyyy-mm-dd(ddd) ") &amp; "오전 00:00"</f>
        <v>2022-02-22(화) 오전 00:00</v>
      </c>
      <c r="C15" s="269"/>
      <c r="D15" s="225" t="str">
        <f>TEXT($G$1, "[$-ko-KR]yyyy-mm-dd(ddd) ") &amp; "오후 14:00"</f>
        <v>2022-02-22(화) 오후 14:00</v>
      </c>
      <c r="E15" s="226"/>
      <c r="F15" s="227"/>
      <c r="G15" s="225" t="str">
        <f>TEXT($G$1, "[$-ko-KR]yyyy-mm-dd(ddd) ") &amp; "오후 19:00"</f>
        <v>2022-02-22(화) 오후 19:00</v>
      </c>
      <c r="H15" s="226"/>
      <c r="I15" s="227"/>
      <c r="J15" s="225" t="str">
        <f>TEXT($G$1, "[$-ko-KR]yyyy-mm-dd(ddd) ") &amp; "오후 21:00"</f>
        <v>2022-02-22(화) 오후 21:00</v>
      </c>
      <c r="K15" s="226"/>
      <c r="L15" s="227"/>
      <c r="M15" s="225" t="str">
        <f>TEXT($G$1+1, "[$-ko-KR]yyyy-mm-dd(ddd) ") &amp; "오전 00:00"</f>
        <v>2022-02-23(수) 오전 00:00</v>
      </c>
      <c r="N15" s="226"/>
      <c r="O15" s="227"/>
      <c r="Q15" s="223"/>
      <c r="R15" s="223"/>
      <c r="S15" s="223"/>
    </row>
    <row r="16" spans="1:19" ht="17.25" customHeight="1" thickBot="1">
      <c r="A16" s="26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9" t="s">
        <v>37</v>
      </c>
      <c r="H16" s="200" t="s">
        <v>40</v>
      </c>
      <c r="I16" s="201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8"/>
      <c r="R16" s="228"/>
      <c r="S16" s="22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3"/>
      <c r="R17" s="223"/>
      <c r="S17" s="223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3"/>
      <c r="R18" s="223"/>
      <c r="S18" s="223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8"/>
      <c r="R19" s="228"/>
      <c r="S19" s="22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8"/>
      <c r="R20" s="228"/>
      <c r="S20" s="22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8"/>
      <c r="R21" s="228"/>
      <c r="S21" s="22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8"/>
      <c r="R22" s="228"/>
      <c r="S22" s="22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8"/>
      <c r="R23" s="228"/>
      <c r="S23" s="22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8"/>
      <c r="R24" s="228"/>
      <c r="S24" s="22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7"/>
      <c r="R26" s="238"/>
      <c r="S26" s="23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0"/>
      <c r="R27" s="241"/>
      <c r="S27" s="24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3"/>
      <c r="R28" s="244"/>
      <c r="S28" s="24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8"/>
      <c r="R29" s="228"/>
      <c r="S29" s="22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3"/>
      <c r="R30" s="223"/>
      <c r="S30" s="223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3"/>
      <c r="R31" s="223"/>
      <c r="S31" s="223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8"/>
      <c r="R32" s="228"/>
      <c r="S32" s="22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8"/>
      <c r="R33" s="228"/>
      <c r="S33" s="22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8"/>
      <c r="R34" s="228"/>
      <c r="S34" s="22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0"/>
      <c r="R35" s="251"/>
      <c r="S35" s="25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3"/>
      <c r="R36" s="254"/>
      <c r="S36" s="255"/>
    </row>
    <row r="37" spans="1:19" ht="17.25" customHeight="1" thickBot="1">
      <c r="A37" s="132" t="s">
        <v>42</v>
      </c>
      <c r="B37" s="261">
        <v>150000</v>
      </c>
      <c r="C37" s="26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6"/>
      <c r="R37" s="257"/>
      <c r="S37" s="258"/>
    </row>
    <row r="38" spans="1:19" ht="17.25" customHeight="1"/>
    <row r="39" spans="1:19" ht="17.25" customHeight="1" thickBot="1"/>
    <row r="40" spans="1:19" ht="17.25" customHeight="1" thickBot="1">
      <c r="A40" s="202" t="s">
        <v>44</v>
      </c>
      <c r="B40" s="203"/>
      <c r="C40" s="203"/>
      <c r="D40" s="203"/>
      <c r="E40" s="203"/>
      <c r="F40" s="203"/>
      <c r="G40" s="203"/>
      <c r="H40" s="203"/>
      <c r="I40" s="203"/>
      <c r="J40" s="203"/>
      <c r="K40" s="203"/>
      <c r="L40" s="203"/>
      <c r="M40" s="203"/>
      <c r="N40" s="203"/>
      <c r="O40" s="204"/>
      <c r="Q40" s="223"/>
      <c r="R40" s="223"/>
      <c r="S40" s="223"/>
    </row>
    <row r="41" spans="1:19" ht="17.25" customHeight="1" thickBot="1">
      <c r="A41" s="198" t="s">
        <v>263</v>
      </c>
      <c r="B41" s="202" t="s">
        <v>49</v>
      </c>
      <c r="C41" s="204"/>
      <c r="D41" s="202" t="s">
        <v>57</v>
      </c>
      <c r="E41" s="203"/>
      <c r="F41" s="204"/>
      <c r="G41" s="229">
        <f>_xlfn.IFNA(VLOOKUP(B41, 현재가테이블!$B$2:$D$200, 2, FALSE), "-")</f>
        <v>48446000</v>
      </c>
      <c r="H41" s="230"/>
      <c r="I41" s="231"/>
      <c r="J41" s="202" t="s">
        <v>58</v>
      </c>
      <c r="K41" s="203"/>
      <c r="L41" s="204"/>
      <c r="M41" s="232">
        <f>_xlfn.IFNA(VLOOKUP(B41, 현재가테이블!$B$2:$D$200, 3, FALSE), "-")</f>
        <v>4.5040769699999997E-2</v>
      </c>
      <c r="N41" s="233"/>
      <c r="O41" s="234"/>
      <c r="Q41" s="223"/>
      <c r="R41" s="223"/>
      <c r="S41" s="223"/>
    </row>
    <row r="42" spans="1:19" ht="17.25" customHeight="1" thickBot="1">
      <c r="A42" s="263" t="s">
        <v>54</v>
      </c>
      <c r="B42" s="265" t="str">
        <f>TEXT($G$1, "[$-ko-KR]yyyy-mm-dd(ddd) ") &amp; "오전 00:00"</f>
        <v>2022-02-22(화) 오전 00:00</v>
      </c>
      <c r="C42" s="266"/>
      <c r="D42" s="225" t="str">
        <f>TEXT($G$1, "[$-ko-KR]yyyy-mm-dd(ddd) ") &amp; "오후 14:00"</f>
        <v>2022-02-22(화) 오후 14:00</v>
      </c>
      <c r="E42" s="226"/>
      <c r="F42" s="227"/>
      <c r="G42" s="225" t="str">
        <f>TEXT($G$1, "[$-ko-KR]yyyy-mm-dd(ddd) ") &amp; "오후 19:00"</f>
        <v>2022-02-22(화) 오후 19:00</v>
      </c>
      <c r="H42" s="226"/>
      <c r="I42" s="227"/>
      <c r="J42" s="225" t="str">
        <f>TEXT($G$1, "[$-ko-KR]yyyy-mm-dd(ddd) ") &amp; "오후 21:00"</f>
        <v>2022-02-22(화) 오후 21:00</v>
      </c>
      <c r="K42" s="226"/>
      <c r="L42" s="227"/>
      <c r="M42" s="225" t="str">
        <f>TEXT($G$1+1, "[$-ko-KR]yyyy-mm-dd(ddd) ") &amp; "오전 00:00"</f>
        <v>2022-02-23(수) 오전 00:00</v>
      </c>
      <c r="N42" s="226"/>
      <c r="O42" s="227"/>
      <c r="Q42" s="223"/>
      <c r="R42" s="223"/>
      <c r="S42" s="223"/>
    </row>
    <row r="43" spans="1:19" ht="17.25" customHeight="1" thickBot="1">
      <c r="A43" s="264"/>
      <c r="B43" s="121" t="s">
        <v>57</v>
      </c>
      <c r="C43" s="122" t="s">
        <v>58</v>
      </c>
      <c r="D43" s="2" t="s">
        <v>57</v>
      </c>
      <c r="E43" s="10" t="s">
        <v>264</v>
      </c>
      <c r="F43" s="11" t="s">
        <v>265</v>
      </c>
      <c r="G43" s="199" t="s">
        <v>57</v>
      </c>
      <c r="H43" s="200" t="s">
        <v>264</v>
      </c>
      <c r="I43" s="201" t="s">
        <v>265</v>
      </c>
      <c r="J43" s="10" t="s">
        <v>57</v>
      </c>
      <c r="K43" s="10" t="s">
        <v>264</v>
      </c>
      <c r="L43" s="115" t="s">
        <v>265</v>
      </c>
      <c r="M43" s="2" t="s">
        <v>57</v>
      </c>
      <c r="N43" s="10" t="s">
        <v>264</v>
      </c>
      <c r="O43" s="66" t="s">
        <v>265</v>
      </c>
      <c r="Q43" s="228"/>
      <c r="R43" s="228"/>
      <c r="S43" s="228"/>
    </row>
    <row r="44" spans="1:19" ht="17.25" customHeight="1" thickBot="1">
      <c r="A44" s="123" t="s">
        <v>97</v>
      </c>
      <c r="B44" s="124">
        <v>2.5000000000000001E-3</v>
      </c>
      <c r="C44" s="76">
        <v>4.16666667E-2</v>
      </c>
      <c r="D44" s="13">
        <v>2.3999999999999998E-3</v>
      </c>
      <c r="E44" s="14">
        <f>IF(ISNUMBER(D44), (D44 - $B44) / $B44, "")</f>
        <v>-4.0000000000000105E-2</v>
      </c>
      <c r="F44" s="16">
        <f>IF(ISNUMBER(D44), $B64 * E44, "")</f>
        <v>-6000.0000000000155</v>
      </c>
      <c r="G44" s="29">
        <v>2.3E-3</v>
      </c>
      <c r="H44" s="14">
        <f>IF(ISNUMBER(G44), (G44 - $B44) / $B44, "")</f>
        <v>-8.0000000000000029E-2</v>
      </c>
      <c r="I44" s="100">
        <f>IF(ISNUMBER(G44), $B64 * H44, "")</f>
        <v>-12000.000000000004</v>
      </c>
      <c r="J44" s="13">
        <v>2.3E-3</v>
      </c>
      <c r="K44" s="14">
        <f>IF(ISNUMBER(J44), (J44 - $B44) / $B44, "")</f>
        <v>-8.0000000000000029E-2</v>
      </c>
      <c r="L44" s="16">
        <f>IF(ISNUMBER(J44), $B64 * K44, "")</f>
        <v>-12000.000000000004</v>
      </c>
      <c r="M44" s="29">
        <v>2.3999999999999998E-3</v>
      </c>
      <c r="N44" s="14">
        <f>IF(ISNUMBER(M44), (M44 - $B44) / $B44, "")</f>
        <v>-4.0000000000000105E-2</v>
      </c>
      <c r="O44" s="16">
        <f>IF(ISNUMBER(M44), $B64 * N44, "")</f>
        <v>-6000.0000000000155</v>
      </c>
      <c r="Q44" s="223"/>
      <c r="R44" s="223"/>
      <c r="S44" s="223"/>
    </row>
    <row r="45" spans="1:19" ht="17.25" customHeight="1" thickBot="1">
      <c r="A45" s="125" t="s">
        <v>234</v>
      </c>
      <c r="B45" s="126">
        <v>99.7</v>
      </c>
      <c r="C45" s="77">
        <v>2.25641026E-2</v>
      </c>
      <c r="D45" s="15">
        <v>81</v>
      </c>
      <c r="E45" s="32">
        <f t="shared" ref="E45:E48" si="14">IF(ISNUMBER(D45), (D45 - $B45) / $B45, "")</f>
        <v>-0.1875626880641926</v>
      </c>
      <c r="F45" s="18">
        <f>IF(ISNUMBER(D45), $B64 * E45, "")</f>
        <v>-28134.40320962889</v>
      </c>
      <c r="G45" s="31">
        <v>82.6</v>
      </c>
      <c r="H45" s="32">
        <f t="shared" ref="H45:H48" si="15">IF(ISNUMBER(G45), (G45 - $B45) / $B45, "")</f>
        <v>-0.17151454363089275</v>
      </c>
      <c r="I45" s="101">
        <f>IF(ISNUMBER(G45), $B64 * H45, "")</f>
        <v>-25727.181544633913</v>
      </c>
      <c r="J45" s="15">
        <v>83.2</v>
      </c>
      <c r="K45" s="32">
        <f t="shared" ref="K45:K48" si="16">IF(ISNUMBER(J45), (J45 - $B45) / $B45, "")</f>
        <v>-0.1654964894684052</v>
      </c>
      <c r="L45" s="18">
        <f>IF(ISNUMBER(J45), $B64 * K45, "")</f>
        <v>-24824.47342026078</v>
      </c>
      <c r="M45" s="31">
        <v>83.4</v>
      </c>
      <c r="N45" s="32">
        <f t="shared" ref="N45:N48" si="17">IF(ISNUMBER(M45), (M45 - $B45) / $B45, "")</f>
        <v>-0.16349047141424269</v>
      </c>
      <c r="O45" s="18">
        <f>IF(ISNUMBER(M45), $B64 * N45, "")</f>
        <v>-24523.570712136403</v>
      </c>
      <c r="Q45" s="223"/>
      <c r="R45" s="223"/>
      <c r="S45" s="223"/>
    </row>
    <row r="46" spans="1:19" ht="17.25" customHeight="1" thickBot="1">
      <c r="A46" s="125" t="s">
        <v>145</v>
      </c>
      <c r="B46" s="126">
        <v>11.3</v>
      </c>
      <c r="C46" s="77">
        <v>1.8018018E-2</v>
      </c>
      <c r="D46" s="15">
        <v>10.199999999999999</v>
      </c>
      <c r="E46" s="32">
        <f t="shared" si="14"/>
        <v>-9.7345132743362955E-2</v>
      </c>
      <c r="F46" s="18">
        <f>IF(ISNUMBER(D46), $B64 * E46, "")</f>
        <v>-14601.769911504443</v>
      </c>
      <c r="G46" s="31">
        <v>10.4</v>
      </c>
      <c r="H46" s="32">
        <f t="shared" si="15"/>
        <v>-7.9646017699115071E-2</v>
      </c>
      <c r="I46" s="101">
        <f>IF(ISNUMBER(G46), $B64 * H46, "")</f>
        <v>-11946.902654867261</v>
      </c>
      <c r="J46" s="15">
        <v>10.6</v>
      </c>
      <c r="K46" s="32">
        <f t="shared" si="16"/>
        <v>-6.1946902654867346E-2</v>
      </c>
      <c r="L46" s="18">
        <f>IF(ISNUMBER(J46), $B64 * K46, "")</f>
        <v>-9292.0353982301021</v>
      </c>
      <c r="M46" s="31">
        <v>10.4</v>
      </c>
      <c r="N46" s="32">
        <f t="shared" si="17"/>
        <v>-7.9646017699115071E-2</v>
      </c>
      <c r="O46" s="18">
        <f>IF(ISNUMBER(M46), $B64 * N46, "")</f>
        <v>-11946.902654867261</v>
      </c>
      <c r="Q46" s="228"/>
      <c r="R46" s="228"/>
      <c r="S46" s="228"/>
    </row>
    <row r="47" spans="1:19" ht="17.25" customHeight="1" thickBot="1">
      <c r="A47" s="125" t="s">
        <v>64</v>
      </c>
      <c r="B47" s="126">
        <v>28.5</v>
      </c>
      <c r="C47" s="77">
        <v>1.7857142900000001E-2</v>
      </c>
      <c r="D47" s="15">
        <v>26.3</v>
      </c>
      <c r="E47" s="32">
        <f t="shared" si="14"/>
        <v>-7.7192982456140327E-2</v>
      </c>
      <c r="F47" s="18">
        <f>IF(ISNUMBER(D47), $B64 * E47, "")</f>
        <v>-11578.94736842105</v>
      </c>
      <c r="G47" s="31">
        <v>26.7</v>
      </c>
      <c r="H47" s="32">
        <f t="shared" si="15"/>
        <v>-6.3157894736842135E-2</v>
      </c>
      <c r="I47" s="101">
        <f>IF(ISNUMBER(G47), $B64 * H47, "")</f>
        <v>-9473.6842105263204</v>
      </c>
      <c r="J47" s="15">
        <v>27</v>
      </c>
      <c r="K47" s="32">
        <f t="shared" si="16"/>
        <v>-5.2631578947368418E-2</v>
      </c>
      <c r="L47" s="18">
        <f>IF(ISNUMBER(J47), $B64 * K47, "")</f>
        <v>-7894.7368421052624</v>
      </c>
      <c r="M47" s="31">
        <v>27.1</v>
      </c>
      <c r="N47" s="32">
        <f t="shared" si="17"/>
        <v>-4.9122807017543811E-2</v>
      </c>
      <c r="O47" s="18">
        <f>IF(ISNUMBER(M47), $B64 * N47, "")</f>
        <v>-7368.4210526315719</v>
      </c>
      <c r="Q47" s="228"/>
      <c r="R47" s="228"/>
      <c r="S47" s="228"/>
    </row>
    <row r="48" spans="1:19" ht="17.25" customHeight="1" thickBot="1">
      <c r="A48" s="127" t="s">
        <v>129</v>
      </c>
      <c r="B48" s="128">
        <v>53.8</v>
      </c>
      <c r="C48" s="78">
        <v>1.1278195499999999E-2</v>
      </c>
      <c r="D48" s="20">
        <v>47.8</v>
      </c>
      <c r="E48" s="21">
        <f t="shared" si="14"/>
        <v>-0.11152416356877325</v>
      </c>
      <c r="F48" s="22">
        <f>IF(ISNUMBER(D48), $B64 * E48, "")</f>
        <v>-16728.624535315987</v>
      </c>
      <c r="G48" s="30">
        <v>48.5</v>
      </c>
      <c r="H48" s="21">
        <f t="shared" si="15"/>
        <v>-9.8513011152416313E-2</v>
      </c>
      <c r="I48" s="105">
        <f>IF(ISNUMBER(G48), $B64 * H48, "")</f>
        <v>-14776.951672862448</v>
      </c>
      <c r="J48" s="20">
        <v>48.8</v>
      </c>
      <c r="K48" s="21">
        <f t="shared" si="16"/>
        <v>-9.2936802973977703E-2</v>
      </c>
      <c r="L48" s="22">
        <f>IF(ISNUMBER(J48), $B64 * K48, "")</f>
        <v>-13940.520446096656</v>
      </c>
      <c r="M48" s="30">
        <v>48.6</v>
      </c>
      <c r="N48" s="21">
        <f t="shared" si="17"/>
        <v>-9.6654275092936726E-2</v>
      </c>
      <c r="O48" s="22">
        <f>IF(ISNUMBER(M48), $B64 * N48, "")</f>
        <v>-14498.141263940508</v>
      </c>
      <c r="Q48" s="228"/>
      <c r="R48" s="228"/>
      <c r="S48" s="228"/>
    </row>
    <row r="49" spans="1:19" ht="17.25" customHeight="1" thickBot="1">
      <c r="A49" s="125" t="s">
        <v>200</v>
      </c>
      <c r="B49" s="129">
        <v>10.7</v>
      </c>
      <c r="C49" s="80">
        <v>9.4339622999999994E-3</v>
      </c>
      <c r="D49" s="106">
        <v>10.3</v>
      </c>
      <c r="E49" s="107">
        <f>IF(ISNUMBER(D49), (D49 - $B49) / $B49, "")</f>
        <v>-3.738317757009333E-2</v>
      </c>
      <c r="F49" s="108">
        <f>IF(ISNUMBER(D49), $B64 * E49, "")</f>
        <v>-5607.4766355139991</v>
      </c>
      <c r="G49" s="109">
        <v>10.8</v>
      </c>
      <c r="H49" s="107">
        <f>IF(ISNUMBER(G49), (G49 - $B49) / $B49, "")</f>
        <v>9.3457943925234974E-3</v>
      </c>
      <c r="I49" s="110">
        <f>IF(ISNUMBER(G49), $B64 * H49, "")</f>
        <v>1401.8691588785246</v>
      </c>
      <c r="J49" s="106">
        <v>11.6</v>
      </c>
      <c r="K49" s="107">
        <f>IF(ISNUMBER(J49), (J49 - $B49) / $B49, "")</f>
        <v>8.4112149532710317E-2</v>
      </c>
      <c r="L49" s="108">
        <f>IF(ISNUMBER(J49), $B64 * K49, "")</f>
        <v>12616.822429906548</v>
      </c>
      <c r="M49" s="109">
        <v>11.1</v>
      </c>
      <c r="N49" s="107">
        <f>IF(ISNUMBER(M49), (M49 - $B49) / $B49, "")</f>
        <v>3.7383177570093497E-2</v>
      </c>
      <c r="O49" s="108">
        <f>IF(ISNUMBER(M49), $B64 * N49, "")</f>
        <v>5607.4766355140246</v>
      </c>
      <c r="Q49" s="228"/>
      <c r="R49" s="228"/>
      <c r="S49" s="228"/>
    </row>
    <row r="50" spans="1:19" ht="17.25" customHeight="1" thickBot="1">
      <c r="A50" s="125" t="s">
        <v>206</v>
      </c>
      <c r="B50" s="126">
        <v>10.7</v>
      </c>
      <c r="C50" s="77">
        <v>9.4339622999999994E-3</v>
      </c>
      <c r="D50" s="15">
        <v>10.6</v>
      </c>
      <c r="E50" s="32">
        <f t="shared" ref="E50:E53" si="18">IF(ISNUMBER(D50), (D50 - $B50) / $B50, "")</f>
        <v>-9.3457943925233326E-3</v>
      </c>
      <c r="F50" s="18">
        <f>IF(ISNUMBER(D50), $B64 * E50, "")</f>
        <v>-1401.8691588784998</v>
      </c>
      <c r="G50" s="31">
        <v>10.9</v>
      </c>
      <c r="H50" s="32">
        <f t="shared" ref="H50:H53" si="19">IF(ISNUMBER(G50), (G50 - $B50) / $B50, "")</f>
        <v>1.8691588785046828E-2</v>
      </c>
      <c r="I50" s="101">
        <f>IF(ISNUMBER(G50), $B64 * H50, "")</f>
        <v>2803.7383177570241</v>
      </c>
      <c r="J50" s="15">
        <v>10.9</v>
      </c>
      <c r="K50" s="32">
        <f t="shared" ref="K50:K53" si="20">IF(ISNUMBER(J50), (J50 - $B50) / $B50, "")</f>
        <v>1.8691588785046828E-2</v>
      </c>
      <c r="L50" s="18">
        <f>IF(ISNUMBER(J50), $B64 * K50, "")</f>
        <v>2803.7383177570241</v>
      </c>
      <c r="M50" s="31">
        <v>10.4</v>
      </c>
      <c r="N50" s="32">
        <f t="shared" ref="N50:N53" si="21">IF(ISNUMBER(M50), (M50 - $B50) / $B50, "")</f>
        <v>-2.8037383177569996E-2</v>
      </c>
      <c r="O50" s="18">
        <f>IF(ISNUMBER(M50), $B64 * N50, "")</f>
        <v>-4205.6074766354996</v>
      </c>
      <c r="Q50" s="228"/>
      <c r="R50" s="228"/>
      <c r="S50" s="228"/>
    </row>
    <row r="51" spans="1:19" ht="17.25" customHeight="1" thickBot="1">
      <c r="A51" s="125" t="s">
        <v>149</v>
      </c>
      <c r="B51" s="126">
        <v>76.599999999999994</v>
      </c>
      <c r="C51" s="77">
        <v>7.8947367999999997E-3</v>
      </c>
      <c r="D51" s="15">
        <v>73.5</v>
      </c>
      <c r="E51" s="32">
        <f t="shared" si="18"/>
        <v>-4.0469973890339357E-2</v>
      </c>
      <c r="F51" s="18">
        <f>IF(ISNUMBER(D51), $B64 * E51, "")</f>
        <v>-6070.4960835509037</v>
      </c>
      <c r="G51" s="31">
        <v>74.3</v>
      </c>
      <c r="H51" s="32">
        <f t="shared" si="19"/>
        <v>-3.0026109660574379E-2</v>
      </c>
      <c r="I51" s="101">
        <f>IF(ISNUMBER(G51), $B64 * H51, "")</f>
        <v>-4503.9164490861567</v>
      </c>
      <c r="J51" s="15">
        <v>75</v>
      </c>
      <c r="K51" s="32">
        <f t="shared" si="20"/>
        <v>-2.0887728459529954E-2</v>
      </c>
      <c r="L51" s="18">
        <f>IF(ISNUMBER(J51), $B64 * K51, "")</f>
        <v>-3133.159268929493</v>
      </c>
      <c r="M51" s="31">
        <v>75.099999999999994</v>
      </c>
      <c r="N51" s="32">
        <f t="shared" si="21"/>
        <v>-1.95822454308094E-2</v>
      </c>
      <c r="O51" s="18">
        <f>IF(ISNUMBER(M51), $B64 * N51, "")</f>
        <v>-2937.3368146214102</v>
      </c>
      <c r="Q51" s="228"/>
      <c r="R51" s="228"/>
      <c r="S51" s="228"/>
    </row>
    <row r="52" spans="1:19" ht="17.25" customHeight="1" thickBot="1">
      <c r="A52" s="125" t="s">
        <v>125</v>
      </c>
      <c r="B52" s="126">
        <v>60.5</v>
      </c>
      <c r="C52" s="77">
        <v>1.6556291000000001E-3</v>
      </c>
      <c r="D52" s="15">
        <v>55</v>
      </c>
      <c r="E52" s="32">
        <f t="shared" si="18"/>
        <v>-9.0909090909090912E-2</v>
      </c>
      <c r="F52" s="18">
        <f>IF(ISNUMBER(D52), $B64 * E52, "")</f>
        <v>-13636.363636363636</v>
      </c>
      <c r="G52" s="31">
        <v>55.9</v>
      </c>
      <c r="H52" s="32">
        <f t="shared" si="19"/>
        <v>-7.6033057851239691E-2</v>
      </c>
      <c r="I52" s="101">
        <f>IF(ISNUMBER(G52), $B64 * H52, "")</f>
        <v>-11404.958677685954</v>
      </c>
      <c r="J52" s="15">
        <v>56.7</v>
      </c>
      <c r="K52" s="32">
        <f t="shared" si="20"/>
        <v>-6.280991735537185E-2</v>
      </c>
      <c r="L52" s="18">
        <f>IF(ISNUMBER(J52), $B64 * K52, "")</f>
        <v>-9421.4876033057772</v>
      </c>
      <c r="M52" s="31">
        <v>56.2</v>
      </c>
      <c r="N52" s="32">
        <f t="shared" si="21"/>
        <v>-7.1074380165289205E-2</v>
      </c>
      <c r="O52" s="18">
        <f>IF(ISNUMBER(M52), $B64 * N52, "")</f>
        <v>-10661.157024793381</v>
      </c>
      <c r="Q52" s="33"/>
      <c r="R52" s="33"/>
    </row>
    <row r="53" spans="1:19" ht="17.25" customHeight="1" thickBot="1">
      <c r="A53" s="130" t="s">
        <v>175</v>
      </c>
      <c r="B53" s="131">
        <v>10.4</v>
      </c>
      <c r="C53" s="79">
        <v>0</v>
      </c>
      <c r="D53" s="24">
        <v>9.7799999999999994</v>
      </c>
      <c r="E53" s="25">
        <f t="shared" si="18"/>
        <v>-5.9615384615384709E-2</v>
      </c>
      <c r="F53" s="104">
        <f>IF(ISNUMBER(D53), $B64 * E53, "")</f>
        <v>-8942.307692307706</v>
      </c>
      <c r="G53" s="102">
        <v>10.1</v>
      </c>
      <c r="H53" s="25">
        <f t="shared" si="19"/>
        <v>-2.8846153846153914E-2</v>
      </c>
      <c r="I53" s="103">
        <f>IF(ISNUMBER(G53), $B64 * H53, "")</f>
        <v>-4326.9230769230871</v>
      </c>
      <c r="J53" s="24">
        <v>10</v>
      </c>
      <c r="K53" s="25">
        <f t="shared" si="20"/>
        <v>-3.8461538461538491E-2</v>
      </c>
      <c r="L53" s="104">
        <f>IF(ISNUMBER(J53), $B64 * K53, "")</f>
        <v>-5769.2307692307741</v>
      </c>
      <c r="M53" s="102">
        <v>10.1</v>
      </c>
      <c r="N53" s="25">
        <f t="shared" si="21"/>
        <v>-2.8846153846153914E-2</v>
      </c>
      <c r="O53" s="104">
        <f>IF(ISNUMBER(M53), $B64 * N53, "")</f>
        <v>-4326.9230769230871</v>
      </c>
      <c r="Q53" s="237"/>
      <c r="R53" s="238"/>
      <c r="S53" s="239"/>
    </row>
    <row r="54" spans="1:19" ht="17.25" customHeight="1">
      <c r="A54" s="123" t="s">
        <v>71</v>
      </c>
      <c r="B54" s="124">
        <v>18.3</v>
      </c>
      <c r="C54" s="76">
        <v>0</v>
      </c>
      <c r="D54" s="13">
        <v>16.7</v>
      </c>
      <c r="E54" s="14">
        <f>IF(ISNUMBER(D54), (D54 - $B54) / $B54, "")</f>
        <v>-8.7431693989071108E-2</v>
      </c>
      <c r="F54" s="16">
        <f>IF(ISNUMBER(D54), $B64 * E54, "")</f>
        <v>-13114.754098360667</v>
      </c>
      <c r="G54" s="29">
        <v>17.2</v>
      </c>
      <c r="H54" s="14">
        <f>IF(ISNUMBER(G54), (G54 - $B54) / $B54, "")</f>
        <v>-6.0109289617486412E-2</v>
      </c>
      <c r="I54" s="100">
        <f>IF(ISNUMBER(G54), $B64 * H54, "")</f>
        <v>-9016.3934426229625</v>
      </c>
      <c r="J54" s="13">
        <v>17.399999999999999</v>
      </c>
      <c r="K54" s="14">
        <f>IF(ISNUMBER(J54), (J54 - $B54) / $B54, "")</f>
        <v>-4.9180327868852576E-2</v>
      </c>
      <c r="L54" s="16">
        <f>IF(ISNUMBER(J54), $B64 * K54, "")</f>
        <v>-7377.0491803278865</v>
      </c>
      <c r="M54" s="29">
        <v>17.3</v>
      </c>
      <c r="N54" s="14">
        <f>IF(ISNUMBER(M54), (M54 - $B54) / $B54, "")</f>
        <v>-5.4644808743169397E-2</v>
      </c>
      <c r="O54" s="16">
        <f>IF(ISNUMBER(M54), $B64 * N54, "")</f>
        <v>-8196.7213114754104</v>
      </c>
      <c r="Q54" s="240"/>
      <c r="R54" s="241"/>
      <c r="S54" s="242"/>
    </row>
    <row r="55" spans="1:19" ht="17.25" customHeight="1" thickBot="1">
      <c r="A55" s="125" t="s">
        <v>342</v>
      </c>
      <c r="B55" s="126">
        <v>9.19</v>
      </c>
      <c r="C55" s="77">
        <v>0</v>
      </c>
      <c r="D55" s="15">
        <v>8.4</v>
      </c>
      <c r="E55" s="32">
        <f t="shared" ref="E55:E58" si="22">IF(ISNUMBER(D55), (D55 - $B55) / $B55, "")</f>
        <v>-8.5963003264417762E-2</v>
      </c>
      <c r="F55" s="18">
        <f>IF(ISNUMBER(D55), $B64 * E55, "")</f>
        <v>-12894.450489662664</v>
      </c>
      <c r="G55" s="31">
        <v>8.58</v>
      </c>
      <c r="H55" s="32">
        <f t="shared" ref="H55:H58" si="23">IF(ISNUMBER(G55), (G55 - $B55) / $B55, "")</f>
        <v>-6.6376496191512452E-2</v>
      </c>
      <c r="I55" s="101">
        <f>IF(ISNUMBER(G55), $B64 * H55, "")</f>
        <v>-9956.4744287268677</v>
      </c>
      <c r="J55" s="15">
        <v>8.69</v>
      </c>
      <c r="K55" s="32">
        <f t="shared" ref="K55:K58" si="24">IF(ISNUMBER(J55), (J55 - $B55) / $B55, "")</f>
        <v>-5.4406964091403699E-2</v>
      </c>
      <c r="L55" s="18">
        <f>IF(ISNUMBER(J55), $B64 * K55, "")</f>
        <v>-8161.0446137105546</v>
      </c>
      <c r="M55" s="31">
        <v>8.67</v>
      </c>
      <c r="N55" s="32">
        <f t="shared" ref="N55:N58" si="25">IF(ISNUMBER(M55), (M55 - $B55) / $B55, "")</f>
        <v>-5.6583242655059804E-2</v>
      </c>
      <c r="O55" s="18">
        <f>IF(ISNUMBER(M55), $B64 * N55, "")</f>
        <v>-8487.4863982589704</v>
      </c>
      <c r="Q55" s="243"/>
      <c r="R55" s="244"/>
      <c r="S55" s="245"/>
    </row>
    <row r="56" spans="1:19" ht="17.25" customHeight="1" thickBot="1">
      <c r="A56" s="125" t="s">
        <v>186</v>
      </c>
      <c r="B56" s="126">
        <v>10.1</v>
      </c>
      <c r="C56" s="77">
        <v>0</v>
      </c>
      <c r="D56" s="15">
        <v>9.2899999999999991</v>
      </c>
      <c r="E56" s="32">
        <f t="shared" si="22"/>
        <v>-8.0198019801980255E-2</v>
      </c>
      <c r="F56" s="18">
        <f>IF(ISNUMBER(D56), $B64 * E56, "")</f>
        <v>-12029.702970297038</v>
      </c>
      <c r="G56" s="31">
        <v>9.51</v>
      </c>
      <c r="H56" s="32">
        <f t="shared" si="23"/>
        <v>-5.8415841584158405E-2</v>
      </c>
      <c r="I56" s="101">
        <f>IF(ISNUMBER(G56), $B64 * H56, "")</f>
        <v>-8762.376237623761</v>
      </c>
      <c r="J56" s="15">
        <v>9.6300000000000008</v>
      </c>
      <c r="K56" s="32">
        <f t="shared" si="24"/>
        <v>-4.6534653465346423E-2</v>
      </c>
      <c r="L56" s="18">
        <f>IF(ISNUMBER(J56), $B64 * K56, "")</f>
        <v>-6980.1980198019637</v>
      </c>
      <c r="M56" s="31">
        <v>9.52</v>
      </c>
      <c r="N56" s="32">
        <f t="shared" si="25"/>
        <v>-5.7425742574257435E-2</v>
      </c>
      <c r="O56" s="18">
        <f>IF(ISNUMBER(M56), $B64 * N56, "")</f>
        <v>-8613.8613861386148</v>
      </c>
      <c r="Q56" s="228"/>
      <c r="R56" s="228"/>
      <c r="S56" s="228"/>
    </row>
    <row r="57" spans="1:19" ht="17.25" customHeight="1" thickBot="1">
      <c r="A57" s="125" t="s">
        <v>331</v>
      </c>
      <c r="B57" s="126">
        <v>9.1399999999999995E-2</v>
      </c>
      <c r="C57" s="77">
        <v>0</v>
      </c>
      <c r="D57" s="15">
        <v>8.43E-2</v>
      </c>
      <c r="E57" s="32">
        <f t="shared" si="22"/>
        <v>-7.7680525164113737E-2</v>
      </c>
      <c r="F57" s="18">
        <f>IF(ISNUMBER(D57), $B64 * E57, "")</f>
        <v>-11652.078774617061</v>
      </c>
      <c r="G57" s="31">
        <v>8.6300000000000002E-2</v>
      </c>
      <c r="H57" s="32">
        <f t="shared" si="23"/>
        <v>-5.5798687089715464E-2</v>
      </c>
      <c r="I57" s="101">
        <f>IF(ISNUMBER(G57), $B64 * H57, "")</f>
        <v>-8369.8030634573188</v>
      </c>
      <c r="J57" s="15">
        <v>8.6499999999999994E-2</v>
      </c>
      <c r="K57" s="32">
        <f t="shared" si="24"/>
        <v>-5.3610503282275734E-2</v>
      </c>
      <c r="L57" s="18">
        <f>IF(ISNUMBER(J57), $B64 * K57, "")</f>
        <v>-8041.5754923413606</v>
      </c>
      <c r="M57" s="31">
        <v>8.5900000000000004E-2</v>
      </c>
      <c r="N57" s="32">
        <f t="shared" si="25"/>
        <v>-6.0175054704595089E-2</v>
      </c>
      <c r="O57" s="18">
        <f>IF(ISNUMBER(M57), $B64 * N57, "")</f>
        <v>-9026.2582056892643</v>
      </c>
      <c r="Q57" s="223"/>
      <c r="R57" s="223"/>
      <c r="S57" s="223"/>
    </row>
    <row r="58" spans="1:19" ht="17.25" customHeight="1" thickBot="1">
      <c r="A58" s="127" t="s">
        <v>230</v>
      </c>
      <c r="B58" s="128">
        <v>50.2</v>
      </c>
      <c r="C58" s="78">
        <v>-1.9880715999999999E-3</v>
      </c>
      <c r="D58" s="20">
        <v>45.9</v>
      </c>
      <c r="E58" s="21">
        <f t="shared" si="22"/>
        <v>-8.5657370517928363E-2</v>
      </c>
      <c r="F58" s="22">
        <f>IF(ISNUMBER(D58), $B64 * E58, "")</f>
        <v>-12848.605577689255</v>
      </c>
      <c r="G58" s="30">
        <v>47.2</v>
      </c>
      <c r="H58" s="21">
        <f t="shared" si="23"/>
        <v>-5.97609561752988E-2</v>
      </c>
      <c r="I58" s="105">
        <f>IF(ISNUMBER(G58), $B64 * H58, "")</f>
        <v>-8964.1434262948205</v>
      </c>
      <c r="J58" s="20">
        <v>47.4</v>
      </c>
      <c r="K58" s="21">
        <f t="shared" si="24"/>
        <v>-5.5776892430278967E-2</v>
      </c>
      <c r="L58" s="22">
        <f>IF(ISNUMBER(J58), $B64 * K58, "")</f>
        <v>-8366.5338645418451</v>
      </c>
      <c r="M58" s="30">
        <v>47.4</v>
      </c>
      <c r="N58" s="21">
        <f t="shared" si="25"/>
        <v>-5.5776892430278967E-2</v>
      </c>
      <c r="O58" s="22">
        <f>IF(ISNUMBER(M58), $B64 * N58, "")</f>
        <v>-8366.5338645418451</v>
      </c>
      <c r="Q58" s="223"/>
      <c r="R58" s="223"/>
      <c r="S58" s="223"/>
    </row>
    <row r="59" spans="1:19" ht="17.25" customHeight="1" thickBot="1">
      <c r="A59" s="125" t="s">
        <v>198</v>
      </c>
      <c r="B59" s="129">
        <v>47.6</v>
      </c>
      <c r="C59" s="80">
        <v>-4.1841003999999998E-3</v>
      </c>
      <c r="D59" s="106">
        <v>43.4</v>
      </c>
      <c r="E59" s="107">
        <f>IF(ISNUMBER(D59), (D59 - $B59) / $B59, "")</f>
        <v>-8.823529411764712E-2</v>
      </c>
      <c r="F59" s="108">
        <f>IF(ISNUMBER(D59), $B64 * E59, "")</f>
        <v>-13235.294117647069</v>
      </c>
      <c r="G59" s="109">
        <v>45</v>
      </c>
      <c r="H59" s="107">
        <f>IF(ISNUMBER(G59), (G59 - $B59) / $B59, "")</f>
        <v>-5.4621848739495826E-2</v>
      </c>
      <c r="I59" s="110">
        <f>IF(ISNUMBER(G59), $B64 * H59, "")</f>
        <v>-8193.2773109243735</v>
      </c>
      <c r="J59" s="106">
        <v>45.4</v>
      </c>
      <c r="K59" s="107">
        <f>IF(ISNUMBER(J59), (J59 - $B59) / $B59, "")</f>
        <v>-4.6218487394958041E-2</v>
      </c>
      <c r="L59" s="108">
        <f>IF(ISNUMBER(J59), $B64 * K59, "")</f>
        <v>-6932.7731092437061</v>
      </c>
      <c r="M59" s="109">
        <v>44.9</v>
      </c>
      <c r="N59" s="107">
        <f>IF(ISNUMBER(M59), (M59 - $B59) / $B59, "")</f>
        <v>-5.6722689075630307E-2</v>
      </c>
      <c r="O59" s="108">
        <f>IF(ISNUMBER(M59), $B64 * N59, "")</f>
        <v>-8508.4033613445463</v>
      </c>
      <c r="Q59" s="228"/>
      <c r="R59" s="228"/>
      <c r="S59" s="228"/>
    </row>
    <row r="60" spans="1:19" ht="17.25" customHeight="1" thickBot="1">
      <c r="A60" s="125" t="s">
        <v>119</v>
      </c>
      <c r="B60" s="126">
        <v>16</v>
      </c>
      <c r="C60" s="77">
        <v>-6.2111800999999998E-3</v>
      </c>
      <c r="D60" s="15">
        <v>14.5</v>
      </c>
      <c r="E60" s="32">
        <f t="shared" ref="E60:E63" si="26">IF(ISNUMBER(D60), (D60 - $B60) / $B60, "")</f>
        <v>-9.375E-2</v>
      </c>
      <c r="F60" s="18">
        <f>IF(ISNUMBER(D60), $B64 * E60, "")</f>
        <v>-14062.5</v>
      </c>
      <c r="G60" s="31">
        <v>14.7</v>
      </c>
      <c r="H60" s="32">
        <f t="shared" ref="H60:H63" si="27">IF(ISNUMBER(G60), (G60 - $B60) / $B60, "")</f>
        <v>-8.1250000000000044E-2</v>
      </c>
      <c r="I60" s="101">
        <f>IF(ISNUMBER(G60), $B64 * H60, "")</f>
        <v>-12187.500000000007</v>
      </c>
      <c r="J60" s="15">
        <v>15.1</v>
      </c>
      <c r="K60" s="32">
        <f t="shared" ref="K60:K63" si="28">IF(ISNUMBER(J60), (J60 - $B60) / $B60, "")</f>
        <v>-5.6250000000000022E-2</v>
      </c>
      <c r="L60" s="18">
        <f>IF(ISNUMBER(J60), $B64 * K60, "")</f>
        <v>-8437.5000000000036</v>
      </c>
      <c r="M60" s="31">
        <v>15.1</v>
      </c>
      <c r="N60" s="32">
        <f t="shared" ref="N60:N63" si="29">IF(ISNUMBER(M60), (M60 - $B60) / $B60, "")</f>
        <v>-5.6250000000000022E-2</v>
      </c>
      <c r="O60" s="18">
        <f>IF(ISNUMBER(M60), $B64 * N60, "")</f>
        <v>-8437.5000000000036</v>
      </c>
      <c r="Q60" s="228"/>
      <c r="R60" s="228"/>
      <c r="S60" s="228"/>
    </row>
    <row r="61" spans="1:19" ht="17.25" customHeight="1" thickBot="1">
      <c r="A61" s="125" t="s">
        <v>204</v>
      </c>
      <c r="B61" s="126">
        <v>7.29</v>
      </c>
      <c r="C61" s="77">
        <v>-6.8119890999999997E-3</v>
      </c>
      <c r="D61" s="15">
        <v>6.87</v>
      </c>
      <c r="E61" s="32">
        <f t="shared" si="26"/>
        <v>-5.7613168724279823E-2</v>
      </c>
      <c r="F61" s="18">
        <f>IF(ISNUMBER(D61), $B64 * E61, "")</f>
        <v>-8641.9753086419732</v>
      </c>
      <c r="G61" s="31">
        <v>6.95</v>
      </c>
      <c r="H61" s="32">
        <f t="shared" si="27"/>
        <v>-4.6639231824416989E-2</v>
      </c>
      <c r="I61" s="101">
        <f>IF(ISNUMBER(G61), $B64 * H61, "")</f>
        <v>-6995.8847736625485</v>
      </c>
      <c r="J61" s="15">
        <v>7.01</v>
      </c>
      <c r="K61" s="32">
        <f t="shared" si="28"/>
        <v>-3.8408779149519921E-2</v>
      </c>
      <c r="L61" s="18">
        <f>IF(ISNUMBER(J61), $B64 * K61, "")</f>
        <v>-5761.3168724279885</v>
      </c>
      <c r="M61" s="31">
        <v>6.97</v>
      </c>
      <c r="N61" s="32">
        <f t="shared" si="29"/>
        <v>-4.3895747599451342E-2</v>
      </c>
      <c r="O61" s="18">
        <f>IF(ISNUMBER(M61), $B64 * N61, "")</f>
        <v>-6584.3621399177009</v>
      </c>
      <c r="Q61" s="228"/>
      <c r="R61" s="228"/>
      <c r="S61" s="228"/>
    </row>
    <row r="62" spans="1:19" ht="17.25" customHeight="1">
      <c r="A62" s="125" t="s">
        <v>212</v>
      </c>
      <c r="B62" s="126">
        <v>6.8</v>
      </c>
      <c r="C62" s="77">
        <v>-1.01892285E-2</v>
      </c>
      <c r="D62" s="15">
        <v>6.41</v>
      </c>
      <c r="E62" s="32">
        <f t="shared" si="26"/>
        <v>-5.7352941176470544E-2</v>
      </c>
      <c r="F62" s="18">
        <f>IF(ISNUMBER(D62), $B64 * E62, "")</f>
        <v>-8602.9411764705819</v>
      </c>
      <c r="G62" s="31">
        <v>6.45</v>
      </c>
      <c r="H62" s="32">
        <f t="shared" si="27"/>
        <v>-5.1470588235294067E-2</v>
      </c>
      <c r="I62" s="101">
        <f>IF(ISNUMBER(G62), $B64 * H62, "")</f>
        <v>-7720.5882352941098</v>
      </c>
      <c r="J62" s="15">
        <v>6.52</v>
      </c>
      <c r="K62" s="32">
        <f t="shared" si="28"/>
        <v>-4.1176470588235335E-2</v>
      </c>
      <c r="L62" s="18">
        <f>IF(ISNUMBER(J62), $B64 * K62, "")</f>
        <v>-6176.4705882353001</v>
      </c>
      <c r="M62" s="31">
        <v>6.49</v>
      </c>
      <c r="N62" s="32">
        <f t="shared" si="29"/>
        <v>-4.5588235294117589E-2</v>
      </c>
      <c r="O62" s="18">
        <f>IF(ISNUMBER(M62), $B64 * N62, "")</f>
        <v>-6838.2352941176387</v>
      </c>
      <c r="Q62" s="250"/>
      <c r="R62" s="251"/>
      <c r="S62" s="252"/>
    </row>
    <row r="63" spans="1:19" ht="17.25" customHeight="1" thickBot="1">
      <c r="A63" s="130" t="s">
        <v>190</v>
      </c>
      <c r="B63" s="131">
        <v>82.7</v>
      </c>
      <c r="C63" s="79">
        <v>-1.07655502E-2</v>
      </c>
      <c r="D63" s="24">
        <v>75.599999999999994</v>
      </c>
      <c r="E63" s="25">
        <f t="shared" si="26"/>
        <v>-8.5852478839177848E-2</v>
      </c>
      <c r="F63" s="104">
        <f>IF(ISNUMBER(D63), $B64 * E63, "")</f>
        <v>-12877.871825876677</v>
      </c>
      <c r="G63" s="102">
        <v>77.5</v>
      </c>
      <c r="H63" s="25">
        <f t="shared" si="27"/>
        <v>-6.2877871825876688E-2</v>
      </c>
      <c r="I63" s="103">
        <f>IF(ISNUMBER(G63), $B64 * H63, "")</f>
        <v>-9431.6807738815041</v>
      </c>
      <c r="J63" s="24">
        <v>77.2</v>
      </c>
      <c r="K63" s="25">
        <f t="shared" si="28"/>
        <v>-6.6505441354292621E-2</v>
      </c>
      <c r="L63" s="104">
        <f>IF(ISNUMBER(J63), $B64 * K63, "")</f>
        <v>-9975.8162031438933</v>
      </c>
      <c r="M63" s="102">
        <v>77.3</v>
      </c>
      <c r="N63" s="25">
        <f t="shared" si="29"/>
        <v>-6.5296251511487366E-2</v>
      </c>
      <c r="O63" s="104">
        <f>IF(ISNUMBER(M63), $B64 * N63, "")</f>
        <v>-9794.4377267231048</v>
      </c>
      <c r="Q63" s="253"/>
      <c r="R63" s="254"/>
      <c r="S63" s="255"/>
    </row>
    <row r="64" spans="1:19" ht="17.25" customHeight="1" thickBot="1">
      <c r="A64" s="132" t="s">
        <v>266</v>
      </c>
      <c r="B64" s="261">
        <f>$B$37</f>
        <v>150000</v>
      </c>
      <c r="C64" s="262"/>
      <c r="D64" s="26" t="s">
        <v>267</v>
      </c>
      <c r="E64" s="27">
        <f>IF(COUNT(E44:E63), SUM(E44:E63) / COUNT(E44:E63), 0)</f>
        <v>-7.7554144190249391E-2</v>
      </c>
      <c r="F64" s="28">
        <f>SUM(F44:F63)</f>
        <v>-232662.43257074812</v>
      </c>
      <c r="G64" s="26" t="s">
        <v>267</v>
      </c>
      <c r="H64" s="27">
        <f>IF(COUNT(H44:H63), SUM(H44:H63) / COUNT(H44:H63), 0)</f>
        <v>-5.9851010834145971E-2</v>
      </c>
      <c r="I64" s="28">
        <f>SUM(I44:I63)</f>
        <v>-179553.03250243785</v>
      </c>
      <c r="J64" s="26" t="s">
        <v>267</v>
      </c>
      <c r="K64" s="27">
        <f>IF(COUNT(K44:K63), SUM(K44:K63) / COUNT(K44:K63), 0)</f>
        <v>-4.9021786981423253E-2</v>
      </c>
      <c r="L64" s="28">
        <f>SUM(L44:L63)</f>
        <v>-147065.36094426975</v>
      </c>
      <c r="M64" s="26" t="s">
        <v>267</v>
      </c>
      <c r="N64" s="27">
        <f>IF(COUNT(N44:N63), SUM(N44:N63) / COUNT(N44:N63), 0)</f>
        <v>-5.4571461043080728E-2</v>
      </c>
      <c r="O64" s="28">
        <f>SUM(O44:O63)</f>
        <v>-163714.38312924225</v>
      </c>
      <c r="Q64" s="256"/>
      <c r="R64" s="257"/>
      <c r="S64" s="258"/>
    </row>
    <row r="65" spans="1:19" ht="17.25" customHeight="1"/>
    <row r="66" spans="1:19" ht="17.25" customHeight="1" thickBot="1"/>
    <row r="67" spans="1:19" ht="17.25" thickBot="1">
      <c r="A67" s="202" t="s">
        <v>45</v>
      </c>
      <c r="B67" s="203"/>
      <c r="C67" s="203"/>
      <c r="D67" s="203"/>
      <c r="E67" s="203"/>
      <c r="F67" s="203"/>
      <c r="G67" s="203"/>
      <c r="H67" s="203"/>
      <c r="I67" s="203"/>
      <c r="J67" s="203"/>
      <c r="K67" s="203"/>
      <c r="L67" s="203"/>
      <c r="M67" s="203"/>
      <c r="N67" s="203"/>
      <c r="O67" s="204"/>
      <c r="Q67" s="223"/>
      <c r="R67" s="223"/>
      <c r="S67" s="223"/>
    </row>
    <row r="68" spans="1:19" ht="17.25" thickBot="1">
      <c r="A68" s="198" t="s">
        <v>263</v>
      </c>
      <c r="B68" s="202" t="s">
        <v>49</v>
      </c>
      <c r="C68" s="204"/>
      <c r="D68" s="202" t="s">
        <v>57</v>
      </c>
      <c r="E68" s="203"/>
      <c r="F68" s="204"/>
      <c r="G68" s="229">
        <f>_xlfn.IFNA(VLOOKUP(B68, 현재가테이블!$B$2:$D$200, 2, FALSE), "-")</f>
        <v>48446000</v>
      </c>
      <c r="H68" s="230"/>
      <c r="I68" s="231"/>
      <c r="J68" s="202" t="s">
        <v>58</v>
      </c>
      <c r="K68" s="203"/>
      <c r="L68" s="204"/>
      <c r="M68" s="232">
        <f>_xlfn.IFNA(VLOOKUP(B68, 현재가테이블!$B$2:$D$200, 3, FALSE), "-")</f>
        <v>4.5040769699999997E-2</v>
      </c>
      <c r="N68" s="233"/>
      <c r="O68" s="234"/>
      <c r="Q68" s="223"/>
      <c r="R68" s="223"/>
      <c r="S68" s="223"/>
    </row>
    <row r="69" spans="1:19" ht="17.25" thickBot="1">
      <c r="A69" s="263" t="s">
        <v>54</v>
      </c>
      <c r="B69" s="265" t="str">
        <f>TEXT($G$1, "[$-ko-KR]yyyy-mm-dd(ddd) ") &amp; "오전 00:00"</f>
        <v>2022-02-22(화) 오전 00:00</v>
      </c>
      <c r="C69" s="266"/>
      <c r="D69" s="225" t="str">
        <f>TEXT($G$1, "[$-ko-KR]yyyy-mm-dd(ddd) ") &amp; "오후 14:00"</f>
        <v>2022-02-22(화) 오후 14:00</v>
      </c>
      <c r="E69" s="226"/>
      <c r="F69" s="227"/>
      <c r="G69" s="225" t="str">
        <f>TEXT($G$1, "[$-ko-KR]yyyy-mm-dd(ddd) ") &amp; "오후 19:00"</f>
        <v>2022-02-22(화) 오후 19:00</v>
      </c>
      <c r="H69" s="226"/>
      <c r="I69" s="227"/>
      <c r="J69" s="225" t="str">
        <f>TEXT($G$1, "[$-ko-KR]yyyy-mm-dd(ddd) ") &amp; "오후 21:00"</f>
        <v>2022-02-22(화) 오후 21:00</v>
      </c>
      <c r="K69" s="226"/>
      <c r="L69" s="227"/>
      <c r="M69" s="225" t="str">
        <f>TEXT($G$1+1, "[$-ko-KR]yyyy-mm-dd(ddd) ") &amp; "오전 00:00"</f>
        <v>2022-02-23(수) 오전 00:00</v>
      </c>
      <c r="N69" s="226"/>
      <c r="O69" s="227"/>
      <c r="Q69" s="223"/>
      <c r="R69" s="223"/>
      <c r="S69" s="223"/>
    </row>
    <row r="70" spans="1:19" ht="17.25" thickBot="1">
      <c r="A70" s="264"/>
      <c r="B70" s="121" t="s">
        <v>57</v>
      </c>
      <c r="C70" s="122" t="s">
        <v>58</v>
      </c>
      <c r="D70" s="2" t="s">
        <v>57</v>
      </c>
      <c r="E70" s="10" t="s">
        <v>264</v>
      </c>
      <c r="F70" s="11" t="s">
        <v>265</v>
      </c>
      <c r="G70" s="199" t="s">
        <v>57</v>
      </c>
      <c r="H70" s="200" t="s">
        <v>264</v>
      </c>
      <c r="I70" s="201" t="s">
        <v>265</v>
      </c>
      <c r="J70" s="10" t="s">
        <v>57</v>
      </c>
      <c r="K70" s="10" t="s">
        <v>264</v>
      </c>
      <c r="L70" s="115" t="s">
        <v>265</v>
      </c>
      <c r="M70" s="2" t="s">
        <v>57</v>
      </c>
      <c r="N70" s="10" t="s">
        <v>264</v>
      </c>
      <c r="O70" s="66" t="s">
        <v>265</v>
      </c>
      <c r="Q70" s="228"/>
      <c r="R70" s="228"/>
      <c r="S70" s="228"/>
    </row>
    <row r="71" spans="1:19" ht="17.25" thickBot="1">
      <c r="A71" s="123" t="s">
        <v>236</v>
      </c>
      <c r="B71" s="124">
        <v>120</v>
      </c>
      <c r="C71" s="76">
        <v>0.18811881189999999</v>
      </c>
      <c r="D71" s="13">
        <v>103</v>
      </c>
      <c r="E71" s="14">
        <f>IF(ISNUMBER(D71), (D71 - $B71) / $B71, "")</f>
        <v>-0.14166666666666666</v>
      </c>
      <c r="F71" s="16">
        <f>IF(ISNUMBER(D71), $B91 * E71, "")</f>
        <v>-21250</v>
      </c>
      <c r="G71" s="29">
        <v>103</v>
      </c>
      <c r="H71" s="14">
        <f>IF(ISNUMBER(G71), (G71 - $B71) / $B71, "")</f>
        <v>-0.14166666666666666</v>
      </c>
      <c r="I71" s="100">
        <f>IF(ISNUMBER(G71), $B91 * H71, "")</f>
        <v>-21250</v>
      </c>
      <c r="J71" s="13">
        <v>106</v>
      </c>
      <c r="K71" s="14">
        <f>IF(ISNUMBER(J71), (J71 - $B71) / $B71, "")</f>
        <v>-0.11666666666666667</v>
      </c>
      <c r="L71" s="16">
        <f>IF(ISNUMBER(J71), $B91 * K71, "")</f>
        <v>-17500</v>
      </c>
      <c r="M71" s="29">
        <v>104</v>
      </c>
      <c r="N71" s="14">
        <f>IF(ISNUMBER(M71), (M71 - $B71) / $B71, "")</f>
        <v>-0.13333333333333333</v>
      </c>
      <c r="O71" s="16">
        <f>IF(ISNUMBER(M71), $B91 * N71, "")</f>
        <v>-20000</v>
      </c>
      <c r="Q71" s="223"/>
      <c r="R71" s="223"/>
      <c r="S71" s="223"/>
    </row>
    <row r="72" spans="1:19" ht="17.25" thickBot="1">
      <c r="A72" s="125" t="s">
        <v>208</v>
      </c>
      <c r="B72" s="126">
        <v>983</v>
      </c>
      <c r="C72" s="77">
        <v>4.2417815499999997E-2</v>
      </c>
      <c r="D72" s="15">
        <v>921</v>
      </c>
      <c r="E72" s="32">
        <f t="shared" ref="E72:E75" si="30">IF(ISNUMBER(D72), (D72 - $B72) / $B72, "")</f>
        <v>-6.3072227873855538E-2</v>
      </c>
      <c r="F72" s="18">
        <f>IF(ISNUMBER(D72), $B91 * E72, "")</f>
        <v>-9460.8341810783313</v>
      </c>
      <c r="G72" s="31">
        <v>933</v>
      </c>
      <c r="H72" s="32">
        <f t="shared" ref="H72:H75" si="31">IF(ISNUMBER(G72), (G72 - $B72) / $B72, "")</f>
        <v>-5.0864699898270603E-2</v>
      </c>
      <c r="I72" s="101">
        <f>IF(ISNUMBER(G72), $B91 * H72, "")</f>
        <v>-7629.7049847405906</v>
      </c>
      <c r="J72" s="15">
        <v>936</v>
      </c>
      <c r="K72" s="32">
        <f t="shared" ref="K72:K75" si="32">IF(ISNUMBER(J72), (J72 - $B72) / $B72, "")</f>
        <v>-4.7812817904374368E-2</v>
      </c>
      <c r="L72" s="18">
        <f>IF(ISNUMBER(J72), $B91 * K72, "")</f>
        <v>-7171.9226856561554</v>
      </c>
      <c r="M72" s="31">
        <v>939</v>
      </c>
      <c r="N72" s="32">
        <f t="shared" ref="N72:N75" si="33">IF(ISNUMBER(M72), (M72 - $B72) / $B72, "")</f>
        <v>-4.4760935910478125E-2</v>
      </c>
      <c r="O72" s="18">
        <f>IF(ISNUMBER(M72), $B91 * N72, "")</f>
        <v>-6714.1403865717184</v>
      </c>
      <c r="Q72" s="223"/>
      <c r="R72" s="223"/>
      <c r="S72" s="223"/>
    </row>
    <row r="73" spans="1:19" ht="17.25" thickBot="1">
      <c r="A73" s="125" t="s">
        <v>196</v>
      </c>
      <c r="B73" s="126">
        <v>120</v>
      </c>
      <c r="C73" s="77">
        <v>3.4482758600000003E-2</v>
      </c>
      <c r="D73" s="15">
        <v>113</v>
      </c>
      <c r="E73" s="32">
        <f t="shared" si="30"/>
        <v>-5.8333333333333334E-2</v>
      </c>
      <c r="F73" s="18">
        <f>IF(ISNUMBER(D73), $B91 * E73, "")</f>
        <v>-8750</v>
      </c>
      <c r="G73" s="31">
        <v>117</v>
      </c>
      <c r="H73" s="32">
        <f t="shared" si="31"/>
        <v>-2.5000000000000001E-2</v>
      </c>
      <c r="I73" s="101">
        <f>IF(ISNUMBER(G73), $B91 * H73, "")</f>
        <v>-3750</v>
      </c>
      <c r="J73" s="15">
        <v>114</v>
      </c>
      <c r="K73" s="32">
        <f t="shared" si="32"/>
        <v>-0.05</v>
      </c>
      <c r="L73" s="18">
        <f>IF(ISNUMBER(J73), $B91 * K73, "")</f>
        <v>-7500</v>
      </c>
      <c r="M73" s="31">
        <v>114</v>
      </c>
      <c r="N73" s="32">
        <f t="shared" si="33"/>
        <v>-0.05</v>
      </c>
      <c r="O73" s="18">
        <f>IF(ISNUMBER(M73), $B91 * N73, "")</f>
        <v>-7500</v>
      </c>
      <c r="Q73" s="228"/>
      <c r="R73" s="228"/>
      <c r="S73" s="228"/>
    </row>
    <row r="74" spans="1:19" ht="17.25" thickBot="1">
      <c r="A74" s="125" t="s">
        <v>105</v>
      </c>
      <c r="B74" s="126">
        <v>842</v>
      </c>
      <c r="C74" s="77">
        <v>3.3128834400000001E-2</v>
      </c>
      <c r="D74" s="15">
        <v>737</v>
      </c>
      <c r="E74" s="32">
        <f t="shared" si="30"/>
        <v>-0.12470308788598575</v>
      </c>
      <c r="F74" s="18">
        <f>IF(ISNUMBER(D74), $B91 * E74, "")</f>
        <v>-18705.463182897864</v>
      </c>
      <c r="G74" s="31">
        <v>752</v>
      </c>
      <c r="H74" s="32">
        <f t="shared" si="31"/>
        <v>-0.10688836104513064</v>
      </c>
      <c r="I74" s="101">
        <f>IF(ISNUMBER(G74), $B91 * H74, "")</f>
        <v>-16033.254156769595</v>
      </c>
      <c r="J74" s="15">
        <v>765</v>
      </c>
      <c r="K74" s="32">
        <f t="shared" si="32"/>
        <v>-9.1448931116389548E-2</v>
      </c>
      <c r="L74" s="18">
        <f>IF(ISNUMBER(J74), $B91 * K74, "")</f>
        <v>-13717.339667458433</v>
      </c>
      <c r="M74" s="31">
        <v>770</v>
      </c>
      <c r="N74" s="32">
        <f t="shared" si="33"/>
        <v>-8.5510688836104506E-2</v>
      </c>
      <c r="O74" s="18">
        <f>IF(ISNUMBER(M74), $B91 * N74, "")</f>
        <v>-12826.603325415675</v>
      </c>
      <c r="Q74" s="228"/>
      <c r="R74" s="228"/>
      <c r="S74" s="228"/>
    </row>
    <row r="75" spans="1:19" ht="17.25" thickBot="1">
      <c r="A75" s="127" t="s">
        <v>101</v>
      </c>
      <c r="B75" s="128">
        <v>642</v>
      </c>
      <c r="C75" s="78">
        <v>3.21543408E-2</v>
      </c>
      <c r="D75" s="20">
        <v>576</v>
      </c>
      <c r="E75" s="21">
        <f t="shared" si="30"/>
        <v>-0.10280373831775701</v>
      </c>
      <c r="F75" s="22">
        <f>IF(ISNUMBER(D75), $B91 * E75, "")</f>
        <v>-15420.560747663551</v>
      </c>
      <c r="G75" s="30">
        <v>587</v>
      </c>
      <c r="H75" s="21">
        <f t="shared" si="31"/>
        <v>-8.566978193146417E-2</v>
      </c>
      <c r="I75" s="105">
        <f>IF(ISNUMBER(G75), $B91 * H75, "")</f>
        <v>-12850.467289719625</v>
      </c>
      <c r="J75" s="20">
        <v>591</v>
      </c>
      <c r="K75" s="21">
        <f t="shared" si="32"/>
        <v>-7.9439252336448593E-2</v>
      </c>
      <c r="L75" s="22">
        <f>IF(ISNUMBER(J75), $B91 * K75, "")</f>
        <v>-11915.887850467288</v>
      </c>
      <c r="M75" s="30">
        <v>586</v>
      </c>
      <c r="N75" s="21">
        <f t="shared" si="33"/>
        <v>-8.7227414330218064E-2</v>
      </c>
      <c r="O75" s="22">
        <f>IF(ISNUMBER(M75), $B91 * N75, "")</f>
        <v>-13084.11214953271</v>
      </c>
      <c r="Q75" s="228"/>
      <c r="R75" s="228"/>
      <c r="S75" s="228"/>
    </row>
    <row r="76" spans="1:19" ht="17.25" thickBot="1">
      <c r="A76" s="125" t="s">
        <v>216</v>
      </c>
      <c r="B76" s="129">
        <v>137</v>
      </c>
      <c r="C76" s="80">
        <v>3.0075187999999999E-2</v>
      </c>
      <c r="D76" s="106">
        <v>123</v>
      </c>
      <c r="E76" s="107">
        <f>IF(ISNUMBER(D76), (D76 - $B76) / $B76, "")</f>
        <v>-0.10218978102189781</v>
      </c>
      <c r="F76" s="108">
        <f>IF(ISNUMBER(D76), $B91 * E76, "")</f>
        <v>-15328.467153284671</v>
      </c>
      <c r="G76" s="109">
        <v>127</v>
      </c>
      <c r="H76" s="107">
        <f>IF(ISNUMBER(G76), (G76 - $B76) / $B76, "")</f>
        <v>-7.2992700729927001E-2</v>
      </c>
      <c r="I76" s="110">
        <f>IF(ISNUMBER(G76), $B91 * H76, "")</f>
        <v>-10948.905109489051</v>
      </c>
      <c r="J76" s="106">
        <v>126</v>
      </c>
      <c r="K76" s="107">
        <f>IF(ISNUMBER(J76), (J76 - $B76) / $B76, "")</f>
        <v>-8.0291970802919707E-2</v>
      </c>
      <c r="L76" s="108">
        <f>IF(ISNUMBER(J76), $B91 * K76, "")</f>
        <v>-12043.795620437955</v>
      </c>
      <c r="M76" s="109">
        <v>126</v>
      </c>
      <c r="N76" s="107">
        <f>IF(ISNUMBER(M76), (M76 - $B76) / $B76, "")</f>
        <v>-8.0291970802919707E-2</v>
      </c>
      <c r="O76" s="108">
        <f>IF(ISNUMBER(M76), $B91 * N76, "")</f>
        <v>-12043.795620437955</v>
      </c>
      <c r="Q76" s="228"/>
      <c r="R76" s="228"/>
      <c r="S76" s="228"/>
    </row>
    <row r="77" spans="1:19" ht="17.25" thickBot="1">
      <c r="A77" s="125" t="s">
        <v>214</v>
      </c>
      <c r="B77" s="126">
        <v>286</v>
      </c>
      <c r="C77" s="77">
        <v>2.50896057E-2</v>
      </c>
      <c r="D77" s="15">
        <v>258</v>
      </c>
      <c r="E77" s="32">
        <f t="shared" ref="E77:E80" si="34">IF(ISNUMBER(D77), (D77 - $B77) / $B77, "")</f>
        <v>-9.7902097902097904E-2</v>
      </c>
      <c r="F77" s="18">
        <f>IF(ISNUMBER(D77), $B91 * E77, "")</f>
        <v>-14685.314685314686</v>
      </c>
      <c r="G77" s="31">
        <v>267</v>
      </c>
      <c r="H77" s="32">
        <f t="shared" ref="H77:H80" si="35">IF(ISNUMBER(G77), (G77 - $B77) / $B77, "")</f>
        <v>-6.6433566433566432E-2</v>
      </c>
      <c r="I77" s="101">
        <f>IF(ISNUMBER(G77), $B91 * H77, "")</f>
        <v>-9965.0349650349654</v>
      </c>
      <c r="J77" s="15">
        <v>265</v>
      </c>
      <c r="K77" s="32">
        <f t="shared" ref="K77:K80" si="36">IF(ISNUMBER(J77), (J77 - $B77) / $B77, "")</f>
        <v>-7.3426573426573424E-2</v>
      </c>
      <c r="L77" s="18">
        <f>IF(ISNUMBER(J77), $B91 * K77, "")</f>
        <v>-11013.986013986014</v>
      </c>
      <c r="M77" s="31">
        <v>268</v>
      </c>
      <c r="N77" s="32">
        <f t="shared" ref="N77:N80" si="37">IF(ISNUMBER(M77), (M77 - $B77) / $B77, "")</f>
        <v>-6.2937062937062943E-2</v>
      </c>
      <c r="O77" s="18">
        <f>IF(ISNUMBER(M77), $B91 * N77, "")</f>
        <v>-9440.559440559442</v>
      </c>
      <c r="Q77" s="228"/>
      <c r="R77" s="228"/>
      <c r="S77" s="228"/>
    </row>
    <row r="78" spans="1:19" ht="17.25" thickBot="1">
      <c r="A78" s="125" t="s">
        <v>218</v>
      </c>
      <c r="B78" s="126">
        <v>194</v>
      </c>
      <c r="C78" s="77">
        <v>2.10526316E-2</v>
      </c>
      <c r="D78" s="15">
        <v>175</v>
      </c>
      <c r="E78" s="32">
        <f t="shared" si="34"/>
        <v>-9.7938144329896906E-2</v>
      </c>
      <c r="F78" s="18">
        <f>IF(ISNUMBER(D78), $B91 * E78, "")</f>
        <v>-14690.721649484536</v>
      </c>
      <c r="G78" s="31">
        <v>183</v>
      </c>
      <c r="H78" s="32">
        <f t="shared" si="35"/>
        <v>-5.6701030927835051E-2</v>
      </c>
      <c r="I78" s="101">
        <f>IF(ISNUMBER(G78), $B91 * H78, "")</f>
        <v>-8505.1546391752581</v>
      </c>
      <c r="J78" s="15">
        <v>182</v>
      </c>
      <c r="K78" s="32">
        <f t="shared" si="36"/>
        <v>-6.1855670103092786E-2</v>
      </c>
      <c r="L78" s="18">
        <f>IF(ISNUMBER(J78), $B91 * K78, "")</f>
        <v>-9278.350515463917</v>
      </c>
      <c r="M78" s="31">
        <v>179</v>
      </c>
      <c r="N78" s="32">
        <f t="shared" si="37"/>
        <v>-7.7319587628865982E-2</v>
      </c>
      <c r="O78" s="18">
        <f>IF(ISNUMBER(M78), $B91 * N78, "")</f>
        <v>-11597.938144329897</v>
      </c>
      <c r="Q78" s="228"/>
      <c r="R78" s="228"/>
      <c r="S78" s="228"/>
    </row>
    <row r="79" spans="1:19" ht="17.25" thickBot="1">
      <c r="A79" s="125" t="s">
        <v>115</v>
      </c>
      <c r="B79" s="126">
        <v>500</v>
      </c>
      <c r="C79" s="77">
        <v>1.01010101E-2</v>
      </c>
      <c r="D79" s="15">
        <v>456</v>
      </c>
      <c r="E79" s="32">
        <f t="shared" si="34"/>
        <v>-8.7999999999999995E-2</v>
      </c>
      <c r="F79" s="18">
        <f>IF(ISNUMBER(D79), $B91 * E79, "")</f>
        <v>-13200</v>
      </c>
      <c r="G79" s="31">
        <v>462</v>
      </c>
      <c r="H79" s="32">
        <f t="shared" si="35"/>
        <v>-7.5999999999999998E-2</v>
      </c>
      <c r="I79" s="101">
        <f>IF(ISNUMBER(G79), $B91 * H79, "")</f>
        <v>-11400</v>
      </c>
      <c r="J79" s="15">
        <v>472</v>
      </c>
      <c r="K79" s="32">
        <f t="shared" si="36"/>
        <v>-5.6000000000000001E-2</v>
      </c>
      <c r="L79" s="18">
        <f>IF(ISNUMBER(J79), $B91 * K79, "")</f>
        <v>-8400</v>
      </c>
      <c r="M79" s="31">
        <v>475</v>
      </c>
      <c r="N79" s="32">
        <f t="shared" si="37"/>
        <v>-0.05</v>
      </c>
      <c r="O79" s="18">
        <f>IF(ISNUMBER(M79), $B91 * N79, "")</f>
        <v>-7500</v>
      </c>
      <c r="Q79" s="33"/>
      <c r="R79" s="33"/>
    </row>
    <row r="80" spans="1:19" ht="17.25" thickBot="1">
      <c r="A80" s="130" t="s">
        <v>224</v>
      </c>
      <c r="B80" s="131">
        <v>901</v>
      </c>
      <c r="C80" s="79">
        <v>1.00896861E-2</v>
      </c>
      <c r="D80" s="24">
        <v>803</v>
      </c>
      <c r="E80" s="25">
        <f t="shared" si="34"/>
        <v>-0.10876803551609324</v>
      </c>
      <c r="F80" s="104">
        <f>IF(ISNUMBER(D80), $B91 * E80, "")</f>
        <v>-16315.205327413985</v>
      </c>
      <c r="G80" s="102">
        <v>817</v>
      </c>
      <c r="H80" s="25">
        <f t="shared" si="35"/>
        <v>-9.3229744728079905E-2</v>
      </c>
      <c r="I80" s="103">
        <f>IF(ISNUMBER(G80), $B91 * H80, "")</f>
        <v>-13984.461709211986</v>
      </c>
      <c r="J80" s="24">
        <v>826</v>
      </c>
      <c r="K80" s="25">
        <f t="shared" si="36"/>
        <v>-8.324084350721421E-2</v>
      </c>
      <c r="L80" s="104">
        <f>IF(ISNUMBER(J80), $B91 * K80, "")</f>
        <v>-12486.126526082131</v>
      </c>
      <c r="M80" s="102">
        <v>817</v>
      </c>
      <c r="N80" s="25">
        <f t="shared" si="37"/>
        <v>-9.3229744728079905E-2</v>
      </c>
      <c r="O80" s="104">
        <f>IF(ISNUMBER(M80), $B91 * N80, "")</f>
        <v>-13984.461709211986</v>
      </c>
      <c r="Q80" s="237"/>
      <c r="R80" s="238"/>
      <c r="S80" s="239"/>
    </row>
    <row r="81" spans="1:19">
      <c r="A81" s="123" t="s">
        <v>325</v>
      </c>
      <c r="B81" s="124">
        <v>266</v>
      </c>
      <c r="C81" s="76">
        <v>7.5757576E-3</v>
      </c>
      <c r="D81" s="13">
        <v>246</v>
      </c>
      <c r="E81" s="14">
        <f>IF(ISNUMBER(D81), (D81 - $B81) / $B81, "")</f>
        <v>-7.5187969924812026E-2</v>
      </c>
      <c r="F81" s="16">
        <f>IF(ISNUMBER(D81), $B91 * E81, "")</f>
        <v>-11278.195488721803</v>
      </c>
      <c r="G81" s="29">
        <v>260</v>
      </c>
      <c r="H81" s="14">
        <f>IF(ISNUMBER(G81), (G81 - $B81) / $B81, "")</f>
        <v>-2.2556390977443608E-2</v>
      </c>
      <c r="I81" s="100">
        <f>IF(ISNUMBER(G81), $B91 * H81, "")</f>
        <v>-3383.458646616541</v>
      </c>
      <c r="J81" s="13">
        <v>262</v>
      </c>
      <c r="K81" s="14">
        <f>IF(ISNUMBER(J81), (J81 - $B81) / $B81, "")</f>
        <v>-1.5037593984962405E-2</v>
      </c>
      <c r="L81" s="16">
        <f>IF(ISNUMBER(J81), $B91 * K81, "")</f>
        <v>-2255.6390977443607</v>
      </c>
      <c r="M81" s="29">
        <v>266</v>
      </c>
      <c r="N81" s="14">
        <f>IF(ISNUMBER(M81), (M81 - $B81) / $B81, "")</f>
        <v>0</v>
      </c>
      <c r="O81" s="16">
        <f>IF(ISNUMBER(M81), $B91 * N81, "")</f>
        <v>0</v>
      </c>
      <c r="Q81" s="240"/>
      <c r="R81" s="241"/>
      <c r="S81" s="242"/>
    </row>
    <row r="82" spans="1:19" ht="17.25" thickBot="1">
      <c r="A82" s="125" t="s">
        <v>238</v>
      </c>
      <c r="B82" s="126">
        <v>402</v>
      </c>
      <c r="C82" s="77">
        <v>7.5187969999999998E-3</v>
      </c>
      <c r="D82" s="15">
        <v>365</v>
      </c>
      <c r="E82" s="32">
        <f t="shared" ref="E82:E85" si="38">IF(ISNUMBER(D82), (D82 - $B82) / $B82, "")</f>
        <v>-9.2039800995024873E-2</v>
      </c>
      <c r="F82" s="18">
        <f>IF(ISNUMBER(D82), $B91 * E82, "")</f>
        <v>-13805.970149253732</v>
      </c>
      <c r="G82" s="31">
        <v>372</v>
      </c>
      <c r="H82" s="32">
        <f t="shared" ref="H82:H85" si="39">IF(ISNUMBER(G82), (G82 - $B82) / $B82, "")</f>
        <v>-7.4626865671641784E-2</v>
      </c>
      <c r="I82" s="101">
        <f>IF(ISNUMBER(G82), $B91 * H82, "")</f>
        <v>-11194.029850746268</v>
      </c>
      <c r="J82" s="15">
        <v>377</v>
      </c>
      <c r="K82" s="32">
        <f t="shared" ref="K82:K85" si="40">IF(ISNUMBER(J82), (J82 - $B82) / $B82, "")</f>
        <v>-6.2189054726368161E-2</v>
      </c>
      <c r="L82" s="18">
        <f>IF(ISNUMBER(J82), $B91 * K82, "")</f>
        <v>-9328.3582089552237</v>
      </c>
      <c r="M82" s="31">
        <v>376</v>
      </c>
      <c r="N82" s="32">
        <f t="shared" ref="N82:N85" si="41">IF(ISNUMBER(M82), (M82 - $B82) / $B82, "")</f>
        <v>-6.4676616915422883E-2</v>
      </c>
      <c r="O82" s="18">
        <f>IF(ISNUMBER(M82), $B91 * N82, "")</f>
        <v>-9701.492537313432</v>
      </c>
      <c r="Q82" s="243"/>
      <c r="R82" s="244"/>
      <c r="S82" s="245"/>
    </row>
    <row r="83" spans="1:19" ht="17.25" thickBot="1">
      <c r="A83" s="125" t="s">
        <v>121</v>
      </c>
      <c r="B83" s="126">
        <v>311</v>
      </c>
      <c r="C83" s="77">
        <v>6.4724919000000002E-3</v>
      </c>
      <c r="D83" s="15">
        <v>279</v>
      </c>
      <c r="E83" s="32">
        <f t="shared" si="38"/>
        <v>-0.10289389067524116</v>
      </c>
      <c r="F83" s="18">
        <f>IF(ISNUMBER(D83), $B91 * E83, "")</f>
        <v>-15434.083601286173</v>
      </c>
      <c r="G83" s="31">
        <v>284</v>
      </c>
      <c r="H83" s="32">
        <f t="shared" si="39"/>
        <v>-8.6816720257234734E-2</v>
      </c>
      <c r="I83" s="101">
        <f>IF(ISNUMBER(G83), $B91 * H83, "")</f>
        <v>-13022.508038585211</v>
      </c>
      <c r="J83" s="15">
        <v>289</v>
      </c>
      <c r="K83" s="32">
        <f t="shared" si="40"/>
        <v>-7.0739549839228297E-2</v>
      </c>
      <c r="L83" s="18">
        <f>IF(ISNUMBER(J83), $B91 * K83, "")</f>
        <v>-10610.932475884245</v>
      </c>
      <c r="M83" s="31">
        <v>291</v>
      </c>
      <c r="N83" s="32">
        <f t="shared" si="41"/>
        <v>-6.4308681672025719E-2</v>
      </c>
      <c r="O83" s="18">
        <f>IF(ISNUMBER(M83), $B91 * N83, "")</f>
        <v>-9646.3022508038575</v>
      </c>
      <c r="Q83" s="228"/>
      <c r="R83" s="228"/>
      <c r="S83" s="228"/>
    </row>
    <row r="84" spans="1:19" ht="17.25" thickBot="1">
      <c r="A84" s="125" t="s">
        <v>262</v>
      </c>
      <c r="B84" s="126">
        <v>168</v>
      </c>
      <c r="C84" s="77">
        <v>5.9880239999999998E-3</v>
      </c>
      <c r="D84" s="15">
        <v>155</v>
      </c>
      <c r="E84" s="32">
        <f t="shared" si="38"/>
        <v>-7.7380952380952384E-2</v>
      </c>
      <c r="F84" s="18">
        <f>IF(ISNUMBER(D84), $B91 * E84, "")</f>
        <v>-11607.142857142857</v>
      </c>
      <c r="G84" s="31">
        <v>157</v>
      </c>
      <c r="H84" s="32">
        <f t="shared" si="39"/>
        <v>-6.5476190476190479E-2</v>
      </c>
      <c r="I84" s="101">
        <f>IF(ISNUMBER(G84), $B91 * H84, "")</f>
        <v>-9821.4285714285725</v>
      </c>
      <c r="J84" s="15">
        <v>158</v>
      </c>
      <c r="K84" s="32">
        <f t="shared" si="40"/>
        <v>-5.9523809523809521E-2</v>
      </c>
      <c r="L84" s="18">
        <f>IF(ISNUMBER(J84), $B91 * K84, "")</f>
        <v>-8928.5714285714275</v>
      </c>
      <c r="M84" s="31">
        <v>157</v>
      </c>
      <c r="N84" s="32">
        <f t="shared" si="41"/>
        <v>-6.5476190476190479E-2</v>
      </c>
      <c r="O84" s="18">
        <f>IF(ISNUMBER(M84), $B91 * N84, "")</f>
        <v>-9821.4285714285725</v>
      </c>
      <c r="Q84" s="223"/>
      <c r="R84" s="223"/>
      <c r="S84" s="223"/>
    </row>
    <row r="85" spans="1:19" ht="17.25" thickBot="1">
      <c r="A85" s="127" t="s">
        <v>89</v>
      </c>
      <c r="B85" s="128">
        <v>956</v>
      </c>
      <c r="C85" s="78">
        <v>2.0964361000000002E-3</v>
      </c>
      <c r="D85" s="20">
        <v>844</v>
      </c>
      <c r="E85" s="21">
        <f t="shared" si="38"/>
        <v>-0.11715481171548117</v>
      </c>
      <c r="F85" s="22">
        <f>IF(ISNUMBER(D85), $B91 * E85, "")</f>
        <v>-17573.221757322175</v>
      </c>
      <c r="G85" s="30">
        <v>849</v>
      </c>
      <c r="H85" s="21">
        <f t="shared" si="39"/>
        <v>-0.11192468619246862</v>
      </c>
      <c r="I85" s="105">
        <f>IF(ISNUMBER(G85), $B91 * H85, "")</f>
        <v>-16788.702928870294</v>
      </c>
      <c r="J85" s="20">
        <v>861</v>
      </c>
      <c r="K85" s="21">
        <f t="shared" si="40"/>
        <v>-9.9372384937238489E-2</v>
      </c>
      <c r="L85" s="22">
        <f>IF(ISNUMBER(J85), $B91 * K85, "")</f>
        <v>-14905.857740585774</v>
      </c>
      <c r="M85" s="30">
        <v>852</v>
      </c>
      <c r="N85" s="21">
        <f t="shared" si="41"/>
        <v>-0.10878661087866109</v>
      </c>
      <c r="O85" s="22">
        <f>IF(ISNUMBER(M85), $B91 * N85, "")</f>
        <v>-16317.991631799165</v>
      </c>
      <c r="Q85" s="223"/>
      <c r="R85" s="223"/>
      <c r="S85" s="223"/>
    </row>
    <row r="86" spans="1:19" ht="17.25" thickBot="1">
      <c r="A86" s="125" t="s">
        <v>56</v>
      </c>
      <c r="B86" s="129">
        <v>121</v>
      </c>
      <c r="C86" s="80">
        <v>0</v>
      </c>
      <c r="D86" s="106">
        <v>113</v>
      </c>
      <c r="E86" s="107">
        <f>IF(ISNUMBER(D86), (D86 - $B86) / $B86, "")</f>
        <v>-6.6115702479338845E-2</v>
      </c>
      <c r="F86" s="108">
        <f>IF(ISNUMBER(D86), $B91 * E86, "")</f>
        <v>-9917.3553719008269</v>
      </c>
      <c r="G86" s="109">
        <v>116</v>
      </c>
      <c r="H86" s="107">
        <f>IF(ISNUMBER(G86), (G86 - $B86) / $B86, "")</f>
        <v>-4.1322314049586778E-2</v>
      </c>
      <c r="I86" s="110">
        <f>IF(ISNUMBER(G86), $B91 * H86, "")</f>
        <v>-6198.3471074380168</v>
      </c>
      <c r="J86" s="106">
        <v>116</v>
      </c>
      <c r="K86" s="107">
        <f>IF(ISNUMBER(J86), (J86 - $B86) / $B86, "")</f>
        <v>-4.1322314049586778E-2</v>
      </c>
      <c r="L86" s="108">
        <f>IF(ISNUMBER(J86), $B91 * K86, "")</f>
        <v>-6198.3471074380168</v>
      </c>
      <c r="M86" s="109">
        <v>118</v>
      </c>
      <c r="N86" s="107">
        <f>IF(ISNUMBER(M86), (M86 - $B86) / $B86, "")</f>
        <v>-2.4793388429752067E-2</v>
      </c>
      <c r="O86" s="108">
        <f>IF(ISNUMBER(M86), $B91 * N86, "")</f>
        <v>-3719.0082644628101</v>
      </c>
      <c r="Q86" s="228"/>
      <c r="R86" s="228"/>
      <c r="S86" s="228"/>
    </row>
    <row r="87" spans="1:19" ht="17.25" thickBot="1">
      <c r="A87" s="125" t="s">
        <v>107</v>
      </c>
      <c r="B87" s="126">
        <v>104</v>
      </c>
      <c r="C87" s="77">
        <v>0</v>
      </c>
      <c r="D87" s="15">
        <v>100</v>
      </c>
      <c r="E87" s="32">
        <f t="shared" ref="E87:E90" si="42">IF(ISNUMBER(D87), (D87 - $B87) / $B87, "")</f>
        <v>-3.8461538461538464E-2</v>
      </c>
      <c r="F87" s="18">
        <f>IF(ISNUMBER(D87), $B91 * E87, "")</f>
        <v>-5769.2307692307695</v>
      </c>
      <c r="G87" s="31">
        <v>106</v>
      </c>
      <c r="H87" s="32">
        <f t="shared" ref="H87:H90" si="43">IF(ISNUMBER(G87), (G87 - $B87) / $B87, "")</f>
        <v>1.9230769230769232E-2</v>
      </c>
      <c r="I87" s="101">
        <f>IF(ISNUMBER(G87), $B91 * H87, "")</f>
        <v>2884.6153846153848</v>
      </c>
      <c r="J87" s="15">
        <v>102</v>
      </c>
      <c r="K87" s="32">
        <f t="shared" ref="K87:K90" si="44">IF(ISNUMBER(J87), (J87 - $B87) / $B87, "")</f>
        <v>-1.9230769230769232E-2</v>
      </c>
      <c r="L87" s="18">
        <f>IF(ISNUMBER(J87), $B91 * K87, "")</f>
        <v>-2884.6153846153848</v>
      </c>
      <c r="M87" s="31">
        <v>101</v>
      </c>
      <c r="N87" s="32">
        <f t="shared" ref="N87:N90" si="45">IF(ISNUMBER(M87), (M87 - $B87) / $B87, "")</f>
        <v>-2.8846153846153848E-2</v>
      </c>
      <c r="O87" s="18">
        <f>IF(ISNUMBER(M87), $B91 * N87, "")</f>
        <v>-4326.9230769230771</v>
      </c>
      <c r="Q87" s="228"/>
      <c r="R87" s="228"/>
      <c r="S87" s="228"/>
    </row>
    <row r="88" spans="1:19" ht="17.25" thickBot="1">
      <c r="A88" s="125" t="s">
        <v>327</v>
      </c>
      <c r="B88" s="126">
        <v>552</v>
      </c>
      <c r="C88" s="77">
        <v>0</v>
      </c>
      <c r="D88" s="15">
        <v>501</v>
      </c>
      <c r="E88" s="32">
        <f t="shared" si="42"/>
        <v>-9.2391304347826081E-2</v>
      </c>
      <c r="F88" s="18">
        <f>IF(ISNUMBER(D88), $B91 * E88, "")</f>
        <v>-13858.695652173912</v>
      </c>
      <c r="G88" s="31">
        <v>512</v>
      </c>
      <c r="H88" s="32">
        <f t="shared" si="43"/>
        <v>-7.2463768115942032E-2</v>
      </c>
      <c r="I88" s="101">
        <f>IF(ISNUMBER(G88), $B91 * H88, "")</f>
        <v>-10869.565217391304</v>
      </c>
      <c r="J88" s="15">
        <v>511</v>
      </c>
      <c r="K88" s="32">
        <f t="shared" si="44"/>
        <v>-7.4275362318840576E-2</v>
      </c>
      <c r="L88" s="18">
        <f>IF(ISNUMBER(J88), $B91 * K88, "")</f>
        <v>-11141.304347826086</v>
      </c>
      <c r="M88" s="31">
        <v>509</v>
      </c>
      <c r="N88" s="32">
        <f t="shared" si="45"/>
        <v>-7.789855072463768E-2</v>
      </c>
      <c r="O88" s="18">
        <f>IF(ISNUMBER(M88), $B91 * N88, "")</f>
        <v>-11684.782608695652</v>
      </c>
      <c r="Q88" s="228"/>
      <c r="R88" s="228"/>
      <c r="S88" s="228"/>
    </row>
    <row r="89" spans="1:19">
      <c r="A89" s="125" t="s">
        <v>79</v>
      </c>
      <c r="B89" s="126">
        <v>862</v>
      </c>
      <c r="C89" s="77">
        <v>-1.1587486E-3</v>
      </c>
      <c r="D89" s="15">
        <v>794</v>
      </c>
      <c r="E89" s="32">
        <f t="shared" si="42"/>
        <v>-7.8886310904872387E-2</v>
      </c>
      <c r="F89" s="18">
        <f>IF(ISNUMBER(D89), $B91 * E89, "")</f>
        <v>-11832.946635730857</v>
      </c>
      <c r="G89" s="31">
        <v>808</v>
      </c>
      <c r="H89" s="32">
        <f t="shared" si="43"/>
        <v>-6.2645011600928072E-2</v>
      </c>
      <c r="I89" s="101">
        <f>IF(ISNUMBER(G89), $B91 * H89, "")</f>
        <v>-9396.7517401392106</v>
      </c>
      <c r="J89" s="15">
        <v>820</v>
      </c>
      <c r="K89" s="32">
        <f t="shared" si="44"/>
        <v>-4.8723897911832945E-2</v>
      </c>
      <c r="L89" s="18">
        <f>IF(ISNUMBER(J89), $B91 * K89, "")</f>
        <v>-7308.5846867749415</v>
      </c>
      <c r="M89" s="31">
        <v>813</v>
      </c>
      <c r="N89" s="32">
        <f t="shared" si="45"/>
        <v>-5.6844547563805102E-2</v>
      </c>
      <c r="O89" s="18">
        <f>IF(ISNUMBER(M89), $B91 * N89, "")</f>
        <v>-8526.6821345707649</v>
      </c>
      <c r="Q89" s="250"/>
      <c r="R89" s="251"/>
      <c r="S89" s="252"/>
    </row>
    <row r="90" spans="1:19" ht="17.25" thickBot="1">
      <c r="A90" s="130" t="s">
        <v>103</v>
      </c>
      <c r="B90" s="131">
        <v>701</v>
      </c>
      <c r="C90" s="79">
        <v>-1.4245014E-3</v>
      </c>
      <c r="D90" s="24">
        <v>626</v>
      </c>
      <c r="E90" s="25">
        <f t="shared" si="42"/>
        <v>-0.10699001426533523</v>
      </c>
      <c r="F90" s="104">
        <f>IF(ISNUMBER(D90), $B91 * E90, "")</f>
        <v>-16048.502139800285</v>
      </c>
      <c r="G90" s="102">
        <v>639</v>
      </c>
      <c r="H90" s="25">
        <f t="shared" si="43"/>
        <v>-8.8445078459343796E-2</v>
      </c>
      <c r="I90" s="103">
        <f>IF(ISNUMBER(G90), $B91 * H90, "")</f>
        <v>-13266.76176890157</v>
      </c>
      <c r="J90" s="24">
        <v>640</v>
      </c>
      <c r="K90" s="25">
        <f t="shared" si="44"/>
        <v>-8.7018544935805991E-2</v>
      </c>
      <c r="L90" s="104">
        <f>IF(ISNUMBER(J90), $B91 * K90, "")</f>
        <v>-13052.7817403709</v>
      </c>
      <c r="M90" s="102">
        <v>639</v>
      </c>
      <c r="N90" s="25">
        <f t="shared" si="45"/>
        <v>-8.8445078459343796E-2</v>
      </c>
      <c r="O90" s="104">
        <f>IF(ISNUMBER(M90), $B91 * N90, "")</f>
        <v>-13266.76176890157</v>
      </c>
      <c r="Q90" s="253"/>
      <c r="R90" s="254"/>
      <c r="S90" s="255"/>
    </row>
    <row r="91" spans="1:19" ht="17.25" thickBot="1">
      <c r="A91" s="132" t="s">
        <v>266</v>
      </c>
      <c r="B91" s="261">
        <f>$B$37</f>
        <v>150000</v>
      </c>
      <c r="C91" s="262"/>
      <c r="D91" s="26" t="s">
        <v>267</v>
      </c>
      <c r="E91" s="27">
        <f>IF(COUNT(E71:E90), SUM(E71:E90) / COUNT(E71:E90), 0)</f>
        <v>-9.1643970449900344E-2</v>
      </c>
      <c r="F91" s="28">
        <f>SUM(F71:F90)</f>
        <v>-274931.911349701</v>
      </c>
      <c r="G91" s="26" t="s">
        <v>267</v>
      </c>
      <c r="H91" s="27">
        <f>IF(COUNT(H71:H90), SUM(H71:H90) / COUNT(H71:H90), 0)</f>
        <v>-6.9124640446547564E-2</v>
      </c>
      <c r="I91" s="28">
        <f>SUM(I71:I90)</f>
        <v>-207373.92133964272</v>
      </c>
      <c r="J91" s="26" t="s">
        <v>267</v>
      </c>
      <c r="K91" s="27">
        <f>IF(COUNT(K71:K90), SUM(K71:K90) / COUNT(K71:K90), 0)</f>
        <v>-6.5880800366106079E-2</v>
      </c>
      <c r="L91" s="28">
        <f>SUM(L71:L90)</f>
        <v>-197642.40109831825</v>
      </c>
      <c r="M91" s="26" t="s">
        <v>267</v>
      </c>
      <c r="N91" s="27">
        <f>IF(COUNT(N71:N90), SUM(N71:N90) / COUNT(N71:N90), 0)</f>
        <v>-6.7234327873652758E-2</v>
      </c>
      <c r="O91" s="28">
        <f>SUM(O71:O90)</f>
        <v>-201702.98362095829</v>
      </c>
      <c r="Q91" s="256"/>
      <c r="R91" s="257"/>
      <c r="S91" s="258"/>
    </row>
    <row r="93" spans="1:19" ht="17.25" thickBot="1"/>
    <row r="94" spans="1:19" ht="17.25" thickBot="1">
      <c r="A94" s="202" t="s">
        <v>46</v>
      </c>
      <c r="B94" s="203"/>
      <c r="C94" s="203"/>
      <c r="D94" s="203"/>
      <c r="E94" s="203"/>
      <c r="F94" s="203"/>
      <c r="G94" s="203"/>
      <c r="H94" s="203"/>
      <c r="I94" s="203"/>
      <c r="J94" s="203"/>
      <c r="K94" s="203"/>
      <c r="L94" s="203"/>
      <c r="M94" s="203"/>
      <c r="N94" s="203"/>
      <c r="O94" s="204"/>
      <c r="Q94" s="223"/>
      <c r="R94" s="223"/>
      <c r="S94" s="223"/>
    </row>
    <row r="95" spans="1:19" ht="17.25" thickBot="1">
      <c r="A95" s="198" t="s">
        <v>263</v>
      </c>
      <c r="B95" s="202" t="s">
        <v>49</v>
      </c>
      <c r="C95" s="204"/>
      <c r="D95" s="202" t="s">
        <v>57</v>
      </c>
      <c r="E95" s="203"/>
      <c r="F95" s="204"/>
      <c r="G95" s="229">
        <f>_xlfn.IFNA(VLOOKUP(B95, 현재가테이블!$B$2:$D$200, 2, FALSE), "-")</f>
        <v>48446000</v>
      </c>
      <c r="H95" s="230"/>
      <c r="I95" s="231"/>
      <c r="J95" s="202" t="s">
        <v>58</v>
      </c>
      <c r="K95" s="203"/>
      <c r="L95" s="204"/>
      <c r="M95" s="232">
        <f>_xlfn.IFNA(VLOOKUP(B95, 현재가테이블!$B$2:$D$200, 3, FALSE), "-")</f>
        <v>4.5040769699999997E-2</v>
      </c>
      <c r="N95" s="233"/>
      <c r="O95" s="234"/>
      <c r="Q95" s="223"/>
      <c r="R95" s="223"/>
      <c r="S95" s="223"/>
    </row>
    <row r="96" spans="1:19" ht="17.25" thickBot="1">
      <c r="A96" s="263" t="s">
        <v>54</v>
      </c>
      <c r="B96" s="265" t="str">
        <f>TEXT($G$1, "[$-ko-KR]yyyy-mm-dd(ddd) ") &amp; "오전 00:00"</f>
        <v>2022-02-22(화) 오전 00:00</v>
      </c>
      <c r="C96" s="266"/>
      <c r="D96" s="225" t="str">
        <f>TEXT($G$1, "[$-ko-KR]yyyy-mm-dd(ddd) ") &amp; "오후 14:00"</f>
        <v>2022-02-22(화) 오후 14:00</v>
      </c>
      <c r="E96" s="226"/>
      <c r="F96" s="227"/>
      <c r="G96" s="225" t="str">
        <f>TEXT($G$1, "[$-ko-KR]yyyy-mm-dd(ddd) ") &amp; "오후 19:00"</f>
        <v>2022-02-22(화) 오후 19:00</v>
      </c>
      <c r="H96" s="226"/>
      <c r="I96" s="227"/>
      <c r="J96" s="225" t="str">
        <f>TEXT($G$1, "[$-ko-KR]yyyy-mm-dd(ddd) ") &amp; "오후 21:00"</f>
        <v>2022-02-22(화) 오후 21:00</v>
      </c>
      <c r="K96" s="226"/>
      <c r="L96" s="227"/>
      <c r="M96" s="225" t="str">
        <f>TEXT($G$1+1, "[$-ko-KR]yyyy-mm-dd(ddd) ") &amp; "오전 00:00"</f>
        <v>2022-02-23(수) 오전 00:00</v>
      </c>
      <c r="N96" s="226"/>
      <c r="O96" s="227"/>
      <c r="Q96" s="223"/>
      <c r="R96" s="223"/>
      <c r="S96" s="223"/>
    </row>
    <row r="97" spans="1:19" ht="17.25" thickBot="1">
      <c r="A97" s="264"/>
      <c r="B97" s="121" t="s">
        <v>57</v>
      </c>
      <c r="C97" s="122" t="s">
        <v>58</v>
      </c>
      <c r="D97" s="2" t="s">
        <v>57</v>
      </c>
      <c r="E97" s="10" t="s">
        <v>264</v>
      </c>
      <c r="F97" s="11" t="s">
        <v>265</v>
      </c>
      <c r="G97" s="199" t="s">
        <v>57</v>
      </c>
      <c r="H97" s="200" t="s">
        <v>264</v>
      </c>
      <c r="I97" s="201" t="s">
        <v>265</v>
      </c>
      <c r="J97" s="10" t="s">
        <v>57</v>
      </c>
      <c r="K97" s="10" t="s">
        <v>264</v>
      </c>
      <c r="L97" s="115" t="s">
        <v>265</v>
      </c>
      <c r="M97" s="2" t="s">
        <v>57</v>
      </c>
      <c r="N97" s="10" t="s">
        <v>264</v>
      </c>
      <c r="O97" s="66" t="s">
        <v>265</v>
      </c>
      <c r="Q97" s="228"/>
      <c r="R97" s="228"/>
      <c r="S97" s="228"/>
    </row>
    <row r="98" spans="1:19" ht="17.25" thickBot="1">
      <c r="A98" s="123" t="s">
        <v>236</v>
      </c>
      <c r="B98" s="124">
        <v>120</v>
      </c>
      <c r="C98" s="76">
        <v>0.18811881189999999</v>
      </c>
      <c r="D98" s="13">
        <v>103</v>
      </c>
      <c r="E98" s="14">
        <f>IF(ISNUMBER(D98), (D98 - $B98) / $B98, "")</f>
        <v>-0.14166666666666666</v>
      </c>
      <c r="F98" s="16">
        <f>IF(ISNUMBER(D98), $B118 * E98, "")</f>
        <v>-21250</v>
      </c>
      <c r="G98" s="29">
        <v>103</v>
      </c>
      <c r="H98" s="14">
        <f>IF(ISNUMBER(G98), (G98 - $B98) / $B98, "")</f>
        <v>-0.14166666666666666</v>
      </c>
      <c r="I98" s="100">
        <f>IF(ISNUMBER(G98), $B118 * H98, "")</f>
        <v>-21250</v>
      </c>
      <c r="J98" s="13">
        <v>106</v>
      </c>
      <c r="K98" s="14">
        <f>IF(ISNUMBER(J98), (J98 - $B98) / $B98, "")</f>
        <v>-0.11666666666666667</v>
      </c>
      <c r="L98" s="16">
        <f>IF(ISNUMBER(J98), $B118 * K98, "")</f>
        <v>-17500</v>
      </c>
      <c r="M98" s="29">
        <v>104</v>
      </c>
      <c r="N98" s="14">
        <f>IF(ISNUMBER(M98), (M98 - $B98) / $B98, "")</f>
        <v>-0.13333333333333333</v>
      </c>
      <c r="O98" s="16">
        <f>IF(ISNUMBER(M98), $B118 * N98, "")</f>
        <v>-20000</v>
      </c>
      <c r="Q98" s="223"/>
      <c r="R98" s="223"/>
      <c r="S98" s="223"/>
    </row>
    <row r="99" spans="1:19" ht="17.25" thickBot="1">
      <c r="A99" s="125" t="s">
        <v>179</v>
      </c>
      <c r="B99" s="126">
        <v>54550</v>
      </c>
      <c r="C99" s="77">
        <v>8.3631307099999996E-2</v>
      </c>
      <c r="D99" s="15">
        <v>56250</v>
      </c>
      <c r="E99" s="32">
        <f t="shared" ref="E99:E102" si="46">IF(ISNUMBER(D99), (D99 - $B99) / $B99, "")</f>
        <v>3.1164069660861594E-2</v>
      </c>
      <c r="F99" s="18">
        <f>IF(ISNUMBER(D99), $B118 * E99, "")</f>
        <v>4674.610449129239</v>
      </c>
      <c r="G99" s="31">
        <v>53460</v>
      </c>
      <c r="H99" s="32">
        <f t="shared" ref="H99:H102" si="47">IF(ISNUMBER(G99), (G99 - $B99) / $B99, "")</f>
        <v>-1.998166819431714E-2</v>
      </c>
      <c r="I99" s="101">
        <f>IF(ISNUMBER(G99), $B118 * H99, "")</f>
        <v>-2997.2502291475712</v>
      </c>
      <c r="J99" s="15">
        <v>54120</v>
      </c>
      <c r="K99" s="32">
        <f t="shared" ref="K99:K102" si="48">IF(ISNUMBER(J99), (J99 - $B99) / $B99, "")</f>
        <v>-7.8826764436296971E-3</v>
      </c>
      <c r="L99" s="18">
        <f>IF(ISNUMBER(J99), $B118 * K99, "")</f>
        <v>-1182.4014665444545</v>
      </c>
      <c r="M99" s="31">
        <v>52340</v>
      </c>
      <c r="N99" s="32">
        <f t="shared" ref="N99:N102" si="49">IF(ISNUMBER(M99), (M99 - $B99) / $B99, "")</f>
        <v>-4.051329055912007E-2</v>
      </c>
      <c r="O99" s="18">
        <f>IF(ISNUMBER(M99), $B118 * N99, "")</f>
        <v>-6076.9935838680103</v>
      </c>
      <c r="Q99" s="223"/>
      <c r="R99" s="223"/>
      <c r="S99" s="223"/>
    </row>
    <row r="100" spans="1:19" ht="17.25" thickBot="1">
      <c r="A100" s="125" t="s">
        <v>208</v>
      </c>
      <c r="B100" s="126">
        <v>983</v>
      </c>
      <c r="C100" s="77">
        <v>4.2417815499999997E-2</v>
      </c>
      <c r="D100" s="15">
        <v>921</v>
      </c>
      <c r="E100" s="32">
        <f t="shared" si="46"/>
        <v>-6.3072227873855538E-2</v>
      </c>
      <c r="F100" s="18">
        <f>IF(ISNUMBER(D100), $B118 * E100, "")</f>
        <v>-9460.8341810783313</v>
      </c>
      <c r="G100" s="31">
        <v>933</v>
      </c>
      <c r="H100" s="32">
        <f t="shared" si="47"/>
        <v>-5.0864699898270603E-2</v>
      </c>
      <c r="I100" s="101">
        <f>IF(ISNUMBER(G100), $B118 * H100, "")</f>
        <v>-7629.7049847405906</v>
      </c>
      <c r="J100" s="15">
        <v>936</v>
      </c>
      <c r="K100" s="32">
        <f t="shared" si="48"/>
        <v>-4.7812817904374368E-2</v>
      </c>
      <c r="L100" s="18">
        <f>IF(ISNUMBER(J100), $B118 * K100, "")</f>
        <v>-7171.9226856561554</v>
      </c>
      <c r="M100" s="31">
        <v>939</v>
      </c>
      <c r="N100" s="32">
        <f t="shared" si="49"/>
        <v>-4.4760935910478125E-2</v>
      </c>
      <c r="O100" s="18">
        <f>IF(ISNUMBER(M100), $B118 * N100, "")</f>
        <v>-6714.1403865717184</v>
      </c>
      <c r="Q100" s="228"/>
      <c r="R100" s="228"/>
      <c r="S100" s="228"/>
    </row>
    <row r="101" spans="1:19" ht="17.25" thickBot="1">
      <c r="A101" s="125" t="s">
        <v>97</v>
      </c>
      <c r="B101" s="126">
        <v>2.5000000000000001E-3</v>
      </c>
      <c r="C101" s="77">
        <v>4.16666667E-2</v>
      </c>
      <c r="D101" s="15">
        <v>2.3999999999999998E-3</v>
      </c>
      <c r="E101" s="32">
        <f t="shared" si="46"/>
        <v>-4.0000000000000105E-2</v>
      </c>
      <c r="F101" s="18">
        <f>IF(ISNUMBER(D101), $B118 * E101, "")</f>
        <v>-6000.0000000000155</v>
      </c>
      <c r="G101" s="31">
        <v>2.3E-3</v>
      </c>
      <c r="H101" s="32">
        <f t="shared" si="47"/>
        <v>-8.0000000000000029E-2</v>
      </c>
      <c r="I101" s="101">
        <f>IF(ISNUMBER(G101), $B118 * H101, "")</f>
        <v>-12000.000000000004</v>
      </c>
      <c r="J101" s="15">
        <v>2.3E-3</v>
      </c>
      <c r="K101" s="32">
        <f t="shared" si="48"/>
        <v>-8.0000000000000029E-2</v>
      </c>
      <c r="L101" s="18">
        <f>IF(ISNUMBER(J101), $B118 * K101, "")</f>
        <v>-12000.000000000004</v>
      </c>
      <c r="M101" s="31">
        <v>2.3999999999999998E-3</v>
      </c>
      <c r="N101" s="32">
        <f t="shared" si="49"/>
        <v>-4.0000000000000105E-2</v>
      </c>
      <c r="O101" s="18">
        <f>IF(ISNUMBER(M101), $B118 * N101, "")</f>
        <v>-6000.0000000000155</v>
      </c>
      <c r="Q101" s="228"/>
      <c r="R101" s="228"/>
      <c r="S101" s="228"/>
    </row>
    <row r="102" spans="1:19" ht="17.25" thickBot="1">
      <c r="A102" s="127" t="s">
        <v>196</v>
      </c>
      <c r="B102" s="128">
        <v>120</v>
      </c>
      <c r="C102" s="78">
        <v>3.4482758600000003E-2</v>
      </c>
      <c r="D102" s="20">
        <v>113</v>
      </c>
      <c r="E102" s="21">
        <f t="shared" si="46"/>
        <v>-5.8333333333333334E-2</v>
      </c>
      <c r="F102" s="22">
        <f>IF(ISNUMBER(D102), $B118 * E102, "")</f>
        <v>-8750</v>
      </c>
      <c r="G102" s="30">
        <v>117</v>
      </c>
      <c r="H102" s="21">
        <f t="shared" si="47"/>
        <v>-2.5000000000000001E-2</v>
      </c>
      <c r="I102" s="105">
        <f>IF(ISNUMBER(G102), $B118 * H102, "")</f>
        <v>-3750</v>
      </c>
      <c r="J102" s="20">
        <v>114</v>
      </c>
      <c r="K102" s="21">
        <f t="shared" si="48"/>
        <v>-0.05</v>
      </c>
      <c r="L102" s="22">
        <f>IF(ISNUMBER(J102), $B118 * K102, "")</f>
        <v>-7500</v>
      </c>
      <c r="M102" s="30">
        <v>114</v>
      </c>
      <c r="N102" s="21">
        <f t="shared" si="49"/>
        <v>-0.05</v>
      </c>
      <c r="O102" s="22">
        <f>IF(ISNUMBER(M102), $B118 * N102, "")</f>
        <v>-7500</v>
      </c>
      <c r="Q102" s="228"/>
      <c r="R102" s="228"/>
      <c r="S102" s="228"/>
    </row>
    <row r="103" spans="1:19" ht="17.25" thickBot="1">
      <c r="A103" s="125" t="s">
        <v>93</v>
      </c>
      <c r="B103" s="129">
        <v>3328000</v>
      </c>
      <c r="C103" s="80">
        <v>3.4182722200000001E-2</v>
      </c>
      <c r="D103" s="106">
        <v>3082000</v>
      </c>
      <c r="E103" s="107">
        <f>IF(ISNUMBER(D103), (D103 - $B103) / $B103, "")</f>
        <v>-7.3918269230769232E-2</v>
      </c>
      <c r="F103" s="108">
        <f>IF(ISNUMBER(D103), $B118 * E103, "")</f>
        <v>-11087.740384615385</v>
      </c>
      <c r="G103" s="109">
        <v>3131000</v>
      </c>
      <c r="H103" s="107">
        <f>IF(ISNUMBER(G103), (G103 - $B103) / $B103, "")</f>
        <v>-5.9194711538461536E-2</v>
      </c>
      <c r="I103" s="110">
        <f>IF(ISNUMBER(G103), $B118 * H103, "")</f>
        <v>-8879.2067307692305</v>
      </c>
      <c r="J103" s="106">
        <v>3188000</v>
      </c>
      <c r="K103" s="107">
        <f>IF(ISNUMBER(J103), (J103 - $B103) / $B103, "")</f>
        <v>-4.2067307692307696E-2</v>
      </c>
      <c r="L103" s="108">
        <f>IF(ISNUMBER(J103), $B118 * K103, "")</f>
        <v>-6310.0961538461543</v>
      </c>
      <c r="M103" s="109">
        <v>3162000</v>
      </c>
      <c r="N103" s="107">
        <f>IF(ISNUMBER(M103), (M103 - $B103) / $B103, "")</f>
        <v>-4.9879807692307696E-2</v>
      </c>
      <c r="O103" s="108">
        <f>IF(ISNUMBER(M103), $B118 * N103, "")</f>
        <v>-7481.9711538461543</v>
      </c>
      <c r="Q103" s="228"/>
      <c r="R103" s="228"/>
      <c r="S103" s="228"/>
    </row>
    <row r="104" spans="1:19" ht="17.25" thickBot="1">
      <c r="A104" s="125" t="s">
        <v>105</v>
      </c>
      <c r="B104" s="126">
        <v>842</v>
      </c>
      <c r="C104" s="77">
        <v>3.3128834400000001E-2</v>
      </c>
      <c r="D104" s="15">
        <v>737</v>
      </c>
      <c r="E104" s="32">
        <f t="shared" ref="E104:E107" si="50">IF(ISNUMBER(D104), (D104 - $B104) / $B104, "")</f>
        <v>-0.12470308788598575</v>
      </c>
      <c r="F104" s="18">
        <f>IF(ISNUMBER(D104), $B118 * E104, "")</f>
        <v>-18705.463182897864</v>
      </c>
      <c r="G104" s="31">
        <v>752</v>
      </c>
      <c r="H104" s="32">
        <f t="shared" ref="H104:H107" si="51">IF(ISNUMBER(G104), (G104 - $B104) / $B104, "")</f>
        <v>-0.10688836104513064</v>
      </c>
      <c r="I104" s="101">
        <f>IF(ISNUMBER(G104), $B118 * H104, "")</f>
        <v>-16033.254156769595</v>
      </c>
      <c r="J104" s="15">
        <v>765</v>
      </c>
      <c r="K104" s="32">
        <f t="shared" ref="K104:K107" si="52">IF(ISNUMBER(J104), (J104 - $B104) / $B104, "")</f>
        <v>-9.1448931116389548E-2</v>
      </c>
      <c r="L104" s="18">
        <f>IF(ISNUMBER(J104), $B118 * K104, "")</f>
        <v>-13717.339667458433</v>
      </c>
      <c r="M104" s="31">
        <v>770</v>
      </c>
      <c r="N104" s="32">
        <f t="shared" ref="N104:N107" si="53">IF(ISNUMBER(M104), (M104 - $B104) / $B104, "")</f>
        <v>-8.5510688836104506E-2</v>
      </c>
      <c r="O104" s="18">
        <f>IF(ISNUMBER(M104), $B118 * N104, "")</f>
        <v>-12826.603325415675</v>
      </c>
      <c r="Q104" s="228"/>
      <c r="R104" s="228"/>
      <c r="S104" s="228"/>
    </row>
    <row r="105" spans="1:19" ht="17.25" thickBot="1">
      <c r="A105" s="125" t="s">
        <v>101</v>
      </c>
      <c r="B105" s="126">
        <v>642</v>
      </c>
      <c r="C105" s="77">
        <v>3.21543408E-2</v>
      </c>
      <c r="D105" s="15">
        <v>576</v>
      </c>
      <c r="E105" s="32">
        <f t="shared" si="50"/>
        <v>-0.10280373831775701</v>
      </c>
      <c r="F105" s="18">
        <f>IF(ISNUMBER(D105), $B118 * E105, "")</f>
        <v>-15420.560747663551</v>
      </c>
      <c r="G105" s="31">
        <v>587</v>
      </c>
      <c r="H105" s="32">
        <f t="shared" si="51"/>
        <v>-8.566978193146417E-2</v>
      </c>
      <c r="I105" s="101">
        <f>IF(ISNUMBER(G105), $B118 * H105, "")</f>
        <v>-12850.467289719625</v>
      </c>
      <c r="J105" s="15">
        <v>591</v>
      </c>
      <c r="K105" s="32">
        <f t="shared" si="52"/>
        <v>-7.9439252336448593E-2</v>
      </c>
      <c r="L105" s="18">
        <f>IF(ISNUMBER(J105), $B118 * K105, "")</f>
        <v>-11915.887850467288</v>
      </c>
      <c r="M105" s="31">
        <v>586</v>
      </c>
      <c r="N105" s="32">
        <f t="shared" si="53"/>
        <v>-8.7227414330218064E-2</v>
      </c>
      <c r="O105" s="18">
        <f>IF(ISNUMBER(M105), $B118 * N105, "")</f>
        <v>-13084.11214953271</v>
      </c>
      <c r="Q105" s="228"/>
      <c r="R105" s="228"/>
      <c r="S105" s="228"/>
    </row>
    <row r="106" spans="1:19" ht="17.25" thickBot="1">
      <c r="A106" s="125" t="s">
        <v>216</v>
      </c>
      <c r="B106" s="126">
        <v>137</v>
      </c>
      <c r="C106" s="77">
        <v>3.0075187999999999E-2</v>
      </c>
      <c r="D106" s="15">
        <v>123</v>
      </c>
      <c r="E106" s="32">
        <f t="shared" si="50"/>
        <v>-0.10218978102189781</v>
      </c>
      <c r="F106" s="18">
        <f>IF(ISNUMBER(D106), $B118 * E106, "")</f>
        <v>-15328.467153284671</v>
      </c>
      <c r="G106" s="31">
        <v>127</v>
      </c>
      <c r="H106" s="32">
        <f t="shared" si="51"/>
        <v>-7.2992700729927001E-2</v>
      </c>
      <c r="I106" s="101">
        <f>IF(ISNUMBER(G106), $B118 * H106, "")</f>
        <v>-10948.905109489051</v>
      </c>
      <c r="J106" s="15">
        <v>126</v>
      </c>
      <c r="K106" s="32">
        <f t="shared" si="52"/>
        <v>-8.0291970802919707E-2</v>
      </c>
      <c r="L106" s="18">
        <f>IF(ISNUMBER(J106), $B118 * K106, "")</f>
        <v>-12043.795620437955</v>
      </c>
      <c r="M106" s="31">
        <v>126</v>
      </c>
      <c r="N106" s="32">
        <f t="shared" si="53"/>
        <v>-8.0291970802919707E-2</v>
      </c>
      <c r="O106" s="18">
        <f>IF(ISNUMBER(M106), $B118 * N106, "")</f>
        <v>-12043.795620437955</v>
      </c>
      <c r="Q106" s="33"/>
      <c r="R106" s="33"/>
    </row>
    <row r="107" spans="1:19" ht="17.25" thickBot="1">
      <c r="A107" s="130" t="s">
        <v>143</v>
      </c>
      <c r="B107" s="131">
        <v>1575</v>
      </c>
      <c r="C107" s="79">
        <v>2.9411764699999999E-2</v>
      </c>
      <c r="D107" s="24">
        <v>1400</v>
      </c>
      <c r="E107" s="25">
        <f t="shared" si="50"/>
        <v>-0.1111111111111111</v>
      </c>
      <c r="F107" s="104">
        <f>IF(ISNUMBER(D107), $B118 * E107, "")</f>
        <v>-16666.666666666664</v>
      </c>
      <c r="G107" s="102">
        <v>1440</v>
      </c>
      <c r="H107" s="25">
        <f t="shared" si="51"/>
        <v>-8.5714285714285715E-2</v>
      </c>
      <c r="I107" s="103">
        <f>IF(ISNUMBER(G107), $B118 * H107, "")</f>
        <v>-12857.142857142857</v>
      </c>
      <c r="J107" s="24">
        <v>1450</v>
      </c>
      <c r="K107" s="25">
        <f t="shared" si="52"/>
        <v>-7.9365079365079361E-2</v>
      </c>
      <c r="L107" s="104">
        <f>IF(ISNUMBER(J107), $B118 * K107, "")</f>
        <v>-11904.761904761905</v>
      </c>
      <c r="M107" s="102">
        <v>1445</v>
      </c>
      <c r="N107" s="25">
        <f t="shared" si="53"/>
        <v>-8.2539682539682538E-2</v>
      </c>
      <c r="O107" s="104">
        <f>IF(ISNUMBER(M107), $B118 * N107, "")</f>
        <v>-12380.95238095238</v>
      </c>
      <c r="Q107" s="237"/>
      <c r="R107" s="238"/>
      <c r="S107" s="239"/>
    </row>
    <row r="108" spans="1:19">
      <c r="A108" s="123" t="s">
        <v>60</v>
      </c>
      <c r="B108" s="124">
        <v>3400</v>
      </c>
      <c r="C108" s="76">
        <v>2.8744326800000001E-2</v>
      </c>
      <c r="D108" s="13">
        <v>3020</v>
      </c>
      <c r="E108" s="14">
        <f>IF(ISNUMBER(D108), (D108 - $B108) / $B108, "")</f>
        <v>-0.11176470588235295</v>
      </c>
      <c r="F108" s="16">
        <f>IF(ISNUMBER(D108), $B118 * E108, "")</f>
        <v>-16764.705882352941</v>
      </c>
      <c r="G108" s="29">
        <v>3090</v>
      </c>
      <c r="H108" s="14">
        <f>IF(ISNUMBER(G108), (G108 - $B108) / $B108, "")</f>
        <v>-9.1176470588235289E-2</v>
      </c>
      <c r="I108" s="100">
        <f>IF(ISNUMBER(G108), $B118 * H108, "")</f>
        <v>-13676.470588235294</v>
      </c>
      <c r="J108" s="13">
        <v>3120</v>
      </c>
      <c r="K108" s="14">
        <f>IF(ISNUMBER(J108), (J108 - $B108) / $B108, "")</f>
        <v>-8.2352941176470587E-2</v>
      </c>
      <c r="L108" s="16">
        <f>IF(ISNUMBER(J108), $B118 * K108, "")</f>
        <v>-12352.941176470587</v>
      </c>
      <c r="M108" s="29">
        <v>3100</v>
      </c>
      <c r="N108" s="14">
        <f>IF(ISNUMBER(M108), (M108 - $B108) / $B108, "")</f>
        <v>-8.8235294117647065E-2</v>
      </c>
      <c r="O108" s="16">
        <f>IF(ISNUMBER(M108), $B118 * N108, "")</f>
        <v>-13235.294117647059</v>
      </c>
      <c r="Q108" s="240"/>
      <c r="R108" s="241"/>
      <c r="S108" s="242"/>
    </row>
    <row r="109" spans="1:19" ht="17.25" thickBot="1">
      <c r="A109" s="125" t="s">
        <v>214</v>
      </c>
      <c r="B109" s="126">
        <v>286</v>
      </c>
      <c r="C109" s="77">
        <v>2.50896057E-2</v>
      </c>
      <c r="D109" s="15">
        <v>258</v>
      </c>
      <c r="E109" s="32">
        <f t="shared" ref="E109:E112" si="54">IF(ISNUMBER(D109), (D109 - $B109) / $B109, "")</f>
        <v>-9.7902097902097904E-2</v>
      </c>
      <c r="F109" s="18">
        <f>IF(ISNUMBER(D109), $B118 * E109, "")</f>
        <v>-14685.314685314686</v>
      </c>
      <c r="G109" s="31">
        <v>267</v>
      </c>
      <c r="H109" s="32">
        <f t="shared" ref="H109:H112" si="55">IF(ISNUMBER(G109), (G109 - $B109) / $B109, "")</f>
        <v>-6.6433566433566432E-2</v>
      </c>
      <c r="I109" s="101">
        <f>IF(ISNUMBER(G109), $B118 * H109, "")</f>
        <v>-9965.0349650349654</v>
      </c>
      <c r="J109" s="15">
        <v>265</v>
      </c>
      <c r="K109" s="32">
        <f t="shared" ref="K109:K112" si="56">IF(ISNUMBER(J109), (J109 - $B109) / $B109, "")</f>
        <v>-7.3426573426573424E-2</v>
      </c>
      <c r="L109" s="18">
        <f>IF(ISNUMBER(J109), $B118 * K109, "")</f>
        <v>-11013.986013986014</v>
      </c>
      <c r="M109" s="31">
        <v>268</v>
      </c>
      <c r="N109" s="32">
        <f t="shared" ref="N109:N112" si="57">IF(ISNUMBER(M109), (M109 - $B109) / $B109, "")</f>
        <v>-6.2937062937062943E-2</v>
      </c>
      <c r="O109" s="18">
        <f>IF(ISNUMBER(M109), $B118 * N109, "")</f>
        <v>-9440.559440559442</v>
      </c>
      <c r="Q109" s="243"/>
      <c r="R109" s="244"/>
      <c r="S109" s="245"/>
    </row>
    <row r="110" spans="1:19" ht="17.25" thickBot="1">
      <c r="A110" s="125" t="s">
        <v>151</v>
      </c>
      <c r="B110" s="126">
        <v>65520</v>
      </c>
      <c r="C110" s="77">
        <v>2.3270341999999999E-2</v>
      </c>
      <c r="D110" s="15">
        <v>58250</v>
      </c>
      <c r="E110" s="32">
        <f t="shared" si="54"/>
        <v>-0.11095848595848595</v>
      </c>
      <c r="F110" s="18">
        <f>IF(ISNUMBER(D110), $B118 * E110, "")</f>
        <v>-16643.772893772893</v>
      </c>
      <c r="G110" s="31">
        <v>60010</v>
      </c>
      <c r="H110" s="32">
        <f t="shared" si="55"/>
        <v>-8.4096459096459103E-2</v>
      </c>
      <c r="I110" s="101">
        <f>IF(ISNUMBER(G110), $B118 * H110, "")</f>
        <v>-12614.468864468865</v>
      </c>
      <c r="J110" s="15">
        <v>60770</v>
      </c>
      <c r="K110" s="32">
        <f t="shared" si="56"/>
        <v>-7.2496947496947503E-2</v>
      </c>
      <c r="L110" s="18">
        <f>IF(ISNUMBER(J110), $B118 * K110, "")</f>
        <v>-10874.542124542126</v>
      </c>
      <c r="M110" s="31">
        <v>60070</v>
      </c>
      <c r="N110" s="32">
        <f t="shared" si="57"/>
        <v>-8.3180708180708177E-2</v>
      </c>
      <c r="O110" s="18">
        <f>IF(ISNUMBER(M110), $B118 * N110, "")</f>
        <v>-12477.106227106227</v>
      </c>
      <c r="Q110" s="228"/>
      <c r="R110" s="228"/>
      <c r="S110" s="228"/>
    </row>
    <row r="111" spans="1:19" ht="17.25" thickBot="1">
      <c r="A111" s="125" t="s">
        <v>234</v>
      </c>
      <c r="B111" s="126">
        <v>99.7</v>
      </c>
      <c r="C111" s="77">
        <v>2.25641026E-2</v>
      </c>
      <c r="D111" s="15">
        <v>81</v>
      </c>
      <c r="E111" s="32">
        <f t="shared" si="54"/>
        <v>-0.1875626880641926</v>
      </c>
      <c r="F111" s="18">
        <f>IF(ISNUMBER(D111), $B118 * E111, "")</f>
        <v>-28134.40320962889</v>
      </c>
      <c r="G111" s="31">
        <v>82.6</v>
      </c>
      <c r="H111" s="32">
        <f t="shared" si="55"/>
        <v>-0.17151454363089275</v>
      </c>
      <c r="I111" s="101">
        <f>IF(ISNUMBER(G111), $B118 * H111, "")</f>
        <v>-25727.181544633913</v>
      </c>
      <c r="J111" s="15">
        <v>83.2</v>
      </c>
      <c r="K111" s="32">
        <f t="shared" si="56"/>
        <v>-0.1654964894684052</v>
      </c>
      <c r="L111" s="18">
        <f>IF(ISNUMBER(J111), $B118 * K111, "")</f>
        <v>-24824.47342026078</v>
      </c>
      <c r="M111" s="31">
        <v>83.4</v>
      </c>
      <c r="N111" s="32">
        <f t="shared" si="57"/>
        <v>-0.16349047141424269</v>
      </c>
      <c r="O111" s="18">
        <f>IF(ISNUMBER(M111), $B118 * N111, "")</f>
        <v>-24523.570712136403</v>
      </c>
      <c r="Q111" s="223"/>
      <c r="R111" s="223"/>
      <c r="S111" s="223"/>
    </row>
    <row r="112" spans="1:19" ht="17.25" thickBot="1">
      <c r="A112" s="127" t="s">
        <v>218</v>
      </c>
      <c r="B112" s="128">
        <v>194</v>
      </c>
      <c r="C112" s="78">
        <v>2.10526316E-2</v>
      </c>
      <c r="D112" s="20">
        <v>175</v>
      </c>
      <c r="E112" s="21">
        <f t="shared" si="54"/>
        <v>-9.7938144329896906E-2</v>
      </c>
      <c r="F112" s="22">
        <f>IF(ISNUMBER(D112), $B118 * E112, "")</f>
        <v>-14690.721649484536</v>
      </c>
      <c r="G112" s="30">
        <v>183</v>
      </c>
      <c r="H112" s="21">
        <f t="shared" si="55"/>
        <v>-5.6701030927835051E-2</v>
      </c>
      <c r="I112" s="105">
        <f>IF(ISNUMBER(G112), $B118 * H112, "")</f>
        <v>-8505.1546391752581</v>
      </c>
      <c r="J112" s="20">
        <v>182</v>
      </c>
      <c r="K112" s="21">
        <f t="shared" si="56"/>
        <v>-6.1855670103092786E-2</v>
      </c>
      <c r="L112" s="22">
        <f>IF(ISNUMBER(J112), $B118 * K112, "")</f>
        <v>-9278.350515463917</v>
      </c>
      <c r="M112" s="30">
        <v>179</v>
      </c>
      <c r="N112" s="21">
        <f t="shared" si="57"/>
        <v>-7.7319587628865982E-2</v>
      </c>
      <c r="O112" s="22">
        <f>IF(ISNUMBER(M112), $B118 * N112, "")</f>
        <v>-11597.938144329897</v>
      </c>
      <c r="Q112" s="223"/>
      <c r="R112" s="223"/>
      <c r="S112" s="223"/>
    </row>
    <row r="113" spans="1:19" ht="17.25" thickBot="1">
      <c r="A113" s="125" t="s">
        <v>333</v>
      </c>
      <c r="B113" s="129">
        <v>172250</v>
      </c>
      <c r="C113" s="80">
        <v>1.8929310899999999E-2</v>
      </c>
      <c r="D113" s="106">
        <v>158050</v>
      </c>
      <c r="E113" s="107">
        <f>IF(ISNUMBER(D113), (D113 - $B113) / $B113, "")</f>
        <v>-8.2438316400580552E-2</v>
      </c>
      <c r="F113" s="108">
        <f>IF(ISNUMBER(D113), $B118 * E113, "")</f>
        <v>-12365.747460087083</v>
      </c>
      <c r="G113" s="109">
        <v>161550</v>
      </c>
      <c r="H113" s="107">
        <f>IF(ISNUMBER(G113), (G113 - $B113) / $B113, "")</f>
        <v>-6.2119013062409287E-2</v>
      </c>
      <c r="I113" s="110">
        <f>IF(ISNUMBER(G113), $B118 * H113, "")</f>
        <v>-9317.8519593613928</v>
      </c>
      <c r="J113" s="106">
        <v>162650</v>
      </c>
      <c r="K113" s="107">
        <f>IF(ISNUMBER(J113), (J113 - $B113) / $B113, "")</f>
        <v>-5.5732946298984037E-2</v>
      </c>
      <c r="L113" s="108">
        <f>IF(ISNUMBER(J113), $B118 * K113, "")</f>
        <v>-8359.9419448476056</v>
      </c>
      <c r="M113" s="109">
        <v>162850</v>
      </c>
      <c r="N113" s="107">
        <f>IF(ISNUMBER(M113), (M113 - $B113) / $B113, "")</f>
        <v>-5.4571843251088534E-2</v>
      </c>
      <c r="O113" s="108">
        <f>IF(ISNUMBER(M113), $B118 * N113, "")</f>
        <v>-8185.77648766328</v>
      </c>
      <c r="Q113" s="228"/>
      <c r="R113" s="228"/>
      <c r="S113" s="228"/>
    </row>
    <row r="114" spans="1:19" ht="17.25" thickBot="1">
      <c r="A114" s="125" t="s">
        <v>145</v>
      </c>
      <c r="B114" s="126">
        <v>11.3</v>
      </c>
      <c r="C114" s="77">
        <v>1.8018018E-2</v>
      </c>
      <c r="D114" s="15">
        <v>10.199999999999999</v>
      </c>
      <c r="E114" s="32">
        <f t="shared" ref="E114:E117" si="58">IF(ISNUMBER(D114), (D114 - $B114) / $B114, "")</f>
        <v>-9.7345132743362955E-2</v>
      </c>
      <c r="F114" s="18">
        <f>IF(ISNUMBER(D114), $B118 * E114, "")</f>
        <v>-14601.769911504443</v>
      </c>
      <c r="G114" s="31">
        <v>10.4</v>
      </c>
      <c r="H114" s="32">
        <f t="shared" ref="H114:H117" si="59">IF(ISNUMBER(G114), (G114 - $B114) / $B114, "")</f>
        <v>-7.9646017699115071E-2</v>
      </c>
      <c r="I114" s="101">
        <f>IF(ISNUMBER(G114), $B118 * H114, "")</f>
        <v>-11946.902654867261</v>
      </c>
      <c r="J114" s="15">
        <v>10.6</v>
      </c>
      <c r="K114" s="32">
        <f t="shared" ref="K114:K117" si="60">IF(ISNUMBER(J114), (J114 - $B114) / $B114, "")</f>
        <v>-6.1946902654867346E-2</v>
      </c>
      <c r="L114" s="18">
        <f>IF(ISNUMBER(J114), $B118 * K114, "")</f>
        <v>-9292.0353982301021</v>
      </c>
      <c r="M114" s="31">
        <v>10.4</v>
      </c>
      <c r="N114" s="32">
        <f t="shared" ref="N114:N117" si="61">IF(ISNUMBER(M114), (M114 - $B114) / $B114, "")</f>
        <v>-7.9646017699115071E-2</v>
      </c>
      <c r="O114" s="18">
        <f>IF(ISNUMBER(M114), $B118 * N114, "")</f>
        <v>-11946.902654867261</v>
      </c>
      <c r="Q114" s="228"/>
      <c r="R114" s="228"/>
      <c r="S114" s="228"/>
    </row>
    <row r="115" spans="1:19" ht="17.25" thickBot="1">
      <c r="A115" s="125" t="s">
        <v>64</v>
      </c>
      <c r="B115" s="126">
        <v>28.5</v>
      </c>
      <c r="C115" s="77">
        <v>1.7857142900000001E-2</v>
      </c>
      <c r="D115" s="15">
        <v>26.3</v>
      </c>
      <c r="E115" s="32">
        <f t="shared" si="58"/>
        <v>-7.7192982456140327E-2</v>
      </c>
      <c r="F115" s="18">
        <f>IF(ISNUMBER(D115), $B118 * E115, "")</f>
        <v>-11578.94736842105</v>
      </c>
      <c r="G115" s="31">
        <v>26.7</v>
      </c>
      <c r="H115" s="32">
        <f t="shared" si="59"/>
        <v>-6.3157894736842135E-2</v>
      </c>
      <c r="I115" s="101">
        <f>IF(ISNUMBER(G115), $B118 * H115, "")</f>
        <v>-9473.6842105263204</v>
      </c>
      <c r="J115" s="15">
        <v>27</v>
      </c>
      <c r="K115" s="32">
        <f t="shared" si="60"/>
        <v>-5.2631578947368418E-2</v>
      </c>
      <c r="L115" s="18">
        <f>IF(ISNUMBER(J115), $B118 * K115, "")</f>
        <v>-7894.7368421052624</v>
      </c>
      <c r="M115" s="31">
        <v>27.1</v>
      </c>
      <c r="N115" s="32">
        <f t="shared" si="61"/>
        <v>-4.9122807017543811E-2</v>
      </c>
      <c r="O115" s="18">
        <f>IF(ISNUMBER(M115), $B118 * N115, "")</f>
        <v>-7368.4210526315719</v>
      </c>
      <c r="Q115" s="228"/>
      <c r="R115" s="228"/>
      <c r="S115" s="228"/>
    </row>
    <row r="116" spans="1:19">
      <c r="A116" s="125" t="s">
        <v>81</v>
      </c>
      <c r="B116" s="126">
        <v>1160</v>
      </c>
      <c r="C116" s="77">
        <v>1.75438596E-2</v>
      </c>
      <c r="D116" s="15">
        <v>1025</v>
      </c>
      <c r="E116" s="32">
        <f t="shared" si="58"/>
        <v>-0.11637931034482758</v>
      </c>
      <c r="F116" s="18">
        <f>IF(ISNUMBER(D116), $B118 * E116, "")</f>
        <v>-17456.896551724138</v>
      </c>
      <c r="G116" s="31">
        <v>1040</v>
      </c>
      <c r="H116" s="32">
        <f t="shared" si="59"/>
        <v>-0.10344827586206896</v>
      </c>
      <c r="I116" s="101">
        <f>IF(ISNUMBER(G116), $B118 * H116, "")</f>
        <v>-15517.241379310344</v>
      </c>
      <c r="J116" s="15">
        <v>1060</v>
      </c>
      <c r="K116" s="32">
        <f t="shared" si="60"/>
        <v>-8.6206896551724144E-2</v>
      </c>
      <c r="L116" s="18">
        <f>IF(ISNUMBER(J116), $B118 * K116, "")</f>
        <v>-12931.034482758621</v>
      </c>
      <c r="M116" s="31">
        <v>1065</v>
      </c>
      <c r="N116" s="32">
        <f t="shared" si="61"/>
        <v>-8.1896551724137928E-2</v>
      </c>
      <c r="O116" s="18">
        <f>IF(ISNUMBER(M116), $B118 * N116, "")</f>
        <v>-12284.482758620688</v>
      </c>
      <c r="Q116" s="250"/>
      <c r="R116" s="251"/>
      <c r="S116" s="252"/>
    </row>
    <row r="117" spans="1:19" ht="17.25" thickBot="1">
      <c r="A117" s="130" t="s">
        <v>83</v>
      </c>
      <c r="B117" s="131">
        <v>2745</v>
      </c>
      <c r="C117" s="79">
        <v>1.6666666699999999E-2</v>
      </c>
      <c r="D117" s="24">
        <v>2555</v>
      </c>
      <c r="E117" s="25">
        <f t="shared" si="58"/>
        <v>-6.9216757741347903E-2</v>
      </c>
      <c r="F117" s="104">
        <f>IF(ISNUMBER(D117), $B118 * E117, "")</f>
        <v>-10382.513661202185</v>
      </c>
      <c r="G117" s="102">
        <v>2580</v>
      </c>
      <c r="H117" s="25">
        <f t="shared" si="59"/>
        <v>-6.0109289617486336E-2</v>
      </c>
      <c r="I117" s="103">
        <f>IF(ISNUMBER(G117), $B118 * H117, "")</f>
        <v>-9016.3934426229498</v>
      </c>
      <c r="J117" s="24">
        <v>2590</v>
      </c>
      <c r="K117" s="25">
        <f t="shared" si="60"/>
        <v>-5.6466302367941715E-2</v>
      </c>
      <c r="L117" s="104">
        <f>IF(ISNUMBER(J117), $B118 * K117, "")</f>
        <v>-8469.9453551912575</v>
      </c>
      <c r="M117" s="102">
        <v>2590</v>
      </c>
      <c r="N117" s="25">
        <f t="shared" si="61"/>
        <v>-5.6466302367941715E-2</v>
      </c>
      <c r="O117" s="104">
        <f>IF(ISNUMBER(M117), $B118 * N117, "")</f>
        <v>-8469.9453551912575</v>
      </c>
      <c r="Q117" s="253"/>
      <c r="R117" s="254"/>
      <c r="S117" s="255"/>
    </row>
    <row r="118" spans="1:19" ht="17.25" thickBot="1">
      <c r="A118" s="132" t="s">
        <v>266</v>
      </c>
      <c r="B118" s="261">
        <f>$B$37</f>
        <v>150000</v>
      </c>
      <c r="C118" s="262"/>
      <c r="D118" s="26" t="s">
        <v>267</v>
      </c>
      <c r="E118" s="27">
        <f>IF(COUNT(E98:E117), SUM(E98:E117) / COUNT(E98:E117), 0)</f>
        <v>-9.1766638380190044E-2</v>
      </c>
      <c r="F118" s="28">
        <f>SUM(F98:F117)</f>
        <v>-275299.91514057008</v>
      </c>
      <c r="G118" s="26" t="s">
        <v>267</v>
      </c>
      <c r="H118" s="27">
        <f>IF(COUNT(H98:H117), SUM(H98:H117) / COUNT(H98:H117), 0)</f>
        <v>-7.8318771868671699E-2</v>
      </c>
      <c r="I118" s="28">
        <f>SUM(I98:I117)</f>
        <v>-234956.31560601506</v>
      </c>
      <c r="J118" s="26" t="s">
        <v>267</v>
      </c>
      <c r="K118" s="27">
        <f>IF(COUNT(K98:K117), SUM(K98:K117) / COUNT(K98:K117), 0)</f>
        <v>-7.2179397541009535E-2</v>
      </c>
      <c r="L118" s="28">
        <f>SUM(L98:L117)</f>
        <v>-216538.19262302862</v>
      </c>
      <c r="M118" s="26" t="s">
        <v>267</v>
      </c>
      <c r="N118" s="27">
        <f>IF(COUNT(N98:N117), SUM(N98:N117) / COUNT(N98:N117), 0)</f>
        <v>-7.4546188517125897E-2</v>
      </c>
      <c r="O118" s="28">
        <f>SUM(O98:O117)</f>
        <v>-223638.56555137772</v>
      </c>
      <c r="Q118" s="256"/>
      <c r="R118" s="257"/>
      <c r="S118" s="258"/>
    </row>
    <row r="120" spans="1:19" ht="17.25" thickBot="1"/>
    <row r="121" spans="1:19" ht="17.25" thickBot="1">
      <c r="A121" s="202" t="s">
        <v>254</v>
      </c>
      <c r="B121" s="203"/>
      <c r="C121" s="203"/>
      <c r="D121" s="203"/>
      <c r="E121" s="203"/>
      <c r="F121" s="203"/>
      <c r="G121" s="203"/>
      <c r="H121" s="203"/>
      <c r="I121" s="203"/>
      <c r="J121" s="203"/>
      <c r="K121" s="203"/>
      <c r="L121" s="203"/>
      <c r="M121" s="203"/>
      <c r="N121" s="203"/>
      <c r="O121" s="204"/>
      <c r="Q121" s="223"/>
      <c r="R121" s="223"/>
      <c r="S121" s="223"/>
    </row>
    <row r="122" spans="1:19" ht="17.25" thickBot="1">
      <c r="A122" s="198" t="s">
        <v>263</v>
      </c>
      <c r="B122" s="202" t="s">
        <v>49</v>
      </c>
      <c r="C122" s="204"/>
      <c r="D122" s="202" t="s">
        <v>57</v>
      </c>
      <c r="E122" s="203"/>
      <c r="F122" s="204"/>
      <c r="G122" s="229">
        <f>_xlfn.IFNA(VLOOKUP(B122, 현재가테이블!$B$2:$D$200, 2, FALSE), "-")</f>
        <v>48446000</v>
      </c>
      <c r="H122" s="230"/>
      <c r="I122" s="231"/>
      <c r="J122" s="202" t="s">
        <v>58</v>
      </c>
      <c r="K122" s="203"/>
      <c r="L122" s="204"/>
      <c r="M122" s="232">
        <f>_xlfn.IFNA(VLOOKUP(B122, 현재가테이블!$B$2:$D$200, 3, FALSE), "-")</f>
        <v>4.5040769699999997E-2</v>
      </c>
      <c r="N122" s="233"/>
      <c r="O122" s="234"/>
      <c r="Q122" s="223"/>
      <c r="R122" s="223"/>
      <c r="S122" s="223"/>
    </row>
    <row r="123" spans="1:19" ht="17.25" thickBot="1">
      <c r="A123" s="263" t="s">
        <v>54</v>
      </c>
      <c r="B123" s="265" t="str">
        <f>TEXT($G$1, "[$-ko-KR]yyyy-mm-dd(ddd) ") &amp; "오전 00:00"</f>
        <v>2022-02-22(화) 오전 00:00</v>
      </c>
      <c r="C123" s="266"/>
      <c r="D123" s="225" t="str">
        <f>TEXT($G$1, "[$-ko-KR]yyyy-mm-dd(ddd) ") &amp; "오후 14:00"</f>
        <v>2022-02-22(화) 오후 14:00</v>
      </c>
      <c r="E123" s="226"/>
      <c r="F123" s="227"/>
      <c r="G123" s="225" t="str">
        <f>TEXT($G$1, "[$-ko-KR]yyyy-mm-dd(ddd) ") &amp; "오후 19:00"</f>
        <v>2022-02-22(화) 오후 19:00</v>
      </c>
      <c r="H123" s="226"/>
      <c r="I123" s="227"/>
      <c r="J123" s="225" t="str">
        <f>TEXT($G$1, "[$-ko-KR]yyyy-mm-dd(ddd) ") &amp; "오후 21:00"</f>
        <v>2022-02-22(화) 오후 21:00</v>
      </c>
      <c r="K123" s="226"/>
      <c r="L123" s="227"/>
      <c r="M123" s="225" t="str">
        <f>TEXT($G$1+1, "[$-ko-KR]yyyy-mm-dd(ddd) ") &amp; "오전 00:00"</f>
        <v>2022-02-23(수) 오전 00:00</v>
      </c>
      <c r="N123" s="226"/>
      <c r="O123" s="227"/>
      <c r="Q123" s="223"/>
      <c r="R123" s="223"/>
      <c r="S123" s="223"/>
    </row>
    <row r="124" spans="1:19" ht="17.25" thickBot="1">
      <c r="A124" s="264"/>
      <c r="B124" s="121" t="s">
        <v>57</v>
      </c>
      <c r="C124" s="122" t="s">
        <v>58</v>
      </c>
      <c r="D124" s="2" t="s">
        <v>57</v>
      </c>
      <c r="E124" s="10" t="s">
        <v>264</v>
      </c>
      <c r="F124" s="11" t="s">
        <v>265</v>
      </c>
      <c r="G124" s="199" t="s">
        <v>57</v>
      </c>
      <c r="H124" s="200" t="s">
        <v>264</v>
      </c>
      <c r="I124" s="201" t="s">
        <v>265</v>
      </c>
      <c r="J124" s="10" t="s">
        <v>57</v>
      </c>
      <c r="K124" s="10" t="s">
        <v>264</v>
      </c>
      <c r="L124" s="115" t="s">
        <v>265</v>
      </c>
      <c r="M124" s="2" t="s">
        <v>57</v>
      </c>
      <c r="N124" s="10" t="s">
        <v>264</v>
      </c>
      <c r="O124" s="66" t="s">
        <v>265</v>
      </c>
      <c r="Q124" s="228"/>
      <c r="R124" s="228"/>
      <c r="S124" s="228"/>
    </row>
    <row r="125" spans="1:19" ht="17.25" thickBot="1">
      <c r="A125" s="123" t="s">
        <v>200</v>
      </c>
      <c r="B125" s="124">
        <v>10.7</v>
      </c>
      <c r="C125" s="76">
        <v>9.4339622999999994E-3</v>
      </c>
      <c r="D125" s="13">
        <v>10.3</v>
      </c>
      <c r="E125" s="14">
        <f>IF(ISNUMBER(D125), (D125 - $B125) / $B125, "")</f>
        <v>-3.738317757009333E-2</v>
      </c>
      <c r="F125" s="16">
        <f>IF(ISNUMBER(D125), $B145 * E125, "")</f>
        <v>-5607.4766355139991</v>
      </c>
      <c r="G125" s="29">
        <v>10.8</v>
      </c>
      <c r="H125" s="14">
        <f>IF(ISNUMBER(G125), (G125 - $B125) / $B125, "")</f>
        <v>9.3457943925234974E-3</v>
      </c>
      <c r="I125" s="100">
        <f>IF(ISNUMBER(G125), $B145 * H125, "")</f>
        <v>1401.8691588785246</v>
      </c>
      <c r="J125" s="13">
        <v>11.6</v>
      </c>
      <c r="K125" s="14">
        <f>IF(ISNUMBER(J125), (J125 - $B125) / $B125, "")</f>
        <v>8.4112149532710317E-2</v>
      </c>
      <c r="L125" s="16">
        <f>IF(ISNUMBER(J125), $B145 * K125, "")</f>
        <v>12616.822429906548</v>
      </c>
      <c r="M125" s="29">
        <v>11.1</v>
      </c>
      <c r="N125" s="14">
        <f>IF(ISNUMBER(M125), (M125 - $B125) / $B125, "")</f>
        <v>3.7383177570093497E-2</v>
      </c>
      <c r="O125" s="16">
        <f>IF(ISNUMBER(M125), $B145 * N125, "")</f>
        <v>5607.4766355140246</v>
      </c>
      <c r="Q125" s="223"/>
      <c r="R125" s="223"/>
      <c r="S125" s="223"/>
    </row>
    <row r="126" spans="1:19" ht="17.25" thickBot="1">
      <c r="A126" s="125" t="s">
        <v>206</v>
      </c>
      <c r="B126" s="126">
        <v>10.7</v>
      </c>
      <c r="C126" s="77">
        <v>9.4339622999999994E-3</v>
      </c>
      <c r="D126" s="15">
        <v>10.6</v>
      </c>
      <c r="E126" s="32">
        <f t="shared" ref="E126:E129" si="62">IF(ISNUMBER(D126), (D126 - $B126) / $B126, "")</f>
        <v>-9.3457943925233326E-3</v>
      </c>
      <c r="F126" s="18">
        <f>IF(ISNUMBER(D126), $B145 * E126, "")</f>
        <v>-1401.8691588784998</v>
      </c>
      <c r="G126" s="31">
        <v>10.9</v>
      </c>
      <c r="H126" s="32">
        <f t="shared" ref="H126:H129" si="63">IF(ISNUMBER(G126), (G126 - $B126) / $B126, "")</f>
        <v>1.8691588785046828E-2</v>
      </c>
      <c r="I126" s="101">
        <f>IF(ISNUMBER(G126), $B145 * H126, "")</f>
        <v>2803.7383177570241</v>
      </c>
      <c r="J126" s="15">
        <v>10.9</v>
      </c>
      <c r="K126" s="32">
        <f t="shared" ref="K126:K129" si="64">IF(ISNUMBER(J126), (J126 - $B126) / $B126, "")</f>
        <v>1.8691588785046828E-2</v>
      </c>
      <c r="L126" s="18">
        <f>IF(ISNUMBER(J126), $B145 * K126, "")</f>
        <v>2803.7383177570241</v>
      </c>
      <c r="M126" s="31">
        <v>10.4</v>
      </c>
      <c r="N126" s="32">
        <f t="shared" ref="N126:N129" si="65">IF(ISNUMBER(M126), (M126 - $B126) / $B126, "")</f>
        <v>-2.8037383177569996E-2</v>
      </c>
      <c r="O126" s="18">
        <f>IF(ISNUMBER(M126), $B145 * N126, "")</f>
        <v>-4205.6074766354996</v>
      </c>
      <c r="Q126" s="223"/>
      <c r="R126" s="223"/>
      <c r="S126" s="223"/>
    </row>
    <row r="127" spans="1:19" ht="17.25" thickBot="1">
      <c r="A127" s="125" t="s">
        <v>149</v>
      </c>
      <c r="B127" s="126">
        <v>76.599999999999994</v>
      </c>
      <c r="C127" s="77">
        <v>7.8947367999999997E-3</v>
      </c>
      <c r="D127" s="15">
        <v>73.5</v>
      </c>
      <c r="E127" s="32">
        <f t="shared" si="62"/>
        <v>-4.0469973890339357E-2</v>
      </c>
      <c r="F127" s="18">
        <f>IF(ISNUMBER(D127), $B145 * E127, "")</f>
        <v>-6070.4960835509037</v>
      </c>
      <c r="G127" s="31">
        <v>74.3</v>
      </c>
      <c r="H127" s="32">
        <f t="shared" si="63"/>
        <v>-3.0026109660574379E-2</v>
      </c>
      <c r="I127" s="101">
        <f>IF(ISNUMBER(G127), $B145 * H127, "")</f>
        <v>-4503.9164490861567</v>
      </c>
      <c r="J127" s="15">
        <v>75</v>
      </c>
      <c r="K127" s="32">
        <f t="shared" si="64"/>
        <v>-2.0887728459529954E-2</v>
      </c>
      <c r="L127" s="18">
        <f>IF(ISNUMBER(J127), $B145 * K127, "")</f>
        <v>-3133.159268929493</v>
      </c>
      <c r="M127" s="31">
        <v>75.099999999999994</v>
      </c>
      <c r="N127" s="32">
        <f t="shared" si="65"/>
        <v>-1.95822454308094E-2</v>
      </c>
      <c r="O127" s="18">
        <f>IF(ISNUMBER(M127), $B145 * N127, "")</f>
        <v>-2937.3368146214102</v>
      </c>
      <c r="Q127" s="228"/>
      <c r="R127" s="228"/>
      <c r="S127" s="228"/>
    </row>
    <row r="128" spans="1:19" ht="17.25" thickBot="1">
      <c r="A128" s="125" t="s">
        <v>125</v>
      </c>
      <c r="B128" s="126">
        <v>60.5</v>
      </c>
      <c r="C128" s="77">
        <v>1.6556291000000001E-3</v>
      </c>
      <c r="D128" s="15">
        <v>55</v>
      </c>
      <c r="E128" s="32">
        <f t="shared" si="62"/>
        <v>-9.0909090909090912E-2</v>
      </c>
      <c r="F128" s="18">
        <f>IF(ISNUMBER(D128), $B145 * E128, "")</f>
        <v>-13636.363636363636</v>
      </c>
      <c r="G128" s="31">
        <v>55.9</v>
      </c>
      <c r="H128" s="32">
        <f t="shared" si="63"/>
        <v>-7.6033057851239691E-2</v>
      </c>
      <c r="I128" s="101">
        <f>IF(ISNUMBER(G128), $B145 * H128, "")</f>
        <v>-11404.958677685954</v>
      </c>
      <c r="J128" s="15">
        <v>56.7</v>
      </c>
      <c r="K128" s="32">
        <f t="shared" si="64"/>
        <v>-6.280991735537185E-2</v>
      </c>
      <c r="L128" s="18">
        <f>IF(ISNUMBER(J128), $B145 * K128, "")</f>
        <v>-9421.4876033057772</v>
      </c>
      <c r="M128" s="31">
        <v>56.2</v>
      </c>
      <c r="N128" s="32">
        <f t="shared" si="65"/>
        <v>-7.1074380165289205E-2</v>
      </c>
      <c r="O128" s="18">
        <f>IF(ISNUMBER(M128), $B145 * N128, "")</f>
        <v>-10661.157024793381</v>
      </c>
      <c r="Q128" s="228"/>
      <c r="R128" s="228"/>
      <c r="S128" s="228"/>
    </row>
    <row r="129" spans="1:19" ht="17.25" thickBot="1">
      <c r="A129" s="127" t="s">
        <v>175</v>
      </c>
      <c r="B129" s="128">
        <v>10.4</v>
      </c>
      <c r="C129" s="78">
        <v>0</v>
      </c>
      <c r="D129" s="20">
        <v>9.7799999999999994</v>
      </c>
      <c r="E129" s="21">
        <f t="shared" si="62"/>
        <v>-5.9615384615384709E-2</v>
      </c>
      <c r="F129" s="22">
        <f>IF(ISNUMBER(D129), $B145 * E129, "")</f>
        <v>-8942.307692307706</v>
      </c>
      <c r="G129" s="30">
        <v>10.1</v>
      </c>
      <c r="H129" s="21">
        <f t="shared" si="63"/>
        <v>-2.8846153846153914E-2</v>
      </c>
      <c r="I129" s="105">
        <f>IF(ISNUMBER(G129), $B145 * H129, "")</f>
        <v>-4326.9230769230871</v>
      </c>
      <c r="J129" s="20">
        <v>10</v>
      </c>
      <c r="K129" s="21">
        <f t="shared" si="64"/>
        <v>-3.8461538461538491E-2</v>
      </c>
      <c r="L129" s="22">
        <f>IF(ISNUMBER(J129), $B145 * K129, "")</f>
        <v>-5769.2307692307741</v>
      </c>
      <c r="M129" s="30">
        <v>10.1</v>
      </c>
      <c r="N129" s="21">
        <f t="shared" si="65"/>
        <v>-2.8846153846153914E-2</v>
      </c>
      <c r="O129" s="22">
        <f>IF(ISNUMBER(M129), $B145 * N129, "")</f>
        <v>-4326.9230769230871</v>
      </c>
      <c r="Q129" s="228"/>
      <c r="R129" s="228"/>
      <c r="S129" s="228"/>
    </row>
    <row r="130" spans="1:19" ht="17.25" thickBot="1">
      <c r="A130" s="125" t="s">
        <v>71</v>
      </c>
      <c r="B130" s="129">
        <v>18.3</v>
      </c>
      <c r="C130" s="80">
        <v>0</v>
      </c>
      <c r="D130" s="106">
        <v>16.7</v>
      </c>
      <c r="E130" s="107">
        <f>IF(ISNUMBER(D130), (D130 - $B130) / $B130, "")</f>
        <v>-8.7431693989071108E-2</v>
      </c>
      <c r="F130" s="108">
        <f>IF(ISNUMBER(D130), $B145 * E130, "")</f>
        <v>-13114.754098360667</v>
      </c>
      <c r="G130" s="109">
        <v>17.2</v>
      </c>
      <c r="H130" s="107">
        <f>IF(ISNUMBER(G130), (G130 - $B130) / $B130, "")</f>
        <v>-6.0109289617486412E-2</v>
      </c>
      <c r="I130" s="110">
        <f>IF(ISNUMBER(G130), $B145 * H130, "")</f>
        <v>-9016.3934426229625</v>
      </c>
      <c r="J130" s="106">
        <v>17.399999999999999</v>
      </c>
      <c r="K130" s="107">
        <f>IF(ISNUMBER(J130), (J130 - $B130) / $B130, "")</f>
        <v>-4.9180327868852576E-2</v>
      </c>
      <c r="L130" s="108">
        <f>IF(ISNUMBER(J130), $B145 * K130, "")</f>
        <v>-7377.0491803278865</v>
      </c>
      <c r="M130" s="109">
        <v>17.3</v>
      </c>
      <c r="N130" s="107">
        <f>IF(ISNUMBER(M130), (M130 - $B130) / $B130, "")</f>
        <v>-5.4644808743169397E-2</v>
      </c>
      <c r="O130" s="108">
        <f>IF(ISNUMBER(M130), $B145 * N130, "")</f>
        <v>-8196.7213114754104</v>
      </c>
      <c r="Q130" s="228"/>
      <c r="R130" s="228"/>
      <c r="S130" s="228"/>
    </row>
    <row r="131" spans="1:19" ht="17.25" thickBot="1">
      <c r="A131" s="125" t="s">
        <v>342</v>
      </c>
      <c r="B131" s="126">
        <v>9.19</v>
      </c>
      <c r="C131" s="77">
        <v>0</v>
      </c>
      <c r="D131" s="15">
        <v>8.4</v>
      </c>
      <c r="E131" s="32">
        <f t="shared" ref="E131:E134" si="66">IF(ISNUMBER(D131), (D131 - $B131) / $B131, "")</f>
        <v>-8.5963003264417762E-2</v>
      </c>
      <c r="F131" s="18">
        <f>IF(ISNUMBER(D131), $B145 * E131, "")</f>
        <v>-12894.450489662664</v>
      </c>
      <c r="G131" s="31">
        <v>8.58</v>
      </c>
      <c r="H131" s="32">
        <f t="shared" ref="H131:H134" si="67">IF(ISNUMBER(G131), (G131 - $B131) / $B131, "")</f>
        <v>-6.6376496191512452E-2</v>
      </c>
      <c r="I131" s="101">
        <f>IF(ISNUMBER(G131), $B145 * H131, "")</f>
        <v>-9956.4744287268677</v>
      </c>
      <c r="J131" s="15">
        <v>8.69</v>
      </c>
      <c r="K131" s="32">
        <f t="shared" ref="K131:K134" si="68">IF(ISNUMBER(J131), (J131 - $B131) / $B131, "")</f>
        <v>-5.4406964091403699E-2</v>
      </c>
      <c r="L131" s="18">
        <f>IF(ISNUMBER(J131), $B145 * K131, "")</f>
        <v>-8161.0446137105546</v>
      </c>
      <c r="M131" s="31">
        <v>8.67</v>
      </c>
      <c r="N131" s="32">
        <f t="shared" ref="N131:N134" si="69">IF(ISNUMBER(M131), (M131 - $B131) / $B131, "")</f>
        <v>-5.6583242655059804E-2</v>
      </c>
      <c r="O131" s="18">
        <f>IF(ISNUMBER(M131), $B145 * N131, "")</f>
        <v>-8487.4863982589704</v>
      </c>
      <c r="Q131" s="228"/>
      <c r="R131" s="228"/>
      <c r="S131" s="228"/>
    </row>
    <row r="132" spans="1:19" ht="17.25" thickBot="1">
      <c r="A132" s="125" t="s">
        <v>186</v>
      </c>
      <c r="B132" s="126">
        <v>10.1</v>
      </c>
      <c r="C132" s="77">
        <v>0</v>
      </c>
      <c r="D132" s="15">
        <v>9.2899999999999991</v>
      </c>
      <c r="E132" s="32">
        <f t="shared" si="66"/>
        <v>-8.0198019801980255E-2</v>
      </c>
      <c r="F132" s="18">
        <f>IF(ISNUMBER(D132), $B145 * E132, "")</f>
        <v>-12029.702970297038</v>
      </c>
      <c r="G132" s="31">
        <v>9.51</v>
      </c>
      <c r="H132" s="32">
        <f t="shared" si="67"/>
        <v>-5.8415841584158405E-2</v>
      </c>
      <c r="I132" s="101">
        <f>IF(ISNUMBER(G132), $B145 * H132, "")</f>
        <v>-8762.376237623761</v>
      </c>
      <c r="J132" s="15">
        <v>9.6300000000000008</v>
      </c>
      <c r="K132" s="32">
        <f t="shared" si="68"/>
        <v>-4.6534653465346423E-2</v>
      </c>
      <c r="L132" s="18">
        <f>IF(ISNUMBER(J132), $B145 * K132, "")</f>
        <v>-6980.1980198019637</v>
      </c>
      <c r="M132" s="31">
        <v>9.52</v>
      </c>
      <c r="N132" s="32">
        <f t="shared" si="69"/>
        <v>-5.7425742574257435E-2</v>
      </c>
      <c r="O132" s="18">
        <f>IF(ISNUMBER(M132), $B145 * N132, "")</f>
        <v>-8613.8613861386148</v>
      </c>
      <c r="Q132" s="228"/>
      <c r="R132" s="228"/>
      <c r="S132" s="228"/>
    </row>
    <row r="133" spans="1:19" ht="17.25" thickBot="1">
      <c r="A133" s="125" t="s">
        <v>331</v>
      </c>
      <c r="B133" s="126">
        <v>9.1399999999999995E-2</v>
      </c>
      <c r="C133" s="77">
        <v>0</v>
      </c>
      <c r="D133" s="15">
        <v>8.43E-2</v>
      </c>
      <c r="E133" s="32">
        <f t="shared" si="66"/>
        <v>-7.7680525164113737E-2</v>
      </c>
      <c r="F133" s="18">
        <f>IF(ISNUMBER(D133), $B145 * E133, "")</f>
        <v>-11652.078774617061</v>
      </c>
      <c r="G133" s="31">
        <v>8.6300000000000002E-2</v>
      </c>
      <c r="H133" s="32">
        <f t="shared" si="67"/>
        <v>-5.5798687089715464E-2</v>
      </c>
      <c r="I133" s="101">
        <f>IF(ISNUMBER(G133), $B145 * H133, "")</f>
        <v>-8369.8030634573188</v>
      </c>
      <c r="J133" s="15">
        <v>8.6499999999999994E-2</v>
      </c>
      <c r="K133" s="32">
        <f t="shared" si="68"/>
        <v>-5.3610503282275734E-2</v>
      </c>
      <c r="L133" s="18">
        <f>IF(ISNUMBER(J133), $B145 * K133, "")</f>
        <v>-8041.5754923413606</v>
      </c>
      <c r="M133" s="31">
        <v>8.5900000000000004E-2</v>
      </c>
      <c r="N133" s="32">
        <f t="shared" si="69"/>
        <v>-6.0175054704595089E-2</v>
      </c>
      <c r="O133" s="18">
        <f>IF(ISNUMBER(M133), $B145 * N133, "")</f>
        <v>-9026.2582056892643</v>
      </c>
      <c r="Q133" s="33"/>
      <c r="R133" s="33"/>
    </row>
    <row r="134" spans="1:19" ht="17.25" thickBot="1">
      <c r="A134" s="130" t="s">
        <v>230</v>
      </c>
      <c r="B134" s="131">
        <v>50.2</v>
      </c>
      <c r="C134" s="79">
        <v>-1.9880715999999999E-3</v>
      </c>
      <c r="D134" s="24">
        <v>45.9</v>
      </c>
      <c r="E134" s="25">
        <f t="shared" si="66"/>
        <v>-8.5657370517928363E-2</v>
      </c>
      <c r="F134" s="104">
        <f>IF(ISNUMBER(D134), $B145 * E134, "")</f>
        <v>-12848.605577689255</v>
      </c>
      <c r="G134" s="102">
        <v>47.2</v>
      </c>
      <c r="H134" s="25">
        <f t="shared" si="67"/>
        <v>-5.97609561752988E-2</v>
      </c>
      <c r="I134" s="103">
        <f>IF(ISNUMBER(G134), $B145 * H134, "")</f>
        <v>-8964.1434262948205</v>
      </c>
      <c r="J134" s="24">
        <v>47.4</v>
      </c>
      <c r="K134" s="25">
        <f t="shared" si="68"/>
        <v>-5.5776892430278967E-2</v>
      </c>
      <c r="L134" s="104">
        <f>IF(ISNUMBER(J134), $B145 * K134, "")</f>
        <v>-8366.5338645418451</v>
      </c>
      <c r="M134" s="102">
        <v>47.4</v>
      </c>
      <c r="N134" s="25">
        <f t="shared" si="69"/>
        <v>-5.5776892430278967E-2</v>
      </c>
      <c r="O134" s="104">
        <f>IF(ISNUMBER(M134), $B145 * N134, "")</f>
        <v>-8366.5338645418451</v>
      </c>
      <c r="Q134" s="237"/>
      <c r="R134" s="238"/>
      <c r="S134" s="239"/>
    </row>
    <row r="135" spans="1:19">
      <c r="A135" s="123" t="s">
        <v>198</v>
      </c>
      <c r="B135" s="124">
        <v>47.6</v>
      </c>
      <c r="C135" s="76">
        <v>-4.1841003999999998E-3</v>
      </c>
      <c r="D135" s="13">
        <v>43.4</v>
      </c>
      <c r="E135" s="14">
        <f>IF(ISNUMBER(D135), (D135 - $B135) / $B135, "")</f>
        <v>-8.823529411764712E-2</v>
      </c>
      <c r="F135" s="16">
        <f>IF(ISNUMBER(D135), $B145 * E135, "")</f>
        <v>-13235.294117647069</v>
      </c>
      <c r="G135" s="29">
        <v>45</v>
      </c>
      <c r="H135" s="14">
        <f>IF(ISNUMBER(G135), (G135 - $B135) / $B135, "")</f>
        <v>-5.4621848739495826E-2</v>
      </c>
      <c r="I135" s="100">
        <f>IF(ISNUMBER(G135), $B145 * H135, "")</f>
        <v>-8193.2773109243735</v>
      </c>
      <c r="J135" s="13">
        <v>45.4</v>
      </c>
      <c r="K135" s="14">
        <f>IF(ISNUMBER(J135), (J135 - $B135) / $B135, "")</f>
        <v>-4.6218487394958041E-2</v>
      </c>
      <c r="L135" s="16">
        <f>IF(ISNUMBER(J135), $B145 * K135, "")</f>
        <v>-6932.7731092437061</v>
      </c>
      <c r="M135" s="29">
        <v>44.9</v>
      </c>
      <c r="N135" s="14">
        <f>IF(ISNUMBER(M135), (M135 - $B135) / $B135, "")</f>
        <v>-5.6722689075630307E-2</v>
      </c>
      <c r="O135" s="16">
        <f>IF(ISNUMBER(M135), $B145 * N135, "")</f>
        <v>-8508.4033613445463</v>
      </c>
      <c r="Q135" s="240"/>
      <c r="R135" s="241"/>
      <c r="S135" s="242"/>
    </row>
    <row r="136" spans="1:19" ht="17.25" thickBot="1">
      <c r="A136" s="125" t="s">
        <v>119</v>
      </c>
      <c r="B136" s="126">
        <v>16</v>
      </c>
      <c r="C136" s="77">
        <v>-6.2111800999999998E-3</v>
      </c>
      <c r="D136" s="15">
        <v>14.5</v>
      </c>
      <c r="E136" s="32">
        <f t="shared" ref="E136:E139" si="70">IF(ISNUMBER(D136), (D136 - $B136) / $B136, "")</f>
        <v>-9.375E-2</v>
      </c>
      <c r="F136" s="18">
        <f>IF(ISNUMBER(D136), $B145 * E136, "")</f>
        <v>-14062.5</v>
      </c>
      <c r="G136" s="31">
        <v>14.7</v>
      </c>
      <c r="H136" s="32">
        <f t="shared" ref="H136:H139" si="71">IF(ISNUMBER(G136), (G136 - $B136) / $B136, "")</f>
        <v>-8.1250000000000044E-2</v>
      </c>
      <c r="I136" s="101">
        <f>IF(ISNUMBER(G136), $B145 * H136, "")</f>
        <v>-12187.500000000007</v>
      </c>
      <c r="J136" s="15">
        <v>15.1</v>
      </c>
      <c r="K136" s="32">
        <f t="shared" ref="K136:K139" si="72">IF(ISNUMBER(J136), (J136 - $B136) / $B136, "")</f>
        <v>-5.6250000000000022E-2</v>
      </c>
      <c r="L136" s="18">
        <f>IF(ISNUMBER(J136), $B145 * K136, "")</f>
        <v>-8437.5000000000036</v>
      </c>
      <c r="M136" s="31">
        <v>15.1</v>
      </c>
      <c r="N136" s="32">
        <f t="shared" ref="N136:N139" si="73">IF(ISNUMBER(M136), (M136 - $B136) / $B136, "")</f>
        <v>-5.6250000000000022E-2</v>
      </c>
      <c r="O136" s="18">
        <f>IF(ISNUMBER(M136), $B145 * N136, "")</f>
        <v>-8437.5000000000036</v>
      </c>
      <c r="Q136" s="243"/>
      <c r="R136" s="244"/>
      <c r="S136" s="245"/>
    </row>
    <row r="137" spans="1:19" ht="17.25" thickBot="1">
      <c r="A137" s="125" t="s">
        <v>204</v>
      </c>
      <c r="B137" s="126">
        <v>7.29</v>
      </c>
      <c r="C137" s="77">
        <v>-6.8119890999999997E-3</v>
      </c>
      <c r="D137" s="15">
        <v>6.87</v>
      </c>
      <c r="E137" s="32">
        <f t="shared" si="70"/>
        <v>-5.7613168724279823E-2</v>
      </c>
      <c r="F137" s="18">
        <f>IF(ISNUMBER(D137), $B145 * E137, "")</f>
        <v>-8641.9753086419732</v>
      </c>
      <c r="G137" s="31">
        <v>6.95</v>
      </c>
      <c r="H137" s="32">
        <f t="shared" si="71"/>
        <v>-4.6639231824416989E-2</v>
      </c>
      <c r="I137" s="101">
        <f>IF(ISNUMBER(G137), $B145 * H137, "")</f>
        <v>-6995.8847736625485</v>
      </c>
      <c r="J137" s="15">
        <v>7.01</v>
      </c>
      <c r="K137" s="32">
        <f t="shared" si="72"/>
        <v>-3.8408779149519921E-2</v>
      </c>
      <c r="L137" s="18">
        <f>IF(ISNUMBER(J137), $B145 * K137, "")</f>
        <v>-5761.3168724279885</v>
      </c>
      <c r="M137" s="31">
        <v>6.97</v>
      </c>
      <c r="N137" s="32">
        <f t="shared" si="73"/>
        <v>-4.3895747599451342E-2</v>
      </c>
      <c r="O137" s="18">
        <f>IF(ISNUMBER(M137), $B145 * N137, "")</f>
        <v>-6584.3621399177009</v>
      </c>
      <c r="Q137" s="228"/>
      <c r="R137" s="228"/>
      <c r="S137" s="228"/>
    </row>
    <row r="138" spans="1:19" ht="17.25" thickBot="1">
      <c r="A138" s="125" t="s">
        <v>212</v>
      </c>
      <c r="B138" s="126">
        <v>6.8</v>
      </c>
      <c r="C138" s="77">
        <v>-1.01892285E-2</v>
      </c>
      <c r="D138" s="15">
        <v>6.41</v>
      </c>
      <c r="E138" s="32">
        <f t="shared" si="70"/>
        <v>-5.7352941176470544E-2</v>
      </c>
      <c r="F138" s="18">
        <f>IF(ISNUMBER(D138), $B145 * E138, "")</f>
        <v>-8602.9411764705819</v>
      </c>
      <c r="G138" s="31">
        <v>6.45</v>
      </c>
      <c r="H138" s="32">
        <f t="shared" si="71"/>
        <v>-5.1470588235294067E-2</v>
      </c>
      <c r="I138" s="101">
        <f>IF(ISNUMBER(G138), $B145 * H138, "")</f>
        <v>-7720.5882352941098</v>
      </c>
      <c r="J138" s="15">
        <v>6.52</v>
      </c>
      <c r="K138" s="32">
        <f t="shared" si="72"/>
        <v>-4.1176470588235335E-2</v>
      </c>
      <c r="L138" s="18">
        <f>IF(ISNUMBER(J138), $B145 * K138, "")</f>
        <v>-6176.4705882353001</v>
      </c>
      <c r="M138" s="31">
        <v>6.49</v>
      </c>
      <c r="N138" s="32">
        <f t="shared" si="73"/>
        <v>-4.5588235294117589E-2</v>
      </c>
      <c r="O138" s="18">
        <f>IF(ISNUMBER(M138), $B145 * N138, "")</f>
        <v>-6838.2352941176387</v>
      </c>
      <c r="Q138" s="223"/>
      <c r="R138" s="223"/>
      <c r="S138" s="223"/>
    </row>
    <row r="139" spans="1:19" ht="17.25" thickBot="1">
      <c r="A139" s="127" t="s">
        <v>190</v>
      </c>
      <c r="B139" s="128">
        <v>82.7</v>
      </c>
      <c r="C139" s="78">
        <v>-1.07655502E-2</v>
      </c>
      <c r="D139" s="20">
        <v>75.599999999999994</v>
      </c>
      <c r="E139" s="21">
        <f t="shared" si="70"/>
        <v>-8.5852478839177848E-2</v>
      </c>
      <c r="F139" s="22">
        <f>IF(ISNUMBER(D139), $B145 * E139, "")</f>
        <v>-12877.871825876677</v>
      </c>
      <c r="G139" s="30">
        <v>77.5</v>
      </c>
      <c r="H139" s="21">
        <f t="shared" si="71"/>
        <v>-6.2877871825876688E-2</v>
      </c>
      <c r="I139" s="105">
        <f>IF(ISNUMBER(G139), $B145 * H139, "")</f>
        <v>-9431.6807738815041</v>
      </c>
      <c r="J139" s="20">
        <v>77.2</v>
      </c>
      <c r="K139" s="21">
        <f t="shared" si="72"/>
        <v>-6.6505441354292621E-2</v>
      </c>
      <c r="L139" s="22">
        <f>IF(ISNUMBER(J139), $B145 * K139, "")</f>
        <v>-9975.8162031438933</v>
      </c>
      <c r="M139" s="30">
        <v>77.3</v>
      </c>
      <c r="N139" s="21">
        <f t="shared" si="73"/>
        <v>-6.5296251511487366E-2</v>
      </c>
      <c r="O139" s="22">
        <f>IF(ISNUMBER(M139), $B145 * N139, "")</f>
        <v>-9794.4377267231048</v>
      </c>
      <c r="Q139" s="223"/>
      <c r="R139" s="223"/>
      <c r="S139" s="223"/>
    </row>
    <row r="140" spans="1:19" ht="17.25" thickBot="1">
      <c r="A140" s="125" t="s">
        <v>127</v>
      </c>
      <c r="B140" s="129">
        <v>78.7</v>
      </c>
      <c r="C140" s="80">
        <v>-1.13065327E-2</v>
      </c>
      <c r="D140" s="106">
        <v>73.099999999999994</v>
      </c>
      <c r="E140" s="107">
        <f>IF(ISNUMBER(D140), (D140 - $B140) / $B140, "")</f>
        <v>-7.1156289707751064E-2</v>
      </c>
      <c r="F140" s="108">
        <f>IF(ISNUMBER(D140), $B145 * E140, "")</f>
        <v>-10673.44345616266</v>
      </c>
      <c r="G140" s="109">
        <v>74.7</v>
      </c>
      <c r="H140" s="107">
        <f>IF(ISNUMBER(G140), (G140 - $B140) / $B140, "")</f>
        <v>-5.0825921219822108E-2</v>
      </c>
      <c r="I140" s="110">
        <f>IF(ISNUMBER(G140), $B145 * H140, "")</f>
        <v>-7623.8881829733164</v>
      </c>
      <c r="J140" s="106">
        <v>74.7</v>
      </c>
      <c r="K140" s="107">
        <f>IF(ISNUMBER(J140), (J140 - $B140) / $B140, "")</f>
        <v>-5.0825921219822108E-2</v>
      </c>
      <c r="L140" s="108">
        <f>IF(ISNUMBER(J140), $B145 * K140, "")</f>
        <v>-7623.8881829733164</v>
      </c>
      <c r="M140" s="109">
        <v>74.8</v>
      </c>
      <c r="N140" s="107">
        <f>IF(ISNUMBER(M140), (M140 - $B140) / $B140, "")</f>
        <v>-4.9555273189326628E-2</v>
      </c>
      <c r="O140" s="108">
        <f>IF(ISNUMBER(M140), $B145 * N140, "")</f>
        <v>-7433.2909783989944</v>
      </c>
      <c r="Q140" s="228"/>
      <c r="R140" s="228"/>
      <c r="S140" s="228"/>
    </row>
    <row r="141" spans="1:19" ht="17.25" thickBot="1">
      <c r="A141" s="125" t="s">
        <v>159</v>
      </c>
      <c r="B141" s="126">
        <v>63.7</v>
      </c>
      <c r="C141" s="77">
        <v>-1.39318885E-2</v>
      </c>
      <c r="D141" s="15">
        <v>58</v>
      </c>
      <c r="E141" s="32">
        <f t="shared" ref="E141:E144" si="74">IF(ISNUMBER(D141), (D141 - $B141) / $B141, "")</f>
        <v>-8.9481946624803813E-2</v>
      </c>
      <c r="F141" s="18">
        <f>IF(ISNUMBER(D141), $B145 * E141, "")</f>
        <v>-13422.291993720572</v>
      </c>
      <c r="G141" s="31">
        <v>59.3</v>
      </c>
      <c r="H141" s="32">
        <f t="shared" ref="H141:H144" si="75">IF(ISNUMBER(G141), (G141 - $B141) / $B141, "")</f>
        <v>-6.9073783359497737E-2</v>
      </c>
      <c r="I141" s="101">
        <f>IF(ISNUMBER(G141), $B145 * H141, "")</f>
        <v>-10361.06750392466</v>
      </c>
      <c r="J141" s="15">
        <v>59.8</v>
      </c>
      <c r="K141" s="32">
        <f t="shared" ref="K141:K144" si="76">IF(ISNUMBER(J141), (J141 - $B141) / $B141, "")</f>
        <v>-6.1224489795918456E-2</v>
      </c>
      <c r="L141" s="18">
        <f>IF(ISNUMBER(J141), $B145 * K141, "")</f>
        <v>-9183.6734693877679</v>
      </c>
      <c r="M141" s="31">
        <v>59.5</v>
      </c>
      <c r="N141" s="32">
        <f t="shared" ref="N141:N144" si="77">IF(ISNUMBER(M141), (M141 - $B141) / $B141, "")</f>
        <v>-6.5934065934065977E-2</v>
      </c>
      <c r="O141" s="18">
        <f>IF(ISNUMBER(M141), $B145 * N141, "")</f>
        <v>-9890.1098901098958</v>
      </c>
      <c r="Q141" s="228"/>
      <c r="R141" s="228"/>
      <c r="S141" s="228"/>
    </row>
    <row r="142" spans="1:19" ht="17.25" thickBot="1">
      <c r="A142" s="125" t="s">
        <v>147</v>
      </c>
      <c r="B142" s="126">
        <v>8.4</v>
      </c>
      <c r="C142" s="77">
        <v>-1.52403283E-2</v>
      </c>
      <c r="D142" s="15">
        <v>8.0500000000000007</v>
      </c>
      <c r="E142" s="32">
        <f t="shared" si="74"/>
        <v>-4.1666666666666623E-2</v>
      </c>
      <c r="F142" s="18">
        <f>IF(ISNUMBER(D142), $B145 * E142, "")</f>
        <v>-6249.9999999999936</v>
      </c>
      <c r="G142" s="31">
        <v>8.1199999999999992</v>
      </c>
      <c r="H142" s="32">
        <f t="shared" si="75"/>
        <v>-3.3333333333333465E-2</v>
      </c>
      <c r="I142" s="101">
        <f>IF(ISNUMBER(G142), $B145 * H142, "")</f>
        <v>-5000.00000000002</v>
      </c>
      <c r="J142" s="15">
        <v>8.15</v>
      </c>
      <c r="K142" s="32">
        <f t="shared" si="76"/>
        <v>-2.976190476190476E-2</v>
      </c>
      <c r="L142" s="18">
        <f>IF(ISNUMBER(J142), $B145 * K142, "")</f>
        <v>-4464.2857142857138</v>
      </c>
      <c r="M142" s="31">
        <v>8.07</v>
      </c>
      <c r="N142" s="32">
        <f t="shared" si="77"/>
        <v>-3.9285714285714292E-2</v>
      </c>
      <c r="O142" s="18">
        <f>IF(ISNUMBER(M142), $B145 * N142, "")</f>
        <v>-5892.857142857144</v>
      </c>
      <c r="Q142" s="228"/>
      <c r="R142" s="228"/>
      <c r="S142" s="228"/>
    </row>
    <row r="143" spans="1:19">
      <c r="A143" s="125" t="s">
        <v>246</v>
      </c>
      <c r="B143" s="126">
        <v>58</v>
      </c>
      <c r="C143" s="77">
        <v>-2.3569023599999999E-2</v>
      </c>
      <c r="D143" s="15">
        <v>53.9</v>
      </c>
      <c r="E143" s="32">
        <f t="shared" si="74"/>
        <v>-7.0689655172413823E-2</v>
      </c>
      <c r="F143" s="18">
        <f>IF(ISNUMBER(D143), $B145 * E143, "")</f>
        <v>-10603.448275862074</v>
      </c>
      <c r="G143" s="31">
        <v>54.1</v>
      </c>
      <c r="H143" s="32">
        <f t="shared" si="75"/>
        <v>-6.7241379310344809E-2</v>
      </c>
      <c r="I143" s="101">
        <f>IF(ISNUMBER(G143), $B145 * H143, "")</f>
        <v>-10086.206896551721</v>
      </c>
      <c r="J143" s="15">
        <v>54.1</v>
      </c>
      <c r="K143" s="32">
        <f t="shared" si="76"/>
        <v>-6.7241379310344809E-2</v>
      </c>
      <c r="L143" s="18">
        <f>IF(ISNUMBER(J143), $B145 * K143, "")</f>
        <v>-10086.206896551721</v>
      </c>
      <c r="M143" s="31">
        <v>54.4</v>
      </c>
      <c r="N143" s="32">
        <f t="shared" si="77"/>
        <v>-6.2068965517241406E-2</v>
      </c>
      <c r="O143" s="18">
        <f>IF(ISNUMBER(M143), $B145 * N143, "")</f>
        <v>-9310.3448275862102</v>
      </c>
      <c r="Q143" s="250"/>
      <c r="R143" s="251"/>
      <c r="S143" s="252"/>
    </row>
    <row r="144" spans="1:19" ht="17.25" thickBot="1">
      <c r="A144" s="130" t="s">
        <v>141</v>
      </c>
      <c r="B144" s="131">
        <v>80.7</v>
      </c>
      <c r="C144" s="79">
        <v>-2.4183796899999999E-2</v>
      </c>
      <c r="D144" s="24">
        <v>72.8</v>
      </c>
      <c r="E144" s="25">
        <f t="shared" si="74"/>
        <v>-9.7893432465923233E-2</v>
      </c>
      <c r="F144" s="104">
        <f>IF(ISNUMBER(D144), $B145 * E144, "")</f>
        <v>-14684.014869888484</v>
      </c>
      <c r="G144" s="102">
        <v>73.5</v>
      </c>
      <c r="H144" s="25">
        <f t="shared" si="75"/>
        <v>-8.9219330855018625E-2</v>
      </c>
      <c r="I144" s="103">
        <f>IF(ISNUMBER(G144), $B145 * H144, "")</f>
        <v>-13382.899628252793</v>
      </c>
      <c r="J144" s="24">
        <v>74.7</v>
      </c>
      <c r="K144" s="25">
        <f t="shared" si="76"/>
        <v>-7.434944237918216E-2</v>
      </c>
      <c r="L144" s="104">
        <f>IF(ISNUMBER(J144), $B145 * K144, "")</f>
        <v>-11152.416356877324</v>
      </c>
      <c r="M144" s="102">
        <v>74.099999999999994</v>
      </c>
      <c r="N144" s="25">
        <f t="shared" si="77"/>
        <v>-8.1784386617100469E-2</v>
      </c>
      <c r="O144" s="104">
        <f>IF(ISNUMBER(M144), $B145 * N144, "")</f>
        <v>-12267.657992565069</v>
      </c>
      <c r="Q144" s="253"/>
      <c r="R144" s="254"/>
      <c r="S144" s="255"/>
    </row>
    <row r="145" spans="1:19" ht="17.25" thickBot="1">
      <c r="A145" s="132" t="s">
        <v>266</v>
      </c>
      <c r="B145" s="261">
        <f>$B$37</f>
        <v>150000</v>
      </c>
      <c r="C145" s="262"/>
      <c r="D145" s="26" t="s">
        <v>267</v>
      </c>
      <c r="E145" s="27">
        <f>IF(COUNT(E125:E144), SUM(E125:E144) / COUNT(E125:E144), 0)</f>
        <v>-7.0417295380503828E-2</v>
      </c>
      <c r="F145" s="28">
        <f>SUM(F125:F144)</f>
        <v>-211251.88614151152</v>
      </c>
      <c r="G145" s="26" t="s">
        <v>267</v>
      </c>
      <c r="H145" s="27">
        <f>IF(COUNT(H125:H144), SUM(H125:H144) / COUNT(H125:H144), 0)</f>
        <v>-5.0694124877083468E-2</v>
      </c>
      <c r="I145" s="28">
        <f>SUM(I125:I144)</f>
        <v>-152082.37463125042</v>
      </c>
      <c r="J145" s="26" t="s">
        <v>267</v>
      </c>
      <c r="K145" s="27">
        <f>IF(COUNT(K125:K144), SUM(K125:K144) / COUNT(K125:K144), 0)</f>
        <v>-4.0541355152550931E-2</v>
      </c>
      <c r="L145" s="28">
        <f>SUM(L125:L144)</f>
        <v>-121624.0654576528</v>
      </c>
      <c r="M145" s="26" t="s">
        <v>267</v>
      </c>
      <c r="N145" s="27">
        <f>IF(COUNT(N125:N144), SUM(N125:N144) / COUNT(N125:N144), 0)</f>
        <v>-4.8057202759061245E-2</v>
      </c>
      <c r="O145" s="28">
        <f>SUM(O125:O144)</f>
        <v>-144171.60827718378</v>
      </c>
      <c r="Q145" s="256"/>
      <c r="R145" s="257"/>
      <c r="S145" s="258"/>
    </row>
    <row r="147" spans="1:19" ht="17.25" thickBot="1"/>
    <row r="148" spans="1:19" ht="17.25" thickBot="1">
      <c r="A148" s="202" t="s">
        <v>255</v>
      </c>
      <c r="B148" s="203"/>
      <c r="C148" s="203"/>
      <c r="D148" s="203"/>
      <c r="E148" s="203"/>
      <c r="F148" s="203"/>
      <c r="G148" s="203"/>
      <c r="H148" s="203"/>
      <c r="I148" s="203"/>
      <c r="J148" s="203"/>
      <c r="K148" s="203"/>
      <c r="L148" s="203"/>
      <c r="M148" s="203"/>
      <c r="N148" s="203"/>
      <c r="O148" s="204"/>
      <c r="Q148" s="223"/>
      <c r="R148" s="223"/>
      <c r="S148" s="223"/>
    </row>
    <row r="149" spans="1:19" ht="17.25" thickBot="1">
      <c r="A149" s="198" t="s">
        <v>263</v>
      </c>
      <c r="B149" s="202" t="s">
        <v>49</v>
      </c>
      <c r="C149" s="204"/>
      <c r="D149" s="202" t="s">
        <v>57</v>
      </c>
      <c r="E149" s="203"/>
      <c r="F149" s="204"/>
      <c r="G149" s="229">
        <f>_xlfn.IFNA(VLOOKUP(B149, 현재가테이블!$B$2:$D$200, 2, FALSE), "-")</f>
        <v>48446000</v>
      </c>
      <c r="H149" s="230"/>
      <c r="I149" s="231"/>
      <c r="J149" s="202" t="s">
        <v>58</v>
      </c>
      <c r="K149" s="203"/>
      <c r="L149" s="204"/>
      <c r="M149" s="232">
        <f>_xlfn.IFNA(VLOOKUP(B149, 현재가테이블!$B$2:$D$200, 3, FALSE), "-")</f>
        <v>4.5040769699999997E-2</v>
      </c>
      <c r="N149" s="233"/>
      <c r="O149" s="234"/>
      <c r="Q149" s="223"/>
      <c r="R149" s="223"/>
      <c r="S149" s="223"/>
    </row>
    <row r="150" spans="1:19" ht="17.25" thickBot="1">
      <c r="A150" s="263" t="s">
        <v>54</v>
      </c>
      <c r="B150" s="265" t="str">
        <f>TEXT($G$1, "[$-ko-KR]yyyy-mm-dd(ddd) ") &amp; "오전 00:00"</f>
        <v>2022-02-22(화) 오전 00:00</v>
      </c>
      <c r="C150" s="266"/>
      <c r="D150" s="225" t="str">
        <f>TEXT($G$1, "[$-ko-KR]yyyy-mm-dd(ddd) ") &amp; "오후 14:00"</f>
        <v>2022-02-22(화) 오후 14:00</v>
      </c>
      <c r="E150" s="226"/>
      <c r="F150" s="227"/>
      <c r="G150" s="225" t="str">
        <f>TEXT($G$1, "[$-ko-KR]yyyy-mm-dd(ddd) ") &amp; "오후 19:00"</f>
        <v>2022-02-22(화) 오후 19:00</v>
      </c>
      <c r="H150" s="226"/>
      <c r="I150" s="227"/>
      <c r="J150" s="225" t="str">
        <f>TEXT($G$1, "[$-ko-KR]yyyy-mm-dd(ddd) ") &amp; "오후 21:00"</f>
        <v>2022-02-22(화) 오후 21:00</v>
      </c>
      <c r="K150" s="226"/>
      <c r="L150" s="227"/>
      <c r="M150" s="225" t="str">
        <f>TEXT($G$1+1, "[$-ko-KR]yyyy-mm-dd(ddd) ") &amp; "오전 00:00"</f>
        <v>2022-02-23(수) 오전 00:00</v>
      </c>
      <c r="N150" s="226"/>
      <c r="O150" s="227"/>
      <c r="Q150" s="223"/>
      <c r="R150" s="223"/>
      <c r="S150" s="223"/>
    </row>
    <row r="151" spans="1:19" ht="17.25" thickBot="1">
      <c r="A151" s="264"/>
      <c r="B151" s="121" t="s">
        <v>57</v>
      </c>
      <c r="C151" s="122" t="s">
        <v>58</v>
      </c>
      <c r="D151" s="2" t="s">
        <v>57</v>
      </c>
      <c r="E151" s="10" t="s">
        <v>264</v>
      </c>
      <c r="F151" s="11" t="s">
        <v>265</v>
      </c>
      <c r="G151" s="199" t="s">
        <v>57</v>
      </c>
      <c r="H151" s="200" t="s">
        <v>264</v>
      </c>
      <c r="I151" s="201" t="s">
        <v>265</v>
      </c>
      <c r="J151" s="10" t="s">
        <v>57</v>
      </c>
      <c r="K151" s="10" t="s">
        <v>264</v>
      </c>
      <c r="L151" s="115" t="s">
        <v>265</v>
      </c>
      <c r="M151" s="2" t="s">
        <v>57</v>
      </c>
      <c r="N151" s="10" t="s">
        <v>264</v>
      </c>
      <c r="O151" s="66" t="s">
        <v>265</v>
      </c>
      <c r="Q151" s="228"/>
      <c r="R151" s="228"/>
      <c r="S151" s="228"/>
    </row>
    <row r="152" spans="1:19" ht="17.25" thickBot="1">
      <c r="A152" s="123" t="s">
        <v>89</v>
      </c>
      <c r="B152" s="124">
        <v>956</v>
      </c>
      <c r="C152" s="76">
        <v>2.0964361000000002E-3</v>
      </c>
      <c r="D152" s="13">
        <v>844</v>
      </c>
      <c r="E152" s="14">
        <f>IF(ISNUMBER(D152), (D152 - $B152) / $B152, "")</f>
        <v>-0.11715481171548117</v>
      </c>
      <c r="F152" s="16">
        <f>IF(ISNUMBER(D152), $B172 * E152, "")</f>
        <v>-17573.221757322175</v>
      </c>
      <c r="G152" s="29">
        <v>849</v>
      </c>
      <c r="H152" s="14">
        <f>IF(ISNUMBER(G152), (G152 - $B152) / $B152, "")</f>
        <v>-0.11192468619246862</v>
      </c>
      <c r="I152" s="100">
        <f>IF(ISNUMBER(G152), $B172 * H152, "")</f>
        <v>-16788.702928870294</v>
      </c>
      <c r="J152" s="13">
        <v>861</v>
      </c>
      <c r="K152" s="14">
        <f>IF(ISNUMBER(J152), (J152 - $B152) / $B152, "")</f>
        <v>-9.9372384937238489E-2</v>
      </c>
      <c r="L152" s="16">
        <f>IF(ISNUMBER(J152), $B172 * K152, "")</f>
        <v>-14905.857740585774</v>
      </c>
      <c r="M152" s="29">
        <v>852</v>
      </c>
      <c r="N152" s="14">
        <f>IF(ISNUMBER(M152), (M152 - $B152) / $B152, "")</f>
        <v>-0.10878661087866109</v>
      </c>
      <c r="O152" s="16">
        <f>IF(ISNUMBER(M152), $B172 * N152, "")</f>
        <v>-16317.991631799165</v>
      </c>
      <c r="Q152" s="223"/>
      <c r="R152" s="223"/>
      <c r="S152" s="223"/>
    </row>
    <row r="153" spans="1:19" ht="17.25" thickBot="1">
      <c r="A153" s="125" t="s">
        <v>56</v>
      </c>
      <c r="B153" s="126">
        <v>121</v>
      </c>
      <c r="C153" s="77">
        <v>0</v>
      </c>
      <c r="D153" s="15">
        <v>113</v>
      </c>
      <c r="E153" s="32">
        <f t="shared" ref="E153:E156" si="78">IF(ISNUMBER(D153), (D153 - $B153) / $B153, "")</f>
        <v>-6.6115702479338845E-2</v>
      </c>
      <c r="F153" s="18">
        <f>IF(ISNUMBER(D153), $B172 * E153, "")</f>
        <v>-9917.3553719008269</v>
      </c>
      <c r="G153" s="31">
        <v>116</v>
      </c>
      <c r="H153" s="32">
        <f t="shared" ref="H153:H156" si="79">IF(ISNUMBER(G153), (G153 - $B153) / $B153, "")</f>
        <v>-4.1322314049586778E-2</v>
      </c>
      <c r="I153" s="101">
        <f>IF(ISNUMBER(G153), $B172 * H153, "")</f>
        <v>-6198.3471074380168</v>
      </c>
      <c r="J153" s="15">
        <v>116</v>
      </c>
      <c r="K153" s="32">
        <f t="shared" ref="K153:K156" si="80">IF(ISNUMBER(J153), (J153 - $B153) / $B153, "")</f>
        <v>-4.1322314049586778E-2</v>
      </c>
      <c r="L153" s="18">
        <f>IF(ISNUMBER(J153), $B172 * K153, "")</f>
        <v>-6198.3471074380168</v>
      </c>
      <c r="M153" s="31">
        <v>118</v>
      </c>
      <c r="N153" s="32">
        <f t="shared" ref="N153:N156" si="81">IF(ISNUMBER(M153), (M153 - $B153) / $B153, "")</f>
        <v>-2.4793388429752067E-2</v>
      </c>
      <c r="O153" s="18">
        <f>IF(ISNUMBER(M153), $B172 * N153, "")</f>
        <v>-3719.0082644628101</v>
      </c>
      <c r="Q153" s="223"/>
      <c r="R153" s="223"/>
      <c r="S153" s="223"/>
    </row>
    <row r="154" spans="1:19" ht="17.25" thickBot="1">
      <c r="A154" s="125" t="s">
        <v>107</v>
      </c>
      <c r="B154" s="126">
        <v>104</v>
      </c>
      <c r="C154" s="77">
        <v>0</v>
      </c>
      <c r="D154" s="15">
        <v>100</v>
      </c>
      <c r="E154" s="32">
        <f t="shared" si="78"/>
        <v>-3.8461538461538464E-2</v>
      </c>
      <c r="F154" s="18">
        <f>IF(ISNUMBER(D154), $B172 * E154, "")</f>
        <v>-5769.2307692307695</v>
      </c>
      <c r="G154" s="31">
        <v>106</v>
      </c>
      <c r="H154" s="32">
        <f t="shared" si="79"/>
        <v>1.9230769230769232E-2</v>
      </c>
      <c r="I154" s="101">
        <f>IF(ISNUMBER(G154), $B172 * H154, "")</f>
        <v>2884.6153846153848</v>
      </c>
      <c r="J154" s="15">
        <v>102</v>
      </c>
      <c r="K154" s="32">
        <f t="shared" si="80"/>
        <v>-1.9230769230769232E-2</v>
      </c>
      <c r="L154" s="18">
        <f>IF(ISNUMBER(J154), $B172 * K154, "")</f>
        <v>-2884.6153846153848</v>
      </c>
      <c r="M154" s="31">
        <v>101</v>
      </c>
      <c r="N154" s="32">
        <f t="shared" si="81"/>
        <v>-2.8846153846153848E-2</v>
      </c>
      <c r="O154" s="18">
        <f>IF(ISNUMBER(M154), $B172 * N154, "")</f>
        <v>-4326.9230769230771</v>
      </c>
      <c r="Q154" s="228"/>
      <c r="R154" s="228"/>
      <c r="S154" s="228"/>
    </row>
    <row r="155" spans="1:19" ht="17.25" thickBot="1">
      <c r="A155" s="125" t="s">
        <v>327</v>
      </c>
      <c r="B155" s="126">
        <v>552</v>
      </c>
      <c r="C155" s="77">
        <v>0</v>
      </c>
      <c r="D155" s="15">
        <v>501</v>
      </c>
      <c r="E155" s="32">
        <f t="shared" si="78"/>
        <v>-9.2391304347826081E-2</v>
      </c>
      <c r="F155" s="18">
        <f>IF(ISNUMBER(D155), $B172 * E155, "")</f>
        <v>-13858.695652173912</v>
      </c>
      <c r="G155" s="31">
        <v>512</v>
      </c>
      <c r="H155" s="32">
        <f t="shared" si="79"/>
        <v>-7.2463768115942032E-2</v>
      </c>
      <c r="I155" s="101">
        <f>IF(ISNUMBER(G155), $B172 * H155, "")</f>
        <v>-10869.565217391304</v>
      </c>
      <c r="J155" s="15">
        <v>511</v>
      </c>
      <c r="K155" s="32">
        <f t="shared" si="80"/>
        <v>-7.4275362318840576E-2</v>
      </c>
      <c r="L155" s="18">
        <f>IF(ISNUMBER(J155), $B172 * K155, "")</f>
        <v>-11141.304347826086</v>
      </c>
      <c r="M155" s="31">
        <v>509</v>
      </c>
      <c r="N155" s="32">
        <f t="shared" si="81"/>
        <v>-7.789855072463768E-2</v>
      </c>
      <c r="O155" s="18">
        <f>IF(ISNUMBER(M155), $B172 * N155, "")</f>
        <v>-11684.782608695652</v>
      </c>
      <c r="Q155" s="228"/>
      <c r="R155" s="228"/>
      <c r="S155" s="228"/>
    </row>
    <row r="156" spans="1:19" ht="17.25" thickBot="1">
      <c r="A156" s="127" t="s">
        <v>79</v>
      </c>
      <c r="B156" s="128">
        <v>862</v>
      </c>
      <c r="C156" s="78">
        <v>-1.1587486E-3</v>
      </c>
      <c r="D156" s="20">
        <v>794</v>
      </c>
      <c r="E156" s="21">
        <f t="shared" si="78"/>
        <v>-7.8886310904872387E-2</v>
      </c>
      <c r="F156" s="22">
        <f>IF(ISNUMBER(D156), $B172 * E156, "")</f>
        <v>-11832.946635730857</v>
      </c>
      <c r="G156" s="30">
        <v>808</v>
      </c>
      <c r="H156" s="21">
        <f t="shared" si="79"/>
        <v>-6.2645011600928072E-2</v>
      </c>
      <c r="I156" s="105">
        <f>IF(ISNUMBER(G156), $B172 * H156, "")</f>
        <v>-9396.7517401392106</v>
      </c>
      <c r="J156" s="20">
        <v>820</v>
      </c>
      <c r="K156" s="21">
        <f t="shared" si="80"/>
        <v>-4.8723897911832945E-2</v>
      </c>
      <c r="L156" s="22">
        <f>IF(ISNUMBER(J156), $B172 * K156, "")</f>
        <v>-7308.5846867749415</v>
      </c>
      <c r="M156" s="30">
        <v>813</v>
      </c>
      <c r="N156" s="21">
        <f t="shared" si="81"/>
        <v>-5.6844547563805102E-2</v>
      </c>
      <c r="O156" s="22">
        <f>IF(ISNUMBER(M156), $B172 * N156, "")</f>
        <v>-8526.6821345707649</v>
      </c>
      <c r="Q156" s="228"/>
      <c r="R156" s="228"/>
      <c r="S156" s="228"/>
    </row>
    <row r="157" spans="1:19" ht="17.25" thickBot="1">
      <c r="A157" s="125" t="s">
        <v>103</v>
      </c>
      <c r="B157" s="129">
        <v>701</v>
      </c>
      <c r="C157" s="80">
        <v>-1.4245014E-3</v>
      </c>
      <c r="D157" s="106">
        <v>626</v>
      </c>
      <c r="E157" s="107">
        <f>IF(ISNUMBER(D157), (D157 - $B157) / $B157, "")</f>
        <v>-0.10699001426533523</v>
      </c>
      <c r="F157" s="108">
        <f>IF(ISNUMBER(D157), $B172 * E157, "")</f>
        <v>-16048.502139800285</v>
      </c>
      <c r="G157" s="109">
        <v>639</v>
      </c>
      <c r="H157" s="107">
        <f>IF(ISNUMBER(G157), (G157 - $B157) / $B157, "")</f>
        <v>-8.8445078459343796E-2</v>
      </c>
      <c r="I157" s="110">
        <f>IF(ISNUMBER(G157), $B172 * H157, "")</f>
        <v>-13266.76176890157</v>
      </c>
      <c r="J157" s="106">
        <v>640</v>
      </c>
      <c r="K157" s="107">
        <f>IF(ISNUMBER(J157), (J157 - $B157) / $B157, "")</f>
        <v>-8.7018544935805991E-2</v>
      </c>
      <c r="L157" s="108">
        <f>IF(ISNUMBER(J157), $B172 * K157, "")</f>
        <v>-13052.7817403709</v>
      </c>
      <c r="M157" s="109">
        <v>639</v>
      </c>
      <c r="N157" s="107">
        <f>IF(ISNUMBER(M157), (M157 - $B157) / $B157, "")</f>
        <v>-8.8445078459343796E-2</v>
      </c>
      <c r="O157" s="108">
        <f>IF(ISNUMBER(M157), $B172 * N157, "")</f>
        <v>-13266.76176890157</v>
      </c>
      <c r="Q157" s="228"/>
      <c r="R157" s="228"/>
      <c r="S157" s="228"/>
    </row>
    <row r="158" spans="1:19" ht="17.25" thickBot="1">
      <c r="A158" s="125" t="s">
        <v>222</v>
      </c>
      <c r="B158" s="126">
        <v>898</v>
      </c>
      <c r="C158" s="77">
        <v>-2.2222221999999999E-3</v>
      </c>
      <c r="D158" s="15">
        <v>828</v>
      </c>
      <c r="E158" s="32">
        <f t="shared" ref="E158:E161" si="82">IF(ISNUMBER(D158), (D158 - $B158) / $B158, "")</f>
        <v>-7.7951002227171495E-2</v>
      </c>
      <c r="F158" s="18">
        <f>IF(ISNUMBER(D158), $B172 * E158, "")</f>
        <v>-11692.650334075724</v>
      </c>
      <c r="G158" s="31">
        <v>853</v>
      </c>
      <c r="H158" s="32">
        <f t="shared" ref="H158:H161" si="83">IF(ISNUMBER(G158), (G158 - $B158) / $B158, "")</f>
        <v>-5.0111358574610243E-2</v>
      </c>
      <c r="I158" s="101">
        <f>IF(ISNUMBER(G158), $B172 * H158, "")</f>
        <v>-7516.7037861915369</v>
      </c>
      <c r="J158" s="15">
        <v>853</v>
      </c>
      <c r="K158" s="32">
        <f t="shared" ref="K158:K161" si="84">IF(ISNUMBER(J158), (J158 - $B158) / $B158, "")</f>
        <v>-5.0111358574610243E-2</v>
      </c>
      <c r="L158" s="18">
        <f>IF(ISNUMBER(J158), $B172 * K158, "")</f>
        <v>-7516.7037861915369</v>
      </c>
      <c r="M158" s="31">
        <v>856</v>
      </c>
      <c r="N158" s="32">
        <f t="shared" ref="N158:N161" si="85">IF(ISNUMBER(M158), (M158 - $B158) / $B158, "")</f>
        <v>-4.6770601336302897E-2</v>
      </c>
      <c r="O158" s="18">
        <f>IF(ISNUMBER(M158), $B172 * N158, "")</f>
        <v>-7015.5902004454347</v>
      </c>
      <c r="Q158" s="228"/>
      <c r="R158" s="228"/>
      <c r="S158" s="228"/>
    </row>
    <row r="159" spans="1:19" ht="17.25" thickBot="1">
      <c r="A159" s="125" t="s">
        <v>226</v>
      </c>
      <c r="B159" s="126">
        <v>358</v>
      </c>
      <c r="C159" s="77">
        <v>-2.7855152999999998E-3</v>
      </c>
      <c r="D159" s="15">
        <v>322</v>
      </c>
      <c r="E159" s="32">
        <f t="shared" si="82"/>
        <v>-0.1005586592178771</v>
      </c>
      <c r="F159" s="18">
        <f>IF(ISNUMBER(D159), $B172 * E159, "")</f>
        <v>-15083.798882681565</v>
      </c>
      <c r="G159" s="31">
        <v>330</v>
      </c>
      <c r="H159" s="32">
        <f t="shared" si="83"/>
        <v>-7.8212290502793297E-2</v>
      </c>
      <c r="I159" s="101">
        <f>IF(ISNUMBER(G159), $B172 * H159, "")</f>
        <v>-11731.843575418994</v>
      </c>
      <c r="J159" s="15">
        <v>335</v>
      </c>
      <c r="K159" s="32">
        <f t="shared" si="84"/>
        <v>-6.4245810055865923E-2</v>
      </c>
      <c r="L159" s="18">
        <f>IF(ISNUMBER(J159), $B172 * K159, "")</f>
        <v>-9636.8715083798888</v>
      </c>
      <c r="M159" s="31">
        <v>333</v>
      </c>
      <c r="N159" s="32">
        <f t="shared" si="85"/>
        <v>-6.9832402234636867E-2</v>
      </c>
      <c r="O159" s="18">
        <f>IF(ISNUMBER(M159), $B172 * N159, "")</f>
        <v>-10474.86033519553</v>
      </c>
      <c r="Q159" s="228"/>
      <c r="R159" s="228"/>
      <c r="S159" s="228"/>
    </row>
    <row r="160" spans="1:19" ht="17.25" thickBot="1">
      <c r="A160" s="125" t="s">
        <v>248</v>
      </c>
      <c r="B160" s="126">
        <v>692</v>
      </c>
      <c r="C160" s="77">
        <v>-2.8818443999999999E-3</v>
      </c>
      <c r="D160" s="15">
        <v>635</v>
      </c>
      <c r="E160" s="32">
        <f t="shared" si="82"/>
        <v>-8.2369942196531792E-2</v>
      </c>
      <c r="F160" s="18">
        <f>IF(ISNUMBER(D160), $B172 * E160, "")</f>
        <v>-12355.491329479768</v>
      </c>
      <c r="G160" s="31">
        <v>646</v>
      </c>
      <c r="H160" s="32">
        <f t="shared" si="83"/>
        <v>-6.6473988439306353E-2</v>
      </c>
      <c r="I160" s="101">
        <f>IF(ISNUMBER(G160), $B172 * H160, "")</f>
        <v>-9971.0982658959529</v>
      </c>
      <c r="J160" s="15">
        <v>653</v>
      </c>
      <c r="K160" s="32">
        <f t="shared" si="84"/>
        <v>-5.6358381502890173E-2</v>
      </c>
      <c r="L160" s="18">
        <f>IF(ISNUMBER(J160), $B172 * K160, "")</f>
        <v>-8453.7572254335264</v>
      </c>
      <c r="M160" s="31">
        <v>654</v>
      </c>
      <c r="N160" s="32">
        <f t="shared" si="85"/>
        <v>-5.4913294797687862E-2</v>
      </c>
      <c r="O160" s="18">
        <f>IF(ISNUMBER(M160), $B172 * N160, "")</f>
        <v>-8236.9942196531792</v>
      </c>
      <c r="Q160" s="33"/>
      <c r="R160" s="33"/>
    </row>
    <row r="161" spans="1:19" ht="17.25" thickBot="1">
      <c r="A161" s="130" t="s">
        <v>202</v>
      </c>
      <c r="B161" s="131">
        <v>458</v>
      </c>
      <c r="C161" s="79">
        <v>-4.3478261000000004E-3</v>
      </c>
      <c r="D161" s="24">
        <v>400</v>
      </c>
      <c r="E161" s="25">
        <f t="shared" si="82"/>
        <v>-0.12663755458515283</v>
      </c>
      <c r="F161" s="104">
        <f>IF(ISNUMBER(D161), $B172 * E161, "")</f>
        <v>-18995.633187772924</v>
      </c>
      <c r="G161" s="102">
        <v>405</v>
      </c>
      <c r="H161" s="25">
        <f t="shared" si="83"/>
        <v>-0.11572052401746726</v>
      </c>
      <c r="I161" s="103">
        <f>IF(ISNUMBER(G161), $B172 * H161, "")</f>
        <v>-17358.078602620088</v>
      </c>
      <c r="J161" s="24">
        <v>411</v>
      </c>
      <c r="K161" s="25">
        <f t="shared" si="84"/>
        <v>-0.10262008733624454</v>
      </c>
      <c r="L161" s="104">
        <f>IF(ISNUMBER(J161), $B172 * K161, "")</f>
        <v>-15393.013100436681</v>
      </c>
      <c r="M161" s="102">
        <v>410</v>
      </c>
      <c r="N161" s="25">
        <f t="shared" si="85"/>
        <v>-0.10480349344978165</v>
      </c>
      <c r="O161" s="104">
        <f>IF(ISNUMBER(M161), $B172 * N161, "")</f>
        <v>-15720.524017467249</v>
      </c>
      <c r="Q161" s="237"/>
      <c r="R161" s="238"/>
      <c r="S161" s="239"/>
    </row>
    <row r="162" spans="1:19">
      <c r="A162" s="123" t="s">
        <v>85</v>
      </c>
      <c r="B162" s="124">
        <v>228</v>
      </c>
      <c r="C162" s="76">
        <v>-4.3668122000000004E-3</v>
      </c>
      <c r="D162" s="13">
        <v>205</v>
      </c>
      <c r="E162" s="14">
        <f>IF(ISNUMBER(D162), (D162 - $B162) / $B162, "")</f>
        <v>-0.10087719298245613</v>
      </c>
      <c r="F162" s="16">
        <f>IF(ISNUMBER(D162), $B172 * E162, "")</f>
        <v>-15131.57894736842</v>
      </c>
      <c r="G162" s="29">
        <v>210</v>
      </c>
      <c r="H162" s="14">
        <f>IF(ISNUMBER(G162), (G162 - $B162) / $B162, "")</f>
        <v>-7.8947368421052627E-2</v>
      </c>
      <c r="I162" s="100">
        <f>IF(ISNUMBER(G162), $B172 * H162, "")</f>
        <v>-11842.105263157893</v>
      </c>
      <c r="J162" s="13">
        <v>214</v>
      </c>
      <c r="K162" s="14">
        <f>IF(ISNUMBER(J162), (J162 - $B162) / $B162, "")</f>
        <v>-6.1403508771929821E-2</v>
      </c>
      <c r="L162" s="16">
        <f>IF(ISNUMBER(J162), $B172 * K162, "")</f>
        <v>-9210.5263157894733</v>
      </c>
      <c r="M162" s="29">
        <v>212</v>
      </c>
      <c r="N162" s="14">
        <f>IF(ISNUMBER(M162), (M162 - $B162) / $B162, "")</f>
        <v>-7.0175438596491224E-2</v>
      </c>
      <c r="O162" s="16">
        <f>IF(ISNUMBER(M162), $B172 * N162, "")</f>
        <v>-10526.315789473683</v>
      </c>
      <c r="Q162" s="240"/>
      <c r="R162" s="241"/>
      <c r="S162" s="242"/>
    </row>
    <row r="163" spans="1:19" ht="17.25" thickBot="1">
      <c r="A163" s="125" t="s">
        <v>250</v>
      </c>
      <c r="B163" s="126">
        <v>226</v>
      </c>
      <c r="C163" s="77">
        <v>-4.4052863000000001E-3</v>
      </c>
      <c r="D163" s="15">
        <v>207</v>
      </c>
      <c r="E163" s="32">
        <f t="shared" ref="E163:E166" si="86">IF(ISNUMBER(D163), (D163 - $B163) / $B163, "")</f>
        <v>-8.4070796460176997E-2</v>
      </c>
      <c r="F163" s="18">
        <f>IF(ISNUMBER(D163), $B172 * E163, "")</f>
        <v>-12610.619469026549</v>
      </c>
      <c r="G163" s="31">
        <v>213</v>
      </c>
      <c r="H163" s="32">
        <f t="shared" ref="H163:H166" si="87">IF(ISNUMBER(G163), (G163 - $B163) / $B163, "")</f>
        <v>-5.7522123893805309E-2</v>
      </c>
      <c r="I163" s="101">
        <f>IF(ISNUMBER(G163), $B172 * H163, "")</f>
        <v>-8628.3185840707956</v>
      </c>
      <c r="J163" s="15">
        <v>213</v>
      </c>
      <c r="K163" s="32">
        <f t="shared" ref="K163:K166" si="88">IF(ISNUMBER(J163), (J163 - $B163) / $B163, "")</f>
        <v>-5.7522123893805309E-2</v>
      </c>
      <c r="L163" s="18">
        <f>IF(ISNUMBER(J163), $B172 * K163, "")</f>
        <v>-8628.3185840707956</v>
      </c>
      <c r="M163" s="31">
        <v>216</v>
      </c>
      <c r="N163" s="32">
        <f t="shared" ref="N163:N166" si="89">IF(ISNUMBER(M163), (M163 - $B163) / $B163, "")</f>
        <v>-4.4247787610619468E-2</v>
      </c>
      <c r="O163" s="18">
        <f>IF(ISNUMBER(M163), $B172 * N163, "")</f>
        <v>-6637.1681415929206</v>
      </c>
      <c r="Q163" s="243"/>
      <c r="R163" s="244"/>
      <c r="S163" s="245"/>
    </row>
    <row r="164" spans="1:19" ht="17.25" thickBot="1">
      <c r="A164" s="125" t="s">
        <v>188</v>
      </c>
      <c r="B164" s="126">
        <v>220</v>
      </c>
      <c r="C164" s="77">
        <v>-4.5248869000000004E-3</v>
      </c>
      <c r="D164" s="15">
        <v>193</v>
      </c>
      <c r="E164" s="32">
        <f t="shared" si="86"/>
        <v>-0.12272727272727273</v>
      </c>
      <c r="F164" s="18">
        <f>IF(ISNUMBER(D164), $B172 * E164, "")</f>
        <v>-18409.090909090908</v>
      </c>
      <c r="G164" s="31">
        <v>200</v>
      </c>
      <c r="H164" s="32">
        <f t="shared" si="87"/>
        <v>-9.0909090909090912E-2</v>
      </c>
      <c r="I164" s="101">
        <f>IF(ISNUMBER(G164), $B172 * H164, "")</f>
        <v>-13636.363636363636</v>
      </c>
      <c r="J164" s="15">
        <v>201</v>
      </c>
      <c r="K164" s="32">
        <f t="shared" si="88"/>
        <v>-8.6363636363636365E-2</v>
      </c>
      <c r="L164" s="18">
        <f>IF(ISNUMBER(J164), $B172 * K164, "")</f>
        <v>-12954.545454545454</v>
      </c>
      <c r="M164" s="31">
        <v>201</v>
      </c>
      <c r="N164" s="32">
        <f t="shared" si="89"/>
        <v>-8.6363636363636365E-2</v>
      </c>
      <c r="O164" s="18">
        <f>IF(ISNUMBER(M164), $B172 * N164, "")</f>
        <v>-12954.545454545454</v>
      </c>
      <c r="Q164" s="228"/>
      <c r="R164" s="228"/>
      <c r="S164" s="228"/>
    </row>
    <row r="165" spans="1:19" ht="17.25" thickBot="1">
      <c r="A165" s="125" t="s">
        <v>171</v>
      </c>
      <c r="B165" s="126">
        <v>627</v>
      </c>
      <c r="C165" s="77">
        <v>-4.7619048000000002E-3</v>
      </c>
      <c r="D165" s="15">
        <v>556</v>
      </c>
      <c r="E165" s="32">
        <f t="shared" si="86"/>
        <v>-0.11323763955342903</v>
      </c>
      <c r="F165" s="18">
        <f>IF(ISNUMBER(D165), $B172 * E165, "")</f>
        <v>-16985.645933014355</v>
      </c>
      <c r="G165" s="31">
        <v>567</v>
      </c>
      <c r="H165" s="32">
        <f t="shared" si="87"/>
        <v>-9.569377990430622E-2</v>
      </c>
      <c r="I165" s="101">
        <f>IF(ISNUMBER(G165), $B172 * H165, "")</f>
        <v>-14354.066985645934</v>
      </c>
      <c r="J165" s="15">
        <v>580</v>
      </c>
      <c r="K165" s="32">
        <f t="shared" si="88"/>
        <v>-7.4960127591706532E-2</v>
      </c>
      <c r="L165" s="18">
        <f>IF(ISNUMBER(J165), $B172 * K165, "")</f>
        <v>-11244.019138755981</v>
      </c>
      <c r="M165" s="31">
        <v>579</v>
      </c>
      <c r="N165" s="32">
        <f t="shared" si="89"/>
        <v>-7.6555023923444973E-2</v>
      </c>
      <c r="O165" s="18">
        <f>IF(ISNUMBER(M165), $B172 * N165, "")</f>
        <v>-11483.253588516745</v>
      </c>
      <c r="Q165" s="223"/>
      <c r="R165" s="223"/>
      <c r="S165" s="223"/>
    </row>
    <row r="166" spans="1:19" ht="17.25" thickBot="1">
      <c r="A166" s="127" t="s">
        <v>232</v>
      </c>
      <c r="B166" s="128">
        <v>372</v>
      </c>
      <c r="C166" s="78">
        <v>-8.0000000000000002E-3</v>
      </c>
      <c r="D166" s="20">
        <v>336</v>
      </c>
      <c r="E166" s="21">
        <f t="shared" si="86"/>
        <v>-9.6774193548387094E-2</v>
      </c>
      <c r="F166" s="22">
        <f>IF(ISNUMBER(D166), $B172 * E166, "")</f>
        <v>-14516.129032258064</v>
      </c>
      <c r="G166" s="30">
        <v>343</v>
      </c>
      <c r="H166" s="21">
        <f t="shared" si="87"/>
        <v>-7.7956989247311828E-2</v>
      </c>
      <c r="I166" s="105">
        <f>IF(ISNUMBER(G166), $B172 * H166, "")</f>
        <v>-11693.548387096775</v>
      </c>
      <c r="J166" s="20">
        <v>348</v>
      </c>
      <c r="K166" s="21">
        <f t="shared" si="88"/>
        <v>-6.4516129032258063E-2</v>
      </c>
      <c r="L166" s="22">
        <f>IF(ISNUMBER(J166), $B172 * K166, "")</f>
        <v>-9677.4193548387102</v>
      </c>
      <c r="M166" s="30">
        <v>346</v>
      </c>
      <c r="N166" s="21">
        <f t="shared" si="89"/>
        <v>-6.9892473118279563E-2</v>
      </c>
      <c r="O166" s="22">
        <f>IF(ISNUMBER(M166), $B172 * N166, "")</f>
        <v>-10483.870967741934</v>
      </c>
      <c r="Q166" s="223"/>
      <c r="R166" s="223"/>
      <c r="S166" s="223"/>
    </row>
    <row r="167" spans="1:19" ht="17.25" thickBot="1">
      <c r="A167" s="125" t="s">
        <v>51</v>
      </c>
      <c r="B167" s="129">
        <v>236</v>
      </c>
      <c r="C167" s="80">
        <v>-8.4033613000000004E-3</v>
      </c>
      <c r="D167" s="106">
        <v>217</v>
      </c>
      <c r="E167" s="107">
        <f>IF(ISNUMBER(D167), (D167 - $B167) / $B167, "")</f>
        <v>-8.050847457627118E-2</v>
      </c>
      <c r="F167" s="108">
        <f>IF(ISNUMBER(D167), $B172 * E167, "")</f>
        <v>-12076.271186440677</v>
      </c>
      <c r="G167" s="109">
        <v>221</v>
      </c>
      <c r="H167" s="107">
        <f>IF(ISNUMBER(G167), (G167 - $B167) / $B167, "")</f>
        <v>-6.3559322033898302E-2</v>
      </c>
      <c r="I167" s="110">
        <f>IF(ISNUMBER(G167), $B172 * H167, "")</f>
        <v>-9533.8983050847455</v>
      </c>
      <c r="J167" s="106">
        <v>225</v>
      </c>
      <c r="K167" s="107">
        <f>IF(ISNUMBER(J167), (J167 - $B167) / $B167, "")</f>
        <v>-4.6610169491525424E-2</v>
      </c>
      <c r="L167" s="108">
        <f>IF(ISNUMBER(J167), $B172 * K167, "")</f>
        <v>-6991.5254237288136</v>
      </c>
      <c r="M167" s="109">
        <v>222</v>
      </c>
      <c r="N167" s="107">
        <f>IF(ISNUMBER(M167), (M167 - $B167) / $B167, "")</f>
        <v>-5.9322033898305086E-2</v>
      </c>
      <c r="O167" s="108">
        <f>IF(ISNUMBER(M167), $B172 * N167, "")</f>
        <v>-8898.3050847457635</v>
      </c>
      <c r="Q167" s="228"/>
      <c r="R167" s="228"/>
      <c r="S167" s="228"/>
    </row>
    <row r="168" spans="1:19" ht="17.25" thickBot="1">
      <c r="A168" s="125" t="s">
        <v>181</v>
      </c>
      <c r="B168" s="126">
        <v>883</v>
      </c>
      <c r="C168" s="77">
        <v>-1.23042506E-2</v>
      </c>
      <c r="D168" s="15">
        <v>810</v>
      </c>
      <c r="E168" s="32">
        <f t="shared" ref="E168:E171" si="90">IF(ISNUMBER(D168), (D168 - $B168) / $B168, "")</f>
        <v>-8.2672706681766711E-2</v>
      </c>
      <c r="F168" s="18">
        <f>IF(ISNUMBER(D168), $B172 * E168, "")</f>
        <v>-12400.906002265006</v>
      </c>
      <c r="G168" s="31">
        <v>822</v>
      </c>
      <c r="H168" s="32">
        <f t="shared" ref="H168:H171" si="91">IF(ISNUMBER(G168), (G168 - $B168) / $B168, "")</f>
        <v>-6.9082672706681766E-2</v>
      </c>
      <c r="I168" s="101">
        <f>IF(ISNUMBER(G168), $B172 * H168, "")</f>
        <v>-10362.400906002265</v>
      </c>
      <c r="J168" s="15">
        <v>829</v>
      </c>
      <c r="K168" s="32">
        <f t="shared" ref="K168:K171" si="92">IF(ISNUMBER(J168), (J168 - $B168) / $B168, "")</f>
        <v>-6.1155152887882216E-2</v>
      </c>
      <c r="L168" s="18">
        <f>IF(ISNUMBER(J168), $B172 * K168, "")</f>
        <v>-9173.2729331823321</v>
      </c>
      <c r="M168" s="31">
        <v>830</v>
      </c>
      <c r="N168" s="32">
        <f t="shared" ref="N168:N171" si="93">IF(ISNUMBER(M168), (M168 - $B168) / $B168, "")</f>
        <v>-6.0022650056625139E-2</v>
      </c>
      <c r="O168" s="18">
        <f>IF(ISNUMBER(M168), $B172 * N168, "")</f>
        <v>-9003.3975084937701</v>
      </c>
      <c r="Q168" s="228"/>
      <c r="R168" s="228"/>
      <c r="S168" s="228"/>
    </row>
    <row r="169" spans="1:19" ht="17.25" thickBot="1">
      <c r="A169" s="125" t="s">
        <v>161</v>
      </c>
      <c r="B169" s="126">
        <v>385</v>
      </c>
      <c r="C169" s="77">
        <v>-1.2820512799999999E-2</v>
      </c>
      <c r="D169" s="15">
        <v>344</v>
      </c>
      <c r="E169" s="32">
        <f t="shared" si="90"/>
        <v>-0.10649350649350649</v>
      </c>
      <c r="F169" s="18">
        <f>IF(ISNUMBER(D169), $B172 * E169, "")</f>
        <v>-15974.025974025973</v>
      </c>
      <c r="G169" s="31">
        <v>351</v>
      </c>
      <c r="H169" s="32">
        <f t="shared" si="91"/>
        <v>-8.8311688311688313E-2</v>
      </c>
      <c r="I169" s="101">
        <f>IF(ISNUMBER(G169), $B172 * H169, "")</f>
        <v>-13246.753246753247</v>
      </c>
      <c r="J169" s="15">
        <v>354</v>
      </c>
      <c r="K169" s="32">
        <f t="shared" si="92"/>
        <v>-8.0519480519480519E-2</v>
      </c>
      <c r="L169" s="18">
        <f>IF(ISNUMBER(J169), $B172 * K169, "")</f>
        <v>-12077.922077922078</v>
      </c>
      <c r="M169" s="31">
        <v>354</v>
      </c>
      <c r="N169" s="32">
        <f t="shared" si="93"/>
        <v>-8.0519480519480519E-2</v>
      </c>
      <c r="O169" s="18">
        <f>IF(ISNUMBER(M169), $B172 * N169, "")</f>
        <v>-12077.922077922078</v>
      </c>
      <c r="Q169" s="228"/>
      <c r="R169" s="228"/>
      <c r="S169" s="228"/>
    </row>
    <row r="170" spans="1:19">
      <c r="A170" s="125" t="s">
        <v>173</v>
      </c>
      <c r="B170" s="126">
        <v>946</v>
      </c>
      <c r="C170" s="77">
        <v>-1.9689119200000001E-2</v>
      </c>
      <c r="D170" s="15">
        <v>871</v>
      </c>
      <c r="E170" s="32">
        <f t="shared" si="90"/>
        <v>-7.9281183932346719E-2</v>
      </c>
      <c r="F170" s="18">
        <f>IF(ISNUMBER(D170), $B172 * E170, "")</f>
        <v>-11892.177589852008</v>
      </c>
      <c r="G170" s="31">
        <v>889</v>
      </c>
      <c r="H170" s="32">
        <f t="shared" si="91"/>
        <v>-6.0253699788583512E-2</v>
      </c>
      <c r="I170" s="101">
        <f>IF(ISNUMBER(G170), $B172 * H170, "")</f>
        <v>-9038.0549682875262</v>
      </c>
      <c r="J170" s="15">
        <v>893</v>
      </c>
      <c r="K170" s="32">
        <f t="shared" si="92"/>
        <v>-5.6025369978858354E-2</v>
      </c>
      <c r="L170" s="18">
        <f>IF(ISNUMBER(J170), $B172 * K170, "")</f>
        <v>-8403.8054968287524</v>
      </c>
      <c r="M170" s="31">
        <v>895</v>
      </c>
      <c r="N170" s="32">
        <f t="shared" si="93"/>
        <v>-5.3911205073995772E-2</v>
      </c>
      <c r="O170" s="18">
        <f>IF(ISNUMBER(M170), $B172 * N170, "")</f>
        <v>-8086.6807610993656</v>
      </c>
      <c r="Q170" s="250"/>
      <c r="R170" s="251"/>
      <c r="S170" s="252"/>
    </row>
    <row r="171" spans="1:19" ht="17.25" thickBot="1">
      <c r="A171" s="130" t="s">
        <v>135</v>
      </c>
      <c r="B171" s="131">
        <v>217</v>
      </c>
      <c r="C171" s="79">
        <v>-3.125E-2</v>
      </c>
      <c r="D171" s="24">
        <v>189</v>
      </c>
      <c r="E171" s="25">
        <f t="shared" si="90"/>
        <v>-0.12903225806451613</v>
      </c>
      <c r="F171" s="104">
        <f>IF(ISNUMBER(D171), $B172 * E171, "")</f>
        <v>-19354.83870967742</v>
      </c>
      <c r="G171" s="102">
        <v>192</v>
      </c>
      <c r="H171" s="25">
        <f t="shared" si="91"/>
        <v>-0.1152073732718894</v>
      </c>
      <c r="I171" s="103">
        <f>IF(ISNUMBER(G171), $B172 * H171, "")</f>
        <v>-17281.10599078341</v>
      </c>
      <c r="J171" s="24">
        <v>196</v>
      </c>
      <c r="K171" s="25">
        <f t="shared" si="92"/>
        <v>-9.6774193548387094E-2</v>
      </c>
      <c r="L171" s="104">
        <f>IF(ISNUMBER(J171), $B172 * K171, "")</f>
        <v>-14516.129032258064</v>
      </c>
      <c r="M171" s="102">
        <v>196</v>
      </c>
      <c r="N171" s="25">
        <f t="shared" si="93"/>
        <v>-9.6774193548387094E-2</v>
      </c>
      <c r="O171" s="104">
        <f>IF(ISNUMBER(M171), $B172 * N171, "")</f>
        <v>-14516.129032258064</v>
      </c>
      <c r="Q171" s="253"/>
      <c r="R171" s="254"/>
      <c r="S171" s="255"/>
    </row>
    <row r="172" spans="1:19" ht="17.25" thickBot="1">
      <c r="A172" s="132" t="s">
        <v>266</v>
      </c>
      <c r="B172" s="261">
        <f>$B$37</f>
        <v>150000</v>
      </c>
      <c r="C172" s="262"/>
      <c r="D172" s="26" t="s">
        <v>267</v>
      </c>
      <c r="E172" s="27">
        <f>IF(COUNT(E152:E171), SUM(E152:E171) / COUNT(E152:E171), 0)</f>
        <v>-9.4159603271062722E-2</v>
      </c>
      <c r="F172" s="28">
        <f>SUM(F152:F171)</f>
        <v>-282478.80981318816</v>
      </c>
      <c r="G172" s="26" t="s">
        <v>267</v>
      </c>
      <c r="H172" s="27">
        <f>IF(COUNT(H152:H171), SUM(H152:H171) / COUNT(H152:H171), 0)</f>
        <v>-7.3276617960499266E-2</v>
      </c>
      <c r="I172" s="28">
        <f>SUM(I152:I171)</f>
        <v>-219829.85388149784</v>
      </c>
      <c r="J172" s="26" t="s">
        <v>267</v>
      </c>
      <c r="K172" s="27">
        <f>IF(COUNT(K152:K171), SUM(K152:K171) / COUNT(K152:K171), 0)</f>
        <v>-6.6456440146657733E-2</v>
      </c>
      <c r="L172" s="28">
        <f>SUM(L152:L171)</f>
        <v>-199369.32043997321</v>
      </c>
      <c r="M172" s="26" t="s">
        <v>267</v>
      </c>
      <c r="N172" s="27">
        <f>IF(COUNT(N152:N171), SUM(N152:N171) / COUNT(N152:N171), 0)</f>
        <v>-6.7985902221501388E-2</v>
      </c>
      <c r="O172" s="28">
        <f>SUM(O152:O171)</f>
        <v>-203957.70666450416</v>
      </c>
      <c r="Q172" s="256"/>
      <c r="R172" s="257"/>
      <c r="S172" s="258"/>
    </row>
    <row r="174" spans="1:19" ht="17.25" thickBot="1"/>
    <row r="175" spans="1:19" ht="17.25" thickBot="1">
      <c r="A175" s="202" t="s">
        <v>251</v>
      </c>
      <c r="B175" s="203"/>
      <c r="C175" s="203"/>
      <c r="D175" s="203"/>
      <c r="E175" s="203"/>
      <c r="F175" s="203"/>
      <c r="G175" s="203"/>
      <c r="H175" s="203"/>
      <c r="I175" s="203"/>
      <c r="J175" s="203"/>
      <c r="K175" s="203"/>
      <c r="L175" s="203"/>
      <c r="M175" s="203"/>
      <c r="N175" s="203"/>
      <c r="O175" s="204"/>
      <c r="Q175" s="223"/>
      <c r="R175" s="223"/>
      <c r="S175" s="223"/>
    </row>
    <row r="176" spans="1:19" ht="17.25" thickBot="1">
      <c r="A176" s="198" t="s">
        <v>263</v>
      </c>
      <c r="B176" s="202" t="s">
        <v>49</v>
      </c>
      <c r="C176" s="204"/>
      <c r="D176" s="202" t="s">
        <v>57</v>
      </c>
      <c r="E176" s="203"/>
      <c r="F176" s="204"/>
      <c r="G176" s="229">
        <f>_xlfn.IFNA(VLOOKUP(B176, 현재가테이블!$B$2:$D$200, 2, FALSE), "-")</f>
        <v>48446000</v>
      </c>
      <c r="H176" s="230"/>
      <c r="I176" s="231"/>
      <c r="J176" s="202" t="s">
        <v>58</v>
      </c>
      <c r="K176" s="203"/>
      <c r="L176" s="204"/>
      <c r="M176" s="232">
        <f>_xlfn.IFNA(VLOOKUP(B176, 현재가테이블!$B$2:$D$200, 3, FALSE), "-")</f>
        <v>4.5040769699999997E-2</v>
      </c>
      <c r="N176" s="233"/>
      <c r="O176" s="234"/>
      <c r="Q176" s="223"/>
      <c r="R176" s="223"/>
      <c r="S176" s="223"/>
    </row>
    <row r="177" spans="1:19" ht="17.25" thickBot="1">
      <c r="A177" s="263" t="s">
        <v>54</v>
      </c>
      <c r="B177" s="265" t="str">
        <f>TEXT($G$1, "[$-ko-KR]yyyy-mm-dd(ddd) ") &amp; "오전 00:00"</f>
        <v>2022-02-22(화) 오전 00:00</v>
      </c>
      <c r="C177" s="266"/>
      <c r="D177" s="225" t="str">
        <f>TEXT($G$1, "[$-ko-KR]yyyy-mm-dd(ddd) ") &amp; "오후 14:00"</f>
        <v>2022-02-22(화) 오후 14:00</v>
      </c>
      <c r="E177" s="226"/>
      <c r="F177" s="227"/>
      <c r="G177" s="225" t="str">
        <f>TEXT($G$1, "[$-ko-KR]yyyy-mm-dd(ddd) ") &amp; "오후 19:00"</f>
        <v>2022-02-22(화) 오후 19:00</v>
      </c>
      <c r="H177" s="226"/>
      <c r="I177" s="227"/>
      <c r="J177" s="225" t="str">
        <f>TEXT($G$1, "[$-ko-KR]yyyy-mm-dd(ddd) ") &amp; "오후 21:00"</f>
        <v>2022-02-22(화) 오후 21:00</v>
      </c>
      <c r="K177" s="226"/>
      <c r="L177" s="227"/>
      <c r="M177" s="225" t="str">
        <f>TEXT($G$1+1, "[$-ko-KR]yyyy-mm-dd(ddd) ") &amp; "오전 00:00"</f>
        <v>2022-02-23(수) 오전 00:00</v>
      </c>
      <c r="N177" s="226"/>
      <c r="O177" s="227"/>
      <c r="Q177" s="223"/>
      <c r="R177" s="223"/>
      <c r="S177" s="223"/>
    </row>
    <row r="178" spans="1:19" ht="17.25" thickBot="1">
      <c r="A178" s="264"/>
      <c r="B178" s="121" t="s">
        <v>57</v>
      </c>
      <c r="C178" s="122" t="s">
        <v>58</v>
      </c>
      <c r="D178" s="2" t="s">
        <v>57</v>
      </c>
      <c r="E178" s="10" t="s">
        <v>264</v>
      </c>
      <c r="F178" s="11" t="s">
        <v>265</v>
      </c>
      <c r="G178" s="199" t="s">
        <v>57</v>
      </c>
      <c r="H178" s="200" t="s">
        <v>264</v>
      </c>
      <c r="I178" s="201" t="s">
        <v>265</v>
      </c>
      <c r="J178" s="10" t="s">
        <v>57</v>
      </c>
      <c r="K178" s="10" t="s">
        <v>264</v>
      </c>
      <c r="L178" s="115" t="s">
        <v>265</v>
      </c>
      <c r="M178" s="2" t="s">
        <v>57</v>
      </c>
      <c r="N178" s="10" t="s">
        <v>264</v>
      </c>
      <c r="O178" s="66" t="s">
        <v>265</v>
      </c>
      <c r="Q178" s="228"/>
      <c r="R178" s="228"/>
      <c r="S178" s="228"/>
    </row>
    <row r="179" spans="1:19" ht="17.25" thickBot="1">
      <c r="A179" s="123" t="s">
        <v>177</v>
      </c>
      <c r="B179" s="124">
        <v>7575</v>
      </c>
      <c r="C179" s="76">
        <v>-9.1563113000000008E-3</v>
      </c>
      <c r="D179" s="13">
        <v>6995</v>
      </c>
      <c r="E179" s="14">
        <f>IF(ISNUMBER(D179), (D179 - $B179) / $B179, "")</f>
        <v>-7.6567656765676562E-2</v>
      </c>
      <c r="F179" s="16">
        <f>IF(ISNUMBER(D179), $B199 * E179, "")</f>
        <v>-11485.148514851484</v>
      </c>
      <c r="G179" s="29">
        <v>7175</v>
      </c>
      <c r="H179" s="14">
        <f>IF(ISNUMBER(G179), (G179 - $B179) / $B179, "")</f>
        <v>-5.2805280528052806E-2</v>
      </c>
      <c r="I179" s="100">
        <f>IF(ISNUMBER(G179), $B199 * H179, "")</f>
        <v>-7920.7920792079212</v>
      </c>
      <c r="J179" s="13">
        <v>7200</v>
      </c>
      <c r="K179" s="14">
        <f>IF(ISNUMBER(J179), (J179 - $B179) / $B179, "")</f>
        <v>-4.9504950495049507E-2</v>
      </c>
      <c r="L179" s="16">
        <f>IF(ISNUMBER(J179), $B199 * K179, "")</f>
        <v>-7425.742574257426</v>
      </c>
      <c r="M179" s="29">
        <v>7155</v>
      </c>
      <c r="N179" s="14">
        <f>IF(ISNUMBER(M179), (M179 - $B179) / $B179, "")</f>
        <v>-5.5445544554455446E-2</v>
      </c>
      <c r="O179" s="16">
        <f>IF(ISNUMBER(M179), $B199 * N179, "")</f>
        <v>-8316.8316831683169</v>
      </c>
      <c r="Q179" s="223"/>
      <c r="R179" s="223"/>
      <c r="S179" s="223"/>
    </row>
    <row r="180" spans="1:19" ht="17.25" thickBot="1">
      <c r="A180" s="125" t="s">
        <v>99</v>
      </c>
      <c r="B180" s="126">
        <v>33160</v>
      </c>
      <c r="C180" s="77">
        <v>-9.2620257000000008E-3</v>
      </c>
      <c r="D180" s="15">
        <v>31270</v>
      </c>
      <c r="E180" s="32">
        <f t="shared" ref="E180:E183" si="94">IF(ISNUMBER(D180), (D180 - $B180) / $B180, "")</f>
        <v>-5.6996381182147164E-2</v>
      </c>
      <c r="F180" s="18">
        <f>IF(ISNUMBER(D180), $B199 * E180, "")</f>
        <v>-8549.4571773220741</v>
      </c>
      <c r="G180" s="31">
        <v>31680</v>
      </c>
      <c r="H180" s="32">
        <f t="shared" ref="H180:H183" si="95">IF(ISNUMBER(G180), (G180 - $B180) / $B180, "")</f>
        <v>-4.4632086851628471E-2</v>
      </c>
      <c r="I180" s="101">
        <f>IF(ISNUMBER(G180), $B199 * H180, "")</f>
        <v>-6694.8130277442706</v>
      </c>
      <c r="J180" s="15">
        <v>32210</v>
      </c>
      <c r="K180" s="32">
        <f t="shared" ref="K180:K183" si="96">IF(ISNUMBER(J180), (J180 - $B180) / $B180, "")</f>
        <v>-2.864897466827503E-2</v>
      </c>
      <c r="L180" s="18">
        <f>IF(ISNUMBER(J180), $B199 * K180, "")</f>
        <v>-4297.3462002412543</v>
      </c>
      <c r="M180" s="31">
        <v>31900</v>
      </c>
      <c r="N180" s="32">
        <f t="shared" ref="N180:N183" si="97">IF(ISNUMBER(M180), (M180 - $B180) / $B180, "")</f>
        <v>-3.7997587454764774E-2</v>
      </c>
      <c r="O180" s="18">
        <f>IF(ISNUMBER(M180), $B199 * N180, "")</f>
        <v>-5699.6381182147161</v>
      </c>
      <c r="Q180" s="223"/>
      <c r="R180" s="223"/>
      <c r="S180" s="223"/>
    </row>
    <row r="181" spans="1:19" ht="17.25" thickBot="1">
      <c r="A181" s="125" t="s">
        <v>212</v>
      </c>
      <c r="B181" s="126">
        <v>6.8</v>
      </c>
      <c r="C181" s="77">
        <v>-1.01892285E-2</v>
      </c>
      <c r="D181" s="15">
        <v>6.41</v>
      </c>
      <c r="E181" s="32">
        <f t="shared" si="94"/>
        <v>-5.7352941176470544E-2</v>
      </c>
      <c r="F181" s="18">
        <f>IF(ISNUMBER(D181), $B199 * E181, "")</f>
        <v>-8602.9411764705819</v>
      </c>
      <c r="G181" s="31">
        <v>6.45</v>
      </c>
      <c r="H181" s="32">
        <f t="shared" si="95"/>
        <v>-5.1470588235294067E-2</v>
      </c>
      <c r="I181" s="101">
        <f>IF(ISNUMBER(G181), $B199 * H181, "")</f>
        <v>-7720.5882352941098</v>
      </c>
      <c r="J181" s="15">
        <v>6.52</v>
      </c>
      <c r="K181" s="32">
        <f t="shared" si="96"/>
        <v>-4.1176470588235335E-2</v>
      </c>
      <c r="L181" s="18">
        <f>IF(ISNUMBER(J181), $B199 * K181, "")</f>
        <v>-6176.4705882353001</v>
      </c>
      <c r="M181" s="31">
        <v>6.49</v>
      </c>
      <c r="N181" s="32">
        <f t="shared" si="97"/>
        <v>-4.5588235294117589E-2</v>
      </c>
      <c r="O181" s="18">
        <f>IF(ISNUMBER(M181), $B199 * N181, "")</f>
        <v>-6838.2352941176387</v>
      </c>
      <c r="Q181" s="228"/>
      <c r="R181" s="228"/>
      <c r="S181" s="228"/>
    </row>
    <row r="182" spans="1:19" ht="17.25" thickBot="1">
      <c r="A182" s="125" t="s">
        <v>190</v>
      </c>
      <c r="B182" s="126">
        <v>82.7</v>
      </c>
      <c r="C182" s="77">
        <v>-1.07655502E-2</v>
      </c>
      <c r="D182" s="15">
        <v>75.599999999999994</v>
      </c>
      <c r="E182" s="32">
        <f t="shared" si="94"/>
        <v>-8.5852478839177848E-2</v>
      </c>
      <c r="F182" s="18">
        <f>IF(ISNUMBER(D182), $B199 * E182, "")</f>
        <v>-12877.871825876677</v>
      </c>
      <c r="G182" s="31">
        <v>77.5</v>
      </c>
      <c r="H182" s="32">
        <f t="shared" si="95"/>
        <v>-6.2877871825876688E-2</v>
      </c>
      <c r="I182" s="101">
        <f>IF(ISNUMBER(G182), $B199 * H182, "")</f>
        <v>-9431.6807738815041</v>
      </c>
      <c r="J182" s="15">
        <v>77.2</v>
      </c>
      <c r="K182" s="32">
        <f t="shared" si="96"/>
        <v>-6.6505441354292621E-2</v>
      </c>
      <c r="L182" s="18">
        <f>IF(ISNUMBER(J182), $B199 * K182, "")</f>
        <v>-9975.8162031438933</v>
      </c>
      <c r="M182" s="31">
        <v>77.3</v>
      </c>
      <c r="N182" s="32">
        <f t="shared" si="97"/>
        <v>-6.5296251511487366E-2</v>
      </c>
      <c r="O182" s="18">
        <f>IF(ISNUMBER(M182), $B199 * N182, "")</f>
        <v>-9794.4377267231048</v>
      </c>
      <c r="Q182" s="228"/>
      <c r="R182" s="228"/>
      <c r="S182" s="228"/>
    </row>
    <row r="183" spans="1:19" ht="17.25" thickBot="1">
      <c r="A183" s="127" t="s">
        <v>127</v>
      </c>
      <c r="B183" s="128">
        <v>78.7</v>
      </c>
      <c r="C183" s="78">
        <v>-1.13065327E-2</v>
      </c>
      <c r="D183" s="20">
        <v>73.099999999999994</v>
      </c>
      <c r="E183" s="21">
        <f t="shared" si="94"/>
        <v>-7.1156289707751064E-2</v>
      </c>
      <c r="F183" s="22">
        <f>IF(ISNUMBER(D183), $B199 * E183, "")</f>
        <v>-10673.44345616266</v>
      </c>
      <c r="G183" s="30">
        <v>74.7</v>
      </c>
      <c r="H183" s="21">
        <f t="shared" si="95"/>
        <v>-5.0825921219822108E-2</v>
      </c>
      <c r="I183" s="105">
        <f>IF(ISNUMBER(G183), $B199 * H183, "")</f>
        <v>-7623.8881829733164</v>
      </c>
      <c r="J183" s="20">
        <v>74.7</v>
      </c>
      <c r="K183" s="21">
        <f t="shared" si="96"/>
        <v>-5.0825921219822108E-2</v>
      </c>
      <c r="L183" s="22">
        <f>IF(ISNUMBER(J183), $B199 * K183, "")</f>
        <v>-7623.8881829733164</v>
      </c>
      <c r="M183" s="30">
        <v>74.8</v>
      </c>
      <c r="N183" s="21">
        <f t="shared" si="97"/>
        <v>-4.9555273189326628E-2</v>
      </c>
      <c r="O183" s="22">
        <f>IF(ISNUMBER(M183), $B199 * N183, "")</f>
        <v>-7433.2909783989944</v>
      </c>
      <c r="Q183" s="228"/>
      <c r="R183" s="228"/>
      <c r="S183" s="228"/>
    </row>
    <row r="184" spans="1:19" ht="17.25" thickBot="1">
      <c r="A184" s="125" t="s">
        <v>181</v>
      </c>
      <c r="B184" s="129">
        <v>883</v>
      </c>
      <c r="C184" s="80">
        <v>-1.23042506E-2</v>
      </c>
      <c r="D184" s="106">
        <v>810</v>
      </c>
      <c r="E184" s="107">
        <f>IF(ISNUMBER(D184), (D184 - $B184) / $B184, "")</f>
        <v>-8.2672706681766711E-2</v>
      </c>
      <c r="F184" s="108">
        <f>IF(ISNUMBER(D184), $B199 * E184, "")</f>
        <v>-12400.906002265006</v>
      </c>
      <c r="G184" s="109">
        <v>822</v>
      </c>
      <c r="H184" s="107">
        <f>IF(ISNUMBER(G184), (G184 - $B184) / $B184, "")</f>
        <v>-6.9082672706681766E-2</v>
      </c>
      <c r="I184" s="110">
        <f>IF(ISNUMBER(G184), $B199 * H184, "")</f>
        <v>-10362.400906002265</v>
      </c>
      <c r="J184" s="106">
        <v>829</v>
      </c>
      <c r="K184" s="107">
        <f>IF(ISNUMBER(J184), (J184 - $B184) / $B184, "")</f>
        <v>-6.1155152887882216E-2</v>
      </c>
      <c r="L184" s="108">
        <f>IF(ISNUMBER(J184), $B199 * K184, "")</f>
        <v>-9173.2729331823321</v>
      </c>
      <c r="M184" s="109">
        <v>830</v>
      </c>
      <c r="N184" s="107">
        <f>IF(ISNUMBER(M184), (M184 - $B184) / $B184, "")</f>
        <v>-6.0022650056625139E-2</v>
      </c>
      <c r="O184" s="108">
        <f>IF(ISNUMBER(M184), $B199 * N184, "")</f>
        <v>-9003.3975084937701</v>
      </c>
      <c r="Q184" s="228"/>
      <c r="R184" s="228"/>
      <c r="S184" s="228"/>
    </row>
    <row r="185" spans="1:19" ht="17.25" thickBot="1">
      <c r="A185" s="125" t="s">
        <v>161</v>
      </c>
      <c r="B185" s="126">
        <v>385</v>
      </c>
      <c r="C185" s="77">
        <v>-1.2820512799999999E-2</v>
      </c>
      <c r="D185" s="15">
        <v>344</v>
      </c>
      <c r="E185" s="32">
        <f t="shared" ref="E185:E188" si="98">IF(ISNUMBER(D185), (D185 - $B185) / $B185, "")</f>
        <v>-0.10649350649350649</v>
      </c>
      <c r="F185" s="18">
        <f>IF(ISNUMBER(D185), $B199 * E185, "")</f>
        <v>-15974.025974025973</v>
      </c>
      <c r="G185" s="31">
        <v>351</v>
      </c>
      <c r="H185" s="32">
        <f t="shared" ref="H185:H188" si="99">IF(ISNUMBER(G185), (G185 - $B185) / $B185, "")</f>
        <v>-8.8311688311688313E-2</v>
      </c>
      <c r="I185" s="101">
        <f>IF(ISNUMBER(G185), $B199 * H185, "")</f>
        <v>-13246.753246753247</v>
      </c>
      <c r="J185" s="15">
        <v>354</v>
      </c>
      <c r="K185" s="32">
        <f t="shared" ref="K185:K188" si="100">IF(ISNUMBER(J185), (J185 - $B185) / $B185, "")</f>
        <v>-8.0519480519480519E-2</v>
      </c>
      <c r="L185" s="18">
        <f>IF(ISNUMBER(J185), $B199 * K185, "")</f>
        <v>-12077.922077922078</v>
      </c>
      <c r="M185" s="31">
        <v>354</v>
      </c>
      <c r="N185" s="32">
        <f t="shared" ref="N185:N188" si="101">IF(ISNUMBER(M185), (M185 - $B185) / $B185, "")</f>
        <v>-8.0519480519480519E-2</v>
      </c>
      <c r="O185" s="18">
        <f>IF(ISNUMBER(M185), $B199 * N185, "")</f>
        <v>-12077.922077922078</v>
      </c>
      <c r="Q185" s="228"/>
      <c r="R185" s="228"/>
      <c r="S185" s="228"/>
    </row>
    <row r="186" spans="1:19" ht="17.25" thickBot="1">
      <c r="A186" s="125" t="s">
        <v>117</v>
      </c>
      <c r="B186" s="126">
        <v>3000</v>
      </c>
      <c r="C186" s="77">
        <v>-1.3157894700000001E-2</v>
      </c>
      <c r="D186" s="15">
        <v>2745</v>
      </c>
      <c r="E186" s="32">
        <f t="shared" si="98"/>
        <v>-8.5000000000000006E-2</v>
      </c>
      <c r="F186" s="18">
        <f>IF(ISNUMBER(D186), $B199 * E186, "")</f>
        <v>-12750.000000000002</v>
      </c>
      <c r="G186" s="31">
        <v>2800</v>
      </c>
      <c r="H186" s="32">
        <f t="shared" si="99"/>
        <v>-6.6666666666666666E-2</v>
      </c>
      <c r="I186" s="101">
        <f>IF(ISNUMBER(G186), $B199 * H186, "")</f>
        <v>-10000</v>
      </c>
      <c r="J186" s="15">
        <v>2835</v>
      </c>
      <c r="K186" s="32">
        <f t="shared" si="100"/>
        <v>-5.5E-2</v>
      </c>
      <c r="L186" s="18">
        <f>IF(ISNUMBER(J186), $B199 * K186, "")</f>
        <v>-8250</v>
      </c>
      <c r="M186" s="31">
        <v>2845</v>
      </c>
      <c r="N186" s="32">
        <f t="shared" si="101"/>
        <v>-5.1666666666666666E-2</v>
      </c>
      <c r="O186" s="18">
        <f>IF(ISNUMBER(M186), $B199 * N186, "")</f>
        <v>-7750</v>
      </c>
      <c r="Q186" s="228"/>
      <c r="R186" s="228"/>
      <c r="S186" s="228"/>
    </row>
    <row r="187" spans="1:19" ht="17.25" thickBot="1">
      <c r="A187" s="125" t="s">
        <v>228</v>
      </c>
      <c r="B187" s="126">
        <v>1110</v>
      </c>
      <c r="C187" s="77">
        <v>-1.33333333E-2</v>
      </c>
      <c r="D187" s="15">
        <v>956</v>
      </c>
      <c r="E187" s="32">
        <f t="shared" si="98"/>
        <v>-0.13873873873873874</v>
      </c>
      <c r="F187" s="18">
        <f>IF(ISNUMBER(D187), $B199 * E187, "")</f>
        <v>-20810.81081081081</v>
      </c>
      <c r="G187" s="31">
        <v>980</v>
      </c>
      <c r="H187" s="32">
        <f t="shared" si="99"/>
        <v>-0.11711711711711711</v>
      </c>
      <c r="I187" s="101">
        <f>IF(ISNUMBER(G187), $B199 * H187, "")</f>
        <v>-17567.567567567567</v>
      </c>
      <c r="J187" s="15">
        <v>988</v>
      </c>
      <c r="K187" s="32">
        <f t="shared" si="100"/>
        <v>-0.10990990990990991</v>
      </c>
      <c r="L187" s="18">
        <f>IF(ISNUMBER(J187), $B199 * K187, "")</f>
        <v>-16486.486486486487</v>
      </c>
      <c r="M187" s="31">
        <v>987</v>
      </c>
      <c r="N187" s="32">
        <f t="shared" si="101"/>
        <v>-0.11081081081081082</v>
      </c>
      <c r="O187" s="18">
        <f>IF(ISNUMBER(M187), $B199 * N187, "")</f>
        <v>-16621.621621621623</v>
      </c>
      <c r="Q187" s="33"/>
      <c r="R187" s="33"/>
    </row>
    <row r="188" spans="1:19" ht="17.25" thickBot="1">
      <c r="A188" s="130" t="s">
        <v>159</v>
      </c>
      <c r="B188" s="131">
        <v>63.7</v>
      </c>
      <c r="C188" s="79">
        <v>-1.39318885E-2</v>
      </c>
      <c r="D188" s="24">
        <v>58</v>
      </c>
      <c r="E188" s="25">
        <f t="shared" si="98"/>
        <v>-8.9481946624803813E-2</v>
      </c>
      <c r="F188" s="104">
        <f>IF(ISNUMBER(D188), $B199 * E188, "")</f>
        <v>-13422.291993720572</v>
      </c>
      <c r="G188" s="102">
        <v>59.3</v>
      </c>
      <c r="H188" s="25">
        <f t="shared" si="99"/>
        <v>-6.9073783359497737E-2</v>
      </c>
      <c r="I188" s="103">
        <f>IF(ISNUMBER(G188), $B199 * H188, "")</f>
        <v>-10361.06750392466</v>
      </c>
      <c r="J188" s="24">
        <v>59.8</v>
      </c>
      <c r="K188" s="25">
        <f t="shared" si="100"/>
        <v>-6.1224489795918456E-2</v>
      </c>
      <c r="L188" s="104">
        <f>IF(ISNUMBER(J188), $B199 * K188, "")</f>
        <v>-9183.6734693877679</v>
      </c>
      <c r="M188" s="102">
        <v>59.5</v>
      </c>
      <c r="N188" s="25">
        <f t="shared" si="101"/>
        <v>-6.5934065934065977E-2</v>
      </c>
      <c r="O188" s="104">
        <f>IF(ISNUMBER(M188), $B199 * N188, "")</f>
        <v>-9890.1098901098958</v>
      </c>
      <c r="Q188" s="237"/>
      <c r="R188" s="238"/>
      <c r="S188" s="239"/>
    </row>
    <row r="189" spans="1:19">
      <c r="A189" s="123" t="s">
        <v>339</v>
      </c>
      <c r="B189" s="124">
        <v>109800</v>
      </c>
      <c r="C189" s="76">
        <v>-1.48048452E-2</v>
      </c>
      <c r="D189" s="13">
        <v>101600</v>
      </c>
      <c r="E189" s="14">
        <f>IF(ISNUMBER(D189), (D189 - $B189) / $B189, "")</f>
        <v>-7.4681238615664849E-2</v>
      </c>
      <c r="F189" s="16">
        <f>IF(ISNUMBER(D189), $B199 * E189, "")</f>
        <v>-11202.185792349728</v>
      </c>
      <c r="G189" s="29">
        <v>102900</v>
      </c>
      <c r="H189" s="14">
        <f>IF(ISNUMBER(G189), (G189 - $B189) / $B189, "")</f>
        <v>-6.2841530054644809E-2</v>
      </c>
      <c r="I189" s="100">
        <f>IF(ISNUMBER(G189), $B199 * H189, "")</f>
        <v>-9426.2295081967222</v>
      </c>
      <c r="J189" s="13">
        <v>104000</v>
      </c>
      <c r="K189" s="14">
        <f>IF(ISNUMBER(J189), (J189 - $B189) / $B189, "")</f>
        <v>-5.2823315118397086E-2</v>
      </c>
      <c r="L189" s="16">
        <f>IF(ISNUMBER(J189), $B199 * K189, "")</f>
        <v>-7923.4972677595633</v>
      </c>
      <c r="M189" s="29">
        <v>103400</v>
      </c>
      <c r="N189" s="14">
        <f>IF(ISNUMBER(M189), (M189 - $B189) / $B189, "")</f>
        <v>-5.8287795992714025E-2</v>
      </c>
      <c r="O189" s="16">
        <f>IF(ISNUMBER(M189), $B199 * N189, "")</f>
        <v>-8743.1693989071046</v>
      </c>
      <c r="Q189" s="240"/>
      <c r="R189" s="241"/>
      <c r="S189" s="242"/>
    </row>
    <row r="190" spans="1:19" ht="17.25" thickBot="1">
      <c r="A190" s="125" t="s">
        <v>147</v>
      </c>
      <c r="B190" s="126">
        <v>8.4</v>
      </c>
      <c r="C190" s="77">
        <v>-1.52403283E-2</v>
      </c>
      <c r="D190" s="15">
        <v>8.0500000000000007</v>
      </c>
      <c r="E190" s="32">
        <f t="shared" ref="E190:E193" si="102">IF(ISNUMBER(D190), (D190 - $B190) / $B190, "")</f>
        <v>-4.1666666666666623E-2</v>
      </c>
      <c r="F190" s="18">
        <f>IF(ISNUMBER(D190), $B199 * E190, "")</f>
        <v>-6249.9999999999936</v>
      </c>
      <c r="G190" s="31">
        <v>8.1199999999999992</v>
      </c>
      <c r="H190" s="32">
        <f t="shared" ref="H190:H193" si="103">IF(ISNUMBER(G190), (G190 - $B190) / $B190, "")</f>
        <v>-3.3333333333333465E-2</v>
      </c>
      <c r="I190" s="101">
        <f>IF(ISNUMBER(G190), $B199 * H190, "")</f>
        <v>-5000.00000000002</v>
      </c>
      <c r="J190" s="15">
        <v>8.15</v>
      </c>
      <c r="K190" s="32">
        <f t="shared" ref="K190:K193" si="104">IF(ISNUMBER(J190), (J190 - $B190) / $B190, "")</f>
        <v>-2.976190476190476E-2</v>
      </c>
      <c r="L190" s="18">
        <f>IF(ISNUMBER(J190), $B199 * K190, "")</f>
        <v>-4464.2857142857138</v>
      </c>
      <c r="M190" s="31">
        <v>8.07</v>
      </c>
      <c r="N190" s="32">
        <f t="shared" ref="N190:N193" si="105">IF(ISNUMBER(M190), (M190 - $B190) / $B190, "")</f>
        <v>-3.9285714285714292E-2</v>
      </c>
      <c r="O190" s="18">
        <f>IF(ISNUMBER(M190), $B199 * N190, "")</f>
        <v>-5892.857142857144</v>
      </c>
      <c r="Q190" s="243"/>
      <c r="R190" s="244"/>
      <c r="S190" s="245"/>
    </row>
    <row r="191" spans="1:19" ht="17.25" thickBot="1">
      <c r="A191" s="125" t="s">
        <v>155</v>
      </c>
      <c r="B191" s="126">
        <v>11280</v>
      </c>
      <c r="C191" s="77">
        <v>-1.6564952000000001E-2</v>
      </c>
      <c r="D191" s="15">
        <v>11050</v>
      </c>
      <c r="E191" s="32">
        <f t="shared" si="102"/>
        <v>-2.0390070921985817E-2</v>
      </c>
      <c r="F191" s="18">
        <f>IF(ISNUMBER(D191), $B199 * E191, "")</f>
        <v>-3058.5106382978724</v>
      </c>
      <c r="G191" s="31">
        <v>10630</v>
      </c>
      <c r="H191" s="32">
        <f t="shared" si="103"/>
        <v>-5.7624113475177305E-2</v>
      </c>
      <c r="I191" s="101">
        <f>IF(ISNUMBER(G191), $B199 * H191, "")</f>
        <v>-8643.6170212765956</v>
      </c>
      <c r="J191" s="15">
        <v>10630</v>
      </c>
      <c r="K191" s="32">
        <f t="shared" si="104"/>
        <v>-5.7624113475177305E-2</v>
      </c>
      <c r="L191" s="18">
        <f>IF(ISNUMBER(J191), $B199 * K191, "")</f>
        <v>-8643.6170212765956</v>
      </c>
      <c r="M191" s="31">
        <v>10640</v>
      </c>
      <c r="N191" s="32">
        <f t="shared" si="105"/>
        <v>-5.6737588652482268E-2</v>
      </c>
      <c r="O191" s="18">
        <f>IF(ISNUMBER(M191), $B199 * N191, "")</f>
        <v>-8510.6382978723395</v>
      </c>
      <c r="Q191" s="228"/>
      <c r="R191" s="228"/>
      <c r="S191" s="228"/>
    </row>
    <row r="192" spans="1:19" ht="17.25" thickBot="1">
      <c r="A192" s="125" t="s">
        <v>173</v>
      </c>
      <c r="B192" s="126">
        <v>946</v>
      </c>
      <c r="C192" s="77">
        <v>-1.9689119200000001E-2</v>
      </c>
      <c r="D192" s="15">
        <v>871</v>
      </c>
      <c r="E192" s="32">
        <f t="shared" si="102"/>
        <v>-7.9281183932346719E-2</v>
      </c>
      <c r="F192" s="18">
        <f>IF(ISNUMBER(D192), $B199 * E192, "")</f>
        <v>-11892.177589852008</v>
      </c>
      <c r="G192" s="31">
        <v>889</v>
      </c>
      <c r="H192" s="32">
        <f t="shared" si="103"/>
        <v>-6.0253699788583512E-2</v>
      </c>
      <c r="I192" s="101">
        <f>IF(ISNUMBER(G192), $B199 * H192, "")</f>
        <v>-9038.0549682875262</v>
      </c>
      <c r="J192" s="15">
        <v>893</v>
      </c>
      <c r="K192" s="32">
        <f t="shared" si="104"/>
        <v>-5.6025369978858354E-2</v>
      </c>
      <c r="L192" s="18">
        <f>IF(ISNUMBER(J192), $B199 * K192, "")</f>
        <v>-8403.8054968287524</v>
      </c>
      <c r="M192" s="31">
        <v>895</v>
      </c>
      <c r="N192" s="32">
        <f t="shared" si="105"/>
        <v>-5.3911205073995772E-2</v>
      </c>
      <c r="O192" s="18">
        <f>IF(ISNUMBER(M192), $B199 * N192, "")</f>
        <v>-8086.6807610993656</v>
      </c>
      <c r="Q192" s="223"/>
      <c r="R192" s="223"/>
      <c r="S192" s="223"/>
    </row>
    <row r="193" spans="1:19" ht="17.25" thickBot="1">
      <c r="A193" s="127" t="s">
        <v>246</v>
      </c>
      <c r="B193" s="128">
        <v>58</v>
      </c>
      <c r="C193" s="78">
        <v>-2.3569023599999999E-2</v>
      </c>
      <c r="D193" s="20">
        <v>53.9</v>
      </c>
      <c r="E193" s="21">
        <f t="shared" si="102"/>
        <v>-7.0689655172413823E-2</v>
      </c>
      <c r="F193" s="22">
        <f>IF(ISNUMBER(D193), $B199 * E193, "")</f>
        <v>-10603.448275862074</v>
      </c>
      <c r="G193" s="30">
        <v>54.1</v>
      </c>
      <c r="H193" s="21">
        <f t="shared" si="103"/>
        <v>-6.7241379310344809E-2</v>
      </c>
      <c r="I193" s="105">
        <f>IF(ISNUMBER(G193), $B199 * H193, "")</f>
        <v>-10086.206896551721</v>
      </c>
      <c r="J193" s="20">
        <v>54.1</v>
      </c>
      <c r="K193" s="21">
        <f t="shared" si="104"/>
        <v>-6.7241379310344809E-2</v>
      </c>
      <c r="L193" s="22">
        <f>IF(ISNUMBER(J193), $B199 * K193, "")</f>
        <v>-10086.206896551721</v>
      </c>
      <c r="M193" s="30">
        <v>54.4</v>
      </c>
      <c r="N193" s="21">
        <f t="shared" si="105"/>
        <v>-6.2068965517241406E-2</v>
      </c>
      <c r="O193" s="22">
        <f>IF(ISNUMBER(M193), $B199 * N193, "")</f>
        <v>-9310.3448275862102</v>
      </c>
      <c r="Q193" s="223"/>
      <c r="R193" s="223"/>
      <c r="S193" s="223"/>
    </row>
    <row r="194" spans="1:19" ht="17.25" thickBot="1">
      <c r="A194" s="125" t="s">
        <v>141</v>
      </c>
      <c r="B194" s="129">
        <v>80.7</v>
      </c>
      <c r="C194" s="80">
        <v>-2.4183796899999999E-2</v>
      </c>
      <c r="D194" s="106">
        <v>72.8</v>
      </c>
      <c r="E194" s="107">
        <f>IF(ISNUMBER(D194), (D194 - $B194) / $B194, "")</f>
        <v>-9.7893432465923233E-2</v>
      </c>
      <c r="F194" s="108">
        <f>IF(ISNUMBER(D194), $B199 * E194, "")</f>
        <v>-14684.014869888484</v>
      </c>
      <c r="G194" s="109">
        <v>73.5</v>
      </c>
      <c r="H194" s="107">
        <f>IF(ISNUMBER(G194), (G194 - $B194) / $B194, "")</f>
        <v>-8.9219330855018625E-2</v>
      </c>
      <c r="I194" s="110">
        <f>IF(ISNUMBER(G194), $B199 * H194, "")</f>
        <v>-13382.899628252793</v>
      </c>
      <c r="J194" s="106">
        <v>74.7</v>
      </c>
      <c r="K194" s="107">
        <f>IF(ISNUMBER(J194), (J194 - $B194) / $B194, "")</f>
        <v>-7.434944237918216E-2</v>
      </c>
      <c r="L194" s="108">
        <f>IF(ISNUMBER(J194), $B199 * K194, "")</f>
        <v>-11152.416356877324</v>
      </c>
      <c r="M194" s="109">
        <v>74.099999999999994</v>
      </c>
      <c r="N194" s="107">
        <f>IF(ISNUMBER(M194), (M194 - $B194) / $B194, "")</f>
        <v>-8.1784386617100469E-2</v>
      </c>
      <c r="O194" s="108">
        <f>IF(ISNUMBER(M194), $B199 * N194, "")</f>
        <v>-12267.657992565069</v>
      </c>
      <c r="Q194" s="228"/>
      <c r="R194" s="228"/>
      <c r="S194" s="228"/>
    </row>
    <row r="195" spans="1:19" ht="17.25" thickBot="1">
      <c r="A195" s="125" t="s">
        <v>244</v>
      </c>
      <c r="B195" s="126">
        <v>1215</v>
      </c>
      <c r="C195" s="77">
        <v>-2.8000000000000001E-2</v>
      </c>
      <c r="D195" s="15">
        <v>1100</v>
      </c>
      <c r="E195" s="32">
        <f t="shared" ref="E195:E198" si="106">IF(ISNUMBER(D195), (D195 - $B195) / $B195, "")</f>
        <v>-9.4650205761316872E-2</v>
      </c>
      <c r="F195" s="18">
        <f>IF(ISNUMBER(D195), $B199 * E195, "")</f>
        <v>-14197.530864197532</v>
      </c>
      <c r="G195" s="31">
        <v>1120</v>
      </c>
      <c r="H195" s="32">
        <f t="shared" ref="H195:H198" si="107">IF(ISNUMBER(G195), (G195 - $B195) / $B195, "")</f>
        <v>-7.8189300411522639E-2</v>
      </c>
      <c r="I195" s="101">
        <f>IF(ISNUMBER(G195), $B199 * H195, "")</f>
        <v>-11728.395061728395</v>
      </c>
      <c r="J195" s="15">
        <v>1135</v>
      </c>
      <c r="K195" s="32">
        <f t="shared" ref="K195:K198" si="108">IF(ISNUMBER(J195), (J195 - $B195) / $B195, "")</f>
        <v>-6.584362139917696E-2</v>
      </c>
      <c r="L195" s="18">
        <f>IF(ISNUMBER(J195), $B199 * K195, "")</f>
        <v>-9876.5432098765432</v>
      </c>
      <c r="M195" s="31">
        <v>1115</v>
      </c>
      <c r="N195" s="32">
        <f t="shared" ref="N195:N198" si="109">IF(ISNUMBER(M195), (M195 - $B195) / $B195, "")</f>
        <v>-8.2304526748971193E-2</v>
      </c>
      <c r="O195" s="18">
        <f>IF(ISNUMBER(M195), $B199 * N195, "")</f>
        <v>-12345.679012345679</v>
      </c>
      <c r="Q195" s="228"/>
      <c r="R195" s="228"/>
      <c r="S195" s="228"/>
    </row>
    <row r="196" spans="1:19" ht="17.25" thickBot="1">
      <c r="A196" s="125" t="s">
        <v>135</v>
      </c>
      <c r="B196" s="126">
        <v>217</v>
      </c>
      <c r="C196" s="77">
        <v>-3.125E-2</v>
      </c>
      <c r="D196" s="15">
        <v>189</v>
      </c>
      <c r="E196" s="32">
        <f t="shared" si="106"/>
        <v>-0.12903225806451613</v>
      </c>
      <c r="F196" s="18">
        <f>IF(ISNUMBER(D196), $B199 * E196, "")</f>
        <v>-19354.83870967742</v>
      </c>
      <c r="G196" s="31">
        <v>192</v>
      </c>
      <c r="H196" s="32">
        <f t="shared" si="107"/>
        <v>-0.1152073732718894</v>
      </c>
      <c r="I196" s="101">
        <f>IF(ISNUMBER(G196), $B199 * H196, "")</f>
        <v>-17281.10599078341</v>
      </c>
      <c r="J196" s="15">
        <v>196</v>
      </c>
      <c r="K196" s="32">
        <f t="shared" si="108"/>
        <v>-9.6774193548387094E-2</v>
      </c>
      <c r="L196" s="18">
        <f>IF(ISNUMBER(J196), $B199 * K196, "")</f>
        <v>-14516.129032258064</v>
      </c>
      <c r="M196" s="31">
        <v>196</v>
      </c>
      <c r="N196" s="32">
        <f t="shared" si="109"/>
        <v>-9.6774193548387094E-2</v>
      </c>
      <c r="O196" s="18">
        <f>IF(ISNUMBER(M196), $B199 * N196, "")</f>
        <v>-14516.129032258064</v>
      </c>
      <c r="Q196" s="228"/>
      <c r="R196" s="228"/>
      <c r="S196" s="228"/>
    </row>
    <row r="197" spans="1:19">
      <c r="A197" s="125" t="s">
        <v>62</v>
      </c>
      <c r="B197" s="126">
        <v>27410</v>
      </c>
      <c r="C197" s="77">
        <v>-3.24744088E-2</v>
      </c>
      <c r="D197" s="15">
        <v>24280</v>
      </c>
      <c r="E197" s="32">
        <f t="shared" si="106"/>
        <v>-0.11419190076614374</v>
      </c>
      <c r="F197" s="18">
        <f>IF(ISNUMBER(D197), $B199 * E197, "")</f>
        <v>-17128.78511492156</v>
      </c>
      <c r="G197" s="31">
        <v>24520</v>
      </c>
      <c r="H197" s="32">
        <f t="shared" si="107"/>
        <v>-0.1054359722728931</v>
      </c>
      <c r="I197" s="101">
        <f>IF(ISNUMBER(G197), $B199 * H197, "")</f>
        <v>-15815.395840933965</v>
      </c>
      <c r="J197" s="15">
        <v>24780</v>
      </c>
      <c r="K197" s="32">
        <f t="shared" si="108"/>
        <v>-9.5950383071871578E-2</v>
      </c>
      <c r="L197" s="18">
        <f>IF(ISNUMBER(J197), $B199 * K197, "")</f>
        <v>-14392.557460780738</v>
      </c>
      <c r="M197" s="31">
        <v>24640</v>
      </c>
      <c r="N197" s="32">
        <f t="shared" si="109"/>
        <v>-0.10105800802626778</v>
      </c>
      <c r="O197" s="18">
        <f>IF(ISNUMBER(M197), $B199 * N197, "")</f>
        <v>-15158.701203940167</v>
      </c>
      <c r="Q197" s="250"/>
      <c r="R197" s="251"/>
      <c r="S197" s="252"/>
    </row>
    <row r="198" spans="1:19" ht="17.25" thickBot="1">
      <c r="A198" s="130" t="s">
        <v>133</v>
      </c>
      <c r="B198" s="131">
        <v>2375</v>
      </c>
      <c r="C198" s="79">
        <v>-4.2338709699999998E-2</v>
      </c>
      <c r="D198" s="24">
        <v>2080</v>
      </c>
      <c r="E198" s="25">
        <f t="shared" si="106"/>
        <v>-0.12421052631578948</v>
      </c>
      <c r="F198" s="104">
        <f>IF(ISNUMBER(D198), $B199 * E198, "")</f>
        <v>-18631.578947368424</v>
      </c>
      <c r="G198" s="102">
        <v>2115</v>
      </c>
      <c r="H198" s="25">
        <f t="shared" si="107"/>
        <v>-0.10947368421052632</v>
      </c>
      <c r="I198" s="103">
        <f>IF(ISNUMBER(G198), $B199 * H198, "")</f>
        <v>-16421.052631578947</v>
      </c>
      <c r="J198" s="24">
        <v>2115</v>
      </c>
      <c r="K198" s="25">
        <f t="shared" si="108"/>
        <v>-0.10947368421052632</v>
      </c>
      <c r="L198" s="104">
        <f>IF(ISNUMBER(J198), $B199 * K198, "")</f>
        <v>-16421.052631578947</v>
      </c>
      <c r="M198" s="102">
        <v>2090</v>
      </c>
      <c r="N198" s="25">
        <f t="shared" si="109"/>
        <v>-0.12</v>
      </c>
      <c r="O198" s="104">
        <f>IF(ISNUMBER(M198), $B199 * N198, "")</f>
        <v>-18000</v>
      </c>
      <c r="Q198" s="253"/>
      <c r="R198" s="254"/>
      <c r="S198" s="255"/>
    </row>
    <row r="199" spans="1:19" ht="17.25" thickBot="1">
      <c r="A199" s="132" t="s">
        <v>266</v>
      </c>
      <c r="B199" s="261">
        <f>$B$37</f>
        <v>150000</v>
      </c>
      <c r="C199" s="262"/>
      <c r="D199" s="26" t="s">
        <v>267</v>
      </c>
      <c r="E199" s="27">
        <f>IF(COUNT(E179:E198), SUM(E179:E198) / COUNT(E179:E198), 0)</f>
        <v>-8.4849989244640323E-2</v>
      </c>
      <c r="F199" s="28">
        <f>SUM(F179:F198)</f>
        <v>-254549.96773392099</v>
      </c>
      <c r="G199" s="26" t="s">
        <v>267</v>
      </c>
      <c r="H199" s="27">
        <f>IF(COUNT(H179:H198), SUM(H179:H198) / COUNT(H179:H198), 0)</f>
        <v>-7.2584169690312977E-2</v>
      </c>
      <c r="I199" s="28">
        <f>SUM(I179:I198)</f>
        <v>-217752.50907093892</v>
      </c>
      <c r="J199" s="26" t="s">
        <v>267</v>
      </c>
      <c r="K199" s="27">
        <f>IF(COUNT(K179:K198), SUM(K179:K198) / COUNT(K179:K198), 0)</f>
        <v>-6.5516909934634604E-2</v>
      </c>
      <c r="L199" s="28">
        <f>SUM(L179:L198)</f>
        <v>-196550.72980390384</v>
      </c>
      <c r="M199" s="26" t="s">
        <v>267</v>
      </c>
      <c r="N199" s="27">
        <f>IF(COUNT(N179:N198), SUM(N179:N198) / COUNT(N179:N198), 0)</f>
        <v>-6.8752447522733753E-2</v>
      </c>
      <c r="O199" s="28">
        <f>SUM(O179:O198)</f>
        <v>-206257.3425682013</v>
      </c>
      <c r="Q199" s="256"/>
      <c r="R199" s="257"/>
      <c r="S199" s="258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2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35" priority="157">
      <formula>AND($N17 &gt; 0, ISNUMBER($N17))</formula>
    </cfRule>
    <cfRule type="expression" dxfId="1234" priority="158">
      <formula>AND($N17 = 0 * ISNUMBER($N17))</formula>
    </cfRule>
    <cfRule type="expression" dxfId="1233" priority="159">
      <formula>AND($N17 &lt; 0, ISNUMBER($N17))</formula>
    </cfRule>
  </conditionalFormatting>
  <conditionalFormatting sqref="A17:F36">
    <cfRule type="expression" dxfId="1232" priority="166">
      <formula>AND($E17 &gt; 0, ISNUMBER($E17))</formula>
    </cfRule>
    <cfRule type="expression" dxfId="1231" priority="167">
      <formula>AND($E17 = 0 * ISNUMBER($E17))</formula>
    </cfRule>
    <cfRule type="expression" dxfId="1230" priority="168">
      <formula>AND($E17 &lt; 0, ISNUMBER($E17))</formula>
    </cfRule>
  </conditionalFormatting>
  <conditionalFormatting sqref="A17:C36 G17:I36">
    <cfRule type="expression" dxfId="1229" priority="163">
      <formula>AND($H17 &gt; 0, ISNUMBER($H17))</formula>
    </cfRule>
    <cfRule type="expression" dxfId="1228" priority="164">
      <formula>AND($H17 = 0 * ISNUMBER($H17))</formula>
    </cfRule>
    <cfRule type="expression" dxfId="1227" priority="165">
      <formula>AND($H17 &lt; 0, ISNUMBER($H17))</formula>
    </cfRule>
  </conditionalFormatting>
  <conditionalFormatting sqref="A17:C36 J17:L36">
    <cfRule type="expression" dxfId="1226" priority="160">
      <formula>AND($K17 &gt; 0, ISNUMBER($K17))</formula>
    </cfRule>
    <cfRule type="expression" dxfId="1225" priority="161">
      <formula>AND($K17 = 0 * ISNUMBER($K17))</formula>
    </cfRule>
    <cfRule type="expression" dxfId="1224" priority="162">
      <formula>AND($K17 &lt; 0, ISNUMBER($K17))</formula>
    </cfRule>
  </conditionalFormatting>
  <conditionalFormatting sqref="D15:F16 E37:F37">
    <cfRule type="expression" dxfId="1223" priority="154">
      <formula>$E$37 &gt; 0</formula>
    </cfRule>
    <cfRule type="expression" dxfId="1222" priority="155">
      <formula>$E$37 = 0</formula>
    </cfRule>
    <cfRule type="expression" dxfId="1221" priority="156">
      <formula>$E$37 &lt; 0</formula>
    </cfRule>
  </conditionalFormatting>
  <conditionalFormatting sqref="G15:I16 H37:I37">
    <cfRule type="expression" dxfId="1220" priority="151">
      <formula>$H$37 &gt; 0</formula>
    </cfRule>
    <cfRule type="expression" dxfId="1219" priority="152">
      <formula>$H$37 = 0</formula>
    </cfRule>
    <cfRule type="expression" dxfId="1218" priority="153">
      <formula>$H$37 &lt; 0</formula>
    </cfRule>
  </conditionalFormatting>
  <conditionalFormatting sqref="J15:L16 K37:L37">
    <cfRule type="expression" dxfId="1217" priority="148">
      <formula>$K$37 &gt; 0</formula>
    </cfRule>
    <cfRule type="expression" dxfId="1216" priority="149">
      <formula>$K$37 = 0</formula>
    </cfRule>
    <cfRule type="expression" dxfId="1215" priority="150">
      <formula>$K$37 &lt; 0</formula>
    </cfRule>
  </conditionalFormatting>
  <conditionalFormatting sqref="M15:O16 N37:O37">
    <cfRule type="expression" dxfId="1214" priority="145">
      <formula>$N$37 &gt; 0</formula>
    </cfRule>
    <cfRule type="expression" dxfId="1213" priority="146">
      <formula>$N$37 = 0</formula>
    </cfRule>
    <cfRule type="expression" dxfId="1212" priority="147">
      <formula>$N$37 &lt; 0</formula>
    </cfRule>
  </conditionalFormatting>
  <conditionalFormatting sqref="A44:C63 M44:O63">
    <cfRule type="expression" dxfId="1211" priority="133">
      <formula>AND($N44 &gt; 0, ISNUMBER($N44))</formula>
    </cfRule>
    <cfRule type="expression" dxfId="1210" priority="134">
      <formula>AND($N44 = 0 * ISNUMBER($N44))</formula>
    </cfRule>
    <cfRule type="expression" dxfId="1209" priority="135">
      <formula>AND($N44 &lt; 0, ISNUMBER($N44))</formula>
    </cfRule>
  </conditionalFormatting>
  <conditionalFormatting sqref="A44:F63">
    <cfRule type="expression" dxfId="1208" priority="142">
      <formula>AND($E44 &gt; 0, ISNUMBER($E44))</formula>
    </cfRule>
    <cfRule type="expression" dxfId="1207" priority="143">
      <formula>AND($E44 = 0 * ISNUMBER($E44))</formula>
    </cfRule>
    <cfRule type="expression" dxfId="1206" priority="144">
      <formula>AND($E44 &lt; 0, ISNUMBER($E44))</formula>
    </cfRule>
  </conditionalFormatting>
  <conditionalFormatting sqref="A44:C63 G44:I63">
    <cfRule type="expression" dxfId="1205" priority="139">
      <formula>AND($H44 &gt; 0, ISNUMBER($H44))</formula>
    </cfRule>
    <cfRule type="expression" dxfId="1204" priority="140">
      <formula>AND($H44 = 0 * ISNUMBER($H44))</formula>
    </cfRule>
    <cfRule type="expression" dxfId="1203" priority="141">
      <formula>AND($H44 &lt; 0, ISNUMBER($H44))</formula>
    </cfRule>
  </conditionalFormatting>
  <conditionalFormatting sqref="A44:C63 J44:L63">
    <cfRule type="expression" dxfId="1202" priority="136">
      <formula>AND($K44 &gt; 0, ISNUMBER($K44))</formula>
    </cfRule>
    <cfRule type="expression" dxfId="1201" priority="137">
      <formula>AND($K44 = 0 * ISNUMBER($K44))</formula>
    </cfRule>
    <cfRule type="expression" dxfId="1200" priority="138">
      <formula>AND($K44 &lt; 0, ISNUMBER($K44))</formula>
    </cfRule>
  </conditionalFormatting>
  <conditionalFormatting sqref="D42:F43 E64:F64">
    <cfRule type="expression" dxfId="1199" priority="130">
      <formula>$E$64 &gt; 0</formula>
    </cfRule>
    <cfRule type="expression" dxfId="1198" priority="131">
      <formula>$E$64 = 0</formula>
    </cfRule>
    <cfRule type="expression" dxfId="1197" priority="132">
      <formula>$E$64 &lt; 0</formula>
    </cfRule>
  </conditionalFormatting>
  <conditionalFormatting sqref="G42:I43 H64:I64">
    <cfRule type="expression" dxfId="1196" priority="127">
      <formula>$H$64 &gt; 0</formula>
    </cfRule>
    <cfRule type="expression" dxfId="1195" priority="128">
      <formula>$H$64 = 0</formula>
    </cfRule>
    <cfRule type="expression" dxfId="1194" priority="129">
      <formula>$H$64 &lt; 0</formula>
    </cfRule>
  </conditionalFormatting>
  <conditionalFormatting sqref="J42:L43 K64:L64">
    <cfRule type="expression" dxfId="1193" priority="124">
      <formula>$K$64 &gt; 0</formula>
    </cfRule>
    <cfRule type="expression" dxfId="1192" priority="125">
      <formula>$K$64 = 0</formula>
    </cfRule>
    <cfRule type="expression" dxfId="1191" priority="126">
      <formula>$K$64 &lt; 0</formula>
    </cfRule>
  </conditionalFormatting>
  <conditionalFormatting sqref="M42:O43 N64:O64">
    <cfRule type="expression" dxfId="1190" priority="121">
      <formula>$N$64 &gt; 0</formula>
    </cfRule>
    <cfRule type="expression" dxfId="1189" priority="122">
      <formula>$N$64 = 0</formula>
    </cfRule>
    <cfRule type="expression" dxfId="1188" priority="123">
      <formula>$N$64 &lt; 0</formula>
    </cfRule>
  </conditionalFormatting>
  <conditionalFormatting sqref="A71:C90 M71:O90">
    <cfRule type="expression" dxfId="1187" priority="109">
      <formula>AND($N71 &gt; 0, ISNUMBER($N71))</formula>
    </cfRule>
    <cfRule type="expression" dxfId="1186" priority="110">
      <formula>AND($N71 = 0 * ISNUMBER($N71))</formula>
    </cfRule>
    <cfRule type="expression" dxfId="1185" priority="111">
      <formula>AND($N71 &lt; 0, ISNUMBER($N71))</formula>
    </cfRule>
  </conditionalFormatting>
  <conditionalFormatting sqref="A71:F90">
    <cfRule type="expression" dxfId="1184" priority="118">
      <formula>AND($E71 &gt; 0, ISNUMBER($E71))</formula>
    </cfRule>
    <cfRule type="expression" dxfId="1183" priority="119">
      <formula>AND($E71 = 0 * ISNUMBER($E71))</formula>
    </cfRule>
    <cfRule type="expression" dxfId="1182" priority="120">
      <formula>AND($E71 &lt; 0, ISNUMBER($E71))</formula>
    </cfRule>
  </conditionalFormatting>
  <conditionalFormatting sqref="A71:C90 G71:I90">
    <cfRule type="expression" dxfId="1181" priority="115">
      <formula>AND($H71 &gt; 0, ISNUMBER($H71))</formula>
    </cfRule>
    <cfRule type="expression" dxfId="1180" priority="116">
      <formula>AND($H71 = 0 * ISNUMBER($H71))</formula>
    </cfRule>
    <cfRule type="expression" dxfId="1179" priority="117">
      <formula>AND($H71 &lt; 0, ISNUMBER($H71))</formula>
    </cfRule>
  </conditionalFormatting>
  <conditionalFormatting sqref="A71:C90 J71:L90">
    <cfRule type="expression" dxfId="1178" priority="112">
      <formula>AND($K71 &gt; 0, ISNUMBER($K71))</formula>
    </cfRule>
    <cfRule type="expression" dxfId="1177" priority="113">
      <formula>AND($K71 = 0 * ISNUMBER($K71))</formula>
    </cfRule>
    <cfRule type="expression" dxfId="1176" priority="114">
      <formula>AND($K71 &lt; 0, ISNUMBER($K71))</formula>
    </cfRule>
  </conditionalFormatting>
  <conditionalFormatting sqref="D69:F70 E91:F91">
    <cfRule type="expression" dxfId="1175" priority="106">
      <formula>$E$91 &gt; 0</formula>
    </cfRule>
    <cfRule type="expression" dxfId="1174" priority="107">
      <formula>$E$91 = 0</formula>
    </cfRule>
    <cfRule type="expression" dxfId="1173" priority="108">
      <formula>$E$91 &lt; 0</formula>
    </cfRule>
  </conditionalFormatting>
  <conditionalFormatting sqref="G69:I70 H91:I91">
    <cfRule type="expression" dxfId="1172" priority="103">
      <formula>$H$91 &gt; 0</formula>
    </cfRule>
    <cfRule type="expression" dxfId="1171" priority="104">
      <formula>$H$91 = 0</formula>
    </cfRule>
    <cfRule type="expression" dxfId="1170" priority="105">
      <formula>$H$91 &lt; 0</formula>
    </cfRule>
  </conditionalFormatting>
  <conditionalFormatting sqref="J69:L70 K91:L91">
    <cfRule type="expression" dxfId="1169" priority="100">
      <formula>$K$91 &gt; 0</formula>
    </cfRule>
    <cfRule type="expression" dxfId="1168" priority="101">
      <formula>$K$91 = 0</formula>
    </cfRule>
    <cfRule type="expression" dxfId="1167" priority="102">
      <formula>$K$91 &lt; 0</formula>
    </cfRule>
  </conditionalFormatting>
  <conditionalFormatting sqref="M69:O70 N91:O91">
    <cfRule type="expression" dxfId="1166" priority="97">
      <formula>$N$91 &gt; 0</formula>
    </cfRule>
    <cfRule type="expression" dxfId="1165" priority="98">
      <formula>$N$91 = 0</formula>
    </cfRule>
    <cfRule type="expression" dxfId="1164" priority="99">
      <formula>$N$91 &lt; 0</formula>
    </cfRule>
  </conditionalFormatting>
  <conditionalFormatting sqref="A98:C117 M98:O117">
    <cfRule type="expression" dxfId="1163" priority="85">
      <formula>AND($N98 &gt; 0, ISNUMBER($N98))</formula>
    </cfRule>
    <cfRule type="expression" dxfId="1162" priority="86">
      <formula>AND($N98 = 0 * ISNUMBER($N98))</formula>
    </cfRule>
    <cfRule type="expression" dxfId="1161" priority="87">
      <formula>AND($N98 &lt; 0, ISNUMBER($N98))</formula>
    </cfRule>
  </conditionalFormatting>
  <conditionalFormatting sqref="A98:F117">
    <cfRule type="expression" dxfId="1160" priority="94">
      <formula>AND($E98 &gt; 0, ISNUMBER($E98))</formula>
    </cfRule>
    <cfRule type="expression" dxfId="1159" priority="95">
      <formula>AND($E98 = 0 * ISNUMBER($E98))</formula>
    </cfRule>
    <cfRule type="expression" dxfId="1158" priority="96">
      <formula>AND($E98 &lt; 0, ISNUMBER($E98))</formula>
    </cfRule>
  </conditionalFormatting>
  <conditionalFormatting sqref="A98:C117 G98:I117">
    <cfRule type="expression" dxfId="1157" priority="91">
      <formula>AND($H98 &gt; 0, ISNUMBER($H98))</formula>
    </cfRule>
    <cfRule type="expression" dxfId="1156" priority="92">
      <formula>AND($H98 = 0 * ISNUMBER($H98))</formula>
    </cfRule>
    <cfRule type="expression" dxfId="1155" priority="93">
      <formula>AND($H98 &lt; 0, ISNUMBER($H98))</formula>
    </cfRule>
  </conditionalFormatting>
  <conditionalFormatting sqref="A98:C117 J98:L117">
    <cfRule type="expression" dxfId="1154" priority="88">
      <formula>AND($K98 &gt; 0, ISNUMBER($K98))</formula>
    </cfRule>
    <cfRule type="expression" dxfId="1153" priority="89">
      <formula>AND($K98 = 0 * ISNUMBER($K98))</formula>
    </cfRule>
    <cfRule type="expression" dxfId="1152" priority="90">
      <formula>AND($K98 &lt; 0, ISNUMBER($K98))</formula>
    </cfRule>
  </conditionalFormatting>
  <conditionalFormatting sqref="D96:F97 E118:F118">
    <cfRule type="expression" dxfId="1151" priority="82">
      <formula>$E$118 &gt; 0</formula>
    </cfRule>
    <cfRule type="expression" dxfId="1150" priority="83">
      <formula>$E$118 = 0</formula>
    </cfRule>
    <cfRule type="expression" dxfId="1149" priority="84">
      <formula>$E$118 &lt; 0</formula>
    </cfRule>
  </conditionalFormatting>
  <conditionalFormatting sqref="G96:I97 H118:I118">
    <cfRule type="expression" dxfId="1148" priority="79">
      <formula>$H$118 &gt; 0</formula>
    </cfRule>
    <cfRule type="expression" dxfId="1147" priority="80">
      <formula>$H$118 = 0</formula>
    </cfRule>
    <cfRule type="expression" dxfId="1146" priority="81">
      <formula>$H$118 &lt; 0</formula>
    </cfRule>
  </conditionalFormatting>
  <conditionalFormatting sqref="J96:L97 K118:L118">
    <cfRule type="expression" dxfId="1145" priority="76">
      <formula>$K$118 &gt; 0</formula>
    </cfRule>
    <cfRule type="expression" dxfId="1144" priority="77">
      <formula>$K$118 = 0</formula>
    </cfRule>
    <cfRule type="expression" dxfId="1143" priority="78">
      <formula>$K$118 &lt; 0</formula>
    </cfRule>
  </conditionalFormatting>
  <conditionalFormatting sqref="M96:O97 N118:O118">
    <cfRule type="expression" dxfId="1142" priority="73">
      <formula>$N$118 &gt; 0</formula>
    </cfRule>
    <cfRule type="expression" dxfId="1141" priority="74">
      <formula>$N$118 = 0</formula>
    </cfRule>
    <cfRule type="expression" dxfId="1140" priority="75">
      <formula>$N$118 &lt; 0</formula>
    </cfRule>
  </conditionalFormatting>
  <conditionalFormatting sqref="A125:C144 M125:O144">
    <cfRule type="expression" dxfId="1139" priority="61">
      <formula>AND($N125 &gt; 0, ISNUMBER($N125))</formula>
    </cfRule>
    <cfRule type="expression" dxfId="1138" priority="62">
      <formula>AND($N125 = 0 * ISNUMBER($N125))</formula>
    </cfRule>
    <cfRule type="expression" dxfId="1137" priority="63">
      <formula>AND($N125 &lt; 0, ISNUMBER($N125))</formula>
    </cfRule>
  </conditionalFormatting>
  <conditionalFormatting sqref="A125:F144">
    <cfRule type="expression" dxfId="1136" priority="70">
      <formula>AND($E125 &gt; 0, ISNUMBER($E125))</formula>
    </cfRule>
    <cfRule type="expression" dxfId="1135" priority="71">
      <formula>AND($E125 = 0 * ISNUMBER($E125))</formula>
    </cfRule>
    <cfRule type="expression" dxfId="1134" priority="72">
      <formula>AND($E125 &lt; 0, ISNUMBER($E125))</formula>
    </cfRule>
  </conditionalFormatting>
  <conditionalFormatting sqref="A125:C144 G125:I144">
    <cfRule type="expression" dxfId="1133" priority="67">
      <formula>AND($H125 &gt; 0, ISNUMBER($H125))</formula>
    </cfRule>
    <cfRule type="expression" dxfId="1132" priority="68">
      <formula>AND($H125 = 0 * ISNUMBER($H125))</formula>
    </cfRule>
    <cfRule type="expression" dxfId="1131" priority="69">
      <formula>AND($H125 &lt; 0, ISNUMBER($H125))</formula>
    </cfRule>
  </conditionalFormatting>
  <conditionalFormatting sqref="A125:C144 J125:L144">
    <cfRule type="expression" dxfId="1130" priority="64">
      <formula>AND($K125 &gt; 0, ISNUMBER($K125))</formula>
    </cfRule>
    <cfRule type="expression" dxfId="1129" priority="65">
      <formula>AND($K125 = 0 * ISNUMBER($K125))</formula>
    </cfRule>
    <cfRule type="expression" dxfId="1128" priority="66">
      <formula>AND($K125 &lt; 0, ISNUMBER($K125))</formula>
    </cfRule>
  </conditionalFormatting>
  <conditionalFormatting sqref="D123:F124 E145:F145">
    <cfRule type="expression" dxfId="1127" priority="58">
      <formula>$E$145 &gt; 0</formula>
    </cfRule>
    <cfRule type="expression" dxfId="1126" priority="59">
      <formula>$E$145 = 0</formula>
    </cfRule>
    <cfRule type="expression" dxfId="1125" priority="60">
      <formula>$E$145 &lt; 0</formula>
    </cfRule>
  </conditionalFormatting>
  <conditionalFormatting sqref="G123:I124 H145:I145">
    <cfRule type="expression" dxfId="1124" priority="55">
      <formula>$H$145 &gt; 0</formula>
    </cfRule>
    <cfRule type="expression" dxfId="1123" priority="56">
      <formula>$H$145 = 0</formula>
    </cfRule>
    <cfRule type="expression" dxfId="1122" priority="57">
      <formula>$H$145 &lt; 0</formula>
    </cfRule>
  </conditionalFormatting>
  <conditionalFormatting sqref="J123:L124 K145:L145">
    <cfRule type="expression" dxfId="1121" priority="52">
      <formula>$K$145 &gt; 0</formula>
    </cfRule>
    <cfRule type="expression" dxfId="1120" priority="53">
      <formula>$K$145 = 0</formula>
    </cfRule>
    <cfRule type="expression" dxfId="1119" priority="54">
      <formula>$K$145 &lt; 0</formula>
    </cfRule>
  </conditionalFormatting>
  <conditionalFormatting sqref="M123:O124 N145:O145">
    <cfRule type="expression" dxfId="1118" priority="49">
      <formula>$N$145 &gt; 0</formula>
    </cfRule>
    <cfRule type="expression" dxfId="1117" priority="50">
      <formula>$N$145 = 0</formula>
    </cfRule>
    <cfRule type="expression" dxfId="1116" priority="51">
      <formula>$N$145 &lt; 0</formula>
    </cfRule>
  </conditionalFormatting>
  <conditionalFormatting sqref="A152:C171 M152:O171">
    <cfRule type="expression" dxfId="1115" priority="37">
      <formula>AND($N152 &gt; 0, ISNUMBER($N152))</formula>
    </cfRule>
    <cfRule type="expression" dxfId="1114" priority="38">
      <formula>AND($N152 = 0 * ISNUMBER($N152))</formula>
    </cfRule>
    <cfRule type="expression" dxfId="1113" priority="39">
      <formula>AND($N152 &lt; 0, ISNUMBER($N152))</formula>
    </cfRule>
  </conditionalFormatting>
  <conditionalFormatting sqref="A152:F171">
    <cfRule type="expression" dxfId="1112" priority="46">
      <formula>AND($E152 &gt; 0, ISNUMBER($E152))</formula>
    </cfRule>
    <cfRule type="expression" dxfId="1111" priority="47">
      <formula>AND($E152 = 0 * ISNUMBER($E152))</formula>
    </cfRule>
    <cfRule type="expression" dxfId="1110" priority="48">
      <formula>AND($E152 &lt; 0, ISNUMBER($E152))</formula>
    </cfRule>
  </conditionalFormatting>
  <conditionalFormatting sqref="A152:C171 G152:I171">
    <cfRule type="expression" dxfId="1109" priority="43">
      <formula>AND($H152 &gt; 0, ISNUMBER($H152))</formula>
    </cfRule>
    <cfRule type="expression" dxfId="1108" priority="44">
      <formula>AND($H152 = 0 * ISNUMBER($H152))</formula>
    </cfRule>
    <cfRule type="expression" dxfId="1107" priority="45">
      <formula>AND($H152 &lt; 0, ISNUMBER($H152))</formula>
    </cfRule>
  </conditionalFormatting>
  <conditionalFormatting sqref="A152:C171 J152:L171">
    <cfRule type="expression" dxfId="1106" priority="40">
      <formula>AND($K152 &gt; 0, ISNUMBER($K152))</formula>
    </cfRule>
    <cfRule type="expression" dxfId="1105" priority="41">
      <formula>AND($K152 = 0 * ISNUMBER($K152))</formula>
    </cfRule>
    <cfRule type="expression" dxfId="1104" priority="42">
      <formula>AND($K152 &lt; 0, ISNUMBER($K152))</formula>
    </cfRule>
  </conditionalFormatting>
  <conditionalFormatting sqref="D150:F151 E172:F172">
    <cfRule type="expression" dxfId="1103" priority="34">
      <formula>$E$172 &gt; 0</formula>
    </cfRule>
    <cfRule type="expression" dxfId="1102" priority="35">
      <formula>$E$172 = 0</formula>
    </cfRule>
    <cfRule type="expression" dxfId="1101" priority="36">
      <formula>$E$172 &lt; 0</formula>
    </cfRule>
  </conditionalFormatting>
  <conditionalFormatting sqref="G150:I151 H172:I172">
    <cfRule type="expression" dxfId="1100" priority="31">
      <formula>$H$172 &gt; 0</formula>
    </cfRule>
    <cfRule type="expression" dxfId="1099" priority="32">
      <formula>$H$172 = 0</formula>
    </cfRule>
    <cfRule type="expression" dxfId="1098" priority="33">
      <formula>$H$172 &lt; 0</formula>
    </cfRule>
  </conditionalFormatting>
  <conditionalFormatting sqref="J150:L151 K172:L172">
    <cfRule type="expression" dxfId="1097" priority="28">
      <formula>$K$172 &gt; 0</formula>
    </cfRule>
    <cfRule type="expression" dxfId="1096" priority="29">
      <formula>$K$172 = 0</formula>
    </cfRule>
    <cfRule type="expression" dxfId="1095" priority="30">
      <formula>$K$172 &lt; 0</formula>
    </cfRule>
  </conditionalFormatting>
  <conditionalFormatting sqref="M150:O151 N172:O172">
    <cfRule type="expression" dxfId="1094" priority="25">
      <formula>$N$172 &gt; 0</formula>
    </cfRule>
    <cfRule type="expression" dxfId="1093" priority="26">
      <formula>$N$172 = 0</formula>
    </cfRule>
    <cfRule type="expression" dxfId="1092" priority="27">
      <formula>$N$172 &lt; 0</formula>
    </cfRule>
  </conditionalFormatting>
  <conditionalFormatting sqref="A179:C198 M179:O198">
    <cfRule type="expression" dxfId="1091" priority="13">
      <formula>AND($N179 &gt; 0, ISNUMBER($N179))</formula>
    </cfRule>
    <cfRule type="expression" dxfId="1090" priority="14">
      <formula>AND($N179 = 0 * ISNUMBER($N179))</formula>
    </cfRule>
    <cfRule type="expression" dxfId="1089" priority="15">
      <formula>AND($N179 &lt; 0, ISNUMBER($N179))</formula>
    </cfRule>
  </conditionalFormatting>
  <conditionalFormatting sqref="A179:F198">
    <cfRule type="expression" dxfId="1088" priority="22">
      <formula>AND($E179 &gt; 0, ISNUMBER($E179))</formula>
    </cfRule>
    <cfRule type="expression" dxfId="1087" priority="23">
      <formula>AND($E179 = 0 * ISNUMBER($E179))</formula>
    </cfRule>
    <cfRule type="expression" dxfId="1086" priority="24">
      <formula>AND($E179 &lt; 0, ISNUMBER($E179))</formula>
    </cfRule>
  </conditionalFormatting>
  <conditionalFormatting sqref="A179:C198 G179:I198">
    <cfRule type="expression" dxfId="1085" priority="19">
      <formula>AND($H179 &gt; 0, ISNUMBER($H179))</formula>
    </cfRule>
    <cfRule type="expression" dxfId="1084" priority="20">
      <formula>AND($H179 = 0 * ISNUMBER($H179))</formula>
    </cfRule>
    <cfRule type="expression" dxfId="1083" priority="21">
      <formula>AND($H179 &lt; 0, ISNUMBER($H179))</formula>
    </cfRule>
  </conditionalFormatting>
  <conditionalFormatting sqref="A179:C198 J179:L198">
    <cfRule type="expression" dxfId="1082" priority="16">
      <formula>AND($K179 &gt; 0, ISNUMBER($K179))</formula>
    </cfRule>
    <cfRule type="expression" dxfId="1081" priority="17">
      <formula>AND($K179 = 0 * ISNUMBER($K179))</formula>
    </cfRule>
    <cfRule type="expression" dxfId="1080" priority="18">
      <formula>AND($K179 &lt; 0, ISNUMBER($K179))</formula>
    </cfRule>
  </conditionalFormatting>
  <conditionalFormatting sqref="D177:F178 E199:F199">
    <cfRule type="expression" dxfId="1079" priority="10">
      <formula>$E$199 &gt; 0</formula>
    </cfRule>
    <cfRule type="expression" dxfId="1078" priority="11">
      <formula>$E$199 = 0</formula>
    </cfRule>
    <cfRule type="expression" dxfId="1077" priority="12">
      <formula>$E$199 &lt; 0</formula>
    </cfRule>
  </conditionalFormatting>
  <conditionalFormatting sqref="G177:I178 H199:I199">
    <cfRule type="expression" dxfId="1076" priority="7">
      <formula>$H$199 &gt; 0</formula>
    </cfRule>
    <cfRule type="expression" dxfId="1075" priority="8">
      <formula>$H$199 = 0</formula>
    </cfRule>
    <cfRule type="expression" dxfId="1074" priority="9">
      <formula>$H$199 &lt; 0</formula>
    </cfRule>
  </conditionalFormatting>
  <conditionalFormatting sqref="J177:L178 K199:L199">
    <cfRule type="expression" dxfId="1073" priority="4">
      <formula>$K$199 &gt; 0</formula>
    </cfRule>
    <cfRule type="expression" dxfId="1072" priority="5">
      <formula>$K$199 = 0</formula>
    </cfRule>
    <cfRule type="expression" dxfId="1071" priority="6">
      <formula>$K$199 &lt; 0</formula>
    </cfRule>
  </conditionalFormatting>
  <conditionalFormatting sqref="M177:O178 N199:O199">
    <cfRule type="expression" dxfId="1070" priority="1">
      <formula>$N$199 &gt; 0</formula>
    </cfRule>
    <cfRule type="expression" dxfId="1069" priority="2">
      <formula>$N$199 = 0</formula>
    </cfRule>
    <cfRule type="expression" dxfId="10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44CEA5-ED3D-4296-BAB1-851A2674841F}">
  <sheetPr codeName="Sheet25"/>
  <dimension ref="A1:S199"/>
  <sheetViews>
    <sheetView topLeftCell="A24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2" t="s">
        <v>0</v>
      </c>
      <c r="B1" s="203"/>
      <c r="C1" s="203"/>
      <c r="D1" s="203"/>
      <c r="E1" s="203"/>
      <c r="F1" s="204"/>
      <c r="G1" s="205">
        <v>44615</v>
      </c>
      <c r="H1" s="206"/>
      <c r="I1" s="207"/>
      <c r="J1" s="202" t="s">
        <v>1</v>
      </c>
      <c r="K1" s="203"/>
      <c r="L1" s="203"/>
      <c r="M1" s="203"/>
      <c r="N1" s="203"/>
      <c r="O1" s="204"/>
      <c r="Q1" s="202" t="s">
        <v>2</v>
      </c>
      <c r="R1" s="204"/>
    </row>
    <row r="2" spans="1:19" ht="17.25" customHeight="1">
      <c r="A2" s="117" t="s">
        <v>3</v>
      </c>
      <c r="B2" s="208" t="s">
        <v>8</v>
      </c>
      <c r="C2" s="209"/>
      <c r="D2" s="209"/>
      <c r="E2" s="209"/>
      <c r="F2" s="210"/>
      <c r="G2" s="211" t="s">
        <v>46</v>
      </c>
      <c r="H2" s="212"/>
      <c r="I2" s="213"/>
      <c r="J2" s="1" t="s">
        <v>3</v>
      </c>
      <c r="K2" s="208" t="s">
        <v>316</v>
      </c>
      <c r="L2" s="209"/>
      <c r="M2" s="209"/>
      <c r="N2" s="209"/>
      <c r="O2" s="210"/>
      <c r="Q2" s="2" t="s">
        <v>6</v>
      </c>
      <c r="R2" s="3">
        <v>0.375</v>
      </c>
    </row>
    <row r="3" spans="1:19" ht="17.25" customHeight="1" thickBot="1">
      <c r="A3" s="118" t="s">
        <v>7</v>
      </c>
      <c r="B3" s="214" t="s">
        <v>324</v>
      </c>
      <c r="C3" s="215"/>
      <c r="D3" s="215"/>
      <c r="E3" s="215"/>
      <c r="F3" s="216"/>
      <c r="G3" s="21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100,547 KRW (3.35%)</v>
      </c>
      <c r="H3" s="218"/>
      <c r="I3" s="219"/>
      <c r="J3" s="4" t="s">
        <v>7</v>
      </c>
      <c r="K3" s="214" t="s">
        <v>317</v>
      </c>
      <c r="L3" s="215"/>
      <c r="M3" s="215"/>
      <c r="N3" s="215"/>
      <c r="O3" s="21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14" t="s">
        <v>16</v>
      </c>
      <c r="C4" s="215"/>
      <c r="D4" s="215"/>
      <c r="E4" s="215"/>
      <c r="F4" s="216"/>
      <c r="G4" s="211" t="s">
        <v>44</v>
      </c>
      <c r="H4" s="212"/>
      <c r="I4" s="213"/>
      <c r="J4" s="4" t="s">
        <v>11</v>
      </c>
      <c r="K4" s="214" t="s">
        <v>318</v>
      </c>
      <c r="L4" s="215"/>
      <c r="M4" s="215"/>
      <c r="N4" s="215"/>
      <c r="O4" s="21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14" t="s">
        <v>315</v>
      </c>
      <c r="C5" s="215"/>
      <c r="D5" s="215"/>
      <c r="E5" s="215"/>
      <c r="F5" s="216"/>
      <c r="G5" s="21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78,986 KRW (2.63%)</v>
      </c>
      <c r="H5" s="218"/>
      <c r="I5" s="219"/>
      <c r="J5" s="4" t="s">
        <v>15</v>
      </c>
      <c r="K5" s="214" t="s">
        <v>319</v>
      </c>
      <c r="L5" s="215"/>
      <c r="M5" s="215"/>
      <c r="N5" s="215"/>
      <c r="O5" s="216"/>
    </row>
    <row r="6" spans="1:19">
      <c r="A6" s="118" t="s">
        <v>18</v>
      </c>
      <c r="B6" s="214"/>
      <c r="C6" s="215"/>
      <c r="D6" s="215"/>
      <c r="E6" s="215"/>
      <c r="F6" s="216"/>
      <c r="G6" s="211" t="s">
        <v>45</v>
      </c>
      <c r="H6" s="212"/>
      <c r="I6" s="213"/>
      <c r="J6" s="4" t="s">
        <v>18</v>
      </c>
      <c r="K6" s="214" t="s">
        <v>320</v>
      </c>
      <c r="L6" s="215"/>
      <c r="M6" s="215"/>
      <c r="N6" s="215"/>
      <c r="O6" s="216"/>
    </row>
    <row r="7" spans="1:19" ht="17.25" thickBot="1">
      <c r="A7" s="118" t="s">
        <v>21</v>
      </c>
      <c r="B7" s="214"/>
      <c r="C7" s="215"/>
      <c r="D7" s="215"/>
      <c r="E7" s="215"/>
      <c r="F7" s="216"/>
      <c r="G7" s="21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112,960 KRW (3.77%)</v>
      </c>
      <c r="H7" s="218"/>
      <c r="I7" s="219"/>
      <c r="J7" s="4" t="s">
        <v>21</v>
      </c>
      <c r="K7" s="214" t="s">
        <v>321</v>
      </c>
      <c r="L7" s="215"/>
      <c r="M7" s="215"/>
      <c r="N7" s="215"/>
      <c r="O7" s="216"/>
    </row>
    <row r="8" spans="1:19" ht="17.25" thickBot="1">
      <c r="A8" s="118" t="s">
        <v>24</v>
      </c>
      <c r="B8" s="214"/>
      <c r="C8" s="215"/>
      <c r="D8" s="215"/>
      <c r="E8" s="215"/>
      <c r="F8" s="216"/>
      <c r="G8" s="211" t="s">
        <v>251</v>
      </c>
      <c r="H8" s="212"/>
      <c r="I8" s="213"/>
      <c r="J8" s="4" t="s">
        <v>24</v>
      </c>
      <c r="K8" s="214"/>
      <c r="L8" s="215"/>
      <c r="M8" s="215"/>
      <c r="N8" s="215"/>
      <c r="O8" s="216"/>
      <c r="Q8" s="202" t="s">
        <v>27</v>
      </c>
      <c r="R8" s="204"/>
    </row>
    <row r="9" spans="1:19" ht="17.25" thickBot="1">
      <c r="A9" s="118" t="s">
        <v>28</v>
      </c>
      <c r="B9" s="214"/>
      <c r="C9" s="215"/>
      <c r="D9" s="215"/>
      <c r="E9" s="215"/>
      <c r="F9" s="216"/>
      <c r="G9" s="21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117,099 KRW (3.90%)</v>
      </c>
      <c r="H9" s="218"/>
      <c r="I9" s="219"/>
      <c r="J9" s="4" t="s">
        <v>28</v>
      </c>
      <c r="K9" s="214"/>
      <c r="L9" s="215"/>
      <c r="M9" s="215"/>
      <c r="N9" s="215"/>
      <c r="O9" s="216"/>
      <c r="Q9" s="2" t="s">
        <v>29</v>
      </c>
      <c r="R9" s="6">
        <v>10</v>
      </c>
    </row>
    <row r="10" spans="1:19">
      <c r="A10" s="118" t="s">
        <v>30</v>
      </c>
      <c r="B10" s="214"/>
      <c r="C10" s="215"/>
      <c r="D10" s="215"/>
      <c r="E10" s="215"/>
      <c r="F10" s="216"/>
      <c r="G10" s="211" t="s">
        <v>47</v>
      </c>
      <c r="H10" s="212"/>
      <c r="I10" s="213"/>
      <c r="J10" s="4" t="s">
        <v>30</v>
      </c>
      <c r="K10" s="214" t="s">
        <v>322</v>
      </c>
      <c r="L10" s="215"/>
      <c r="M10" s="215"/>
      <c r="N10" s="215"/>
      <c r="O10" s="216"/>
      <c r="Q10" s="2" t="s">
        <v>31</v>
      </c>
      <c r="R10" s="6">
        <v>100</v>
      </c>
    </row>
    <row r="11" spans="1:19" ht="17.25" thickBot="1">
      <c r="A11" s="119" t="s">
        <v>32</v>
      </c>
      <c r="B11" s="220" t="s">
        <v>323</v>
      </c>
      <c r="C11" s="221"/>
      <c r="D11" s="221"/>
      <c r="E11" s="221"/>
      <c r="F11" s="222"/>
      <c r="G11" s="21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8"/>
      <c r="I11" s="219"/>
      <c r="J11" s="7" t="s">
        <v>32</v>
      </c>
      <c r="K11" s="220" t="s">
        <v>314</v>
      </c>
      <c r="L11" s="221"/>
      <c r="M11" s="221"/>
      <c r="N11" s="221"/>
      <c r="O11" s="222"/>
      <c r="Q11" s="65" t="s">
        <v>33</v>
      </c>
      <c r="R11" s="8">
        <v>1000</v>
      </c>
    </row>
    <row r="12" spans="1:19" ht="17.25" thickBot="1"/>
    <row r="13" spans="1:19" ht="17.25" customHeight="1" thickBot="1">
      <c r="A13" s="202" t="s">
        <v>34</v>
      </c>
      <c r="B13" s="203"/>
      <c r="C13" s="203"/>
      <c r="D13" s="203"/>
      <c r="E13" s="203"/>
      <c r="F13" s="203"/>
      <c r="G13" s="203"/>
      <c r="H13" s="203"/>
      <c r="I13" s="203"/>
      <c r="J13" s="203"/>
      <c r="K13" s="203"/>
      <c r="L13" s="203"/>
      <c r="M13" s="203"/>
      <c r="N13" s="203"/>
      <c r="O13" s="204"/>
      <c r="Q13" s="223"/>
      <c r="R13" s="223"/>
      <c r="S13" s="223"/>
    </row>
    <row r="14" spans="1:19" ht="17.25" customHeight="1" thickBot="1">
      <c r="A14" s="198" t="s">
        <v>35</v>
      </c>
      <c r="B14" s="202" t="s">
        <v>36</v>
      </c>
      <c r="C14" s="204"/>
      <c r="D14" s="202" t="s">
        <v>37</v>
      </c>
      <c r="E14" s="203"/>
      <c r="F14" s="204"/>
      <c r="G14" s="229">
        <f>_xlfn.IFNA(VLOOKUP(B14, 현재가테이블!$B$2:$D$200, 2, FALSE), "-")</f>
        <v>48446000</v>
      </c>
      <c r="H14" s="230"/>
      <c r="I14" s="231"/>
      <c r="J14" s="202" t="s">
        <v>38</v>
      </c>
      <c r="K14" s="203"/>
      <c r="L14" s="204"/>
      <c r="M14" s="232">
        <f>_xlfn.IFNA(VLOOKUP(B14, 현재가테이블!$B$2:$D$200, 3, FALSE), "-")</f>
        <v>4.5040769699999997E-2</v>
      </c>
      <c r="N14" s="233"/>
      <c r="O14" s="234"/>
      <c r="Q14" s="223"/>
      <c r="R14" s="223"/>
      <c r="S14" s="223"/>
    </row>
    <row r="15" spans="1:19" ht="17.25" customHeight="1" thickBot="1">
      <c r="A15" s="267" t="s">
        <v>39</v>
      </c>
      <c r="B15" s="268" t="str">
        <f>TEXT($G$1, "[$-ko-KR]yyyy-mm-dd(ddd) ") &amp; "오전 00:00"</f>
        <v>2022-02-23(수) 오전 00:00</v>
      </c>
      <c r="C15" s="269"/>
      <c r="D15" s="225" t="str">
        <f>TEXT($G$1, "[$-ko-KR]yyyy-mm-dd(ddd) ") &amp; "오후 14:00"</f>
        <v>2022-02-23(수) 오후 14:00</v>
      </c>
      <c r="E15" s="226"/>
      <c r="F15" s="227"/>
      <c r="G15" s="225" t="str">
        <f>TEXT($G$1, "[$-ko-KR]yyyy-mm-dd(ddd) ") &amp; "오후 19:00"</f>
        <v>2022-02-23(수) 오후 19:00</v>
      </c>
      <c r="H15" s="226"/>
      <c r="I15" s="227"/>
      <c r="J15" s="225" t="str">
        <f>TEXT($G$1, "[$-ko-KR]yyyy-mm-dd(ddd) ") &amp; "오후 21:00"</f>
        <v>2022-02-23(수) 오후 21:00</v>
      </c>
      <c r="K15" s="226"/>
      <c r="L15" s="227"/>
      <c r="M15" s="225" t="str">
        <f>TEXT($G$1+1, "[$-ko-KR]yyyy-mm-dd(ddd) ") &amp; "오전 00:00"</f>
        <v>2022-02-24(목) 오전 00:00</v>
      </c>
      <c r="N15" s="226"/>
      <c r="O15" s="227"/>
      <c r="Q15" s="223"/>
      <c r="R15" s="223"/>
      <c r="S15" s="223"/>
    </row>
    <row r="16" spans="1:19" ht="17.25" customHeight="1" thickBot="1">
      <c r="A16" s="26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9" t="s">
        <v>37</v>
      </c>
      <c r="H16" s="200" t="s">
        <v>40</v>
      </c>
      <c r="I16" s="201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8"/>
      <c r="R16" s="228"/>
      <c r="S16" s="22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3"/>
      <c r="R17" s="223"/>
      <c r="S17" s="223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3"/>
      <c r="R18" s="223"/>
      <c r="S18" s="223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8"/>
      <c r="R19" s="228"/>
      <c r="S19" s="22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8"/>
      <c r="R20" s="228"/>
      <c r="S20" s="22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8"/>
      <c r="R21" s="228"/>
      <c r="S21" s="22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8"/>
      <c r="R22" s="228"/>
      <c r="S22" s="22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8"/>
      <c r="R23" s="228"/>
      <c r="S23" s="22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8"/>
      <c r="R24" s="228"/>
      <c r="S24" s="22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7"/>
      <c r="R26" s="238"/>
      <c r="S26" s="23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0"/>
      <c r="R27" s="241"/>
      <c r="S27" s="24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3"/>
      <c r="R28" s="244"/>
      <c r="S28" s="24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8"/>
      <c r="R29" s="228"/>
      <c r="S29" s="22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3"/>
      <c r="R30" s="223"/>
      <c r="S30" s="223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3"/>
      <c r="R31" s="223"/>
      <c r="S31" s="223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8"/>
      <c r="R32" s="228"/>
      <c r="S32" s="22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8"/>
      <c r="R33" s="228"/>
      <c r="S33" s="22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8"/>
      <c r="R34" s="228"/>
      <c r="S34" s="22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0"/>
      <c r="R35" s="251"/>
      <c r="S35" s="25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3"/>
      <c r="R36" s="254"/>
      <c r="S36" s="255"/>
    </row>
    <row r="37" spans="1:19" ht="17.25" customHeight="1" thickBot="1">
      <c r="A37" s="132" t="s">
        <v>42</v>
      </c>
      <c r="B37" s="261">
        <v>150000</v>
      </c>
      <c r="C37" s="26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6"/>
      <c r="R37" s="257"/>
      <c r="S37" s="258"/>
    </row>
    <row r="38" spans="1:19" ht="17.25" customHeight="1"/>
    <row r="39" spans="1:19" ht="17.25" customHeight="1" thickBot="1"/>
    <row r="40" spans="1:19" ht="17.25" customHeight="1" thickBot="1">
      <c r="A40" s="202" t="s">
        <v>44</v>
      </c>
      <c r="B40" s="203"/>
      <c r="C40" s="203"/>
      <c r="D40" s="203"/>
      <c r="E40" s="203"/>
      <c r="F40" s="203"/>
      <c r="G40" s="203"/>
      <c r="H40" s="203"/>
      <c r="I40" s="203"/>
      <c r="J40" s="203"/>
      <c r="K40" s="203"/>
      <c r="L40" s="203"/>
      <c r="M40" s="203"/>
      <c r="N40" s="203"/>
      <c r="O40" s="204"/>
      <c r="Q40" s="223"/>
      <c r="R40" s="223"/>
      <c r="S40" s="223"/>
    </row>
    <row r="41" spans="1:19" ht="17.25" customHeight="1" thickBot="1">
      <c r="A41" s="198" t="s">
        <v>263</v>
      </c>
      <c r="B41" s="202" t="s">
        <v>49</v>
      </c>
      <c r="C41" s="204"/>
      <c r="D41" s="202" t="s">
        <v>57</v>
      </c>
      <c r="E41" s="203"/>
      <c r="F41" s="204"/>
      <c r="G41" s="229">
        <f>_xlfn.IFNA(VLOOKUP(B41, 현재가테이블!$B$2:$D$200, 2, FALSE), "-")</f>
        <v>48446000</v>
      </c>
      <c r="H41" s="230"/>
      <c r="I41" s="231"/>
      <c r="J41" s="202" t="s">
        <v>58</v>
      </c>
      <c r="K41" s="203"/>
      <c r="L41" s="204"/>
      <c r="M41" s="232">
        <f>_xlfn.IFNA(VLOOKUP(B41, 현재가테이블!$B$2:$D$200, 3, FALSE), "-")</f>
        <v>4.5040769699999997E-2</v>
      </c>
      <c r="N41" s="233"/>
      <c r="O41" s="234"/>
      <c r="Q41" s="223"/>
      <c r="R41" s="223"/>
      <c r="S41" s="223"/>
    </row>
    <row r="42" spans="1:19" ht="17.25" customHeight="1" thickBot="1">
      <c r="A42" s="263" t="s">
        <v>54</v>
      </c>
      <c r="B42" s="265" t="str">
        <f>TEXT($G$1, "[$-ko-KR]yyyy-mm-dd(ddd) ") &amp; "오전 00:00"</f>
        <v>2022-02-23(수) 오전 00:00</v>
      </c>
      <c r="C42" s="266"/>
      <c r="D42" s="225" t="str">
        <f>TEXT($G$1, "[$-ko-KR]yyyy-mm-dd(ddd) ") &amp; "오후 14:00"</f>
        <v>2022-02-23(수) 오후 14:00</v>
      </c>
      <c r="E42" s="226"/>
      <c r="F42" s="227"/>
      <c r="G42" s="225" t="str">
        <f>TEXT($G$1, "[$-ko-KR]yyyy-mm-dd(ddd) ") &amp; "오후 19:00"</f>
        <v>2022-02-23(수) 오후 19:00</v>
      </c>
      <c r="H42" s="226"/>
      <c r="I42" s="227"/>
      <c r="J42" s="225" t="str">
        <f>TEXT($G$1, "[$-ko-KR]yyyy-mm-dd(ddd) ") &amp; "오후 21:00"</f>
        <v>2022-02-23(수) 오후 21:00</v>
      </c>
      <c r="K42" s="226"/>
      <c r="L42" s="227"/>
      <c r="M42" s="225" t="str">
        <f>TEXT($G$1+1, "[$-ko-KR]yyyy-mm-dd(ddd) ") &amp; "오전 00:00"</f>
        <v>2022-02-24(목) 오전 00:00</v>
      </c>
      <c r="N42" s="226"/>
      <c r="O42" s="227"/>
      <c r="Q42" s="223"/>
      <c r="R42" s="223"/>
      <c r="S42" s="223"/>
    </row>
    <row r="43" spans="1:19" ht="17.25" customHeight="1" thickBot="1">
      <c r="A43" s="264"/>
      <c r="B43" s="121" t="s">
        <v>57</v>
      </c>
      <c r="C43" s="122" t="s">
        <v>58</v>
      </c>
      <c r="D43" s="2" t="s">
        <v>57</v>
      </c>
      <c r="E43" s="10" t="s">
        <v>264</v>
      </c>
      <c r="F43" s="11" t="s">
        <v>265</v>
      </c>
      <c r="G43" s="199" t="s">
        <v>57</v>
      </c>
      <c r="H43" s="200" t="s">
        <v>264</v>
      </c>
      <c r="I43" s="201" t="s">
        <v>265</v>
      </c>
      <c r="J43" s="10" t="s">
        <v>57</v>
      </c>
      <c r="K43" s="10" t="s">
        <v>264</v>
      </c>
      <c r="L43" s="115" t="s">
        <v>265</v>
      </c>
      <c r="M43" s="2" t="s">
        <v>57</v>
      </c>
      <c r="N43" s="10" t="s">
        <v>264</v>
      </c>
      <c r="O43" s="66" t="s">
        <v>265</v>
      </c>
      <c r="Q43" s="228"/>
      <c r="R43" s="228"/>
      <c r="S43" s="228"/>
    </row>
    <row r="44" spans="1:19" ht="17.25" customHeight="1" thickBot="1">
      <c r="A44" s="123" t="s">
        <v>200</v>
      </c>
      <c r="B44" s="124">
        <v>11.1</v>
      </c>
      <c r="C44" s="76">
        <v>0.1246200608</v>
      </c>
      <c r="D44" s="13">
        <v>10.7</v>
      </c>
      <c r="E44" s="14">
        <f>IF(ISNUMBER(D44), (D44 - $B44) / $B44, "")</f>
        <v>-3.603603603603607E-2</v>
      </c>
      <c r="F44" s="16">
        <f>IF(ISNUMBER(D44), $B64 * E44, "")</f>
        <v>-5405.4054054054104</v>
      </c>
      <c r="G44" s="29">
        <v>11</v>
      </c>
      <c r="H44" s="14">
        <f>IF(ISNUMBER(G44), (G44 - $B44) / $B44, "")</f>
        <v>-9.0090090090089777E-3</v>
      </c>
      <c r="I44" s="100">
        <f>IF(ISNUMBER(G44), $B64 * H44, "")</f>
        <v>-1351.3513513513467</v>
      </c>
      <c r="J44" s="13">
        <v>11</v>
      </c>
      <c r="K44" s="14">
        <f>IF(ISNUMBER(J44), (J44 - $B44) / $B44, "")</f>
        <v>-9.0090090090089777E-3</v>
      </c>
      <c r="L44" s="16">
        <f>IF(ISNUMBER(J44), $B64 * K44, "")</f>
        <v>-1351.3513513513467</v>
      </c>
      <c r="M44" s="29">
        <v>10.9</v>
      </c>
      <c r="N44" s="14">
        <f>IF(ISNUMBER(M44), (M44 - $B44) / $B44, "")</f>
        <v>-1.8018018018017955E-2</v>
      </c>
      <c r="O44" s="16">
        <f>IF(ISNUMBER(M44), $B64 * N44, "")</f>
        <v>-2702.7027027026934</v>
      </c>
      <c r="Q44" s="223"/>
      <c r="R44" s="223"/>
      <c r="S44" s="223"/>
    </row>
    <row r="45" spans="1:19" ht="17.25" customHeight="1" thickBot="1">
      <c r="A45" s="125" t="s">
        <v>206</v>
      </c>
      <c r="B45" s="126">
        <v>10.4</v>
      </c>
      <c r="C45" s="77">
        <v>5.1567239600000002E-2</v>
      </c>
      <c r="D45" s="15">
        <v>10.4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10.6</v>
      </c>
      <c r="H45" s="32">
        <f t="shared" ref="H45:H48" si="15">IF(ISNUMBER(G45), (G45 - $B45) / $B45, "")</f>
        <v>1.9230769230769162E-2</v>
      </c>
      <c r="I45" s="101">
        <f>IF(ISNUMBER(G45), $B64 * H45, "")</f>
        <v>2884.6153846153743</v>
      </c>
      <c r="J45" s="15">
        <v>10.5</v>
      </c>
      <c r="K45" s="32">
        <f t="shared" ref="K45:K48" si="16">IF(ISNUMBER(J45), (J45 - $B45) / $B45, "")</f>
        <v>9.6153846153845812E-3</v>
      </c>
      <c r="L45" s="18">
        <f>IF(ISNUMBER(J45), $B64 * K45, "")</f>
        <v>1442.3076923076871</v>
      </c>
      <c r="M45" s="31">
        <v>10.4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223"/>
      <c r="R45" s="223"/>
      <c r="S45" s="223"/>
    </row>
    <row r="46" spans="1:19" ht="17.25" customHeight="1" thickBot="1">
      <c r="A46" s="125" t="s">
        <v>119</v>
      </c>
      <c r="B46" s="126">
        <v>15.1</v>
      </c>
      <c r="C46" s="77">
        <v>4.13793103E-2</v>
      </c>
      <c r="D46" s="15">
        <v>15.4</v>
      </c>
      <c r="E46" s="32">
        <f t="shared" si="14"/>
        <v>1.9867549668874218E-2</v>
      </c>
      <c r="F46" s="18">
        <f>IF(ISNUMBER(D46), $B64 * E46, "")</f>
        <v>2980.1324503311325</v>
      </c>
      <c r="G46" s="31">
        <v>15.8</v>
      </c>
      <c r="H46" s="32">
        <f t="shared" si="15"/>
        <v>4.6357615894039805E-2</v>
      </c>
      <c r="I46" s="101">
        <f>IF(ISNUMBER(G46), $B64 * H46, "")</f>
        <v>6953.6423841059705</v>
      </c>
      <c r="J46" s="15">
        <v>16</v>
      </c>
      <c r="K46" s="32">
        <f t="shared" si="16"/>
        <v>5.9602649006622543E-2</v>
      </c>
      <c r="L46" s="18">
        <f>IF(ISNUMBER(J46), $B64 * K46, "")</f>
        <v>8940.3973509933821</v>
      </c>
      <c r="M46" s="31">
        <v>16.100000000000001</v>
      </c>
      <c r="N46" s="32">
        <f t="shared" si="17"/>
        <v>6.6225165562914023E-2</v>
      </c>
      <c r="O46" s="18">
        <f>IF(ISNUMBER(M46), $B64 * N46, "")</f>
        <v>9933.774834437103</v>
      </c>
      <c r="Q46" s="228"/>
      <c r="R46" s="228"/>
      <c r="S46" s="228"/>
    </row>
    <row r="47" spans="1:19" ht="17.25" customHeight="1" thickBot="1">
      <c r="A47" s="125" t="s">
        <v>331</v>
      </c>
      <c r="B47" s="126">
        <v>8.5900000000000004E-2</v>
      </c>
      <c r="C47" s="77">
        <v>3.2451923100000002E-2</v>
      </c>
      <c r="D47" s="15">
        <v>8.7800000000000003E-2</v>
      </c>
      <c r="E47" s="32">
        <f t="shared" si="14"/>
        <v>2.2118742724097775E-2</v>
      </c>
      <c r="F47" s="18">
        <f>IF(ISNUMBER(D47), $B64 * E47, "")</f>
        <v>3317.8114086146661</v>
      </c>
      <c r="G47" s="31">
        <v>8.9899999999999994E-2</v>
      </c>
      <c r="H47" s="32">
        <f t="shared" si="15"/>
        <v>4.6565774155995221E-2</v>
      </c>
      <c r="I47" s="101">
        <f>IF(ISNUMBER(G47), $B64 * H47, "")</f>
        <v>6984.8661233992834</v>
      </c>
      <c r="J47" s="15">
        <v>8.9899999999999994E-2</v>
      </c>
      <c r="K47" s="32">
        <f t="shared" si="16"/>
        <v>4.6565774155995221E-2</v>
      </c>
      <c r="L47" s="18">
        <f>IF(ISNUMBER(J47), $B64 * K47, "")</f>
        <v>6984.8661233992834</v>
      </c>
      <c r="M47" s="31">
        <v>8.8499999999999995E-2</v>
      </c>
      <c r="N47" s="32">
        <f t="shared" si="17"/>
        <v>3.0267753201396869E-2</v>
      </c>
      <c r="O47" s="18">
        <f>IF(ISNUMBER(M47), $B64 * N47, "")</f>
        <v>4540.1629802095304</v>
      </c>
      <c r="Q47" s="228"/>
      <c r="R47" s="228"/>
      <c r="S47" s="228"/>
    </row>
    <row r="48" spans="1:19" ht="17.25" customHeight="1" thickBot="1">
      <c r="A48" s="127" t="s">
        <v>147</v>
      </c>
      <c r="B48" s="128">
        <v>8.07</v>
      </c>
      <c r="C48" s="78">
        <v>3.1969309500000001E-2</v>
      </c>
      <c r="D48" s="20">
        <v>8.09</v>
      </c>
      <c r="E48" s="21">
        <f t="shared" si="14"/>
        <v>2.4783147459726857E-3</v>
      </c>
      <c r="F48" s="22">
        <f>IF(ISNUMBER(D48), $B64 * E48, "")</f>
        <v>371.74721189590286</v>
      </c>
      <c r="G48" s="30">
        <v>8.24</v>
      </c>
      <c r="H48" s="21">
        <f t="shared" si="15"/>
        <v>2.1065675340768267E-2</v>
      </c>
      <c r="I48" s="105">
        <f>IF(ISNUMBER(G48), $B64 * H48, "")</f>
        <v>3159.8513011152399</v>
      </c>
      <c r="J48" s="20">
        <v>8.23</v>
      </c>
      <c r="K48" s="21">
        <f t="shared" si="16"/>
        <v>1.9826517967781926E-2</v>
      </c>
      <c r="L48" s="22">
        <f>IF(ISNUMBER(J48), $B64 * K48, "")</f>
        <v>2973.9776951672889</v>
      </c>
      <c r="M48" s="30">
        <v>8.14</v>
      </c>
      <c r="N48" s="21">
        <f t="shared" si="17"/>
        <v>8.6741016109046203E-3</v>
      </c>
      <c r="O48" s="22">
        <f>IF(ISNUMBER(M48), $B64 * N48, "")</f>
        <v>1301.1152416356931</v>
      </c>
      <c r="Q48" s="228"/>
      <c r="R48" s="228"/>
      <c r="S48" s="228"/>
    </row>
    <row r="49" spans="1:19" ht="17.25" customHeight="1" thickBot="1">
      <c r="A49" s="125" t="s">
        <v>64</v>
      </c>
      <c r="B49" s="129">
        <v>27.1</v>
      </c>
      <c r="C49" s="80">
        <v>3.0418251E-2</v>
      </c>
      <c r="D49" s="106">
        <v>27.9</v>
      </c>
      <c r="E49" s="107">
        <f>IF(ISNUMBER(D49), (D49 - $B49) / $B49, "")</f>
        <v>2.9520295202951925E-2</v>
      </c>
      <c r="F49" s="108">
        <f>IF(ISNUMBER(D49), $B64 * E49, "")</f>
        <v>4428.0442804427885</v>
      </c>
      <c r="G49" s="109">
        <v>28.5</v>
      </c>
      <c r="H49" s="107">
        <f>IF(ISNUMBER(G49), (G49 - $B49) / $B49, "")</f>
        <v>5.1660516605165997E-2</v>
      </c>
      <c r="I49" s="110">
        <f>IF(ISNUMBER(G49), $B64 * H49, "")</f>
        <v>7749.0774907748992</v>
      </c>
      <c r="J49" s="106">
        <v>28.7</v>
      </c>
      <c r="K49" s="107">
        <f>IF(ISNUMBER(J49), (J49 - $B49) / $B49, "")</f>
        <v>5.9040590405903974E-2</v>
      </c>
      <c r="L49" s="108">
        <f>IF(ISNUMBER(J49), $B64 * K49, "")</f>
        <v>8856.088560885597</v>
      </c>
      <c r="M49" s="109">
        <v>28.1</v>
      </c>
      <c r="N49" s="107">
        <f>IF(ISNUMBER(M49), (M49 - $B49) / $B49, "")</f>
        <v>3.6900369003690037E-2</v>
      </c>
      <c r="O49" s="108">
        <f>IF(ISNUMBER(M49), $B64 * N49, "")</f>
        <v>5535.0553505535054</v>
      </c>
      <c r="Q49" s="228"/>
      <c r="R49" s="228"/>
      <c r="S49" s="228"/>
    </row>
    <row r="50" spans="1:19" ht="17.25" customHeight="1" thickBot="1">
      <c r="A50" s="125" t="s">
        <v>149</v>
      </c>
      <c r="B50" s="126">
        <v>75.099999999999994</v>
      </c>
      <c r="C50" s="77">
        <v>2.7359781100000001E-2</v>
      </c>
      <c r="D50" s="15">
        <v>76.599999999999994</v>
      </c>
      <c r="E50" s="32">
        <f t="shared" ref="E50:E53" si="18">IF(ISNUMBER(D50), (D50 - $B50) / $B50, "")</f>
        <v>1.997336884154461E-2</v>
      </c>
      <c r="F50" s="18">
        <f>IF(ISNUMBER(D50), $B64 * E50, "")</f>
        <v>2996.0053262316915</v>
      </c>
      <c r="G50" s="31">
        <v>76.7</v>
      </c>
      <c r="H50" s="32">
        <f t="shared" ref="H50:H53" si="19">IF(ISNUMBER(G50), (G50 - $B50) / $B50, "")</f>
        <v>2.1304926764314364E-2</v>
      </c>
      <c r="I50" s="101">
        <f>IF(ISNUMBER(G50), $B64 * H50, "")</f>
        <v>3195.7390146471544</v>
      </c>
      <c r="J50" s="15">
        <v>76.900000000000006</v>
      </c>
      <c r="K50" s="32">
        <f t="shared" ref="K50:K53" si="20">IF(ISNUMBER(J50), (J50 - $B50) / $B50, "")</f>
        <v>2.3968042609853683E-2</v>
      </c>
      <c r="L50" s="18">
        <f>IF(ISNUMBER(J50), $B64 * K50, "")</f>
        <v>3595.2063914780524</v>
      </c>
      <c r="M50" s="31">
        <v>76.900000000000006</v>
      </c>
      <c r="N50" s="32">
        <f t="shared" ref="N50:N53" si="21">IF(ISNUMBER(M50), (M50 - $B50) / $B50, "")</f>
        <v>2.3968042609853683E-2</v>
      </c>
      <c r="O50" s="18">
        <f>IF(ISNUMBER(M50), $B64 * N50, "")</f>
        <v>3595.2063914780524</v>
      </c>
      <c r="Q50" s="228"/>
      <c r="R50" s="228"/>
      <c r="S50" s="228"/>
    </row>
    <row r="51" spans="1:19" ht="17.25" customHeight="1" thickBot="1">
      <c r="A51" s="125" t="s">
        <v>175</v>
      </c>
      <c r="B51" s="126">
        <v>10.1</v>
      </c>
      <c r="C51" s="77">
        <v>2.4340770800000001E-2</v>
      </c>
      <c r="D51" s="15">
        <v>10.199999999999999</v>
      </c>
      <c r="E51" s="32">
        <f t="shared" si="18"/>
        <v>9.9009900990098664E-3</v>
      </c>
      <c r="F51" s="18">
        <f>IF(ISNUMBER(D51), $B64 * E51, "")</f>
        <v>1485.1485148514801</v>
      </c>
      <c r="G51" s="31">
        <v>10.3</v>
      </c>
      <c r="H51" s="32">
        <f t="shared" si="19"/>
        <v>1.980198019801991E-2</v>
      </c>
      <c r="I51" s="101">
        <f>IF(ISNUMBER(G51), $B64 * H51, "")</f>
        <v>2970.2970297029865</v>
      </c>
      <c r="J51" s="15">
        <v>10.3</v>
      </c>
      <c r="K51" s="32">
        <f t="shared" si="20"/>
        <v>1.980198019801991E-2</v>
      </c>
      <c r="L51" s="18">
        <f>IF(ISNUMBER(J51), $B64 * K51, "")</f>
        <v>2970.2970297029865</v>
      </c>
      <c r="M51" s="31">
        <v>10.199999999999999</v>
      </c>
      <c r="N51" s="32">
        <f t="shared" si="21"/>
        <v>9.9009900990098664E-3</v>
      </c>
      <c r="O51" s="18">
        <f>IF(ISNUMBER(M51), $B64 * N51, "")</f>
        <v>1485.1485148514801</v>
      </c>
      <c r="Q51" s="228"/>
      <c r="R51" s="228"/>
      <c r="S51" s="228"/>
    </row>
    <row r="52" spans="1:19" ht="17.25" customHeight="1" thickBot="1">
      <c r="A52" s="125" t="s">
        <v>212</v>
      </c>
      <c r="B52" s="126">
        <v>6.49</v>
      </c>
      <c r="C52" s="77">
        <v>2.0440251600000001E-2</v>
      </c>
      <c r="D52" s="15">
        <v>6.59</v>
      </c>
      <c r="E52" s="32">
        <f t="shared" si="18"/>
        <v>1.54083204930662E-2</v>
      </c>
      <c r="F52" s="18">
        <f>IF(ISNUMBER(D52), $B64 * E52, "")</f>
        <v>2311.24807395993</v>
      </c>
      <c r="G52" s="31">
        <v>6.77</v>
      </c>
      <c r="H52" s="32">
        <f t="shared" si="19"/>
        <v>4.3143297380585414E-2</v>
      </c>
      <c r="I52" s="101">
        <f>IF(ISNUMBER(G52), $B64 * H52, "")</f>
        <v>6471.4946070878123</v>
      </c>
      <c r="J52" s="15">
        <v>6.74</v>
      </c>
      <c r="K52" s="32">
        <f t="shared" si="20"/>
        <v>3.8520801232665637E-2</v>
      </c>
      <c r="L52" s="18">
        <f>IF(ISNUMBER(J52), $B64 * K52, "")</f>
        <v>5778.1201848998453</v>
      </c>
      <c r="M52" s="31">
        <v>6.62</v>
      </c>
      <c r="N52" s="32">
        <f t="shared" si="21"/>
        <v>2.0030816640986115E-2</v>
      </c>
      <c r="O52" s="18">
        <f>IF(ISNUMBER(M52), $B64 * N52, "")</f>
        <v>3004.622496147917</v>
      </c>
      <c r="Q52" s="33"/>
      <c r="R52" s="33"/>
    </row>
    <row r="53" spans="1:19" ht="17.25" customHeight="1" thickBot="1">
      <c r="A53" s="130" t="s">
        <v>190</v>
      </c>
      <c r="B53" s="131">
        <v>77.3</v>
      </c>
      <c r="C53" s="79">
        <v>1.5768725399999999E-2</v>
      </c>
      <c r="D53" s="24">
        <v>78.400000000000006</v>
      </c>
      <c r="E53" s="25">
        <f t="shared" si="18"/>
        <v>1.423027166882288E-2</v>
      </c>
      <c r="F53" s="104">
        <f>IF(ISNUMBER(D53), $B64 * E53, "")</f>
        <v>2134.5407503234319</v>
      </c>
      <c r="G53" s="102">
        <v>79.900000000000006</v>
      </c>
      <c r="H53" s="25">
        <f t="shared" si="19"/>
        <v>3.3635187580853924E-2</v>
      </c>
      <c r="I53" s="103">
        <f>IF(ISNUMBER(G53), $B64 * H53, "")</f>
        <v>5045.2781371280889</v>
      </c>
      <c r="J53" s="24">
        <v>80</v>
      </c>
      <c r="K53" s="25">
        <f t="shared" si="20"/>
        <v>3.4928848641655921E-2</v>
      </c>
      <c r="L53" s="104">
        <f>IF(ISNUMBER(J53), $B64 * K53, "")</f>
        <v>5239.3272962483879</v>
      </c>
      <c r="M53" s="102">
        <v>79.400000000000006</v>
      </c>
      <c r="N53" s="25">
        <f t="shared" si="21"/>
        <v>2.7166882276843579E-2</v>
      </c>
      <c r="O53" s="104">
        <f>IF(ISNUMBER(M53), $B64 * N53, "")</f>
        <v>4075.032341526537</v>
      </c>
      <c r="Q53" s="237"/>
      <c r="R53" s="238"/>
      <c r="S53" s="239"/>
    </row>
    <row r="54" spans="1:19" ht="17.25" customHeight="1">
      <c r="A54" s="123" t="s">
        <v>230</v>
      </c>
      <c r="B54" s="124">
        <v>47.4</v>
      </c>
      <c r="C54" s="76">
        <v>1.2820512799999999E-2</v>
      </c>
      <c r="D54" s="13">
        <v>47.8</v>
      </c>
      <c r="E54" s="14">
        <f>IF(ISNUMBER(D54), (D54 - $B54) / $B54, "")</f>
        <v>8.4388185654008137E-3</v>
      </c>
      <c r="F54" s="16">
        <f>IF(ISNUMBER(D54), $B64 * E54, "")</f>
        <v>1265.8227848101221</v>
      </c>
      <c r="G54" s="29">
        <v>49.1</v>
      </c>
      <c r="H54" s="14">
        <f>IF(ISNUMBER(G54), (G54 - $B54) / $B54, "")</f>
        <v>3.5864978902953648E-2</v>
      </c>
      <c r="I54" s="100">
        <f>IF(ISNUMBER(G54), $B64 * H54, "")</f>
        <v>5379.7468354430475</v>
      </c>
      <c r="J54" s="13">
        <v>49.2</v>
      </c>
      <c r="K54" s="14">
        <f>IF(ISNUMBER(J54), (J54 - $B54) / $B54, "")</f>
        <v>3.7974683544303889E-2</v>
      </c>
      <c r="L54" s="16">
        <f>IF(ISNUMBER(J54), $B64 * K54, "")</f>
        <v>5696.2025316455829</v>
      </c>
      <c r="M54" s="29">
        <v>48.5</v>
      </c>
      <c r="N54" s="14">
        <f>IF(ISNUMBER(M54), (M54 - $B54) / $B54, "")</f>
        <v>2.3206751054852353E-2</v>
      </c>
      <c r="O54" s="16">
        <f>IF(ISNUMBER(M54), $B64 * N54, "")</f>
        <v>3481.0126582278531</v>
      </c>
      <c r="Q54" s="240"/>
      <c r="R54" s="241"/>
      <c r="S54" s="242"/>
    </row>
    <row r="55" spans="1:19" ht="17.25" customHeight="1" thickBot="1">
      <c r="A55" s="125" t="s">
        <v>125</v>
      </c>
      <c r="B55" s="126">
        <v>56.2</v>
      </c>
      <c r="C55" s="77">
        <v>1.26126126E-2</v>
      </c>
      <c r="D55" s="15">
        <v>57.9</v>
      </c>
      <c r="E55" s="32">
        <f t="shared" ref="E55:E58" si="22">IF(ISNUMBER(D55), (D55 - $B55) / $B55, "")</f>
        <v>3.0249110320284621E-2</v>
      </c>
      <c r="F55" s="18">
        <f>IF(ISNUMBER(D55), $B64 * E55, "")</f>
        <v>4537.3665480426935</v>
      </c>
      <c r="G55" s="31">
        <v>59.6</v>
      </c>
      <c r="H55" s="32">
        <f t="shared" ref="H55:H58" si="23">IF(ISNUMBER(G55), (G55 - $B55) / $B55, "")</f>
        <v>6.0498220640569367E-2</v>
      </c>
      <c r="I55" s="101">
        <f>IF(ISNUMBER(G55), $B64 * H55, "")</f>
        <v>9074.7330960854051</v>
      </c>
      <c r="J55" s="15">
        <v>60</v>
      </c>
      <c r="K55" s="32">
        <f t="shared" ref="K55:K58" si="24">IF(ISNUMBER(J55), (J55 - $B55) / $B55, "")</f>
        <v>6.7615658362989273E-2</v>
      </c>
      <c r="L55" s="18">
        <f>IF(ISNUMBER(J55), $B64 * K55, "")</f>
        <v>10142.348754448391</v>
      </c>
      <c r="M55" s="31">
        <v>59</v>
      </c>
      <c r="N55" s="32">
        <f t="shared" ref="N55:N58" si="25">IF(ISNUMBER(M55), (M55 - $B55) / $B55, "")</f>
        <v>4.9822064056939445E-2</v>
      </c>
      <c r="O55" s="18">
        <f>IF(ISNUMBER(M55), $B64 * N55, "")</f>
        <v>7473.309608540917</v>
      </c>
      <c r="Q55" s="243"/>
      <c r="R55" s="244"/>
      <c r="S55" s="245"/>
    </row>
    <row r="56" spans="1:19" ht="17.25" customHeight="1" thickBot="1">
      <c r="A56" s="125" t="s">
        <v>71</v>
      </c>
      <c r="B56" s="126">
        <v>17.3</v>
      </c>
      <c r="C56" s="77">
        <v>1.1695906400000001E-2</v>
      </c>
      <c r="D56" s="15">
        <v>17.399999999999999</v>
      </c>
      <c r="E56" s="32">
        <f t="shared" si="22"/>
        <v>5.7803468208091251E-3</v>
      </c>
      <c r="F56" s="18">
        <f>IF(ISNUMBER(D56), $B64 * E56, "")</f>
        <v>867.05202312136873</v>
      </c>
      <c r="G56" s="31">
        <v>17.899999999999999</v>
      </c>
      <c r="H56" s="32">
        <f t="shared" si="23"/>
        <v>3.468208092485537E-2</v>
      </c>
      <c r="I56" s="101">
        <f>IF(ISNUMBER(G56), $B64 * H56, "")</f>
        <v>5202.3121387283054</v>
      </c>
      <c r="J56" s="15">
        <v>18</v>
      </c>
      <c r="K56" s="32">
        <f t="shared" si="24"/>
        <v>4.0462427745664699E-2</v>
      </c>
      <c r="L56" s="18">
        <f>IF(ISNUMBER(J56), $B64 * K56, "")</f>
        <v>6069.3641618497049</v>
      </c>
      <c r="M56" s="31">
        <v>17.899999999999999</v>
      </c>
      <c r="N56" s="32">
        <f t="shared" si="25"/>
        <v>3.468208092485537E-2</v>
      </c>
      <c r="O56" s="18">
        <f>IF(ISNUMBER(M56), $B64 * N56, "")</f>
        <v>5202.3121387283054</v>
      </c>
      <c r="Q56" s="228"/>
      <c r="R56" s="228"/>
      <c r="S56" s="228"/>
    </row>
    <row r="57" spans="1:19" ht="17.25" customHeight="1" thickBot="1">
      <c r="A57" s="125" t="s">
        <v>198</v>
      </c>
      <c r="B57" s="126">
        <v>44.9</v>
      </c>
      <c r="C57" s="77">
        <v>1.12612613E-2</v>
      </c>
      <c r="D57" s="15">
        <v>45.7</v>
      </c>
      <c r="E57" s="32">
        <f t="shared" si="22"/>
        <v>1.7817371937639295E-2</v>
      </c>
      <c r="F57" s="18">
        <f>IF(ISNUMBER(D57), $B64 * E57, "")</f>
        <v>2672.6057906458941</v>
      </c>
      <c r="G57" s="31">
        <v>46.7</v>
      </c>
      <c r="H57" s="32">
        <f t="shared" si="23"/>
        <v>4.0089086859688289E-2</v>
      </c>
      <c r="I57" s="101">
        <f>IF(ISNUMBER(G57), $B64 * H57, "")</f>
        <v>6013.363028953243</v>
      </c>
      <c r="J57" s="15">
        <v>47</v>
      </c>
      <c r="K57" s="32">
        <f t="shared" si="24"/>
        <v>4.6770601336302932E-2</v>
      </c>
      <c r="L57" s="18">
        <f>IF(ISNUMBER(J57), $B64 * K57, "")</f>
        <v>7015.5902004454401</v>
      </c>
      <c r="M57" s="31">
        <v>46</v>
      </c>
      <c r="N57" s="32">
        <f t="shared" si="25"/>
        <v>2.4498886414253931E-2</v>
      </c>
      <c r="O57" s="18">
        <f>IF(ISNUMBER(M57), $B64 * N57, "")</f>
        <v>3674.8329621380894</v>
      </c>
      <c r="Q57" s="223"/>
      <c r="R57" s="223"/>
      <c r="S57" s="223"/>
    </row>
    <row r="58" spans="1:19" ht="17.25" customHeight="1" thickBot="1">
      <c r="A58" s="127" t="s">
        <v>141</v>
      </c>
      <c r="B58" s="128">
        <v>74.099999999999994</v>
      </c>
      <c r="C58" s="78">
        <v>1.09140518E-2</v>
      </c>
      <c r="D58" s="20">
        <v>75.2</v>
      </c>
      <c r="E58" s="21">
        <f t="shared" si="22"/>
        <v>1.4844804318488645E-2</v>
      </c>
      <c r="F58" s="22">
        <f>IF(ISNUMBER(D58), $B64 * E58, "")</f>
        <v>2226.7206477732966</v>
      </c>
      <c r="G58" s="30">
        <v>78.8</v>
      </c>
      <c r="H58" s="21">
        <f t="shared" si="23"/>
        <v>6.3427800269905577E-2</v>
      </c>
      <c r="I58" s="105">
        <f>IF(ISNUMBER(G58), $B64 * H58, "")</f>
        <v>9514.1700404858366</v>
      </c>
      <c r="J58" s="20">
        <v>78.8</v>
      </c>
      <c r="K58" s="21">
        <f t="shared" si="24"/>
        <v>6.3427800269905577E-2</v>
      </c>
      <c r="L58" s="22">
        <f>IF(ISNUMBER(J58), $B64 * K58, "")</f>
        <v>9514.1700404858366</v>
      </c>
      <c r="M58" s="30">
        <v>77.3</v>
      </c>
      <c r="N58" s="21">
        <f t="shared" si="25"/>
        <v>4.3184885290148488E-2</v>
      </c>
      <c r="O58" s="22">
        <f>IF(ISNUMBER(M58), $B64 * N58, "")</f>
        <v>6477.7327935222729</v>
      </c>
      <c r="Q58" s="223"/>
      <c r="R58" s="223"/>
      <c r="S58" s="223"/>
    </row>
    <row r="59" spans="1:19" ht="17.25" customHeight="1" thickBot="1">
      <c r="A59" s="125" t="s">
        <v>204</v>
      </c>
      <c r="B59" s="129">
        <v>6.97</v>
      </c>
      <c r="C59" s="80">
        <v>1.01449275E-2</v>
      </c>
      <c r="D59" s="106">
        <v>7.11</v>
      </c>
      <c r="E59" s="107">
        <f>IF(ISNUMBER(D59), (D59 - $B59) / $B59, "")</f>
        <v>2.0086083213773396E-2</v>
      </c>
      <c r="F59" s="108">
        <f>IF(ISNUMBER(D59), $B64 * E59, "")</f>
        <v>3012.9124820660095</v>
      </c>
      <c r="G59" s="109">
        <v>7.29</v>
      </c>
      <c r="H59" s="107">
        <f>IF(ISNUMBER(G59), (G59 - $B59) / $B59, "")</f>
        <v>4.5911047345767619E-2</v>
      </c>
      <c r="I59" s="110">
        <f>IF(ISNUMBER(G59), $B64 * H59, "")</f>
        <v>6886.657101865143</v>
      </c>
      <c r="J59" s="106">
        <v>7.28</v>
      </c>
      <c r="K59" s="107">
        <f>IF(ISNUMBER(J59), (J59 - $B59) / $B59, "")</f>
        <v>4.4476327116212411E-2</v>
      </c>
      <c r="L59" s="108">
        <f>IF(ISNUMBER(J59), $B64 * K59, "")</f>
        <v>6671.4490674318613</v>
      </c>
      <c r="M59" s="109">
        <v>7.16</v>
      </c>
      <c r="N59" s="107">
        <f>IF(ISNUMBER(M59), (M59 - $B59) / $B59, "")</f>
        <v>2.7259684361549553E-2</v>
      </c>
      <c r="O59" s="108">
        <f>IF(ISNUMBER(M59), $B64 * N59, "")</f>
        <v>4088.9526542324329</v>
      </c>
      <c r="Q59" s="228"/>
      <c r="R59" s="228"/>
      <c r="S59" s="228"/>
    </row>
    <row r="60" spans="1:19" ht="17.25" customHeight="1" thickBot="1">
      <c r="A60" s="125" t="s">
        <v>186</v>
      </c>
      <c r="B60" s="126">
        <v>9.52</v>
      </c>
      <c r="C60" s="77">
        <v>5.2798309999999996E-3</v>
      </c>
      <c r="D60" s="15">
        <v>9.74</v>
      </c>
      <c r="E60" s="32">
        <f t="shared" ref="E60:E63" si="26">IF(ISNUMBER(D60), (D60 - $B60) / $B60, "")</f>
        <v>2.3109243697479059E-2</v>
      </c>
      <c r="F60" s="18">
        <f>IF(ISNUMBER(D60), $B64 * E60, "")</f>
        <v>3466.386554621859</v>
      </c>
      <c r="G60" s="31">
        <v>9.9600000000000009</v>
      </c>
      <c r="H60" s="32">
        <f t="shared" ref="H60:H63" si="27">IF(ISNUMBER(G60), (G60 - $B60) / $B60, "")</f>
        <v>4.6218487394958117E-2</v>
      </c>
      <c r="I60" s="101">
        <f>IF(ISNUMBER(G60), $B64 * H60, "")</f>
        <v>6932.773109243718</v>
      </c>
      <c r="J60" s="15">
        <v>9.9700000000000006</v>
      </c>
      <c r="K60" s="32">
        <f t="shared" ref="K60:K63" si="28">IF(ISNUMBER(J60), (J60 - $B60) / $B60, "")</f>
        <v>4.7268907563025327E-2</v>
      </c>
      <c r="L60" s="18">
        <f>IF(ISNUMBER(J60), $B64 * K60, "")</f>
        <v>7090.3361344537989</v>
      </c>
      <c r="M60" s="31">
        <v>9.81</v>
      </c>
      <c r="N60" s="32">
        <f t="shared" ref="N60:N63" si="29">IF(ISNUMBER(M60), (M60 - $B60) / $B60, "")</f>
        <v>3.046218487394968E-2</v>
      </c>
      <c r="O60" s="18">
        <f>IF(ISNUMBER(M60), $B64 * N60, "")</f>
        <v>4569.3277310924523</v>
      </c>
      <c r="Q60" s="228"/>
      <c r="R60" s="228"/>
      <c r="S60" s="228"/>
    </row>
    <row r="61" spans="1:19" ht="17.25" customHeight="1" thickBot="1">
      <c r="A61" s="125" t="s">
        <v>342</v>
      </c>
      <c r="B61" s="126">
        <v>8.67</v>
      </c>
      <c r="C61" s="77">
        <v>4.6349942E-3</v>
      </c>
      <c r="D61" s="15">
        <v>8.69</v>
      </c>
      <c r="E61" s="32">
        <f t="shared" si="26"/>
        <v>2.3068050749711156E-3</v>
      </c>
      <c r="F61" s="18">
        <f>IF(ISNUMBER(D61), $B64 * E61, "")</f>
        <v>346.02076124566736</v>
      </c>
      <c r="G61" s="31">
        <v>9.0500000000000007</v>
      </c>
      <c r="H61" s="32">
        <f t="shared" si="27"/>
        <v>4.3829296424452227E-2</v>
      </c>
      <c r="I61" s="101">
        <f>IF(ISNUMBER(G61), $B64 * H61, "")</f>
        <v>6574.3944636678343</v>
      </c>
      <c r="J61" s="15">
        <v>9.01</v>
      </c>
      <c r="K61" s="32">
        <f t="shared" si="28"/>
        <v>3.9215686274509789E-2</v>
      </c>
      <c r="L61" s="18">
        <f>IF(ISNUMBER(J61), $B64 * K61, "")</f>
        <v>5882.3529411764684</v>
      </c>
      <c r="M61" s="31">
        <v>8.91</v>
      </c>
      <c r="N61" s="32">
        <f t="shared" si="29"/>
        <v>2.7681660899654004E-2</v>
      </c>
      <c r="O61" s="18">
        <f>IF(ISNUMBER(M61), $B64 * N61, "")</f>
        <v>4152.2491349481006</v>
      </c>
      <c r="Q61" s="228"/>
      <c r="R61" s="228"/>
      <c r="S61" s="228"/>
    </row>
    <row r="62" spans="1:19" ht="17.25" customHeight="1">
      <c r="A62" s="125" t="s">
        <v>246</v>
      </c>
      <c r="B62" s="126">
        <v>54.4</v>
      </c>
      <c r="C62" s="77">
        <v>1.8416206E-3</v>
      </c>
      <c r="D62" s="15">
        <v>57.1</v>
      </c>
      <c r="E62" s="32">
        <f t="shared" si="26"/>
        <v>4.9632352941176523E-2</v>
      </c>
      <c r="F62" s="18">
        <f>IF(ISNUMBER(D62), $B64 * E62, "")</f>
        <v>7444.8529411764785</v>
      </c>
      <c r="G62" s="31">
        <v>57.2</v>
      </c>
      <c r="H62" s="32">
        <f t="shared" si="27"/>
        <v>5.1470588235294198E-2</v>
      </c>
      <c r="I62" s="101">
        <f>IF(ISNUMBER(G62), $B64 * H62, "")</f>
        <v>7720.5882352941298</v>
      </c>
      <c r="J62" s="15">
        <v>57.3</v>
      </c>
      <c r="K62" s="32">
        <f t="shared" si="28"/>
        <v>5.3308823529411742E-2</v>
      </c>
      <c r="L62" s="18">
        <f>IF(ISNUMBER(J62), $B64 * K62, "")</f>
        <v>7996.3235294117612</v>
      </c>
      <c r="M62" s="31">
        <v>56.1</v>
      </c>
      <c r="N62" s="32">
        <f t="shared" si="29"/>
        <v>3.1250000000000056E-2</v>
      </c>
      <c r="O62" s="18">
        <f>IF(ISNUMBER(M62), $B64 * N62, "")</f>
        <v>4687.5000000000082</v>
      </c>
      <c r="Q62" s="250"/>
      <c r="R62" s="251"/>
      <c r="S62" s="252"/>
    </row>
    <row r="63" spans="1:19" ht="17.25" customHeight="1" thickBot="1">
      <c r="A63" s="130" t="s">
        <v>127</v>
      </c>
      <c r="B63" s="131">
        <v>74.8</v>
      </c>
      <c r="C63" s="79">
        <v>1.3386881E-3</v>
      </c>
      <c r="D63" s="24">
        <v>76.2</v>
      </c>
      <c r="E63" s="25">
        <f t="shared" si="26"/>
        <v>1.871657754010703E-2</v>
      </c>
      <c r="F63" s="104">
        <f>IF(ISNUMBER(D63), $B64 * E63, "")</f>
        <v>2807.4866310160546</v>
      </c>
      <c r="G63" s="102">
        <v>78.099999999999994</v>
      </c>
      <c r="H63" s="25">
        <f t="shared" si="27"/>
        <v>4.4117647058823491E-2</v>
      </c>
      <c r="I63" s="103">
        <f>IF(ISNUMBER(G63), $B64 * H63, "")</f>
        <v>6617.6470588235234</v>
      </c>
      <c r="J63" s="24">
        <v>78</v>
      </c>
      <c r="K63" s="25">
        <f t="shared" si="28"/>
        <v>4.2780748663101643E-2</v>
      </c>
      <c r="L63" s="104">
        <f>IF(ISNUMBER(J63), $B64 * K63, "")</f>
        <v>6417.1122994652469</v>
      </c>
      <c r="M63" s="102">
        <v>77</v>
      </c>
      <c r="N63" s="25">
        <f t="shared" si="29"/>
        <v>2.9411764705882391E-2</v>
      </c>
      <c r="O63" s="104">
        <f>IF(ISNUMBER(M63), $B64 * N63, "")</f>
        <v>4411.7647058823586</v>
      </c>
      <c r="Q63" s="253"/>
      <c r="R63" s="254"/>
      <c r="S63" s="255"/>
    </row>
    <row r="64" spans="1:19" ht="17.25" customHeight="1" thickBot="1">
      <c r="A64" s="132" t="s">
        <v>266</v>
      </c>
      <c r="B64" s="261">
        <f>$B$37</f>
        <v>150000</v>
      </c>
      <c r="C64" s="262"/>
      <c r="D64" s="26" t="s">
        <v>267</v>
      </c>
      <c r="E64" s="27">
        <f>IF(COUNT(E44:E63), SUM(E44:E63) / COUNT(E44:E63), 0)</f>
        <v>1.4422166591921684E-2</v>
      </c>
      <c r="F64" s="28">
        <f>SUM(F44:F63)</f>
        <v>43266.499775765064</v>
      </c>
      <c r="G64" s="26" t="s">
        <v>267</v>
      </c>
      <c r="H64" s="27">
        <f>IF(COUNT(H44:H63), SUM(H44:H63) / COUNT(H44:H63), 0)</f>
        <v>3.799329840993855E-2</v>
      </c>
      <c r="I64" s="28">
        <f>SUM(I44:I63)</f>
        <v>113979.89522981565</v>
      </c>
      <c r="J64" s="26" t="s">
        <v>267</v>
      </c>
      <c r="K64" s="27">
        <f>IF(COUNT(K44:K63), SUM(K44:K63) / COUNT(K44:K63), 0)</f>
        <v>3.9308162211515091E-2</v>
      </c>
      <c r="L64" s="28">
        <f>SUM(L44:L63)</f>
        <v>117924.48663454526</v>
      </c>
      <c r="M64" s="26" t="s">
        <v>267</v>
      </c>
      <c r="N64" s="27">
        <f>IF(COUNT(N44:N63), SUM(N44:N63) / COUNT(N44:N63), 0)</f>
        <v>2.6328803278483304E-2</v>
      </c>
      <c r="O64" s="28">
        <f>SUM(O44:O63)</f>
        <v>78986.409835449915</v>
      </c>
      <c r="Q64" s="256"/>
      <c r="R64" s="257"/>
      <c r="S64" s="258"/>
    </row>
    <row r="65" spans="1:19" ht="17.25" customHeight="1"/>
    <row r="66" spans="1:19" ht="17.25" customHeight="1" thickBot="1"/>
    <row r="67" spans="1:19" ht="17.25" thickBot="1">
      <c r="A67" s="202" t="s">
        <v>45</v>
      </c>
      <c r="B67" s="203"/>
      <c r="C67" s="203"/>
      <c r="D67" s="203"/>
      <c r="E67" s="203"/>
      <c r="F67" s="203"/>
      <c r="G67" s="203"/>
      <c r="H67" s="203"/>
      <c r="I67" s="203"/>
      <c r="J67" s="203"/>
      <c r="K67" s="203"/>
      <c r="L67" s="203"/>
      <c r="M67" s="203"/>
      <c r="N67" s="203"/>
      <c r="O67" s="204"/>
      <c r="Q67" s="223"/>
      <c r="R67" s="223"/>
      <c r="S67" s="223"/>
    </row>
    <row r="68" spans="1:19" ht="17.25" thickBot="1">
      <c r="A68" s="198" t="s">
        <v>263</v>
      </c>
      <c r="B68" s="202" t="s">
        <v>49</v>
      </c>
      <c r="C68" s="204"/>
      <c r="D68" s="202" t="s">
        <v>57</v>
      </c>
      <c r="E68" s="203"/>
      <c r="F68" s="204"/>
      <c r="G68" s="229">
        <f>_xlfn.IFNA(VLOOKUP(B68, 현재가테이블!$B$2:$D$200, 2, FALSE), "-")</f>
        <v>48446000</v>
      </c>
      <c r="H68" s="230"/>
      <c r="I68" s="231"/>
      <c r="J68" s="202" t="s">
        <v>58</v>
      </c>
      <c r="K68" s="203"/>
      <c r="L68" s="204"/>
      <c r="M68" s="232">
        <f>_xlfn.IFNA(VLOOKUP(B68, 현재가테이블!$B$2:$D$200, 3, FALSE), "-")</f>
        <v>4.5040769699999997E-2</v>
      </c>
      <c r="N68" s="233"/>
      <c r="O68" s="234"/>
      <c r="Q68" s="223"/>
      <c r="R68" s="223"/>
      <c r="S68" s="223"/>
    </row>
    <row r="69" spans="1:19" ht="17.25" thickBot="1">
      <c r="A69" s="263" t="s">
        <v>54</v>
      </c>
      <c r="B69" s="265" t="str">
        <f>TEXT($G$1, "[$-ko-KR]yyyy-mm-dd(ddd) ") &amp; "오전 00:00"</f>
        <v>2022-02-23(수) 오전 00:00</v>
      </c>
      <c r="C69" s="266"/>
      <c r="D69" s="225" t="str">
        <f>TEXT($G$1, "[$-ko-KR]yyyy-mm-dd(ddd) ") &amp; "오후 14:00"</f>
        <v>2022-02-23(수) 오후 14:00</v>
      </c>
      <c r="E69" s="226"/>
      <c r="F69" s="227"/>
      <c r="G69" s="225" t="str">
        <f>TEXT($G$1, "[$-ko-KR]yyyy-mm-dd(ddd) ") &amp; "오후 19:00"</f>
        <v>2022-02-23(수) 오후 19:00</v>
      </c>
      <c r="H69" s="226"/>
      <c r="I69" s="227"/>
      <c r="J69" s="225" t="str">
        <f>TEXT($G$1, "[$-ko-KR]yyyy-mm-dd(ddd) ") &amp; "오후 21:00"</f>
        <v>2022-02-23(수) 오후 21:00</v>
      </c>
      <c r="K69" s="226"/>
      <c r="L69" s="227"/>
      <c r="M69" s="225" t="str">
        <f>TEXT($G$1+1, "[$-ko-KR]yyyy-mm-dd(ddd) ") &amp; "오전 00:00"</f>
        <v>2022-02-24(목) 오전 00:00</v>
      </c>
      <c r="N69" s="226"/>
      <c r="O69" s="227"/>
      <c r="Q69" s="223"/>
      <c r="R69" s="223"/>
      <c r="S69" s="223"/>
    </row>
    <row r="70" spans="1:19" ht="17.25" thickBot="1">
      <c r="A70" s="264"/>
      <c r="B70" s="121" t="s">
        <v>57</v>
      </c>
      <c r="C70" s="122" t="s">
        <v>58</v>
      </c>
      <c r="D70" s="2" t="s">
        <v>57</v>
      </c>
      <c r="E70" s="10" t="s">
        <v>264</v>
      </c>
      <c r="F70" s="11" t="s">
        <v>265</v>
      </c>
      <c r="G70" s="199" t="s">
        <v>57</v>
      </c>
      <c r="H70" s="200" t="s">
        <v>264</v>
      </c>
      <c r="I70" s="201" t="s">
        <v>265</v>
      </c>
      <c r="J70" s="10" t="s">
        <v>57</v>
      </c>
      <c r="K70" s="10" t="s">
        <v>264</v>
      </c>
      <c r="L70" s="115" t="s">
        <v>265</v>
      </c>
      <c r="M70" s="2" t="s">
        <v>57</v>
      </c>
      <c r="N70" s="10" t="s">
        <v>264</v>
      </c>
      <c r="O70" s="66" t="s">
        <v>265</v>
      </c>
      <c r="Q70" s="228"/>
      <c r="R70" s="228"/>
      <c r="S70" s="228"/>
    </row>
    <row r="71" spans="1:19" ht="17.25" thickBot="1">
      <c r="A71" s="123" t="s">
        <v>325</v>
      </c>
      <c r="B71" s="124">
        <v>266</v>
      </c>
      <c r="C71" s="76">
        <v>7.6923076899999998E-2</v>
      </c>
      <c r="D71" s="13">
        <v>278</v>
      </c>
      <c r="E71" s="14">
        <f>IF(ISNUMBER(D71), (D71 - $B71) / $B71, "")</f>
        <v>4.5112781954887216E-2</v>
      </c>
      <c r="F71" s="16">
        <f>IF(ISNUMBER(D71), $B91 * E71, "")</f>
        <v>6766.9172932330821</v>
      </c>
      <c r="G71" s="29">
        <v>282</v>
      </c>
      <c r="H71" s="14">
        <f>IF(ISNUMBER(G71), (G71 - $B71) / $B71, "")</f>
        <v>6.0150375939849621E-2</v>
      </c>
      <c r="I71" s="100">
        <f>IF(ISNUMBER(G71), $B91 * H71, "")</f>
        <v>9022.5563909774428</v>
      </c>
      <c r="J71" s="13">
        <v>285</v>
      </c>
      <c r="K71" s="14">
        <f>IF(ISNUMBER(J71), (J71 - $B71) / $B71, "")</f>
        <v>7.1428571428571425E-2</v>
      </c>
      <c r="L71" s="16">
        <f>IF(ISNUMBER(J71), $B91 * K71, "")</f>
        <v>10714.285714285714</v>
      </c>
      <c r="M71" s="29">
        <v>283</v>
      </c>
      <c r="N71" s="14">
        <f>IF(ISNUMBER(M71), (M71 - $B71) / $B71, "")</f>
        <v>6.3909774436090222E-2</v>
      </c>
      <c r="O71" s="16">
        <f>IF(ISNUMBER(M71), $B91 * N71, "")</f>
        <v>9586.4661654135325</v>
      </c>
      <c r="Q71" s="223"/>
      <c r="R71" s="223"/>
      <c r="S71" s="223"/>
    </row>
    <row r="72" spans="1:19" ht="17.25" thickBot="1">
      <c r="A72" s="125" t="s">
        <v>107</v>
      </c>
      <c r="B72" s="126">
        <v>101</v>
      </c>
      <c r="C72" s="77">
        <v>4.0164778599999999E-2</v>
      </c>
      <c r="D72" s="15">
        <v>102</v>
      </c>
      <c r="E72" s="32">
        <f t="shared" ref="E72:E75" si="30">IF(ISNUMBER(D72), (D72 - $B72) / $B72, "")</f>
        <v>9.9009900990099011E-3</v>
      </c>
      <c r="F72" s="18">
        <f>IF(ISNUMBER(D72), $B91 * E72, "")</f>
        <v>1485.1485148514851</v>
      </c>
      <c r="G72" s="31">
        <v>104</v>
      </c>
      <c r="H72" s="32">
        <f t="shared" ref="H72:H75" si="31">IF(ISNUMBER(G72), (G72 - $B72) / $B72, "")</f>
        <v>2.9702970297029702E-2</v>
      </c>
      <c r="I72" s="101">
        <f>IF(ISNUMBER(G72), $B91 * H72, "")</f>
        <v>4455.4455445544554</v>
      </c>
      <c r="J72" s="15">
        <v>104</v>
      </c>
      <c r="K72" s="32">
        <f t="shared" ref="K72:K75" si="32">IF(ISNUMBER(J72), (J72 - $B72) / $B72, "")</f>
        <v>2.9702970297029702E-2</v>
      </c>
      <c r="L72" s="18">
        <f>IF(ISNUMBER(J72), $B91 * K72, "")</f>
        <v>4455.4455445544554</v>
      </c>
      <c r="M72" s="31">
        <v>102</v>
      </c>
      <c r="N72" s="32">
        <f t="shared" ref="N72:N75" si="33">IF(ISNUMBER(M72), (M72 - $B72) / $B72, "")</f>
        <v>9.9009900990099011E-3</v>
      </c>
      <c r="O72" s="18">
        <f>IF(ISNUMBER(M72), $B91 * N72, "")</f>
        <v>1485.1485148514851</v>
      </c>
      <c r="Q72" s="223"/>
      <c r="R72" s="223"/>
      <c r="S72" s="223"/>
    </row>
    <row r="73" spans="1:19" ht="17.25" thickBot="1">
      <c r="A73" s="125" t="s">
        <v>121</v>
      </c>
      <c r="B73" s="126">
        <v>291</v>
      </c>
      <c r="C73" s="77">
        <v>3.55871886E-2</v>
      </c>
      <c r="D73" s="15">
        <v>295</v>
      </c>
      <c r="E73" s="32">
        <f t="shared" si="30"/>
        <v>1.3745704467353952E-2</v>
      </c>
      <c r="F73" s="18">
        <f>IF(ISNUMBER(D73), $B91 * E73, "")</f>
        <v>2061.855670103093</v>
      </c>
      <c r="G73" s="31">
        <v>302</v>
      </c>
      <c r="H73" s="32">
        <f t="shared" si="31"/>
        <v>3.7800687285223365E-2</v>
      </c>
      <c r="I73" s="101">
        <f>IF(ISNUMBER(G73), $B91 * H73, "")</f>
        <v>5670.1030927835045</v>
      </c>
      <c r="J73" s="15">
        <v>306</v>
      </c>
      <c r="K73" s="32">
        <f t="shared" si="32"/>
        <v>5.1546391752577317E-2</v>
      </c>
      <c r="L73" s="18">
        <f>IF(ISNUMBER(J73), $B91 * K73, "")</f>
        <v>7731.9587628865975</v>
      </c>
      <c r="M73" s="31">
        <v>301</v>
      </c>
      <c r="N73" s="32">
        <f t="shared" si="33"/>
        <v>3.4364261168384883E-2</v>
      </c>
      <c r="O73" s="18">
        <f>IF(ISNUMBER(M73), $B91 * N73, "")</f>
        <v>5154.6391752577319</v>
      </c>
      <c r="Q73" s="228"/>
      <c r="R73" s="228"/>
      <c r="S73" s="228"/>
    </row>
    <row r="74" spans="1:19" ht="17.25" thickBot="1">
      <c r="A74" s="125" t="s">
        <v>56</v>
      </c>
      <c r="B74" s="126">
        <v>118</v>
      </c>
      <c r="C74" s="77">
        <v>3.50877193E-2</v>
      </c>
      <c r="D74" s="15">
        <v>120</v>
      </c>
      <c r="E74" s="32">
        <f t="shared" si="30"/>
        <v>1.6949152542372881E-2</v>
      </c>
      <c r="F74" s="18">
        <f>IF(ISNUMBER(D74), $B91 * E74, "")</f>
        <v>2542.3728813559323</v>
      </c>
      <c r="G74" s="31">
        <v>122</v>
      </c>
      <c r="H74" s="32">
        <f t="shared" si="31"/>
        <v>3.3898305084745763E-2</v>
      </c>
      <c r="I74" s="101">
        <f>IF(ISNUMBER(G74), $B91 * H74, "")</f>
        <v>5084.7457627118647</v>
      </c>
      <c r="J74" s="15">
        <v>123</v>
      </c>
      <c r="K74" s="32">
        <f t="shared" si="32"/>
        <v>4.2372881355932202E-2</v>
      </c>
      <c r="L74" s="18">
        <f>IF(ISNUMBER(J74), $B91 * K74, "")</f>
        <v>6355.9322033898306</v>
      </c>
      <c r="M74" s="31">
        <v>121</v>
      </c>
      <c r="N74" s="32">
        <f t="shared" si="33"/>
        <v>2.5423728813559324E-2</v>
      </c>
      <c r="O74" s="18">
        <f>IF(ISNUMBER(M74), $B91 * N74, "")</f>
        <v>3813.5593220338988</v>
      </c>
      <c r="Q74" s="228"/>
      <c r="R74" s="228"/>
      <c r="S74" s="228"/>
    </row>
    <row r="75" spans="1:19" ht="17.25" thickBot="1">
      <c r="A75" s="127" t="s">
        <v>79</v>
      </c>
      <c r="B75" s="128">
        <v>813</v>
      </c>
      <c r="C75" s="78">
        <v>2.9113924100000001E-2</v>
      </c>
      <c r="D75" s="20">
        <v>828</v>
      </c>
      <c r="E75" s="21">
        <f t="shared" si="30"/>
        <v>1.8450184501845018E-2</v>
      </c>
      <c r="F75" s="22">
        <f>IF(ISNUMBER(D75), $B91 * E75, "")</f>
        <v>2767.5276752767527</v>
      </c>
      <c r="G75" s="30">
        <v>851</v>
      </c>
      <c r="H75" s="21">
        <f t="shared" si="31"/>
        <v>4.6740467404674045E-2</v>
      </c>
      <c r="I75" s="105">
        <f>IF(ISNUMBER(G75), $B91 * H75, "")</f>
        <v>7011.0701107011064</v>
      </c>
      <c r="J75" s="20">
        <v>856</v>
      </c>
      <c r="K75" s="21">
        <f t="shared" si="32"/>
        <v>5.2890528905289051E-2</v>
      </c>
      <c r="L75" s="22">
        <f>IF(ISNUMBER(J75), $B91 * K75, "")</f>
        <v>7933.579335793358</v>
      </c>
      <c r="M75" s="30">
        <v>845</v>
      </c>
      <c r="N75" s="21">
        <f t="shared" si="33"/>
        <v>3.9360393603936041E-2</v>
      </c>
      <c r="O75" s="22">
        <f>IF(ISNUMBER(M75), $B91 * N75, "")</f>
        <v>5904.0590405904059</v>
      </c>
      <c r="Q75" s="228"/>
      <c r="R75" s="228"/>
      <c r="S75" s="228"/>
    </row>
    <row r="76" spans="1:19" ht="17.25" thickBot="1">
      <c r="A76" s="125" t="s">
        <v>196</v>
      </c>
      <c r="B76" s="129">
        <v>114</v>
      </c>
      <c r="C76" s="80">
        <v>2.7027026999999999E-2</v>
      </c>
      <c r="D76" s="106">
        <v>115</v>
      </c>
      <c r="E76" s="107">
        <f>IF(ISNUMBER(D76), (D76 - $B76) / $B76, "")</f>
        <v>8.771929824561403E-3</v>
      </c>
      <c r="F76" s="108">
        <f>IF(ISNUMBER(D76), $B91 * E76, "")</f>
        <v>1315.7894736842104</v>
      </c>
      <c r="G76" s="109">
        <v>118</v>
      </c>
      <c r="H76" s="107">
        <f>IF(ISNUMBER(G76), (G76 - $B76) / $B76, "")</f>
        <v>3.5087719298245612E-2</v>
      </c>
      <c r="I76" s="110">
        <f>IF(ISNUMBER(G76), $B91 * H76, "")</f>
        <v>5263.1578947368416</v>
      </c>
      <c r="J76" s="106">
        <v>118</v>
      </c>
      <c r="K76" s="107">
        <f>IF(ISNUMBER(J76), (J76 - $B76) / $B76, "")</f>
        <v>3.5087719298245612E-2</v>
      </c>
      <c r="L76" s="108">
        <f>IF(ISNUMBER(J76), $B91 * K76, "")</f>
        <v>5263.1578947368416</v>
      </c>
      <c r="M76" s="109">
        <v>116</v>
      </c>
      <c r="N76" s="107">
        <f>IF(ISNUMBER(M76), (M76 - $B76) / $B76, "")</f>
        <v>1.7543859649122806E-2</v>
      </c>
      <c r="O76" s="108">
        <f>IF(ISNUMBER(M76), $B91 * N76, "")</f>
        <v>2631.5789473684208</v>
      </c>
      <c r="Q76" s="228"/>
      <c r="R76" s="228"/>
      <c r="S76" s="228"/>
    </row>
    <row r="77" spans="1:19" ht="17.25" thickBot="1">
      <c r="A77" s="125" t="s">
        <v>105</v>
      </c>
      <c r="B77" s="126">
        <v>770</v>
      </c>
      <c r="C77" s="77">
        <v>2.5299600500000002E-2</v>
      </c>
      <c r="D77" s="15">
        <v>804</v>
      </c>
      <c r="E77" s="32">
        <f t="shared" ref="E77:E80" si="34">IF(ISNUMBER(D77), (D77 - $B77) / $B77, "")</f>
        <v>4.4155844155844157E-2</v>
      </c>
      <c r="F77" s="18">
        <f>IF(ISNUMBER(D77), $B91 * E77, "")</f>
        <v>6623.3766233766237</v>
      </c>
      <c r="G77" s="31">
        <v>811</v>
      </c>
      <c r="H77" s="32">
        <f t="shared" ref="H77:H80" si="35">IF(ISNUMBER(G77), (G77 - $B77) / $B77, "")</f>
        <v>5.3246753246753244E-2</v>
      </c>
      <c r="I77" s="101">
        <f>IF(ISNUMBER(G77), $B91 * H77, "")</f>
        <v>7987.0129870129867</v>
      </c>
      <c r="J77" s="15">
        <v>816</v>
      </c>
      <c r="K77" s="32">
        <f t="shared" ref="K77:K80" si="36">IF(ISNUMBER(J77), (J77 - $B77) / $B77, "")</f>
        <v>5.9740259740259739E-2</v>
      </c>
      <c r="L77" s="18">
        <f>IF(ISNUMBER(J77), $B91 * K77, "")</f>
        <v>8961.0389610389611</v>
      </c>
      <c r="M77" s="31">
        <v>805</v>
      </c>
      <c r="N77" s="32">
        <f t="shared" ref="N77:N80" si="37">IF(ISNUMBER(M77), (M77 - $B77) / $B77, "")</f>
        <v>4.5454545454545456E-2</v>
      </c>
      <c r="O77" s="18">
        <f>IF(ISNUMBER(M77), $B91 * N77, "")</f>
        <v>6818.181818181818</v>
      </c>
      <c r="Q77" s="228"/>
      <c r="R77" s="228"/>
      <c r="S77" s="228"/>
    </row>
    <row r="78" spans="1:19" ht="17.25" thickBot="1">
      <c r="A78" s="125" t="s">
        <v>85</v>
      </c>
      <c r="B78" s="126">
        <v>212</v>
      </c>
      <c r="C78" s="77">
        <v>2.4154589399999999E-2</v>
      </c>
      <c r="D78" s="15">
        <v>218</v>
      </c>
      <c r="E78" s="32">
        <f t="shared" si="34"/>
        <v>2.8301886792452831E-2</v>
      </c>
      <c r="F78" s="18">
        <f>IF(ISNUMBER(D78), $B91 * E78, "")</f>
        <v>4245.2830188679245</v>
      </c>
      <c r="G78" s="31">
        <v>224</v>
      </c>
      <c r="H78" s="32">
        <f t="shared" si="35"/>
        <v>5.6603773584905662E-2</v>
      </c>
      <c r="I78" s="101">
        <f>IF(ISNUMBER(G78), $B91 * H78, "")</f>
        <v>8490.566037735849</v>
      </c>
      <c r="J78" s="15">
        <v>224</v>
      </c>
      <c r="K78" s="32">
        <f t="shared" si="36"/>
        <v>5.6603773584905662E-2</v>
      </c>
      <c r="L78" s="18">
        <f>IF(ISNUMBER(J78), $B91 * K78, "")</f>
        <v>8490.566037735849</v>
      </c>
      <c r="M78" s="31">
        <v>220</v>
      </c>
      <c r="N78" s="32">
        <f t="shared" si="37"/>
        <v>3.7735849056603772E-2</v>
      </c>
      <c r="O78" s="18">
        <f>IF(ISNUMBER(M78), $B91 * N78, "")</f>
        <v>5660.3773584905657</v>
      </c>
      <c r="Q78" s="228"/>
      <c r="R78" s="228"/>
      <c r="S78" s="228"/>
    </row>
    <row r="79" spans="1:19" ht="17.25" thickBot="1">
      <c r="A79" s="125" t="s">
        <v>173</v>
      </c>
      <c r="B79" s="126">
        <v>895</v>
      </c>
      <c r="C79" s="77">
        <v>2.402746E-2</v>
      </c>
      <c r="D79" s="15">
        <v>916</v>
      </c>
      <c r="E79" s="32">
        <f t="shared" si="34"/>
        <v>2.3463687150837988E-2</v>
      </c>
      <c r="F79" s="18">
        <f>IF(ISNUMBER(D79), $B91 * E79, "")</f>
        <v>3519.5530726256984</v>
      </c>
      <c r="G79" s="31">
        <v>935</v>
      </c>
      <c r="H79" s="32">
        <f t="shared" si="35"/>
        <v>4.4692737430167599E-2</v>
      </c>
      <c r="I79" s="101">
        <f>IF(ISNUMBER(G79), $B91 * H79, "")</f>
        <v>6703.9106145251399</v>
      </c>
      <c r="J79" s="15">
        <v>935</v>
      </c>
      <c r="K79" s="32">
        <f t="shared" si="36"/>
        <v>4.4692737430167599E-2</v>
      </c>
      <c r="L79" s="18">
        <f>IF(ISNUMBER(J79), $B91 * K79, "")</f>
        <v>6703.9106145251399</v>
      </c>
      <c r="M79" s="31">
        <v>916</v>
      </c>
      <c r="N79" s="32">
        <f t="shared" si="37"/>
        <v>2.3463687150837988E-2</v>
      </c>
      <c r="O79" s="18">
        <f>IF(ISNUMBER(M79), $B91 * N79, "")</f>
        <v>3519.5530726256984</v>
      </c>
      <c r="Q79" s="33"/>
      <c r="R79" s="33"/>
    </row>
    <row r="80" spans="1:19" ht="17.25" thickBot="1">
      <c r="A80" s="130" t="s">
        <v>210</v>
      </c>
      <c r="B80" s="131">
        <v>980</v>
      </c>
      <c r="C80" s="79">
        <v>1.5544041499999999E-2</v>
      </c>
      <c r="D80" s="24">
        <v>1030</v>
      </c>
      <c r="E80" s="25">
        <f t="shared" si="34"/>
        <v>5.1020408163265307E-2</v>
      </c>
      <c r="F80" s="104">
        <f>IF(ISNUMBER(D80), $B91 * E80, "")</f>
        <v>7653.0612244897957</v>
      </c>
      <c r="G80" s="102">
        <v>1050</v>
      </c>
      <c r="H80" s="25">
        <f t="shared" si="35"/>
        <v>7.1428571428571425E-2</v>
      </c>
      <c r="I80" s="103">
        <f>IF(ISNUMBER(G80), $B91 * H80, "")</f>
        <v>10714.285714285714</v>
      </c>
      <c r="J80" s="24">
        <v>1050</v>
      </c>
      <c r="K80" s="25">
        <f t="shared" si="36"/>
        <v>7.1428571428571425E-2</v>
      </c>
      <c r="L80" s="104">
        <f>IF(ISNUMBER(J80), $B91 * K80, "")</f>
        <v>10714.285714285714</v>
      </c>
      <c r="M80" s="102">
        <v>1025</v>
      </c>
      <c r="N80" s="25">
        <f t="shared" si="37"/>
        <v>4.5918367346938778E-2</v>
      </c>
      <c r="O80" s="104">
        <f>IF(ISNUMBER(M80), $B91 * N80, "")</f>
        <v>6887.7551020408164</v>
      </c>
      <c r="Q80" s="237"/>
      <c r="R80" s="238"/>
      <c r="S80" s="239"/>
    </row>
    <row r="81" spans="1:19">
      <c r="A81" s="123" t="s">
        <v>51</v>
      </c>
      <c r="B81" s="124">
        <v>222</v>
      </c>
      <c r="C81" s="76">
        <v>1.3698630099999999E-2</v>
      </c>
      <c r="D81" s="13">
        <v>227</v>
      </c>
      <c r="E81" s="14">
        <f>IF(ISNUMBER(D81), (D81 - $B81) / $B81, "")</f>
        <v>2.2522522522522521E-2</v>
      </c>
      <c r="F81" s="16">
        <f>IF(ISNUMBER(D81), $B91 * E81, "")</f>
        <v>3378.3783783783783</v>
      </c>
      <c r="G81" s="29">
        <v>232</v>
      </c>
      <c r="H81" s="14">
        <f>IF(ISNUMBER(G81), (G81 - $B81) / $B81, "")</f>
        <v>4.5045045045045043E-2</v>
      </c>
      <c r="I81" s="100">
        <f>IF(ISNUMBER(G81), $B91 * H81, "")</f>
        <v>6756.7567567567567</v>
      </c>
      <c r="J81" s="13">
        <v>234</v>
      </c>
      <c r="K81" s="14">
        <f>IF(ISNUMBER(J81), (J81 - $B81) / $B81, "")</f>
        <v>5.4054054054054057E-2</v>
      </c>
      <c r="L81" s="16">
        <f>IF(ISNUMBER(J81), $B91 * K81, "")</f>
        <v>8108.1081081081084</v>
      </c>
      <c r="M81" s="29">
        <v>230</v>
      </c>
      <c r="N81" s="14">
        <f>IF(ISNUMBER(M81), (M81 - $B81) / $B81, "")</f>
        <v>3.6036036036036036E-2</v>
      </c>
      <c r="O81" s="16">
        <f>IF(ISNUMBER(M81), $B91 * N81, "")</f>
        <v>5405.405405405405</v>
      </c>
      <c r="Q81" s="240"/>
      <c r="R81" s="241"/>
      <c r="S81" s="242"/>
    </row>
    <row r="82" spans="1:19" ht="17.25" thickBot="1">
      <c r="A82" s="125" t="s">
        <v>226</v>
      </c>
      <c r="B82" s="126">
        <v>333</v>
      </c>
      <c r="C82" s="77">
        <v>1.21580547E-2</v>
      </c>
      <c r="D82" s="15">
        <v>339</v>
      </c>
      <c r="E82" s="32">
        <f t="shared" ref="E82:E85" si="38">IF(ISNUMBER(D82), (D82 - $B82) / $B82, "")</f>
        <v>1.8018018018018018E-2</v>
      </c>
      <c r="F82" s="18">
        <f>IF(ISNUMBER(D82), $B91 * E82, "")</f>
        <v>2702.7027027027025</v>
      </c>
      <c r="G82" s="31">
        <v>350</v>
      </c>
      <c r="H82" s="32">
        <f t="shared" ref="H82:H85" si="39">IF(ISNUMBER(G82), (G82 - $B82) / $B82, "")</f>
        <v>5.1051051051051052E-2</v>
      </c>
      <c r="I82" s="101">
        <f>IF(ISNUMBER(G82), $B91 * H82, "")</f>
        <v>7657.6576576576581</v>
      </c>
      <c r="J82" s="15">
        <v>350</v>
      </c>
      <c r="K82" s="32">
        <f t="shared" ref="K82:K85" si="40">IF(ISNUMBER(J82), (J82 - $B82) / $B82, "")</f>
        <v>5.1051051051051052E-2</v>
      </c>
      <c r="L82" s="18">
        <f>IF(ISNUMBER(J82), $B91 * K82, "")</f>
        <v>7657.6576576576581</v>
      </c>
      <c r="M82" s="31">
        <v>344</v>
      </c>
      <c r="N82" s="32">
        <f t="shared" ref="N82:N85" si="41">IF(ISNUMBER(M82), (M82 - $B82) / $B82, "")</f>
        <v>3.3033033033033031E-2</v>
      </c>
      <c r="O82" s="18">
        <f>IF(ISNUMBER(M82), $B91 * N82, "")</f>
        <v>4954.9549549549547</v>
      </c>
      <c r="Q82" s="243"/>
      <c r="R82" s="244"/>
      <c r="S82" s="245"/>
    </row>
    <row r="83" spans="1:19" ht="17.25" thickBot="1">
      <c r="A83" s="125" t="s">
        <v>341</v>
      </c>
      <c r="B83" s="126">
        <v>974</v>
      </c>
      <c r="C83" s="77">
        <v>1.14226376E-2</v>
      </c>
      <c r="D83" s="15">
        <v>987</v>
      </c>
      <c r="E83" s="32">
        <f t="shared" si="38"/>
        <v>1.3347022587268994E-2</v>
      </c>
      <c r="F83" s="18">
        <f>IF(ISNUMBER(D83), $B91 * E83, "")</f>
        <v>2002.053388090349</v>
      </c>
      <c r="G83" s="31">
        <v>1005</v>
      </c>
      <c r="H83" s="32">
        <f t="shared" si="39"/>
        <v>3.1827515400410678E-2</v>
      </c>
      <c r="I83" s="101">
        <f>IF(ISNUMBER(G83), $B91 * H83, "")</f>
        <v>4774.1273100616017</v>
      </c>
      <c r="J83" s="15">
        <v>1015</v>
      </c>
      <c r="K83" s="32">
        <f t="shared" si="40"/>
        <v>4.2094455852156057E-2</v>
      </c>
      <c r="L83" s="18">
        <f>IF(ISNUMBER(J83), $B91 * K83, "")</f>
        <v>6314.1683778234083</v>
      </c>
      <c r="M83" s="31">
        <v>1000</v>
      </c>
      <c r="N83" s="32">
        <f t="shared" si="41"/>
        <v>2.6694045174537988E-2</v>
      </c>
      <c r="O83" s="18">
        <f>IF(ISNUMBER(M83), $B91 * N83, "")</f>
        <v>4004.106776180698</v>
      </c>
      <c r="Q83" s="228"/>
      <c r="R83" s="228"/>
      <c r="S83" s="228"/>
    </row>
    <row r="84" spans="1:19" ht="17.25" thickBot="1">
      <c r="A84" s="125" t="s">
        <v>214</v>
      </c>
      <c r="B84" s="126">
        <v>268</v>
      </c>
      <c r="C84" s="77">
        <v>1.13207547E-2</v>
      </c>
      <c r="D84" s="15">
        <v>271</v>
      </c>
      <c r="E84" s="32">
        <f t="shared" si="38"/>
        <v>1.1194029850746268E-2</v>
      </c>
      <c r="F84" s="18">
        <f>IF(ISNUMBER(D84), $B91 * E84, "")</f>
        <v>1679.1044776119402</v>
      </c>
      <c r="G84" s="31">
        <v>278</v>
      </c>
      <c r="H84" s="32">
        <f t="shared" si="39"/>
        <v>3.7313432835820892E-2</v>
      </c>
      <c r="I84" s="101">
        <f>IF(ISNUMBER(G84), $B91 * H84, "")</f>
        <v>5597.0149253731342</v>
      </c>
      <c r="J84" s="15">
        <v>276</v>
      </c>
      <c r="K84" s="32">
        <f t="shared" si="40"/>
        <v>2.9850746268656716E-2</v>
      </c>
      <c r="L84" s="18">
        <f>IF(ISNUMBER(J84), $B91 * K84, "")</f>
        <v>4477.6119402985078</v>
      </c>
      <c r="M84" s="31">
        <v>275</v>
      </c>
      <c r="N84" s="32">
        <f t="shared" si="41"/>
        <v>2.6119402985074626E-2</v>
      </c>
      <c r="O84" s="18">
        <f>IF(ISNUMBER(M84), $B91 * N84, "")</f>
        <v>3917.9104477611941</v>
      </c>
      <c r="Q84" s="223"/>
      <c r="R84" s="223"/>
      <c r="S84" s="223"/>
    </row>
    <row r="85" spans="1:19" ht="17.25" thickBot="1">
      <c r="A85" s="127" t="s">
        <v>218</v>
      </c>
      <c r="B85" s="128">
        <v>179</v>
      </c>
      <c r="C85" s="78">
        <v>5.6179775000000003E-3</v>
      </c>
      <c r="D85" s="20">
        <v>184</v>
      </c>
      <c r="E85" s="21">
        <f t="shared" si="38"/>
        <v>2.7932960893854747E-2</v>
      </c>
      <c r="F85" s="22">
        <f>IF(ISNUMBER(D85), $B91 * E85, "")</f>
        <v>4189.9441340782123</v>
      </c>
      <c r="G85" s="30">
        <v>196</v>
      </c>
      <c r="H85" s="21">
        <f t="shared" si="39"/>
        <v>9.4972067039106142E-2</v>
      </c>
      <c r="I85" s="105">
        <f>IF(ISNUMBER(G85), $B91 * H85, "")</f>
        <v>14245.810055865921</v>
      </c>
      <c r="J85" s="20">
        <v>198</v>
      </c>
      <c r="K85" s="21">
        <f t="shared" si="40"/>
        <v>0.10614525139664804</v>
      </c>
      <c r="L85" s="22">
        <f>IF(ISNUMBER(J85), $B91 * K85, "")</f>
        <v>15921.787709497206</v>
      </c>
      <c r="M85" s="30">
        <v>194</v>
      </c>
      <c r="N85" s="21">
        <f t="shared" si="41"/>
        <v>8.3798882681564241E-2</v>
      </c>
      <c r="O85" s="22">
        <f>IF(ISNUMBER(M85), $B91 * N85, "")</f>
        <v>12569.832402234637</v>
      </c>
      <c r="Q85" s="223"/>
      <c r="R85" s="223"/>
      <c r="S85" s="223"/>
    </row>
    <row r="86" spans="1:19" ht="17.25" thickBot="1">
      <c r="A86" s="125" t="s">
        <v>188</v>
      </c>
      <c r="B86" s="129">
        <v>201</v>
      </c>
      <c r="C86" s="80">
        <v>5.0000000000000001E-3</v>
      </c>
      <c r="D86" s="106">
        <v>207</v>
      </c>
      <c r="E86" s="107">
        <f>IF(ISNUMBER(D86), (D86 - $B86) / $B86, "")</f>
        <v>2.9850746268656716E-2</v>
      </c>
      <c r="F86" s="108">
        <f>IF(ISNUMBER(D86), $B91 * E86, "")</f>
        <v>4477.6119402985078</v>
      </c>
      <c r="G86" s="109">
        <v>211</v>
      </c>
      <c r="H86" s="107">
        <f>IF(ISNUMBER(G86), (G86 - $B86) / $B86, "")</f>
        <v>4.975124378109453E-2</v>
      </c>
      <c r="I86" s="110">
        <f>IF(ISNUMBER(G86), $B91 * H86, "")</f>
        <v>7462.6865671641799</v>
      </c>
      <c r="J86" s="106">
        <v>212</v>
      </c>
      <c r="K86" s="107">
        <f>IF(ISNUMBER(J86), (J86 - $B86) / $B86, "")</f>
        <v>5.4726368159203981E-2</v>
      </c>
      <c r="L86" s="108">
        <f>IF(ISNUMBER(J86), $B91 * K86, "")</f>
        <v>8208.9552238805973</v>
      </c>
      <c r="M86" s="109">
        <v>208</v>
      </c>
      <c r="N86" s="107">
        <f>IF(ISNUMBER(M86), (M86 - $B86) / $B86, "")</f>
        <v>3.482587064676617E-2</v>
      </c>
      <c r="O86" s="108">
        <f>IF(ISNUMBER(M86), $B91 * N86, "")</f>
        <v>5223.8805970149251</v>
      </c>
      <c r="Q86" s="228"/>
      <c r="R86" s="228"/>
      <c r="S86" s="228"/>
    </row>
    <row r="87" spans="1:19" ht="17.25" thickBot="1">
      <c r="A87" s="125" t="s">
        <v>250</v>
      </c>
      <c r="B87" s="126">
        <v>216</v>
      </c>
      <c r="C87" s="77">
        <v>4.6511627999999998E-3</v>
      </c>
      <c r="D87" s="15">
        <v>218</v>
      </c>
      <c r="E87" s="32">
        <f t="shared" ref="E87:E90" si="42">IF(ISNUMBER(D87), (D87 - $B87) / $B87, "")</f>
        <v>9.2592592592592587E-3</v>
      </c>
      <c r="F87" s="18">
        <f>IF(ISNUMBER(D87), $B91 * E87, "")</f>
        <v>1388.8888888888889</v>
      </c>
      <c r="G87" s="31">
        <v>224</v>
      </c>
      <c r="H87" s="32">
        <f t="shared" ref="H87:H90" si="43">IF(ISNUMBER(G87), (G87 - $B87) / $B87, "")</f>
        <v>3.7037037037037035E-2</v>
      </c>
      <c r="I87" s="101">
        <f>IF(ISNUMBER(G87), $B91 * H87, "")</f>
        <v>5555.5555555555557</v>
      </c>
      <c r="J87" s="15">
        <v>224</v>
      </c>
      <c r="K87" s="32">
        <f t="shared" ref="K87:K90" si="44">IF(ISNUMBER(J87), (J87 - $B87) / $B87, "")</f>
        <v>3.7037037037037035E-2</v>
      </c>
      <c r="L87" s="18">
        <f>IF(ISNUMBER(J87), $B91 * K87, "")</f>
        <v>5555.5555555555557</v>
      </c>
      <c r="M87" s="31">
        <v>221</v>
      </c>
      <c r="N87" s="32">
        <f t="shared" ref="N87:N90" si="45">IF(ISNUMBER(M87), (M87 - $B87) / $B87, "")</f>
        <v>2.3148148148148147E-2</v>
      </c>
      <c r="O87" s="18">
        <f>IF(ISNUMBER(M87), $B91 * N87, "")</f>
        <v>3472.2222222222222</v>
      </c>
      <c r="Q87" s="228"/>
      <c r="R87" s="228"/>
      <c r="S87" s="228"/>
    </row>
    <row r="88" spans="1:19" ht="17.25" thickBot="1">
      <c r="A88" s="125" t="s">
        <v>248</v>
      </c>
      <c r="B88" s="126">
        <v>654</v>
      </c>
      <c r="C88" s="77">
        <v>4.6082948999999996E-3</v>
      </c>
      <c r="D88" s="15">
        <v>671</v>
      </c>
      <c r="E88" s="32">
        <f t="shared" si="42"/>
        <v>2.5993883792048929E-2</v>
      </c>
      <c r="F88" s="18">
        <f>IF(ISNUMBER(D88), $B91 * E88, "")</f>
        <v>3899.0825688073392</v>
      </c>
      <c r="G88" s="31">
        <v>685</v>
      </c>
      <c r="H88" s="32">
        <f t="shared" si="43"/>
        <v>4.7400611620795105E-2</v>
      </c>
      <c r="I88" s="101">
        <f>IF(ISNUMBER(G88), $B91 * H88, "")</f>
        <v>7110.0917431192656</v>
      </c>
      <c r="J88" s="15">
        <v>682</v>
      </c>
      <c r="K88" s="32">
        <f t="shared" si="44"/>
        <v>4.2813455657492352E-2</v>
      </c>
      <c r="L88" s="18">
        <f>IF(ISNUMBER(J88), $B91 * K88, "")</f>
        <v>6422.0183486238529</v>
      </c>
      <c r="M88" s="31">
        <v>676</v>
      </c>
      <c r="N88" s="32">
        <f t="shared" si="45"/>
        <v>3.3639143730886847E-2</v>
      </c>
      <c r="O88" s="18">
        <f>IF(ISNUMBER(M88), $B91 * N88, "")</f>
        <v>5045.8715596330267</v>
      </c>
      <c r="Q88" s="228"/>
      <c r="R88" s="228"/>
      <c r="S88" s="228"/>
    </row>
    <row r="89" spans="1:19">
      <c r="A89" s="125" t="s">
        <v>103</v>
      </c>
      <c r="B89" s="126">
        <v>639</v>
      </c>
      <c r="C89" s="77">
        <v>3.1397173999999999E-3</v>
      </c>
      <c r="D89" s="15">
        <v>665</v>
      </c>
      <c r="E89" s="32">
        <f t="shared" si="42"/>
        <v>4.0688575899843503E-2</v>
      </c>
      <c r="F89" s="18">
        <f>IF(ISNUMBER(D89), $B91 * E89, "")</f>
        <v>6103.2863849765254</v>
      </c>
      <c r="G89" s="31">
        <v>683</v>
      </c>
      <c r="H89" s="32">
        <f t="shared" si="43"/>
        <v>6.8857589984350542E-2</v>
      </c>
      <c r="I89" s="101">
        <f>IF(ISNUMBER(G89), $B91 * H89, "")</f>
        <v>10328.638497652581</v>
      </c>
      <c r="J89" s="15">
        <v>687</v>
      </c>
      <c r="K89" s="32">
        <f t="shared" si="44"/>
        <v>7.5117370892018781E-2</v>
      </c>
      <c r="L89" s="18">
        <f>IF(ISNUMBER(J89), $B91 * K89, "")</f>
        <v>11267.605633802817</v>
      </c>
      <c r="M89" s="31">
        <v>672</v>
      </c>
      <c r="N89" s="32">
        <f t="shared" si="45"/>
        <v>5.1643192488262914E-2</v>
      </c>
      <c r="O89" s="18">
        <f>IF(ISNUMBER(M89), $B91 * N89, "")</f>
        <v>7746.4788732394372</v>
      </c>
      <c r="Q89" s="250"/>
      <c r="R89" s="251"/>
      <c r="S89" s="252"/>
    </row>
    <row r="90" spans="1:19" ht="17.25" thickBot="1">
      <c r="A90" s="130" t="s">
        <v>115</v>
      </c>
      <c r="B90" s="131">
        <v>475</v>
      </c>
      <c r="C90" s="79">
        <v>2.1097046000000002E-3</v>
      </c>
      <c r="D90" s="24">
        <v>492</v>
      </c>
      <c r="E90" s="25">
        <f t="shared" si="42"/>
        <v>3.5789473684210524E-2</v>
      </c>
      <c r="F90" s="104">
        <f>IF(ISNUMBER(D90), $B91 * E90, "")</f>
        <v>5368.4210526315783</v>
      </c>
      <c r="G90" s="102">
        <v>506</v>
      </c>
      <c r="H90" s="25">
        <f t="shared" si="43"/>
        <v>6.5263157894736842E-2</v>
      </c>
      <c r="I90" s="103">
        <f>IF(ISNUMBER(G90), $B91 * H90, "")</f>
        <v>9789.4736842105267</v>
      </c>
      <c r="J90" s="24">
        <v>504</v>
      </c>
      <c r="K90" s="25">
        <f t="shared" si="44"/>
        <v>6.1052631578947365E-2</v>
      </c>
      <c r="L90" s="104">
        <f>IF(ISNUMBER(J90), $B91 * K90, "")</f>
        <v>9157.894736842105</v>
      </c>
      <c r="M90" s="102">
        <v>504</v>
      </c>
      <c r="N90" s="25">
        <f t="shared" si="45"/>
        <v>6.1052631578947365E-2</v>
      </c>
      <c r="O90" s="104">
        <f>IF(ISNUMBER(M90), $B91 * N90, "")</f>
        <v>9157.894736842105</v>
      </c>
      <c r="Q90" s="253"/>
      <c r="R90" s="254"/>
      <c r="S90" s="255"/>
    </row>
    <row r="91" spans="1:19" ht="17.25" thickBot="1">
      <c r="A91" s="132" t="s">
        <v>266</v>
      </c>
      <c r="B91" s="261">
        <f>$B$37</f>
        <v>150000</v>
      </c>
      <c r="C91" s="262"/>
      <c r="D91" s="26" t="s">
        <v>267</v>
      </c>
      <c r="E91" s="27">
        <f>IF(COUNT(E71:E90), SUM(E71:E90) / COUNT(E71:E90), 0)</f>
        <v>2.4723453121443004E-2</v>
      </c>
      <c r="F91" s="28">
        <f>SUM(F71:F90)</f>
        <v>74170.359364329008</v>
      </c>
      <c r="G91" s="26" t="s">
        <v>267</v>
      </c>
      <c r="H91" s="27">
        <f>IF(COUNT(H71:H90), SUM(H71:H90) / COUNT(H71:H90), 0)</f>
        <v>4.9893555634480682E-2</v>
      </c>
      <c r="I91" s="28">
        <f>SUM(I71:I90)</f>
        <v>149680.66690344212</v>
      </c>
      <c r="J91" s="26" t="s">
        <v>267</v>
      </c>
      <c r="K91" s="27">
        <f>IF(COUNT(K71:K90), SUM(K71:K90) / COUNT(K71:K90), 0)</f>
        <v>5.3471841358440762E-2</v>
      </c>
      <c r="L91" s="28">
        <f>SUM(L71:L90)</f>
        <v>160415.52407532229</v>
      </c>
      <c r="M91" s="26" t="s">
        <v>267</v>
      </c>
      <c r="N91" s="27">
        <f>IF(COUNT(N71:N90), SUM(N71:N90) / COUNT(N71:N90), 0)</f>
        <v>3.7653292164114324E-2</v>
      </c>
      <c r="O91" s="28">
        <f>SUM(O71:O90)</f>
        <v>112959.87649234298</v>
      </c>
      <c r="Q91" s="256"/>
      <c r="R91" s="257"/>
      <c r="S91" s="258"/>
    </row>
    <row r="93" spans="1:19" ht="17.25" thickBot="1"/>
    <row r="94" spans="1:19" ht="17.25" thickBot="1">
      <c r="A94" s="202" t="s">
        <v>46</v>
      </c>
      <c r="B94" s="203"/>
      <c r="C94" s="203"/>
      <c r="D94" s="203"/>
      <c r="E94" s="203"/>
      <c r="F94" s="203"/>
      <c r="G94" s="203"/>
      <c r="H94" s="203"/>
      <c r="I94" s="203"/>
      <c r="J94" s="203"/>
      <c r="K94" s="203"/>
      <c r="L94" s="203"/>
      <c r="M94" s="203"/>
      <c r="N94" s="203"/>
      <c r="O94" s="204"/>
      <c r="Q94" s="223"/>
      <c r="R94" s="223"/>
      <c r="S94" s="223"/>
    </row>
    <row r="95" spans="1:19" ht="17.25" thickBot="1">
      <c r="A95" s="198" t="s">
        <v>263</v>
      </c>
      <c r="B95" s="202" t="s">
        <v>49</v>
      </c>
      <c r="C95" s="204"/>
      <c r="D95" s="202" t="s">
        <v>57</v>
      </c>
      <c r="E95" s="203"/>
      <c r="F95" s="204"/>
      <c r="G95" s="229">
        <f>_xlfn.IFNA(VLOOKUP(B95, 현재가테이블!$B$2:$D$200, 2, FALSE), "-")</f>
        <v>48446000</v>
      </c>
      <c r="H95" s="230"/>
      <c r="I95" s="231"/>
      <c r="J95" s="202" t="s">
        <v>58</v>
      </c>
      <c r="K95" s="203"/>
      <c r="L95" s="204"/>
      <c r="M95" s="232">
        <f>_xlfn.IFNA(VLOOKUP(B95, 현재가테이블!$B$2:$D$200, 3, FALSE), "-")</f>
        <v>4.5040769699999997E-2</v>
      </c>
      <c r="N95" s="233"/>
      <c r="O95" s="234"/>
      <c r="Q95" s="223"/>
      <c r="R95" s="223"/>
      <c r="S95" s="223"/>
    </row>
    <row r="96" spans="1:19" ht="17.25" thickBot="1">
      <c r="A96" s="263" t="s">
        <v>54</v>
      </c>
      <c r="B96" s="265" t="str">
        <f>TEXT($G$1, "[$-ko-KR]yyyy-mm-dd(ddd) ") &amp; "오전 00:00"</f>
        <v>2022-02-23(수) 오전 00:00</v>
      </c>
      <c r="C96" s="266"/>
      <c r="D96" s="225" t="str">
        <f>TEXT($G$1, "[$-ko-KR]yyyy-mm-dd(ddd) ") &amp; "오후 14:00"</f>
        <v>2022-02-23(수) 오후 14:00</v>
      </c>
      <c r="E96" s="226"/>
      <c r="F96" s="227"/>
      <c r="G96" s="225" t="str">
        <f>TEXT($G$1, "[$-ko-KR]yyyy-mm-dd(ddd) ") &amp; "오후 19:00"</f>
        <v>2022-02-23(수) 오후 19:00</v>
      </c>
      <c r="H96" s="226"/>
      <c r="I96" s="227"/>
      <c r="J96" s="225" t="str">
        <f>TEXT($G$1, "[$-ko-KR]yyyy-mm-dd(ddd) ") &amp; "오후 21:00"</f>
        <v>2022-02-23(수) 오후 21:00</v>
      </c>
      <c r="K96" s="226"/>
      <c r="L96" s="227"/>
      <c r="M96" s="225" t="str">
        <f>TEXT($G$1+1, "[$-ko-KR]yyyy-mm-dd(ddd) ") &amp; "오전 00:00"</f>
        <v>2022-02-24(목) 오전 00:00</v>
      </c>
      <c r="N96" s="226"/>
      <c r="O96" s="227"/>
      <c r="Q96" s="223"/>
      <c r="R96" s="223"/>
      <c r="S96" s="223"/>
    </row>
    <row r="97" spans="1:19" ht="17.25" thickBot="1">
      <c r="A97" s="264"/>
      <c r="B97" s="121" t="s">
        <v>57</v>
      </c>
      <c r="C97" s="122" t="s">
        <v>58</v>
      </c>
      <c r="D97" s="2" t="s">
        <v>57</v>
      </c>
      <c r="E97" s="10" t="s">
        <v>264</v>
      </c>
      <c r="F97" s="11" t="s">
        <v>265</v>
      </c>
      <c r="G97" s="199" t="s">
        <v>57</v>
      </c>
      <c r="H97" s="200" t="s">
        <v>264</v>
      </c>
      <c r="I97" s="201" t="s">
        <v>265</v>
      </c>
      <c r="J97" s="10" t="s">
        <v>57</v>
      </c>
      <c r="K97" s="10" t="s">
        <v>264</v>
      </c>
      <c r="L97" s="115" t="s">
        <v>265</v>
      </c>
      <c r="M97" s="2" t="s">
        <v>57</v>
      </c>
      <c r="N97" s="10" t="s">
        <v>264</v>
      </c>
      <c r="O97" s="66" t="s">
        <v>265</v>
      </c>
      <c r="Q97" s="228"/>
      <c r="R97" s="228"/>
      <c r="S97" s="228"/>
    </row>
    <row r="98" spans="1:19" ht="17.25" thickBot="1">
      <c r="A98" s="123" t="s">
        <v>200</v>
      </c>
      <c r="B98" s="124">
        <v>11.1</v>
      </c>
      <c r="C98" s="76">
        <v>0.1246200608</v>
      </c>
      <c r="D98" s="13">
        <v>10.7</v>
      </c>
      <c r="E98" s="14">
        <f>IF(ISNUMBER(D98), (D98 - $B98) / $B98, "")</f>
        <v>-3.603603603603607E-2</v>
      </c>
      <c r="F98" s="16">
        <f>IF(ISNUMBER(D98), $B118 * E98, "")</f>
        <v>-5405.4054054054104</v>
      </c>
      <c r="G98" s="29">
        <v>11</v>
      </c>
      <c r="H98" s="14">
        <f>IF(ISNUMBER(G98), (G98 - $B98) / $B98, "")</f>
        <v>-9.0090090090089777E-3</v>
      </c>
      <c r="I98" s="100">
        <f>IF(ISNUMBER(G98), $B118 * H98, "")</f>
        <v>-1351.3513513513467</v>
      </c>
      <c r="J98" s="13">
        <v>11</v>
      </c>
      <c r="K98" s="14">
        <f>IF(ISNUMBER(J98), (J98 - $B98) / $B98, "")</f>
        <v>-9.0090090090089777E-3</v>
      </c>
      <c r="L98" s="16">
        <f>IF(ISNUMBER(J98), $B118 * K98, "")</f>
        <v>-1351.3513513513467</v>
      </c>
      <c r="M98" s="29">
        <v>10.9</v>
      </c>
      <c r="N98" s="14">
        <f>IF(ISNUMBER(M98), (M98 - $B98) / $B98, "")</f>
        <v>-1.8018018018017955E-2</v>
      </c>
      <c r="O98" s="16">
        <f>IF(ISNUMBER(M98), $B118 * N98, "")</f>
        <v>-2702.7027027026934</v>
      </c>
      <c r="Q98" s="223"/>
      <c r="R98" s="223"/>
      <c r="S98" s="223"/>
    </row>
    <row r="99" spans="1:19" ht="17.25" thickBot="1">
      <c r="A99" s="125" t="s">
        <v>335</v>
      </c>
      <c r="B99" s="126">
        <v>6105</v>
      </c>
      <c r="C99" s="77">
        <v>7.7669902900000004E-2</v>
      </c>
      <c r="D99" s="15">
        <v>6605</v>
      </c>
      <c r="E99" s="32">
        <f t="shared" ref="E99:E102" si="46">IF(ISNUMBER(D99), (D99 - $B99) / $B99, "")</f>
        <v>8.1900081900081897E-2</v>
      </c>
      <c r="F99" s="18">
        <f>IF(ISNUMBER(D99), $B118 * E99, "")</f>
        <v>12285.012285012284</v>
      </c>
      <c r="G99" s="31">
        <v>6560</v>
      </c>
      <c r="H99" s="32">
        <f t="shared" ref="H99:H102" si="47">IF(ISNUMBER(G99), (G99 - $B99) / $B99, "")</f>
        <v>7.4529074529074535E-2</v>
      </c>
      <c r="I99" s="101">
        <f>IF(ISNUMBER(G99), $B118 * H99, "")</f>
        <v>11179.36117936118</v>
      </c>
      <c r="J99" s="15">
        <v>6550</v>
      </c>
      <c r="K99" s="32">
        <f t="shared" ref="K99:K102" si="48">IF(ISNUMBER(J99), (J99 - $B99) / $B99, "")</f>
        <v>7.2891072891072897E-2</v>
      </c>
      <c r="L99" s="18">
        <f>IF(ISNUMBER(J99), $B118 * K99, "")</f>
        <v>10933.660933660934</v>
      </c>
      <c r="M99" s="31">
        <v>6460</v>
      </c>
      <c r="N99" s="32">
        <f t="shared" ref="N99:N102" si="49">IF(ISNUMBER(M99), (M99 - $B99) / $B99, "")</f>
        <v>5.8149058149058151E-2</v>
      </c>
      <c r="O99" s="18">
        <f>IF(ISNUMBER(M99), $B118 * N99, "")</f>
        <v>8722.3587223587219</v>
      </c>
      <c r="Q99" s="223"/>
      <c r="R99" s="223"/>
      <c r="S99" s="223"/>
    </row>
    <row r="100" spans="1:19" ht="17.25" thickBot="1">
      <c r="A100" s="125" t="s">
        <v>325</v>
      </c>
      <c r="B100" s="126">
        <v>266</v>
      </c>
      <c r="C100" s="77">
        <v>7.6923076899999998E-2</v>
      </c>
      <c r="D100" s="15">
        <v>278</v>
      </c>
      <c r="E100" s="32">
        <f t="shared" si="46"/>
        <v>4.5112781954887216E-2</v>
      </c>
      <c r="F100" s="18">
        <f>IF(ISNUMBER(D100), $B118 * E100, "")</f>
        <v>6766.9172932330821</v>
      </c>
      <c r="G100" s="31">
        <v>282</v>
      </c>
      <c r="H100" s="32">
        <f t="shared" si="47"/>
        <v>6.0150375939849621E-2</v>
      </c>
      <c r="I100" s="101">
        <f>IF(ISNUMBER(G100), $B118 * H100, "")</f>
        <v>9022.5563909774428</v>
      </c>
      <c r="J100" s="15">
        <v>285</v>
      </c>
      <c r="K100" s="32">
        <f t="shared" si="48"/>
        <v>7.1428571428571425E-2</v>
      </c>
      <c r="L100" s="18">
        <f>IF(ISNUMBER(J100), $B118 * K100, "")</f>
        <v>10714.285714285714</v>
      </c>
      <c r="M100" s="31">
        <v>283</v>
      </c>
      <c r="N100" s="32">
        <f t="shared" si="49"/>
        <v>6.3909774436090222E-2</v>
      </c>
      <c r="O100" s="18">
        <f>IF(ISNUMBER(M100), $B118 * N100, "")</f>
        <v>9586.4661654135325</v>
      </c>
      <c r="Q100" s="228"/>
      <c r="R100" s="228"/>
      <c r="S100" s="228"/>
    </row>
    <row r="101" spans="1:19" ht="17.25" thickBot="1">
      <c r="A101" s="125" t="s">
        <v>111</v>
      </c>
      <c r="B101" s="126">
        <v>3760</v>
      </c>
      <c r="C101" s="77">
        <v>5.6179775299999998E-2</v>
      </c>
      <c r="D101" s="15">
        <v>3875</v>
      </c>
      <c r="E101" s="32">
        <f t="shared" si="46"/>
        <v>3.0585106382978722E-2</v>
      </c>
      <c r="F101" s="18">
        <f>IF(ISNUMBER(D101), $B118 * E101, "")</f>
        <v>4587.765957446808</v>
      </c>
      <c r="G101" s="31">
        <v>3935</v>
      </c>
      <c r="H101" s="32">
        <f t="shared" si="47"/>
        <v>4.6542553191489359E-2</v>
      </c>
      <c r="I101" s="101">
        <f>IF(ISNUMBER(G101), $B118 * H101, "")</f>
        <v>6981.3829787234035</v>
      </c>
      <c r="J101" s="15">
        <v>3945</v>
      </c>
      <c r="K101" s="32">
        <f t="shared" si="48"/>
        <v>4.920212765957447E-2</v>
      </c>
      <c r="L101" s="18">
        <f>IF(ISNUMBER(J101), $B118 * K101, "")</f>
        <v>7380.3191489361707</v>
      </c>
      <c r="M101" s="31">
        <v>3825</v>
      </c>
      <c r="N101" s="32">
        <f t="shared" si="49"/>
        <v>1.7287234042553192E-2</v>
      </c>
      <c r="O101" s="18">
        <f>IF(ISNUMBER(M101), $B118 * N101, "")</f>
        <v>2593.0851063829787</v>
      </c>
      <c r="Q101" s="228"/>
      <c r="R101" s="228"/>
      <c r="S101" s="228"/>
    </row>
    <row r="102" spans="1:19" ht="17.25" thickBot="1">
      <c r="A102" s="127" t="s">
        <v>206</v>
      </c>
      <c r="B102" s="128">
        <v>10.4</v>
      </c>
      <c r="C102" s="78">
        <v>5.1567239600000002E-2</v>
      </c>
      <c r="D102" s="20">
        <v>10.4</v>
      </c>
      <c r="E102" s="21">
        <f t="shared" si="46"/>
        <v>0</v>
      </c>
      <c r="F102" s="22">
        <f>IF(ISNUMBER(D102), $B118 * E102, "")</f>
        <v>0</v>
      </c>
      <c r="G102" s="30">
        <v>10.6</v>
      </c>
      <c r="H102" s="21">
        <f t="shared" si="47"/>
        <v>1.9230769230769162E-2</v>
      </c>
      <c r="I102" s="105">
        <f>IF(ISNUMBER(G102), $B118 * H102, "")</f>
        <v>2884.6153846153743</v>
      </c>
      <c r="J102" s="20">
        <v>10.5</v>
      </c>
      <c r="K102" s="21">
        <f t="shared" si="48"/>
        <v>9.6153846153845812E-3</v>
      </c>
      <c r="L102" s="22">
        <f>IF(ISNUMBER(J102), $B118 * K102, "")</f>
        <v>1442.3076923076871</v>
      </c>
      <c r="M102" s="30">
        <v>10.4</v>
      </c>
      <c r="N102" s="21">
        <f t="shared" si="49"/>
        <v>0</v>
      </c>
      <c r="O102" s="22">
        <f>IF(ISNUMBER(M102), $B118 * N102, "")</f>
        <v>0</v>
      </c>
      <c r="Q102" s="228"/>
      <c r="R102" s="228"/>
      <c r="S102" s="228"/>
    </row>
    <row r="103" spans="1:19" ht="17.25" thickBot="1">
      <c r="A103" s="125" t="s">
        <v>109</v>
      </c>
      <c r="B103" s="129">
        <v>3445</v>
      </c>
      <c r="C103" s="80">
        <v>4.8706240499999998E-2</v>
      </c>
      <c r="D103" s="106">
        <v>3470</v>
      </c>
      <c r="E103" s="107">
        <f>IF(ISNUMBER(D103), (D103 - $B103) / $B103, "")</f>
        <v>7.2568940493468797E-3</v>
      </c>
      <c r="F103" s="108">
        <f>IF(ISNUMBER(D103), $B118 * E103, "")</f>
        <v>1088.5341074020319</v>
      </c>
      <c r="G103" s="109">
        <v>3545</v>
      </c>
      <c r="H103" s="107">
        <f>IF(ISNUMBER(G103), (G103 - $B103) / $B103, "")</f>
        <v>2.9027576197387519E-2</v>
      </c>
      <c r="I103" s="110">
        <f>IF(ISNUMBER(G103), $B118 * H103, "")</f>
        <v>4354.1364296081274</v>
      </c>
      <c r="J103" s="106">
        <v>3555</v>
      </c>
      <c r="K103" s="107">
        <f>IF(ISNUMBER(J103), (J103 - $B103) / $B103, "")</f>
        <v>3.1930333817126268E-2</v>
      </c>
      <c r="L103" s="108">
        <f>IF(ISNUMBER(J103), $B118 * K103, "")</f>
        <v>4789.5500725689399</v>
      </c>
      <c r="M103" s="109">
        <v>3520</v>
      </c>
      <c r="N103" s="107">
        <f>IF(ISNUMBER(M103), (M103 - $B103) / $B103, "")</f>
        <v>2.1770682148040638E-2</v>
      </c>
      <c r="O103" s="108">
        <f>IF(ISNUMBER(M103), $B118 * N103, "")</f>
        <v>3265.6023222060958</v>
      </c>
      <c r="Q103" s="228"/>
      <c r="R103" s="228"/>
      <c r="S103" s="228"/>
    </row>
    <row r="104" spans="1:19" ht="17.25" thickBot="1">
      <c r="A104" s="125" t="s">
        <v>119</v>
      </c>
      <c r="B104" s="126">
        <v>15.1</v>
      </c>
      <c r="C104" s="77">
        <v>4.13793103E-2</v>
      </c>
      <c r="D104" s="15">
        <v>15.4</v>
      </c>
      <c r="E104" s="32">
        <f t="shared" ref="E104:E107" si="50">IF(ISNUMBER(D104), (D104 - $B104) / $B104, "")</f>
        <v>1.9867549668874218E-2</v>
      </c>
      <c r="F104" s="18">
        <f>IF(ISNUMBER(D104), $B118 * E104, "")</f>
        <v>2980.1324503311325</v>
      </c>
      <c r="G104" s="31">
        <v>15.8</v>
      </c>
      <c r="H104" s="32">
        <f t="shared" ref="H104:H107" si="51">IF(ISNUMBER(G104), (G104 - $B104) / $B104, "")</f>
        <v>4.6357615894039805E-2</v>
      </c>
      <c r="I104" s="101">
        <f>IF(ISNUMBER(G104), $B118 * H104, "")</f>
        <v>6953.6423841059705</v>
      </c>
      <c r="J104" s="15">
        <v>16</v>
      </c>
      <c r="K104" s="32">
        <f t="shared" ref="K104:K107" si="52">IF(ISNUMBER(J104), (J104 - $B104) / $B104, "")</f>
        <v>5.9602649006622543E-2</v>
      </c>
      <c r="L104" s="18">
        <f>IF(ISNUMBER(J104), $B118 * K104, "")</f>
        <v>8940.3973509933821</v>
      </c>
      <c r="M104" s="31">
        <v>16.100000000000001</v>
      </c>
      <c r="N104" s="32">
        <f t="shared" ref="N104:N107" si="53">IF(ISNUMBER(M104), (M104 - $B104) / $B104, "")</f>
        <v>6.6225165562914023E-2</v>
      </c>
      <c r="O104" s="18">
        <f>IF(ISNUMBER(M104), $B118 * N104, "")</f>
        <v>9933.774834437103</v>
      </c>
      <c r="Q104" s="228"/>
      <c r="R104" s="228"/>
      <c r="S104" s="228"/>
    </row>
    <row r="105" spans="1:19" ht="17.25" thickBot="1">
      <c r="A105" s="125" t="s">
        <v>107</v>
      </c>
      <c r="B105" s="126">
        <v>101</v>
      </c>
      <c r="C105" s="77">
        <v>4.0164778599999999E-2</v>
      </c>
      <c r="D105" s="15">
        <v>102</v>
      </c>
      <c r="E105" s="32">
        <f t="shared" si="50"/>
        <v>9.9009900990099011E-3</v>
      </c>
      <c r="F105" s="18">
        <f>IF(ISNUMBER(D105), $B118 * E105, "")</f>
        <v>1485.1485148514851</v>
      </c>
      <c r="G105" s="31">
        <v>104</v>
      </c>
      <c r="H105" s="32">
        <f t="shared" si="51"/>
        <v>2.9702970297029702E-2</v>
      </c>
      <c r="I105" s="101">
        <f>IF(ISNUMBER(G105), $B118 * H105, "")</f>
        <v>4455.4455445544554</v>
      </c>
      <c r="J105" s="15">
        <v>104</v>
      </c>
      <c r="K105" s="32">
        <f t="shared" si="52"/>
        <v>2.9702970297029702E-2</v>
      </c>
      <c r="L105" s="18">
        <f>IF(ISNUMBER(J105), $B118 * K105, "")</f>
        <v>4455.4455445544554</v>
      </c>
      <c r="M105" s="31">
        <v>102</v>
      </c>
      <c r="N105" s="32">
        <f t="shared" si="53"/>
        <v>9.9009900990099011E-3</v>
      </c>
      <c r="O105" s="18">
        <f>IF(ISNUMBER(M105), $B118 * N105, "")</f>
        <v>1485.1485148514851</v>
      </c>
      <c r="Q105" s="228"/>
      <c r="R105" s="228"/>
      <c r="S105" s="228"/>
    </row>
    <row r="106" spans="1:19" ht="17.25" thickBot="1">
      <c r="A106" s="125" t="s">
        <v>99</v>
      </c>
      <c r="B106" s="126">
        <v>31900</v>
      </c>
      <c r="C106" s="77">
        <v>3.9765319399999999E-2</v>
      </c>
      <c r="D106" s="15">
        <v>32880</v>
      </c>
      <c r="E106" s="32">
        <f t="shared" si="50"/>
        <v>3.0721003134796237E-2</v>
      </c>
      <c r="F106" s="18">
        <f>IF(ISNUMBER(D106), $B118 * E106, "")</f>
        <v>4608.1504702194352</v>
      </c>
      <c r="G106" s="31">
        <v>33640</v>
      </c>
      <c r="H106" s="32">
        <f t="shared" si="51"/>
        <v>5.4545454545454543E-2</v>
      </c>
      <c r="I106" s="101">
        <f>IF(ISNUMBER(G106), $B118 * H106, "")</f>
        <v>8181.8181818181811</v>
      </c>
      <c r="J106" s="15">
        <v>33770</v>
      </c>
      <c r="K106" s="32">
        <f t="shared" si="52"/>
        <v>5.8620689655172413E-2</v>
      </c>
      <c r="L106" s="18">
        <f>IF(ISNUMBER(J106), $B118 * K106, "")</f>
        <v>8793.1034482758623</v>
      </c>
      <c r="M106" s="31">
        <v>33490</v>
      </c>
      <c r="N106" s="32">
        <f t="shared" si="53"/>
        <v>4.9843260188087775E-2</v>
      </c>
      <c r="O106" s="18">
        <f>IF(ISNUMBER(M106), $B118 * N106, "")</f>
        <v>7476.4890282131664</v>
      </c>
      <c r="Q106" s="33"/>
      <c r="R106" s="33"/>
    </row>
    <row r="107" spans="1:19" ht="17.25" thickBot="1">
      <c r="A107" s="130" t="s">
        <v>137</v>
      </c>
      <c r="B107" s="131">
        <v>4790</v>
      </c>
      <c r="C107" s="79">
        <v>3.6796536800000001E-2</v>
      </c>
      <c r="D107" s="24">
        <v>4950</v>
      </c>
      <c r="E107" s="25">
        <f t="shared" si="50"/>
        <v>3.3402922755741124E-2</v>
      </c>
      <c r="F107" s="104">
        <f>IF(ISNUMBER(D107), $B118 * E107, "")</f>
        <v>5010.4384133611684</v>
      </c>
      <c r="G107" s="102">
        <v>4980</v>
      </c>
      <c r="H107" s="25">
        <f t="shared" si="51"/>
        <v>3.9665970772442591E-2</v>
      </c>
      <c r="I107" s="103">
        <f>IF(ISNUMBER(G107), $B118 * H107, "")</f>
        <v>5949.8956158663887</v>
      </c>
      <c r="J107" s="24">
        <v>5000</v>
      </c>
      <c r="K107" s="25">
        <f t="shared" si="52"/>
        <v>4.3841336116910233E-2</v>
      </c>
      <c r="L107" s="104">
        <f>IF(ISNUMBER(J107), $B118 * K107, "")</f>
        <v>6576.2004175365346</v>
      </c>
      <c r="M107" s="102">
        <v>4900</v>
      </c>
      <c r="N107" s="25">
        <f t="shared" si="53"/>
        <v>2.2964509394572025E-2</v>
      </c>
      <c r="O107" s="104">
        <f>IF(ISNUMBER(M107), $B118 * N107, "")</f>
        <v>3444.676409185804</v>
      </c>
      <c r="Q107" s="237"/>
      <c r="R107" s="238"/>
      <c r="S107" s="239"/>
    </row>
    <row r="108" spans="1:19">
      <c r="A108" s="123" t="s">
        <v>346</v>
      </c>
      <c r="B108" s="124">
        <v>89230</v>
      </c>
      <c r="C108" s="76">
        <v>3.6473458E-2</v>
      </c>
      <c r="D108" s="13">
        <v>92740</v>
      </c>
      <c r="E108" s="14">
        <f>IF(ISNUMBER(D108), (D108 - $B108) / $B108, "")</f>
        <v>3.9336546004706936E-2</v>
      </c>
      <c r="F108" s="16">
        <f>IF(ISNUMBER(D108), $B118 * E108, "")</f>
        <v>5900.4819007060405</v>
      </c>
      <c r="G108" s="29">
        <v>97990</v>
      </c>
      <c r="H108" s="14">
        <f>IF(ISNUMBER(G108), (G108 - $B108) / $B108, "")</f>
        <v>9.8173260114311336E-2</v>
      </c>
      <c r="I108" s="100">
        <f>IF(ISNUMBER(G108), $B118 * H108, "")</f>
        <v>14725.989017146701</v>
      </c>
      <c r="J108" s="13">
        <v>98430</v>
      </c>
      <c r="K108" s="14">
        <f>IF(ISNUMBER(J108), (J108 - $B108) / $B108, "")</f>
        <v>0.10310433710635436</v>
      </c>
      <c r="L108" s="16">
        <f>IF(ISNUMBER(J108), $B118 * K108, "")</f>
        <v>15465.650565953154</v>
      </c>
      <c r="M108" s="29">
        <v>97340</v>
      </c>
      <c r="N108" s="14">
        <f>IF(ISNUMBER(M108), (M108 - $B108) / $B108, "")</f>
        <v>9.0888714557884123E-2</v>
      </c>
      <c r="O108" s="16">
        <f>IF(ISNUMBER(M108), $B118 * N108, "")</f>
        <v>13633.307183682618</v>
      </c>
      <c r="Q108" s="240"/>
      <c r="R108" s="241"/>
      <c r="S108" s="242"/>
    </row>
    <row r="109" spans="1:19" ht="17.25" thickBot="1">
      <c r="A109" s="125" t="s">
        <v>121</v>
      </c>
      <c r="B109" s="126">
        <v>291</v>
      </c>
      <c r="C109" s="77">
        <v>3.55871886E-2</v>
      </c>
      <c r="D109" s="15">
        <v>295</v>
      </c>
      <c r="E109" s="32">
        <f t="shared" ref="E109:E112" si="54">IF(ISNUMBER(D109), (D109 - $B109) / $B109, "")</f>
        <v>1.3745704467353952E-2</v>
      </c>
      <c r="F109" s="18">
        <f>IF(ISNUMBER(D109), $B118 * E109, "")</f>
        <v>2061.855670103093</v>
      </c>
      <c r="G109" s="31">
        <v>302</v>
      </c>
      <c r="H109" s="32">
        <f t="shared" ref="H109:H112" si="55">IF(ISNUMBER(G109), (G109 - $B109) / $B109, "")</f>
        <v>3.7800687285223365E-2</v>
      </c>
      <c r="I109" s="101">
        <f>IF(ISNUMBER(G109), $B118 * H109, "")</f>
        <v>5670.1030927835045</v>
      </c>
      <c r="J109" s="15">
        <v>306</v>
      </c>
      <c r="K109" s="32">
        <f t="shared" ref="K109:K112" si="56">IF(ISNUMBER(J109), (J109 - $B109) / $B109, "")</f>
        <v>5.1546391752577317E-2</v>
      </c>
      <c r="L109" s="18">
        <f>IF(ISNUMBER(J109), $B118 * K109, "")</f>
        <v>7731.9587628865975</v>
      </c>
      <c r="M109" s="31">
        <v>301</v>
      </c>
      <c r="N109" s="32">
        <f t="shared" ref="N109:N112" si="57">IF(ISNUMBER(M109), (M109 - $B109) / $B109, "")</f>
        <v>3.4364261168384883E-2</v>
      </c>
      <c r="O109" s="18">
        <f>IF(ISNUMBER(M109), $B118 * N109, "")</f>
        <v>5154.6391752577319</v>
      </c>
      <c r="Q109" s="243"/>
      <c r="R109" s="244"/>
      <c r="S109" s="245"/>
    </row>
    <row r="110" spans="1:19" ht="17.25" thickBot="1">
      <c r="A110" s="125" t="s">
        <v>56</v>
      </c>
      <c r="B110" s="126">
        <v>118</v>
      </c>
      <c r="C110" s="77">
        <v>3.50877193E-2</v>
      </c>
      <c r="D110" s="15">
        <v>120</v>
      </c>
      <c r="E110" s="32">
        <f t="shared" si="54"/>
        <v>1.6949152542372881E-2</v>
      </c>
      <c r="F110" s="18">
        <f>IF(ISNUMBER(D110), $B118 * E110, "")</f>
        <v>2542.3728813559323</v>
      </c>
      <c r="G110" s="31">
        <v>122</v>
      </c>
      <c r="H110" s="32">
        <f t="shared" si="55"/>
        <v>3.3898305084745763E-2</v>
      </c>
      <c r="I110" s="101">
        <f>IF(ISNUMBER(G110), $B118 * H110, "")</f>
        <v>5084.7457627118647</v>
      </c>
      <c r="J110" s="15">
        <v>123</v>
      </c>
      <c r="K110" s="32">
        <f t="shared" si="56"/>
        <v>4.2372881355932202E-2</v>
      </c>
      <c r="L110" s="18">
        <f>IF(ISNUMBER(J110), $B118 * K110, "")</f>
        <v>6355.9322033898306</v>
      </c>
      <c r="M110" s="31">
        <v>121</v>
      </c>
      <c r="N110" s="32">
        <f t="shared" si="57"/>
        <v>2.5423728813559324E-2</v>
      </c>
      <c r="O110" s="18">
        <f>IF(ISNUMBER(M110), $B118 * N110, "")</f>
        <v>3813.5593220338988</v>
      </c>
      <c r="Q110" s="228"/>
      <c r="R110" s="228"/>
      <c r="S110" s="228"/>
    </row>
    <row r="111" spans="1:19" ht="17.25" thickBot="1">
      <c r="A111" s="125" t="s">
        <v>333</v>
      </c>
      <c r="B111" s="126">
        <v>162850</v>
      </c>
      <c r="C111" s="77">
        <v>3.2984459200000003E-2</v>
      </c>
      <c r="D111" s="15">
        <v>166000</v>
      </c>
      <c r="E111" s="32">
        <f t="shared" si="54"/>
        <v>1.9342953638317471E-2</v>
      </c>
      <c r="F111" s="18">
        <f>IF(ISNUMBER(D111), $B118 * E111, "")</f>
        <v>2901.4430457476205</v>
      </c>
      <c r="G111" s="31">
        <v>170150</v>
      </c>
      <c r="H111" s="32">
        <f t="shared" si="55"/>
        <v>4.4826527479275409E-2</v>
      </c>
      <c r="I111" s="101">
        <f>IF(ISNUMBER(G111), $B118 * H111, "")</f>
        <v>6723.9791218913115</v>
      </c>
      <c r="J111" s="15">
        <v>171850</v>
      </c>
      <c r="K111" s="32">
        <f t="shared" si="56"/>
        <v>5.5265581823764197E-2</v>
      </c>
      <c r="L111" s="18">
        <f>IF(ISNUMBER(J111), $B118 * K111, "")</f>
        <v>8289.8372735646299</v>
      </c>
      <c r="M111" s="31">
        <v>169850</v>
      </c>
      <c r="N111" s="32">
        <f t="shared" si="57"/>
        <v>4.2984341418483264E-2</v>
      </c>
      <c r="O111" s="18">
        <f>IF(ISNUMBER(M111), $B118 * N111, "")</f>
        <v>6447.65121277249</v>
      </c>
      <c r="Q111" s="223"/>
      <c r="R111" s="223"/>
      <c r="S111" s="223"/>
    </row>
    <row r="112" spans="1:19" ht="17.25" thickBot="1">
      <c r="A112" s="127" t="s">
        <v>331</v>
      </c>
      <c r="B112" s="128">
        <v>8.5900000000000004E-2</v>
      </c>
      <c r="C112" s="78">
        <v>3.2451923100000002E-2</v>
      </c>
      <c r="D112" s="20">
        <v>8.7800000000000003E-2</v>
      </c>
      <c r="E112" s="21">
        <f t="shared" si="54"/>
        <v>2.2118742724097775E-2</v>
      </c>
      <c r="F112" s="22">
        <f>IF(ISNUMBER(D112), $B118 * E112, "")</f>
        <v>3317.8114086146661</v>
      </c>
      <c r="G112" s="30">
        <v>8.9899999999999994E-2</v>
      </c>
      <c r="H112" s="21">
        <f t="shared" si="55"/>
        <v>4.6565774155995221E-2</v>
      </c>
      <c r="I112" s="105">
        <f>IF(ISNUMBER(G112), $B118 * H112, "")</f>
        <v>6984.8661233992834</v>
      </c>
      <c r="J112" s="20">
        <v>8.9899999999999994E-2</v>
      </c>
      <c r="K112" s="21">
        <f t="shared" si="56"/>
        <v>4.6565774155995221E-2</v>
      </c>
      <c r="L112" s="22">
        <f>IF(ISNUMBER(J112), $B118 * K112, "")</f>
        <v>6984.8661233992834</v>
      </c>
      <c r="M112" s="30">
        <v>8.8499999999999995E-2</v>
      </c>
      <c r="N112" s="21">
        <f t="shared" si="57"/>
        <v>3.0267753201396869E-2</v>
      </c>
      <c r="O112" s="22">
        <f>IF(ISNUMBER(M112), $B118 * N112, "")</f>
        <v>4540.1629802095304</v>
      </c>
      <c r="Q112" s="223"/>
      <c r="R112" s="223"/>
      <c r="S112" s="223"/>
    </row>
    <row r="113" spans="1:19" ht="17.25" thickBot="1">
      <c r="A113" s="125" t="s">
        <v>147</v>
      </c>
      <c r="B113" s="129">
        <v>8.07</v>
      </c>
      <c r="C113" s="80">
        <v>3.1969309500000001E-2</v>
      </c>
      <c r="D113" s="106">
        <v>8.09</v>
      </c>
      <c r="E113" s="107">
        <f>IF(ISNUMBER(D113), (D113 - $B113) / $B113, "")</f>
        <v>2.4783147459726857E-3</v>
      </c>
      <c r="F113" s="108">
        <f>IF(ISNUMBER(D113), $B118 * E113, "")</f>
        <v>371.74721189590286</v>
      </c>
      <c r="G113" s="109">
        <v>8.24</v>
      </c>
      <c r="H113" s="107">
        <f>IF(ISNUMBER(G113), (G113 - $B113) / $B113, "")</f>
        <v>2.1065675340768267E-2</v>
      </c>
      <c r="I113" s="110">
        <f>IF(ISNUMBER(G113), $B118 * H113, "")</f>
        <v>3159.8513011152399</v>
      </c>
      <c r="J113" s="106">
        <v>8.23</v>
      </c>
      <c r="K113" s="107">
        <f>IF(ISNUMBER(J113), (J113 - $B113) / $B113, "")</f>
        <v>1.9826517967781926E-2</v>
      </c>
      <c r="L113" s="108">
        <f>IF(ISNUMBER(J113), $B118 * K113, "")</f>
        <v>2973.9776951672889</v>
      </c>
      <c r="M113" s="109">
        <v>8.14</v>
      </c>
      <c r="N113" s="107">
        <f>IF(ISNUMBER(M113), (M113 - $B113) / $B113, "")</f>
        <v>8.6741016109046203E-3</v>
      </c>
      <c r="O113" s="108">
        <f>IF(ISNUMBER(M113), $B118 * N113, "")</f>
        <v>1301.1152416356931</v>
      </c>
      <c r="Q113" s="228"/>
      <c r="R113" s="228"/>
      <c r="S113" s="228"/>
    </row>
    <row r="114" spans="1:19" ht="17.25" thickBot="1">
      <c r="A114" s="125" t="s">
        <v>151</v>
      </c>
      <c r="B114" s="126">
        <v>60070</v>
      </c>
      <c r="C114" s="77">
        <v>3.08906813E-2</v>
      </c>
      <c r="D114" s="15">
        <v>62050</v>
      </c>
      <c r="E114" s="32">
        <f t="shared" ref="E114:E117" si="58">IF(ISNUMBER(D114), (D114 - $B114) / $B114, "")</f>
        <v>3.2961544864324954E-2</v>
      </c>
      <c r="F114" s="18">
        <f>IF(ISNUMBER(D114), $B118 * E114, "")</f>
        <v>4944.2317296487436</v>
      </c>
      <c r="G114" s="31">
        <v>63720</v>
      </c>
      <c r="H114" s="32">
        <f t="shared" ref="H114:H117" si="59">IF(ISNUMBER(G114), (G114 - $B114) / $B114, "")</f>
        <v>6.0762443815548524E-2</v>
      </c>
      <c r="I114" s="101">
        <f>IF(ISNUMBER(G114), $B118 * H114, "")</f>
        <v>9114.3665723322792</v>
      </c>
      <c r="J114" s="15">
        <v>64300</v>
      </c>
      <c r="K114" s="32">
        <f t="shared" ref="K114:K117" si="60">IF(ISNUMBER(J114), (J114 - $B114) / $B114, "")</f>
        <v>7.0417845846512409E-2</v>
      </c>
      <c r="L114" s="18">
        <f>IF(ISNUMBER(J114), $B118 * K114, "")</f>
        <v>10562.676876976861</v>
      </c>
      <c r="M114" s="31">
        <v>62800</v>
      </c>
      <c r="N114" s="32">
        <f t="shared" ref="N114:N117" si="61">IF(ISNUMBER(M114), (M114 - $B114) / $B114, "")</f>
        <v>4.5446978525054103E-2</v>
      </c>
      <c r="O114" s="18">
        <f>IF(ISNUMBER(M114), $B118 * N114, "")</f>
        <v>6817.0467787581156</v>
      </c>
      <c r="Q114" s="228"/>
      <c r="R114" s="228"/>
      <c r="S114" s="228"/>
    </row>
    <row r="115" spans="1:19" ht="17.25" thickBot="1">
      <c r="A115" s="125" t="s">
        <v>64</v>
      </c>
      <c r="B115" s="126">
        <v>27.1</v>
      </c>
      <c r="C115" s="77">
        <v>3.0418251E-2</v>
      </c>
      <c r="D115" s="15">
        <v>27.9</v>
      </c>
      <c r="E115" s="32">
        <f t="shared" si="58"/>
        <v>2.9520295202951925E-2</v>
      </c>
      <c r="F115" s="18">
        <f>IF(ISNUMBER(D115), $B118 * E115, "")</f>
        <v>4428.0442804427885</v>
      </c>
      <c r="G115" s="31">
        <v>28.5</v>
      </c>
      <c r="H115" s="32">
        <f t="shared" si="59"/>
        <v>5.1660516605165997E-2</v>
      </c>
      <c r="I115" s="101">
        <f>IF(ISNUMBER(G115), $B118 * H115, "")</f>
        <v>7749.0774907748992</v>
      </c>
      <c r="J115" s="15">
        <v>28.7</v>
      </c>
      <c r="K115" s="32">
        <f t="shared" si="60"/>
        <v>5.9040590405903974E-2</v>
      </c>
      <c r="L115" s="18">
        <f>IF(ISNUMBER(J115), $B118 * K115, "")</f>
        <v>8856.088560885597</v>
      </c>
      <c r="M115" s="31">
        <v>28.1</v>
      </c>
      <c r="N115" s="32">
        <f t="shared" si="61"/>
        <v>3.6900369003690037E-2</v>
      </c>
      <c r="O115" s="18">
        <f>IF(ISNUMBER(M115), $B118 * N115, "")</f>
        <v>5535.0553505535054</v>
      </c>
      <c r="Q115" s="228"/>
      <c r="R115" s="228"/>
      <c r="S115" s="228"/>
    </row>
    <row r="116" spans="1:19">
      <c r="A116" s="125" t="s">
        <v>79</v>
      </c>
      <c r="B116" s="126">
        <v>813</v>
      </c>
      <c r="C116" s="77">
        <v>2.9113924100000001E-2</v>
      </c>
      <c r="D116" s="15">
        <v>828</v>
      </c>
      <c r="E116" s="32">
        <f t="shared" si="58"/>
        <v>1.8450184501845018E-2</v>
      </c>
      <c r="F116" s="18">
        <f>IF(ISNUMBER(D116), $B118 * E116, "")</f>
        <v>2767.5276752767527</v>
      </c>
      <c r="G116" s="31">
        <v>851</v>
      </c>
      <c r="H116" s="32">
        <f t="shared" si="59"/>
        <v>4.6740467404674045E-2</v>
      </c>
      <c r="I116" s="101">
        <f>IF(ISNUMBER(G116), $B118 * H116, "")</f>
        <v>7011.0701107011064</v>
      </c>
      <c r="J116" s="15">
        <v>856</v>
      </c>
      <c r="K116" s="32">
        <f t="shared" si="60"/>
        <v>5.2890528905289051E-2</v>
      </c>
      <c r="L116" s="18">
        <f>IF(ISNUMBER(J116), $B118 * K116, "")</f>
        <v>7933.579335793358</v>
      </c>
      <c r="M116" s="31">
        <v>845</v>
      </c>
      <c r="N116" s="32">
        <f t="shared" si="61"/>
        <v>3.9360393603936041E-2</v>
      </c>
      <c r="O116" s="18">
        <f>IF(ISNUMBER(M116), $B118 * N116, "")</f>
        <v>5904.0590405904059</v>
      </c>
      <c r="Q116" s="250"/>
      <c r="R116" s="251"/>
      <c r="S116" s="252"/>
    </row>
    <row r="117" spans="1:19" ht="17.25" thickBot="1">
      <c r="A117" s="130" t="s">
        <v>149</v>
      </c>
      <c r="B117" s="131">
        <v>75.099999999999994</v>
      </c>
      <c r="C117" s="79">
        <v>2.7359781100000001E-2</v>
      </c>
      <c r="D117" s="24">
        <v>76.599999999999994</v>
      </c>
      <c r="E117" s="25">
        <f t="shared" si="58"/>
        <v>1.997336884154461E-2</v>
      </c>
      <c r="F117" s="104">
        <f>IF(ISNUMBER(D117), $B118 * E117, "")</f>
        <v>2996.0053262316915</v>
      </c>
      <c r="G117" s="102">
        <v>76.7</v>
      </c>
      <c r="H117" s="25">
        <f t="shared" si="59"/>
        <v>2.1304926764314364E-2</v>
      </c>
      <c r="I117" s="103">
        <f>IF(ISNUMBER(G117), $B118 * H117, "")</f>
        <v>3195.7390146471544</v>
      </c>
      <c r="J117" s="24">
        <v>76.900000000000006</v>
      </c>
      <c r="K117" s="25">
        <f t="shared" si="60"/>
        <v>2.3968042609853683E-2</v>
      </c>
      <c r="L117" s="104">
        <f>IF(ISNUMBER(J117), $B118 * K117, "")</f>
        <v>3595.2063914780524</v>
      </c>
      <c r="M117" s="102">
        <v>76.900000000000006</v>
      </c>
      <c r="N117" s="25">
        <f t="shared" si="61"/>
        <v>2.3968042609853683E-2</v>
      </c>
      <c r="O117" s="104">
        <f>IF(ISNUMBER(M117), $B118 * N117, "")</f>
        <v>3595.2063914780524</v>
      </c>
      <c r="Q117" s="253"/>
      <c r="R117" s="254"/>
      <c r="S117" s="255"/>
    </row>
    <row r="118" spans="1:19" ht="17.25" thickBot="1">
      <c r="A118" s="132" t="s">
        <v>266</v>
      </c>
      <c r="B118" s="261">
        <f>$B$37</f>
        <v>150000</v>
      </c>
      <c r="C118" s="262"/>
      <c r="D118" s="26" t="s">
        <v>267</v>
      </c>
      <c r="E118" s="27">
        <f>IF(COUNT(E98:E117), SUM(E98:E117) / COUNT(E98:E117), 0)</f>
        <v>2.1879405072158416E-2</v>
      </c>
      <c r="F118" s="28">
        <f>SUM(F98:F117)</f>
        <v>65638.215216475262</v>
      </c>
      <c r="G118" s="26" t="s">
        <v>267</v>
      </c>
      <c r="H118" s="27">
        <f>IF(COUNT(H98:H117), SUM(H98:H117) / COUNT(H98:H117), 0)</f>
        <v>4.2677096781927513E-2</v>
      </c>
      <c r="I118" s="28">
        <f>SUM(I98:I117)</f>
        <v>128031.29034578255</v>
      </c>
      <c r="J118" s="26" t="s">
        <v>267</v>
      </c>
      <c r="K118" s="27">
        <f>IF(COUNT(K98:K117), SUM(K98:K117) / COUNT(K98:K117), 0)</f>
        <v>4.7141230920420989E-2</v>
      </c>
      <c r="L118" s="28">
        <f>SUM(L98:L117)</f>
        <v>141423.692761263</v>
      </c>
      <c r="M118" s="26" t="s">
        <v>267</v>
      </c>
      <c r="N118" s="27">
        <f>IF(COUNT(N98:N117), SUM(N98:N117) / COUNT(N98:N117), 0)</f>
        <v>3.3515567025772748E-2</v>
      </c>
      <c r="O118" s="28">
        <f>SUM(O98:O117)</f>
        <v>100546.70107731824</v>
      </c>
      <c r="Q118" s="256"/>
      <c r="R118" s="257"/>
      <c r="S118" s="258"/>
    </row>
    <row r="120" spans="1:19" ht="17.25" thickBot="1"/>
    <row r="121" spans="1:19" ht="17.25" thickBot="1">
      <c r="A121" s="202" t="s">
        <v>254</v>
      </c>
      <c r="B121" s="203"/>
      <c r="C121" s="203"/>
      <c r="D121" s="203"/>
      <c r="E121" s="203"/>
      <c r="F121" s="203"/>
      <c r="G121" s="203"/>
      <c r="H121" s="203"/>
      <c r="I121" s="203"/>
      <c r="J121" s="203"/>
      <c r="K121" s="203"/>
      <c r="L121" s="203"/>
      <c r="M121" s="203"/>
      <c r="N121" s="203"/>
      <c r="O121" s="204"/>
      <c r="Q121" s="223"/>
      <c r="R121" s="223"/>
      <c r="S121" s="223"/>
    </row>
    <row r="122" spans="1:19" ht="17.25" thickBot="1">
      <c r="A122" s="198" t="s">
        <v>263</v>
      </c>
      <c r="B122" s="202" t="s">
        <v>49</v>
      </c>
      <c r="C122" s="204"/>
      <c r="D122" s="202" t="s">
        <v>57</v>
      </c>
      <c r="E122" s="203"/>
      <c r="F122" s="204"/>
      <c r="G122" s="229">
        <f>_xlfn.IFNA(VLOOKUP(B122, 현재가테이블!$B$2:$D$200, 2, FALSE), "-")</f>
        <v>48446000</v>
      </c>
      <c r="H122" s="230"/>
      <c r="I122" s="231"/>
      <c r="J122" s="202" t="s">
        <v>58</v>
      </c>
      <c r="K122" s="203"/>
      <c r="L122" s="204"/>
      <c r="M122" s="232">
        <f>_xlfn.IFNA(VLOOKUP(B122, 현재가테이블!$B$2:$D$200, 3, FALSE), "-")</f>
        <v>4.5040769699999997E-2</v>
      </c>
      <c r="N122" s="233"/>
      <c r="O122" s="234"/>
      <c r="Q122" s="223"/>
      <c r="R122" s="223"/>
      <c r="S122" s="223"/>
    </row>
    <row r="123" spans="1:19" ht="17.25" thickBot="1">
      <c r="A123" s="263" t="s">
        <v>54</v>
      </c>
      <c r="B123" s="265" t="str">
        <f>TEXT($G$1, "[$-ko-KR]yyyy-mm-dd(ddd) ") &amp; "오전 00:00"</f>
        <v>2022-02-23(수) 오전 00:00</v>
      </c>
      <c r="C123" s="266"/>
      <c r="D123" s="225" t="str">
        <f>TEXT($G$1, "[$-ko-KR]yyyy-mm-dd(ddd) ") &amp; "오후 14:00"</f>
        <v>2022-02-23(수) 오후 14:00</v>
      </c>
      <c r="E123" s="226"/>
      <c r="F123" s="227"/>
      <c r="G123" s="225" t="str">
        <f>TEXT($G$1, "[$-ko-KR]yyyy-mm-dd(ddd) ") &amp; "오후 19:00"</f>
        <v>2022-02-23(수) 오후 19:00</v>
      </c>
      <c r="H123" s="226"/>
      <c r="I123" s="227"/>
      <c r="J123" s="225" t="str">
        <f>TEXT($G$1, "[$-ko-KR]yyyy-mm-dd(ddd) ") &amp; "오후 21:00"</f>
        <v>2022-02-23(수) 오후 21:00</v>
      </c>
      <c r="K123" s="226"/>
      <c r="L123" s="227"/>
      <c r="M123" s="225" t="str">
        <f>TEXT($G$1+1, "[$-ko-KR]yyyy-mm-dd(ddd) ") &amp; "오전 00:00"</f>
        <v>2022-02-24(목) 오전 00:00</v>
      </c>
      <c r="N123" s="226"/>
      <c r="O123" s="227"/>
      <c r="Q123" s="223"/>
      <c r="R123" s="223"/>
      <c r="S123" s="223"/>
    </row>
    <row r="124" spans="1:19" ht="17.25" thickBot="1">
      <c r="A124" s="264"/>
      <c r="B124" s="121" t="s">
        <v>57</v>
      </c>
      <c r="C124" s="122" t="s">
        <v>58</v>
      </c>
      <c r="D124" s="2" t="s">
        <v>57</v>
      </c>
      <c r="E124" s="10" t="s">
        <v>264</v>
      </c>
      <c r="F124" s="11" t="s">
        <v>265</v>
      </c>
      <c r="G124" s="199" t="s">
        <v>57</v>
      </c>
      <c r="H124" s="200" t="s">
        <v>264</v>
      </c>
      <c r="I124" s="201" t="s">
        <v>265</v>
      </c>
      <c r="J124" s="10" t="s">
        <v>57</v>
      </c>
      <c r="K124" s="10" t="s">
        <v>264</v>
      </c>
      <c r="L124" s="115" t="s">
        <v>265</v>
      </c>
      <c r="M124" s="2" t="s">
        <v>57</v>
      </c>
      <c r="N124" s="10" t="s">
        <v>264</v>
      </c>
      <c r="O124" s="66" t="s">
        <v>265</v>
      </c>
      <c r="Q124" s="228"/>
      <c r="R124" s="228"/>
      <c r="S124" s="228"/>
    </row>
    <row r="125" spans="1:19" ht="17.25" thickBot="1">
      <c r="A125" s="123" t="s">
        <v>64</v>
      </c>
      <c r="B125" s="124">
        <v>27.1</v>
      </c>
      <c r="C125" s="76">
        <v>3.0418251E-2</v>
      </c>
      <c r="D125" s="13">
        <v>27.9</v>
      </c>
      <c r="E125" s="14">
        <f>IF(ISNUMBER(D125), (D125 - $B125) / $B125, "")</f>
        <v>2.9520295202951925E-2</v>
      </c>
      <c r="F125" s="16">
        <f>IF(ISNUMBER(D125), $B145 * E125, "")</f>
        <v>4428.0442804427885</v>
      </c>
      <c r="G125" s="29">
        <v>28.5</v>
      </c>
      <c r="H125" s="14">
        <f>IF(ISNUMBER(G125), (G125 - $B125) / $B125, "")</f>
        <v>5.1660516605165997E-2</v>
      </c>
      <c r="I125" s="100">
        <f>IF(ISNUMBER(G125), $B145 * H125, "")</f>
        <v>7749.0774907748992</v>
      </c>
      <c r="J125" s="13">
        <v>28.7</v>
      </c>
      <c r="K125" s="14">
        <f>IF(ISNUMBER(J125), (J125 - $B125) / $B125, "")</f>
        <v>5.9040590405903974E-2</v>
      </c>
      <c r="L125" s="16">
        <f>IF(ISNUMBER(J125), $B145 * K125, "")</f>
        <v>8856.088560885597</v>
      </c>
      <c r="M125" s="29">
        <v>28.1</v>
      </c>
      <c r="N125" s="14">
        <f>IF(ISNUMBER(M125), (M125 - $B125) / $B125, "")</f>
        <v>3.6900369003690037E-2</v>
      </c>
      <c r="O125" s="16">
        <f>IF(ISNUMBER(M125), $B145 * N125, "")</f>
        <v>5535.0553505535054</v>
      </c>
      <c r="Q125" s="223"/>
      <c r="R125" s="223"/>
      <c r="S125" s="223"/>
    </row>
    <row r="126" spans="1:19" ht="17.25" thickBot="1">
      <c r="A126" s="125" t="s">
        <v>149</v>
      </c>
      <c r="B126" s="126">
        <v>75.099999999999994</v>
      </c>
      <c r="C126" s="77">
        <v>2.7359781100000001E-2</v>
      </c>
      <c r="D126" s="15">
        <v>76.599999999999994</v>
      </c>
      <c r="E126" s="32">
        <f t="shared" ref="E126:E129" si="62">IF(ISNUMBER(D126), (D126 - $B126) / $B126, "")</f>
        <v>1.997336884154461E-2</v>
      </c>
      <c r="F126" s="18">
        <f>IF(ISNUMBER(D126), $B145 * E126, "")</f>
        <v>2996.0053262316915</v>
      </c>
      <c r="G126" s="31">
        <v>76.7</v>
      </c>
      <c r="H126" s="32">
        <f t="shared" ref="H126:H129" si="63">IF(ISNUMBER(G126), (G126 - $B126) / $B126, "")</f>
        <v>2.1304926764314364E-2</v>
      </c>
      <c r="I126" s="101">
        <f>IF(ISNUMBER(G126), $B145 * H126, "")</f>
        <v>3195.7390146471544</v>
      </c>
      <c r="J126" s="15">
        <v>76.900000000000006</v>
      </c>
      <c r="K126" s="32">
        <f t="shared" ref="K126:K129" si="64">IF(ISNUMBER(J126), (J126 - $B126) / $B126, "")</f>
        <v>2.3968042609853683E-2</v>
      </c>
      <c r="L126" s="18">
        <f>IF(ISNUMBER(J126), $B145 * K126, "")</f>
        <v>3595.2063914780524</v>
      </c>
      <c r="M126" s="31">
        <v>76.900000000000006</v>
      </c>
      <c r="N126" s="32">
        <f t="shared" ref="N126:N129" si="65">IF(ISNUMBER(M126), (M126 - $B126) / $B126, "")</f>
        <v>2.3968042609853683E-2</v>
      </c>
      <c r="O126" s="18">
        <f>IF(ISNUMBER(M126), $B145 * N126, "")</f>
        <v>3595.2063914780524</v>
      </c>
      <c r="Q126" s="223"/>
      <c r="R126" s="223"/>
      <c r="S126" s="223"/>
    </row>
    <row r="127" spans="1:19" ht="17.25" thickBot="1">
      <c r="A127" s="125" t="s">
        <v>175</v>
      </c>
      <c r="B127" s="126">
        <v>10.1</v>
      </c>
      <c r="C127" s="77">
        <v>2.4340770800000001E-2</v>
      </c>
      <c r="D127" s="15">
        <v>10.199999999999999</v>
      </c>
      <c r="E127" s="32">
        <f t="shared" si="62"/>
        <v>9.9009900990098664E-3</v>
      </c>
      <c r="F127" s="18">
        <f>IF(ISNUMBER(D127), $B145 * E127, "")</f>
        <v>1485.1485148514801</v>
      </c>
      <c r="G127" s="31">
        <v>10.3</v>
      </c>
      <c r="H127" s="32">
        <f t="shared" si="63"/>
        <v>1.980198019801991E-2</v>
      </c>
      <c r="I127" s="101">
        <f>IF(ISNUMBER(G127), $B145 * H127, "")</f>
        <v>2970.2970297029865</v>
      </c>
      <c r="J127" s="15">
        <v>10.3</v>
      </c>
      <c r="K127" s="32">
        <f t="shared" si="64"/>
        <v>1.980198019801991E-2</v>
      </c>
      <c r="L127" s="18">
        <f>IF(ISNUMBER(J127), $B145 * K127, "")</f>
        <v>2970.2970297029865</v>
      </c>
      <c r="M127" s="31">
        <v>10.199999999999999</v>
      </c>
      <c r="N127" s="32">
        <f t="shared" si="65"/>
        <v>9.9009900990098664E-3</v>
      </c>
      <c r="O127" s="18">
        <f>IF(ISNUMBER(M127), $B145 * N127, "")</f>
        <v>1485.1485148514801</v>
      </c>
      <c r="Q127" s="228"/>
      <c r="R127" s="228"/>
      <c r="S127" s="228"/>
    </row>
    <row r="128" spans="1:19" ht="17.25" thickBot="1">
      <c r="A128" s="125" t="s">
        <v>212</v>
      </c>
      <c r="B128" s="126">
        <v>6.49</v>
      </c>
      <c r="C128" s="77">
        <v>2.0440251600000001E-2</v>
      </c>
      <c r="D128" s="15">
        <v>6.59</v>
      </c>
      <c r="E128" s="32">
        <f t="shared" si="62"/>
        <v>1.54083204930662E-2</v>
      </c>
      <c r="F128" s="18">
        <f>IF(ISNUMBER(D128), $B145 * E128, "")</f>
        <v>2311.24807395993</v>
      </c>
      <c r="G128" s="31">
        <v>6.77</v>
      </c>
      <c r="H128" s="32">
        <f t="shared" si="63"/>
        <v>4.3143297380585414E-2</v>
      </c>
      <c r="I128" s="101">
        <f>IF(ISNUMBER(G128), $B145 * H128, "")</f>
        <v>6471.4946070878123</v>
      </c>
      <c r="J128" s="15">
        <v>6.74</v>
      </c>
      <c r="K128" s="32">
        <f t="shared" si="64"/>
        <v>3.8520801232665637E-2</v>
      </c>
      <c r="L128" s="18">
        <f>IF(ISNUMBER(J128), $B145 * K128, "")</f>
        <v>5778.1201848998453</v>
      </c>
      <c r="M128" s="31">
        <v>6.62</v>
      </c>
      <c r="N128" s="32">
        <f t="shared" si="65"/>
        <v>2.0030816640986115E-2</v>
      </c>
      <c r="O128" s="18">
        <f>IF(ISNUMBER(M128), $B145 * N128, "")</f>
        <v>3004.622496147917</v>
      </c>
      <c r="Q128" s="228"/>
      <c r="R128" s="228"/>
      <c r="S128" s="228"/>
    </row>
    <row r="129" spans="1:19" ht="17.25" thickBot="1">
      <c r="A129" s="127" t="s">
        <v>190</v>
      </c>
      <c r="B129" s="128">
        <v>77.3</v>
      </c>
      <c r="C129" s="78">
        <v>1.5768725399999999E-2</v>
      </c>
      <c r="D129" s="20">
        <v>78.400000000000006</v>
      </c>
      <c r="E129" s="21">
        <f t="shared" si="62"/>
        <v>1.423027166882288E-2</v>
      </c>
      <c r="F129" s="22">
        <f>IF(ISNUMBER(D129), $B145 * E129, "")</f>
        <v>2134.5407503234319</v>
      </c>
      <c r="G129" s="30">
        <v>79.900000000000006</v>
      </c>
      <c r="H129" s="21">
        <f t="shared" si="63"/>
        <v>3.3635187580853924E-2</v>
      </c>
      <c r="I129" s="105">
        <f>IF(ISNUMBER(G129), $B145 * H129, "")</f>
        <v>5045.2781371280889</v>
      </c>
      <c r="J129" s="20">
        <v>80</v>
      </c>
      <c r="K129" s="21">
        <f t="shared" si="64"/>
        <v>3.4928848641655921E-2</v>
      </c>
      <c r="L129" s="22">
        <f>IF(ISNUMBER(J129), $B145 * K129, "")</f>
        <v>5239.3272962483879</v>
      </c>
      <c r="M129" s="30">
        <v>79.400000000000006</v>
      </c>
      <c r="N129" s="21">
        <f t="shared" si="65"/>
        <v>2.7166882276843579E-2</v>
      </c>
      <c r="O129" s="22">
        <f>IF(ISNUMBER(M129), $B145 * N129, "")</f>
        <v>4075.032341526537</v>
      </c>
      <c r="Q129" s="228"/>
      <c r="R129" s="228"/>
      <c r="S129" s="228"/>
    </row>
    <row r="130" spans="1:19" ht="17.25" thickBot="1">
      <c r="A130" s="125" t="s">
        <v>230</v>
      </c>
      <c r="B130" s="129">
        <v>47.4</v>
      </c>
      <c r="C130" s="80">
        <v>1.2820512799999999E-2</v>
      </c>
      <c r="D130" s="106">
        <v>47.8</v>
      </c>
      <c r="E130" s="107">
        <f>IF(ISNUMBER(D130), (D130 - $B130) / $B130, "")</f>
        <v>8.4388185654008137E-3</v>
      </c>
      <c r="F130" s="108">
        <f>IF(ISNUMBER(D130), $B145 * E130, "")</f>
        <v>1265.8227848101221</v>
      </c>
      <c r="G130" s="109">
        <v>49.1</v>
      </c>
      <c r="H130" s="107">
        <f>IF(ISNUMBER(G130), (G130 - $B130) / $B130, "")</f>
        <v>3.5864978902953648E-2</v>
      </c>
      <c r="I130" s="110">
        <f>IF(ISNUMBER(G130), $B145 * H130, "")</f>
        <v>5379.7468354430475</v>
      </c>
      <c r="J130" s="106">
        <v>49.2</v>
      </c>
      <c r="K130" s="107">
        <f>IF(ISNUMBER(J130), (J130 - $B130) / $B130, "")</f>
        <v>3.7974683544303889E-2</v>
      </c>
      <c r="L130" s="108">
        <f>IF(ISNUMBER(J130), $B145 * K130, "")</f>
        <v>5696.2025316455829</v>
      </c>
      <c r="M130" s="109">
        <v>48.5</v>
      </c>
      <c r="N130" s="107">
        <f>IF(ISNUMBER(M130), (M130 - $B130) / $B130, "")</f>
        <v>2.3206751054852353E-2</v>
      </c>
      <c r="O130" s="108">
        <f>IF(ISNUMBER(M130), $B145 * N130, "")</f>
        <v>3481.0126582278531</v>
      </c>
      <c r="Q130" s="228"/>
      <c r="R130" s="228"/>
      <c r="S130" s="228"/>
    </row>
    <row r="131" spans="1:19" ht="17.25" thickBot="1">
      <c r="A131" s="125" t="s">
        <v>125</v>
      </c>
      <c r="B131" s="126">
        <v>56.2</v>
      </c>
      <c r="C131" s="77">
        <v>1.26126126E-2</v>
      </c>
      <c r="D131" s="15">
        <v>57.9</v>
      </c>
      <c r="E131" s="32">
        <f t="shared" ref="E131:E134" si="66">IF(ISNUMBER(D131), (D131 - $B131) / $B131, "")</f>
        <v>3.0249110320284621E-2</v>
      </c>
      <c r="F131" s="18">
        <f>IF(ISNUMBER(D131), $B145 * E131, "")</f>
        <v>4537.3665480426935</v>
      </c>
      <c r="G131" s="31">
        <v>59.6</v>
      </c>
      <c r="H131" s="32">
        <f t="shared" ref="H131:H134" si="67">IF(ISNUMBER(G131), (G131 - $B131) / $B131, "")</f>
        <v>6.0498220640569367E-2</v>
      </c>
      <c r="I131" s="101">
        <f>IF(ISNUMBER(G131), $B145 * H131, "")</f>
        <v>9074.7330960854051</v>
      </c>
      <c r="J131" s="15">
        <v>60</v>
      </c>
      <c r="K131" s="32">
        <f t="shared" ref="K131:K134" si="68">IF(ISNUMBER(J131), (J131 - $B131) / $B131, "")</f>
        <v>6.7615658362989273E-2</v>
      </c>
      <c r="L131" s="18">
        <f>IF(ISNUMBER(J131), $B145 * K131, "")</f>
        <v>10142.348754448391</v>
      </c>
      <c r="M131" s="31">
        <v>59</v>
      </c>
      <c r="N131" s="32">
        <f t="shared" ref="N131:N134" si="69">IF(ISNUMBER(M131), (M131 - $B131) / $B131, "")</f>
        <v>4.9822064056939445E-2</v>
      </c>
      <c r="O131" s="18">
        <f>IF(ISNUMBER(M131), $B145 * N131, "")</f>
        <v>7473.309608540917</v>
      </c>
      <c r="Q131" s="228"/>
      <c r="R131" s="228"/>
      <c r="S131" s="228"/>
    </row>
    <row r="132" spans="1:19" ht="17.25" thickBot="1">
      <c r="A132" s="125" t="s">
        <v>71</v>
      </c>
      <c r="B132" s="126">
        <v>17.3</v>
      </c>
      <c r="C132" s="77">
        <v>1.1695906400000001E-2</v>
      </c>
      <c r="D132" s="15">
        <v>17.399999999999999</v>
      </c>
      <c r="E132" s="32">
        <f t="shared" si="66"/>
        <v>5.7803468208091251E-3</v>
      </c>
      <c r="F132" s="18">
        <f>IF(ISNUMBER(D132), $B145 * E132, "")</f>
        <v>867.05202312136873</v>
      </c>
      <c r="G132" s="31">
        <v>17.899999999999999</v>
      </c>
      <c r="H132" s="32">
        <f t="shared" si="67"/>
        <v>3.468208092485537E-2</v>
      </c>
      <c r="I132" s="101">
        <f>IF(ISNUMBER(G132), $B145 * H132, "")</f>
        <v>5202.3121387283054</v>
      </c>
      <c r="J132" s="15">
        <v>18</v>
      </c>
      <c r="K132" s="32">
        <f t="shared" si="68"/>
        <v>4.0462427745664699E-2</v>
      </c>
      <c r="L132" s="18">
        <f>IF(ISNUMBER(J132), $B145 * K132, "")</f>
        <v>6069.3641618497049</v>
      </c>
      <c r="M132" s="31">
        <v>17.899999999999999</v>
      </c>
      <c r="N132" s="32">
        <f t="shared" si="69"/>
        <v>3.468208092485537E-2</v>
      </c>
      <c r="O132" s="18">
        <f>IF(ISNUMBER(M132), $B145 * N132, "")</f>
        <v>5202.3121387283054</v>
      </c>
      <c r="Q132" s="228"/>
      <c r="R132" s="228"/>
      <c r="S132" s="228"/>
    </row>
    <row r="133" spans="1:19" ht="17.25" thickBot="1">
      <c r="A133" s="125" t="s">
        <v>198</v>
      </c>
      <c r="B133" s="126">
        <v>44.9</v>
      </c>
      <c r="C133" s="77">
        <v>1.12612613E-2</v>
      </c>
      <c r="D133" s="15">
        <v>45.7</v>
      </c>
      <c r="E133" s="32">
        <f t="shared" si="66"/>
        <v>1.7817371937639295E-2</v>
      </c>
      <c r="F133" s="18">
        <f>IF(ISNUMBER(D133), $B145 * E133, "")</f>
        <v>2672.6057906458941</v>
      </c>
      <c r="G133" s="31">
        <v>46.7</v>
      </c>
      <c r="H133" s="32">
        <f t="shared" si="67"/>
        <v>4.0089086859688289E-2</v>
      </c>
      <c r="I133" s="101">
        <f>IF(ISNUMBER(G133), $B145 * H133, "")</f>
        <v>6013.363028953243</v>
      </c>
      <c r="J133" s="15">
        <v>47</v>
      </c>
      <c r="K133" s="32">
        <f t="shared" si="68"/>
        <v>4.6770601336302932E-2</v>
      </c>
      <c r="L133" s="18">
        <f>IF(ISNUMBER(J133), $B145 * K133, "")</f>
        <v>7015.5902004454401</v>
      </c>
      <c r="M133" s="31">
        <v>46</v>
      </c>
      <c r="N133" s="32">
        <f t="shared" si="69"/>
        <v>2.4498886414253931E-2</v>
      </c>
      <c r="O133" s="18">
        <f>IF(ISNUMBER(M133), $B145 * N133, "")</f>
        <v>3674.8329621380894</v>
      </c>
      <c r="Q133" s="33"/>
      <c r="R133" s="33"/>
    </row>
    <row r="134" spans="1:19" ht="17.25" thickBot="1">
      <c r="A134" s="130" t="s">
        <v>141</v>
      </c>
      <c r="B134" s="131">
        <v>74.099999999999994</v>
      </c>
      <c r="C134" s="79">
        <v>1.09140518E-2</v>
      </c>
      <c r="D134" s="24">
        <v>75.2</v>
      </c>
      <c r="E134" s="25">
        <f t="shared" si="66"/>
        <v>1.4844804318488645E-2</v>
      </c>
      <c r="F134" s="104">
        <f>IF(ISNUMBER(D134), $B145 * E134, "")</f>
        <v>2226.7206477732966</v>
      </c>
      <c r="G134" s="102">
        <v>78.8</v>
      </c>
      <c r="H134" s="25">
        <f t="shared" si="67"/>
        <v>6.3427800269905577E-2</v>
      </c>
      <c r="I134" s="103">
        <f>IF(ISNUMBER(G134), $B145 * H134, "")</f>
        <v>9514.1700404858366</v>
      </c>
      <c r="J134" s="24">
        <v>78.8</v>
      </c>
      <c r="K134" s="25">
        <f t="shared" si="68"/>
        <v>6.3427800269905577E-2</v>
      </c>
      <c r="L134" s="104">
        <f>IF(ISNUMBER(J134), $B145 * K134, "")</f>
        <v>9514.1700404858366</v>
      </c>
      <c r="M134" s="102">
        <v>77.3</v>
      </c>
      <c r="N134" s="25">
        <f t="shared" si="69"/>
        <v>4.3184885290148488E-2</v>
      </c>
      <c r="O134" s="104">
        <f>IF(ISNUMBER(M134), $B145 * N134, "")</f>
        <v>6477.7327935222729</v>
      </c>
      <c r="Q134" s="237"/>
      <c r="R134" s="238"/>
      <c r="S134" s="239"/>
    </row>
    <row r="135" spans="1:19">
      <c r="A135" s="123" t="s">
        <v>204</v>
      </c>
      <c r="B135" s="124">
        <v>6.97</v>
      </c>
      <c r="C135" s="76">
        <v>1.01449275E-2</v>
      </c>
      <c r="D135" s="13">
        <v>7.11</v>
      </c>
      <c r="E135" s="14">
        <f>IF(ISNUMBER(D135), (D135 - $B135) / $B135, "")</f>
        <v>2.0086083213773396E-2</v>
      </c>
      <c r="F135" s="16">
        <f>IF(ISNUMBER(D135), $B145 * E135, "")</f>
        <v>3012.9124820660095</v>
      </c>
      <c r="G135" s="29">
        <v>7.29</v>
      </c>
      <c r="H135" s="14">
        <f>IF(ISNUMBER(G135), (G135 - $B135) / $B135, "")</f>
        <v>4.5911047345767619E-2</v>
      </c>
      <c r="I135" s="100">
        <f>IF(ISNUMBER(G135), $B145 * H135, "")</f>
        <v>6886.657101865143</v>
      </c>
      <c r="J135" s="13">
        <v>7.28</v>
      </c>
      <c r="K135" s="14">
        <f>IF(ISNUMBER(J135), (J135 - $B135) / $B135, "")</f>
        <v>4.4476327116212411E-2</v>
      </c>
      <c r="L135" s="16">
        <f>IF(ISNUMBER(J135), $B145 * K135, "")</f>
        <v>6671.4490674318613</v>
      </c>
      <c r="M135" s="29">
        <v>7.16</v>
      </c>
      <c r="N135" s="14">
        <f>IF(ISNUMBER(M135), (M135 - $B135) / $B135, "")</f>
        <v>2.7259684361549553E-2</v>
      </c>
      <c r="O135" s="16">
        <f>IF(ISNUMBER(M135), $B145 * N135, "")</f>
        <v>4088.9526542324329</v>
      </c>
      <c r="Q135" s="240"/>
      <c r="R135" s="241"/>
      <c r="S135" s="242"/>
    </row>
    <row r="136" spans="1:19" ht="17.25" thickBot="1">
      <c r="A136" s="125" t="s">
        <v>186</v>
      </c>
      <c r="B136" s="126">
        <v>9.52</v>
      </c>
      <c r="C136" s="77">
        <v>5.2798309999999996E-3</v>
      </c>
      <c r="D136" s="15">
        <v>9.74</v>
      </c>
      <c r="E136" s="32">
        <f t="shared" ref="E136:E139" si="70">IF(ISNUMBER(D136), (D136 - $B136) / $B136, "")</f>
        <v>2.3109243697479059E-2</v>
      </c>
      <c r="F136" s="18">
        <f>IF(ISNUMBER(D136), $B145 * E136, "")</f>
        <v>3466.386554621859</v>
      </c>
      <c r="G136" s="31">
        <v>9.9600000000000009</v>
      </c>
      <c r="H136" s="32">
        <f t="shared" ref="H136:H139" si="71">IF(ISNUMBER(G136), (G136 - $B136) / $B136, "")</f>
        <v>4.6218487394958117E-2</v>
      </c>
      <c r="I136" s="101">
        <f>IF(ISNUMBER(G136), $B145 * H136, "")</f>
        <v>6932.773109243718</v>
      </c>
      <c r="J136" s="15">
        <v>9.9700000000000006</v>
      </c>
      <c r="K136" s="32">
        <f t="shared" ref="K136:K139" si="72">IF(ISNUMBER(J136), (J136 - $B136) / $B136, "")</f>
        <v>4.7268907563025327E-2</v>
      </c>
      <c r="L136" s="18">
        <f>IF(ISNUMBER(J136), $B145 * K136, "")</f>
        <v>7090.3361344537989</v>
      </c>
      <c r="M136" s="31">
        <v>9.81</v>
      </c>
      <c r="N136" s="32">
        <f t="shared" ref="N136:N139" si="73">IF(ISNUMBER(M136), (M136 - $B136) / $B136, "")</f>
        <v>3.046218487394968E-2</v>
      </c>
      <c r="O136" s="18">
        <f>IF(ISNUMBER(M136), $B145 * N136, "")</f>
        <v>4569.3277310924523</v>
      </c>
      <c r="Q136" s="243"/>
      <c r="R136" s="244"/>
      <c r="S136" s="245"/>
    </row>
    <row r="137" spans="1:19" ht="17.25" thickBot="1">
      <c r="A137" s="125" t="s">
        <v>342</v>
      </c>
      <c r="B137" s="126">
        <v>8.67</v>
      </c>
      <c r="C137" s="77">
        <v>4.6349942E-3</v>
      </c>
      <c r="D137" s="15">
        <v>8.69</v>
      </c>
      <c r="E137" s="32">
        <f t="shared" si="70"/>
        <v>2.3068050749711156E-3</v>
      </c>
      <c r="F137" s="18">
        <f>IF(ISNUMBER(D137), $B145 * E137, "")</f>
        <v>346.02076124566736</v>
      </c>
      <c r="G137" s="31">
        <v>9.0500000000000007</v>
      </c>
      <c r="H137" s="32">
        <f t="shared" si="71"/>
        <v>4.3829296424452227E-2</v>
      </c>
      <c r="I137" s="101">
        <f>IF(ISNUMBER(G137), $B145 * H137, "")</f>
        <v>6574.3944636678343</v>
      </c>
      <c r="J137" s="15">
        <v>9.01</v>
      </c>
      <c r="K137" s="32">
        <f t="shared" si="72"/>
        <v>3.9215686274509789E-2</v>
      </c>
      <c r="L137" s="18">
        <f>IF(ISNUMBER(J137), $B145 * K137, "")</f>
        <v>5882.3529411764684</v>
      </c>
      <c r="M137" s="31">
        <v>8.91</v>
      </c>
      <c r="N137" s="32">
        <f t="shared" si="73"/>
        <v>2.7681660899654004E-2</v>
      </c>
      <c r="O137" s="18">
        <f>IF(ISNUMBER(M137), $B145 * N137, "")</f>
        <v>4152.2491349481006</v>
      </c>
      <c r="Q137" s="228"/>
      <c r="R137" s="228"/>
      <c r="S137" s="228"/>
    </row>
    <row r="138" spans="1:19" ht="17.25" thickBot="1">
      <c r="A138" s="125" t="s">
        <v>246</v>
      </c>
      <c r="B138" s="126">
        <v>54.4</v>
      </c>
      <c r="C138" s="77">
        <v>1.8416206E-3</v>
      </c>
      <c r="D138" s="15">
        <v>57.1</v>
      </c>
      <c r="E138" s="32">
        <f t="shared" si="70"/>
        <v>4.9632352941176523E-2</v>
      </c>
      <c r="F138" s="18">
        <f>IF(ISNUMBER(D138), $B145 * E138, "")</f>
        <v>7444.8529411764785</v>
      </c>
      <c r="G138" s="31">
        <v>57.2</v>
      </c>
      <c r="H138" s="32">
        <f t="shared" si="71"/>
        <v>5.1470588235294198E-2</v>
      </c>
      <c r="I138" s="101">
        <f>IF(ISNUMBER(G138), $B145 * H138, "")</f>
        <v>7720.5882352941298</v>
      </c>
      <c r="J138" s="15">
        <v>57.3</v>
      </c>
      <c r="K138" s="32">
        <f t="shared" si="72"/>
        <v>5.3308823529411742E-2</v>
      </c>
      <c r="L138" s="18">
        <f>IF(ISNUMBER(J138), $B145 * K138, "")</f>
        <v>7996.3235294117612</v>
      </c>
      <c r="M138" s="31">
        <v>56.1</v>
      </c>
      <c r="N138" s="32">
        <f t="shared" si="73"/>
        <v>3.1250000000000056E-2</v>
      </c>
      <c r="O138" s="18">
        <f>IF(ISNUMBER(M138), $B145 * N138, "")</f>
        <v>4687.5000000000082</v>
      </c>
      <c r="Q138" s="223"/>
      <c r="R138" s="223"/>
      <c r="S138" s="223"/>
    </row>
    <row r="139" spans="1:19" ht="17.25" thickBot="1">
      <c r="A139" s="127" t="s">
        <v>127</v>
      </c>
      <c r="B139" s="128">
        <v>74.8</v>
      </c>
      <c r="C139" s="78">
        <v>1.3386881E-3</v>
      </c>
      <c r="D139" s="20">
        <v>76.2</v>
      </c>
      <c r="E139" s="21">
        <f t="shared" si="70"/>
        <v>1.871657754010703E-2</v>
      </c>
      <c r="F139" s="22">
        <f>IF(ISNUMBER(D139), $B145 * E139, "")</f>
        <v>2807.4866310160546</v>
      </c>
      <c r="G139" s="30">
        <v>78.099999999999994</v>
      </c>
      <c r="H139" s="21">
        <f t="shared" si="71"/>
        <v>4.4117647058823491E-2</v>
      </c>
      <c r="I139" s="105">
        <f>IF(ISNUMBER(G139), $B145 * H139, "")</f>
        <v>6617.6470588235234</v>
      </c>
      <c r="J139" s="20">
        <v>78</v>
      </c>
      <c r="K139" s="21">
        <f t="shared" si="72"/>
        <v>4.2780748663101643E-2</v>
      </c>
      <c r="L139" s="22">
        <f>IF(ISNUMBER(J139), $B145 * K139, "")</f>
        <v>6417.1122994652469</v>
      </c>
      <c r="M139" s="30">
        <v>77</v>
      </c>
      <c r="N139" s="21">
        <f t="shared" si="73"/>
        <v>2.9411764705882391E-2</v>
      </c>
      <c r="O139" s="22">
        <f>IF(ISNUMBER(M139), $B145 * N139, "")</f>
        <v>4411.7647058823586</v>
      </c>
      <c r="Q139" s="223"/>
      <c r="R139" s="223"/>
      <c r="S139" s="223"/>
    </row>
    <row r="140" spans="1:19" ht="17.25" thickBot="1">
      <c r="A140" s="125" t="s">
        <v>159</v>
      </c>
      <c r="B140" s="129">
        <v>59.5</v>
      </c>
      <c r="C140" s="80">
        <v>0</v>
      </c>
      <c r="D140" s="106">
        <v>60.4</v>
      </c>
      <c r="E140" s="107">
        <f>IF(ISNUMBER(D140), (D140 - $B140) / $B140, "")</f>
        <v>1.5126050420168043E-2</v>
      </c>
      <c r="F140" s="108">
        <f>IF(ISNUMBER(D140), $B145 * E140, "")</f>
        <v>2268.9075630252064</v>
      </c>
      <c r="G140" s="109">
        <v>61.9</v>
      </c>
      <c r="H140" s="107">
        <f>IF(ISNUMBER(G140), (G140 - $B140) / $B140, "")</f>
        <v>4.0336134453781487E-2</v>
      </c>
      <c r="I140" s="110">
        <f>IF(ISNUMBER(G140), $B145 * H140, "")</f>
        <v>6050.4201680672231</v>
      </c>
      <c r="J140" s="106">
        <v>62.9</v>
      </c>
      <c r="K140" s="107">
        <f>IF(ISNUMBER(J140), (J140 - $B140) / $B140, "")</f>
        <v>5.714285714285712E-2</v>
      </c>
      <c r="L140" s="108">
        <f>IF(ISNUMBER(J140), $B145 * K140, "")</f>
        <v>8571.4285714285688</v>
      </c>
      <c r="M140" s="109">
        <v>61.5</v>
      </c>
      <c r="N140" s="107">
        <f>IF(ISNUMBER(M140), (M140 - $B140) / $B140, "")</f>
        <v>3.3613445378151259E-2</v>
      </c>
      <c r="O140" s="108">
        <f>IF(ISNUMBER(M140), $B145 * N140, "")</f>
        <v>5042.0168067226887</v>
      </c>
      <c r="Q140" s="228"/>
      <c r="R140" s="228"/>
      <c r="S140" s="228"/>
    </row>
    <row r="141" spans="1:19" ht="17.25" thickBot="1">
      <c r="A141" s="125" t="s">
        <v>145</v>
      </c>
      <c r="B141" s="126">
        <v>10.4</v>
      </c>
      <c r="C141" s="77">
        <v>0</v>
      </c>
      <c r="D141" s="15">
        <v>10.7</v>
      </c>
      <c r="E141" s="32">
        <f t="shared" ref="E141:E144" si="74">IF(ISNUMBER(D141), (D141 - $B141) / $B141, "")</f>
        <v>2.8846153846153744E-2</v>
      </c>
      <c r="F141" s="18">
        <f>IF(ISNUMBER(D141), $B145 * E141, "")</f>
        <v>4326.9230769230617</v>
      </c>
      <c r="G141" s="31">
        <v>11</v>
      </c>
      <c r="H141" s="32">
        <f t="shared" ref="H141:H144" si="75">IF(ISNUMBER(G141), (G141 - $B141) / $B141, "")</f>
        <v>5.7692307692307654E-2</v>
      </c>
      <c r="I141" s="101">
        <f>IF(ISNUMBER(G141), $B145 * H141, "")</f>
        <v>8653.8461538461488</v>
      </c>
      <c r="J141" s="15">
        <v>11</v>
      </c>
      <c r="K141" s="32">
        <f t="shared" ref="K141:K144" si="76">IF(ISNUMBER(J141), (J141 - $B141) / $B141, "")</f>
        <v>5.7692307692307654E-2</v>
      </c>
      <c r="L141" s="18">
        <f>IF(ISNUMBER(J141), $B145 * K141, "")</f>
        <v>8653.8461538461488</v>
      </c>
      <c r="M141" s="31">
        <v>10.8</v>
      </c>
      <c r="N141" s="32">
        <f t="shared" ref="N141:N144" si="77">IF(ISNUMBER(M141), (M141 - $B141) / $B141, "")</f>
        <v>3.8461538461538491E-2</v>
      </c>
      <c r="O141" s="18">
        <f>IF(ISNUMBER(M141), $B145 * N141, "")</f>
        <v>5769.2307692307741</v>
      </c>
      <c r="Q141" s="228"/>
      <c r="R141" s="228"/>
      <c r="S141" s="228"/>
    </row>
    <row r="142" spans="1:19" ht="17.25" thickBot="1">
      <c r="A142" s="125" t="s">
        <v>129</v>
      </c>
      <c r="B142" s="126">
        <v>48.6</v>
      </c>
      <c r="C142" s="77">
        <v>0</v>
      </c>
      <c r="D142" s="15">
        <v>49.1</v>
      </c>
      <c r="E142" s="32">
        <f t="shared" si="74"/>
        <v>1.0288065843621399E-2</v>
      </c>
      <c r="F142" s="18">
        <f>IF(ISNUMBER(D142), $B145 * E142, "")</f>
        <v>1543.2098765432099</v>
      </c>
      <c r="G142" s="31">
        <v>50.4</v>
      </c>
      <c r="H142" s="32">
        <f t="shared" si="75"/>
        <v>3.7037037037036979E-2</v>
      </c>
      <c r="I142" s="101">
        <f>IF(ISNUMBER(G142), $B145 * H142, "")</f>
        <v>5555.5555555555466</v>
      </c>
      <c r="J142" s="15">
        <v>50.7</v>
      </c>
      <c r="K142" s="32">
        <f t="shared" si="76"/>
        <v>4.3209876543209902E-2</v>
      </c>
      <c r="L142" s="18">
        <f>IF(ISNUMBER(J142), $B145 * K142, "")</f>
        <v>6481.4814814814854</v>
      </c>
      <c r="M142" s="31">
        <v>49.8</v>
      </c>
      <c r="N142" s="32">
        <f t="shared" si="77"/>
        <v>2.469135802469127E-2</v>
      </c>
      <c r="O142" s="18">
        <f>IF(ISNUMBER(M142), $B145 * N142, "")</f>
        <v>3703.7037037036903</v>
      </c>
      <c r="Q142" s="228"/>
      <c r="R142" s="228"/>
      <c r="S142" s="228"/>
    </row>
    <row r="143" spans="1:19">
      <c r="A143" s="125" t="s">
        <v>97</v>
      </c>
      <c r="B143" s="126">
        <v>2.3999999999999998E-3</v>
      </c>
      <c r="C143" s="77">
        <v>0</v>
      </c>
      <c r="D143" s="15">
        <v>2.3999999999999998E-3</v>
      </c>
      <c r="E143" s="32">
        <f t="shared" si="74"/>
        <v>0</v>
      </c>
      <c r="F143" s="18">
        <f>IF(ISNUMBER(D143), $B145 * E143, "")</f>
        <v>0</v>
      </c>
      <c r="G143" s="31">
        <v>2.3999999999999998E-3</v>
      </c>
      <c r="H143" s="32">
        <f t="shared" si="75"/>
        <v>0</v>
      </c>
      <c r="I143" s="101">
        <f>IF(ISNUMBER(G143), $B145 * H143, "")</f>
        <v>0</v>
      </c>
      <c r="J143" s="15">
        <v>2.3999999999999998E-3</v>
      </c>
      <c r="K143" s="32">
        <f t="shared" si="76"/>
        <v>0</v>
      </c>
      <c r="L143" s="18">
        <f>IF(ISNUMBER(J143), $B145 * K143, "")</f>
        <v>0</v>
      </c>
      <c r="M143" s="31">
        <v>2.3999999999999998E-3</v>
      </c>
      <c r="N143" s="32">
        <f t="shared" si="77"/>
        <v>0</v>
      </c>
      <c r="O143" s="18">
        <f>IF(ISNUMBER(M143), $B145 * N143, "")</f>
        <v>0</v>
      </c>
      <c r="Q143" s="250"/>
      <c r="R143" s="251"/>
      <c r="S143" s="252"/>
    </row>
    <row r="144" spans="1:19" ht="17.25" thickBot="1">
      <c r="A144" s="130" t="s">
        <v>234</v>
      </c>
      <c r="B144" s="131">
        <v>83.4</v>
      </c>
      <c r="C144" s="79">
        <v>-1.9976498200000001E-2</v>
      </c>
      <c r="D144" s="24">
        <v>86.4</v>
      </c>
      <c r="E144" s="25">
        <f t="shared" si="74"/>
        <v>3.5971223021582732E-2</v>
      </c>
      <c r="F144" s="104">
        <f>IF(ISNUMBER(D144), $B145 * E144, "")</f>
        <v>5395.6834532374096</v>
      </c>
      <c r="G144" s="102">
        <v>91</v>
      </c>
      <c r="H144" s="25">
        <f t="shared" si="75"/>
        <v>9.1127098321342845E-2</v>
      </c>
      <c r="I144" s="103">
        <f>IF(ISNUMBER(G144), $B145 * H144, "")</f>
        <v>13669.064748201426</v>
      </c>
      <c r="J144" s="24">
        <v>91.1</v>
      </c>
      <c r="K144" s="25">
        <f t="shared" si="76"/>
        <v>9.2326139088728873E-2</v>
      </c>
      <c r="L144" s="104">
        <f>IF(ISNUMBER(J144), $B145 * K144, "")</f>
        <v>13848.920863309331</v>
      </c>
      <c r="M144" s="102">
        <v>89.1</v>
      </c>
      <c r="N144" s="25">
        <f t="shared" si="77"/>
        <v>6.8345323741007047E-2</v>
      </c>
      <c r="O144" s="104">
        <f>IF(ISNUMBER(M144), $B145 * N144, "")</f>
        <v>10251.798561151058</v>
      </c>
      <c r="Q144" s="253"/>
      <c r="R144" s="254"/>
      <c r="S144" s="255"/>
    </row>
    <row r="145" spans="1:19" ht="17.25" thickBot="1">
      <c r="A145" s="132" t="s">
        <v>266</v>
      </c>
      <c r="B145" s="261">
        <f>$B$37</f>
        <v>150000</v>
      </c>
      <c r="C145" s="262"/>
      <c r="D145" s="26" t="s">
        <v>267</v>
      </c>
      <c r="E145" s="27">
        <f>IF(COUNT(E125:E144), SUM(E125:E144) / COUNT(E125:E144), 0)</f>
        <v>1.8512312693352552E-2</v>
      </c>
      <c r="F145" s="28">
        <f>SUM(F125:F144)</f>
        <v>55536.938080057669</v>
      </c>
      <c r="G145" s="26" t="s">
        <v>267</v>
      </c>
      <c r="H145" s="27">
        <f>IF(COUNT(H125:H144), SUM(H125:H144) / COUNT(H125:H144), 0)</f>
        <v>4.3092386004533814E-2</v>
      </c>
      <c r="I145" s="28">
        <f>SUM(I125:I144)</f>
        <v>129277.15801360148</v>
      </c>
      <c r="J145" s="26" t="s">
        <v>267</v>
      </c>
      <c r="K145" s="27">
        <f>IF(COUNT(K125:K144), SUM(K125:K144) / COUNT(K125:K144), 0)</f>
        <v>4.5496655398031494E-2</v>
      </c>
      <c r="L145" s="28">
        <f>SUM(L125:L144)</f>
        <v>136489.96619409448</v>
      </c>
      <c r="M145" s="26" t="s">
        <v>267</v>
      </c>
      <c r="N145" s="27">
        <f>IF(COUNT(N125:N144), SUM(N125:N144) / COUNT(N125:N144), 0)</f>
        <v>3.0226936440892825E-2</v>
      </c>
      <c r="O145" s="28">
        <f>SUM(O125:O144)</f>
        <v>90680.809322678499</v>
      </c>
      <c r="Q145" s="256"/>
      <c r="R145" s="257"/>
      <c r="S145" s="258"/>
    </row>
    <row r="147" spans="1:19" ht="17.25" thickBot="1"/>
    <row r="148" spans="1:19" ht="17.25" thickBot="1">
      <c r="A148" s="202" t="s">
        <v>255</v>
      </c>
      <c r="B148" s="203"/>
      <c r="C148" s="203"/>
      <c r="D148" s="203"/>
      <c r="E148" s="203"/>
      <c r="F148" s="203"/>
      <c r="G148" s="203"/>
      <c r="H148" s="203"/>
      <c r="I148" s="203"/>
      <c r="J148" s="203"/>
      <c r="K148" s="203"/>
      <c r="L148" s="203"/>
      <c r="M148" s="203"/>
      <c r="N148" s="203"/>
      <c r="O148" s="204"/>
      <c r="Q148" s="223"/>
      <c r="R148" s="223"/>
      <c r="S148" s="223"/>
    </row>
    <row r="149" spans="1:19" ht="17.25" thickBot="1">
      <c r="A149" s="198" t="s">
        <v>263</v>
      </c>
      <c r="B149" s="202" t="s">
        <v>49</v>
      </c>
      <c r="C149" s="204"/>
      <c r="D149" s="202" t="s">
        <v>57</v>
      </c>
      <c r="E149" s="203"/>
      <c r="F149" s="204"/>
      <c r="G149" s="229">
        <f>_xlfn.IFNA(VLOOKUP(B149, 현재가테이블!$B$2:$D$200, 2, FALSE), "-")</f>
        <v>48446000</v>
      </c>
      <c r="H149" s="230"/>
      <c r="I149" s="231"/>
      <c r="J149" s="202" t="s">
        <v>58</v>
      </c>
      <c r="K149" s="203"/>
      <c r="L149" s="204"/>
      <c r="M149" s="232">
        <f>_xlfn.IFNA(VLOOKUP(B149, 현재가테이블!$B$2:$D$200, 3, FALSE), "-")</f>
        <v>4.5040769699999997E-2</v>
      </c>
      <c r="N149" s="233"/>
      <c r="O149" s="234"/>
      <c r="Q149" s="223"/>
      <c r="R149" s="223"/>
      <c r="S149" s="223"/>
    </row>
    <row r="150" spans="1:19" ht="17.25" thickBot="1">
      <c r="A150" s="263" t="s">
        <v>54</v>
      </c>
      <c r="B150" s="265" t="str">
        <f>TEXT($G$1, "[$-ko-KR]yyyy-mm-dd(ddd) ") &amp; "오전 00:00"</f>
        <v>2022-02-23(수) 오전 00:00</v>
      </c>
      <c r="C150" s="266"/>
      <c r="D150" s="225" t="str">
        <f>TEXT($G$1, "[$-ko-KR]yyyy-mm-dd(ddd) ") &amp; "오후 14:00"</f>
        <v>2022-02-23(수) 오후 14:00</v>
      </c>
      <c r="E150" s="226"/>
      <c r="F150" s="227"/>
      <c r="G150" s="225" t="str">
        <f>TEXT($G$1, "[$-ko-KR]yyyy-mm-dd(ddd) ") &amp; "오후 19:00"</f>
        <v>2022-02-23(수) 오후 19:00</v>
      </c>
      <c r="H150" s="226"/>
      <c r="I150" s="227"/>
      <c r="J150" s="225" t="str">
        <f>TEXT($G$1, "[$-ko-KR]yyyy-mm-dd(ddd) ") &amp; "오후 21:00"</f>
        <v>2022-02-23(수) 오후 21:00</v>
      </c>
      <c r="K150" s="226"/>
      <c r="L150" s="227"/>
      <c r="M150" s="225" t="str">
        <f>TEXT($G$1+1, "[$-ko-KR]yyyy-mm-dd(ddd) ") &amp; "오전 00:00"</f>
        <v>2022-02-24(목) 오전 00:00</v>
      </c>
      <c r="N150" s="226"/>
      <c r="O150" s="227"/>
      <c r="Q150" s="223"/>
      <c r="R150" s="223"/>
      <c r="S150" s="223"/>
    </row>
    <row r="151" spans="1:19" ht="17.25" thickBot="1">
      <c r="A151" s="264"/>
      <c r="B151" s="121" t="s">
        <v>57</v>
      </c>
      <c r="C151" s="122" t="s">
        <v>58</v>
      </c>
      <c r="D151" s="2" t="s">
        <v>57</v>
      </c>
      <c r="E151" s="10" t="s">
        <v>264</v>
      </c>
      <c r="F151" s="11" t="s">
        <v>265</v>
      </c>
      <c r="G151" s="199" t="s">
        <v>57</v>
      </c>
      <c r="H151" s="200" t="s">
        <v>264</v>
      </c>
      <c r="I151" s="201" t="s">
        <v>265</v>
      </c>
      <c r="J151" s="10" t="s">
        <v>57</v>
      </c>
      <c r="K151" s="10" t="s">
        <v>264</v>
      </c>
      <c r="L151" s="115" t="s">
        <v>265</v>
      </c>
      <c r="M151" s="2" t="s">
        <v>57</v>
      </c>
      <c r="N151" s="10" t="s">
        <v>264</v>
      </c>
      <c r="O151" s="66" t="s">
        <v>265</v>
      </c>
      <c r="Q151" s="228"/>
      <c r="R151" s="228"/>
      <c r="S151" s="228"/>
    </row>
    <row r="152" spans="1:19" ht="17.25" thickBot="1">
      <c r="A152" s="123" t="s">
        <v>103</v>
      </c>
      <c r="B152" s="124">
        <v>639</v>
      </c>
      <c r="C152" s="76">
        <v>3.1397173999999999E-3</v>
      </c>
      <c r="D152" s="13">
        <v>665</v>
      </c>
      <c r="E152" s="14">
        <f>IF(ISNUMBER(D152), (D152 - $B152) / $B152, "")</f>
        <v>4.0688575899843503E-2</v>
      </c>
      <c r="F152" s="16">
        <f>IF(ISNUMBER(D152), $B172 * E152, "")</f>
        <v>6103.2863849765254</v>
      </c>
      <c r="G152" s="29">
        <v>683</v>
      </c>
      <c r="H152" s="14">
        <f>IF(ISNUMBER(G152), (G152 - $B152) / $B152, "")</f>
        <v>6.8857589984350542E-2</v>
      </c>
      <c r="I152" s="100">
        <f>IF(ISNUMBER(G152), $B172 * H152, "")</f>
        <v>10328.638497652581</v>
      </c>
      <c r="J152" s="13">
        <v>687</v>
      </c>
      <c r="K152" s="14">
        <f>IF(ISNUMBER(J152), (J152 - $B152) / $B152, "")</f>
        <v>7.5117370892018781E-2</v>
      </c>
      <c r="L152" s="16">
        <f>IF(ISNUMBER(J152), $B172 * K152, "")</f>
        <v>11267.605633802817</v>
      </c>
      <c r="M152" s="29">
        <v>672</v>
      </c>
      <c r="N152" s="14">
        <f>IF(ISNUMBER(M152), (M152 - $B152) / $B152, "")</f>
        <v>5.1643192488262914E-2</v>
      </c>
      <c r="O152" s="16">
        <f>IF(ISNUMBER(M152), $B172 * N152, "")</f>
        <v>7746.4788732394372</v>
      </c>
      <c r="Q152" s="223"/>
      <c r="R152" s="223"/>
      <c r="S152" s="223"/>
    </row>
    <row r="153" spans="1:19" ht="17.25" thickBot="1">
      <c r="A153" s="125" t="s">
        <v>115</v>
      </c>
      <c r="B153" s="126">
        <v>475</v>
      </c>
      <c r="C153" s="77">
        <v>2.1097046000000002E-3</v>
      </c>
      <c r="D153" s="15">
        <v>492</v>
      </c>
      <c r="E153" s="32">
        <f t="shared" ref="E153:E156" si="78">IF(ISNUMBER(D153), (D153 - $B153) / $B153, "")</f>
        <v>3.5789473684210524E-2</v>
      </c>
      <c r="F153" s="18">
        <f>IF(ISNUMBER(D153), $B172 * E153, "")</f>
        <v>5368.4210526315783</v>
      </c>
      <c r="G153" s="31">
        <v>506</v>
      </c>
      <c r="H153" s="32">
        <f t="shared" ref="H153:H156" si="79">IF(ISNUMBER(G153), (G153 - $B153) / $B153, "")</f>
        <v>6.5263157894736842E-2</v>
      </c>
      <c r="I153" s="101">
        <f>IF(ISNUMBER(G153), $B172 * H153, "")</f>
        <v>9789.4736842105267</v>
      </c>
      <c r="J153" s="15">
        <v>504</v>
      </c>
      <c r="K153" s="32">
        <f t="shared" ref="K153:K156" si="80">IF(ISNUMBER(J153), (J153 - $B153) / $B153, "")</f>
        <v>6.1052631578947365E-2</v>
      </c>
      <c r="L153" s="18">
        <f>IF(ISNUMBER(J153), $B172 * K153, "")</f>
        <v>9157.894736842105</v>
      </c>
      <c r="M153" s="31">
        <v>504</v>
      </c>
      <c r="N153" s="32">
        <f t="shared" ref="N153:N156" si="81">IF(ISNUMBER(M153), (M153 - $B153) / $B153, "")</f>
        <v>6.1052631578947365E-2</v>
      </c>
      <c r="O153" s="18">
        <f>IF(ISNUMBER(M153), $B172 * N153, "")</f>
        <v>9157.894736842105</v>
      </c>
      <c r="Q153" s="223"/>
      <c r="R153" s="223"/>
      <c r="S153" s="223"/>
    </row>
    <row r="154" spans="1:19" ht="17.25" thickBot="1">
      <c r="A154" s="125" t="s">
        <v>240</v>
      </c>
      <c r="B154" s="126">
        <v>955</v>
      </c>
      <c r="C154" s="77">
        <v>0</v>
      </c>
      <c r="D154" s="15">
        <v>967</v>
      </c>
      <c r="E154" s="32">
        <f t="shared" si="78"/>
        <v>1.2565445026178011E-2</v>
      </c>
      <c r="F154" s="18">
        <f>IF(ISNUMBER(D154), $B172 * E154, "")</f>
        <v>1884.8167539267017</v>
      </c>
      <c r="G154" s="31">
        <v>991</v>
      </c>
      <c r="H154" s="32">
        <f t="shared" si="79"/>
        <v>3.7696335078534031E-2</v>
      </c>
      <c r="I154" s="101">
        <f>IF(ISNUMBER(G154), $B172 * H154, "")</f>
        <v>5654.4502617801045</v>
      </c>
      <c r="J154" s="15">
        <v>994</v>
      </c>
      <c r="K154" s="32">
        <f t="shared" si="80"/>
        <v>4.0837696335078534E-2</v>
      </c>
      <c r="L154" s="18">
        <f>IF(ISNUMBER(J154), $B172 * K154, "")</f>
        <v>6125.6544502617799</v>
      </c>
      <c r="M154" s="31">
        <v>984</v>
      </c>
      <c r="N154" s="32">
        <f t="shared" si="81"/>
        <v>3.0366492146596858E-2</v>
      </c>
      <c r="O154" s="18">
        <f>IF(ISNUMBER(M154), $B172 * N154, "")</f>
        <v>4554.9738219895289</v>
      </c>
      <c r="Q154" s="228"/>
      <c r="R154" s="228"/>
      <c r="S154" s="228"/>
    </row>
    <row r="155" spans="1:19" ht="17.25" thickBot="1">
      <c r="A155" s="125" t="s">
        <v>222</v>
      </c>
      <c r="B155" s="126">
        <v>856</v>
      </c>
      <c r="C155" s="77">
        <v>-2.3310023000000001E-3</v>
      </c>
      <c r="D155" s="15">
        <v>871</v>
      </c>
      <c r="E155" s="32">
        <f t="shared" si="78"/>
        <v>1.7523364485981307E-2</v>
      </c>
      <c r="F155" s="18">
        <f>IF(ISNUMBER(D155), $B172 * E155, "")</f>
        <v>2628.5046728971961</v>
      </c>
      <c r="G155" s="31">
        <v>892</v>
      </c>
      <c r="H155" s="32">
        <f t="shared" si="79"/>
        <v>4.2056074766355138E-2</v>
      </c>
      <c r="I155" s="101">
        <f>IF(ISNUMBER(G155), $B172 * H155, "")</f>
        <v>6308.4112149532702</v>
      </c>
      <c r="J155" s="15">
        <v>895</v>
      </c>
      <c r="K155" s="32">
        <f t="shared" si="80"/>
        <v>4.55607476635514E-2</v>
      </c>
      <c r="L155" s="18">
        <f>IF(ISNUMBER(J155), $B172 * K155, "")</f>
        <v>6834.1121495327097</v>
      </c>
      <c r="M155" s="31">
        <v>885</v>
      </c>
      <c r="N155" s="32">
        <f t="shared" si="81"/>
        <v>3.3878504672897193E-2</v>
      </c>
      <c r="O155" s="18">
        <f>IF(ISNUMBER(M155), $B172 * N155, "")</f>
        <v>5081.7757009345787</v>
      </c>
      <c r="Q155" s="228"/>
      <c r="R155" s="228"/>
      <c r="S155" s="228"/>
    </row>
    <row r="156" spans="1:19" ht="17.25" thickBot="1">
      <c r="A156" s="127" t="s">
        <v>327</v>
      </c>
      <c r="B156" s="128">
        <v>509</v>
      </c>
      <c r="C156" s="78">
        <v>-3.9138942999999999E-3</v>
      </c>
      <c r="D156" s="20">
        <v>526</v>
      </c>
      <c r="E156" s="21">
        <f t="shared" si="78"/>
        <v>3.3398821218074658E-2</v>
      </c>
      <c r="F156" s="22">
        <f>IF(ISNUMBER(D156), $B172 * E156, "")</f>
        <v>5009.8231827111986</v>
      </c>
      <c r="G156" s="30">
        <v>613</v>
      </c>
      <c r="H156" s="21">
        <f t="shared" si="79"/>
        <v>0.20432220039292731</v>
      </c>
      <c r="I156" s="105">
        <f>IF(ISNUMBER(G156), $B172 * H156, "")</f>
        <v>30648.330058939096</v>
      </c>
      <c r="J156" s="20">
        <v>597</v>
      </c>
      <c r="K156" s="21">
        <f t="shared" si="80"/>
        <v>0.17288801571709234</v>
      </c>
      <c r="L156" s="22">
        <f>IF(ISNUMBER(J156), $B172 * K156, "")</f>
        <v>25933.202357563849</v>
      </c>
      <c r="M156" s="30">
        <v>590</v>
      </c>
      <c r="N156" s="21">
        <f t="shared" si="81"/>
        <v>0.15913555992141454</v>
      </c>
      <c r="O156" s="22">
        <f>IF(ISNUMBER(M156), $B172 * N156, "")</f>
        <v>23870.33398821218</v>
      </c>
      <c r="Q156" s="228"/>
      <c r="R156" s="228"/>
      <c r="S156" s="228"/>
    </row>
    <row r="157" spans="1:19" ht="17.25" thickBot="1">
      <c r="A157" s="125" t="s">
        <v>101</v>
      </c>
      <c r="B157" s="129">
        <v>586</v>
      </c>
      <c r="C157" s="80">
        <v>-5.0933786000000002E-3</v>
      </c>
      <c r="D157" s="106">
        <v>607</v>
      </c>
      <c r="E157" s="107">
        <f>IF(ISNUMBER(D157), (D157 - $B157) / $B157, "")</f>
        <v>3.5836177474402729E-2</v>
      </c>
      <c r="F157" s="108">
        <f>IF(ISNUMBER(D157), $B172 * E157, "")</f>
        <v>5375.426621160409</v>
      </c>
      <c r="G157" s="109">
        <v>622</v>
      </c>
      <c r="H157" s="107">
        <f>IF(ISNUMBER(G157), (G157 - $B157) / $B157, "")</f>
        <v>6.1433447098976107E-2</v>
      </c>
      <c r="I157" s="110">
        <f>IF(ISNUMBER(G157), $B172 * H157, "")</f>
        <v>9215.0170648464155</v>
      </c>
      <c r="J157" s="106">
        <v>623</v>
      </c>
      <c r="K157" s="107">
        <f>IF(ISNUMBER(J157), (J157 - $B157) / $B157, "")</f>
        <v>6.313993174061433E-2</v>
      </c>
      <c r="L157" s="108">
        <f>IF(ISNUMBER(J157), $B172 * K157, "")</f>
        <v>9470.9897610921489</v>
      </c>
      <c r="M157" s="109">
        <v>611</v>
      </c>
      <c r="N157" s="107">
        <f>IF(ISNUMBER(M157), (M157 - $B157) / $B157, "")</f>
        <v>4.2662116040955635E-2</v>
      </c>
      <c r="O157" s="108">
        <f>IF(ISNUMBER(M157), $B172 * N157, "")</f>
        <v>6399.3174061433456</v>
      </c>
      <c r="Q157" s="228"/>
      <c r="R157" s="228"/>
      <c r="S157" s="228"/>
    </row>
    <row r="158" spans="1:19" ht="17.25" thickBot="1">
      <c r="A158" s="125" t="s">
        <v>238</v>
      </c>
      <c r="B158" s="126">
        <v>376</v>
      </c>
      <c r="C158" s="77">
        <v>-5.2910053000000002E-3</v>
      </c>
      <c r="D158" s="15">
        <v>383</v>
      </c>
      <c r="E158" s="32">
        <f t="shared" ref="E158:E161" si="82">IF(ISNUMBER(D158), (D158 - $B158) / $B158, "")</f>
        <v>1.8617021276595744E-2</v>
      </c>
      <c r="F158" s="18">
        <f>IF(ISNUMBER(D158), $B172 * E158, "")</f>
        <v>2792.5531914893618</v>
      </c>
      <c r="G158" s="31">
        <v>398</v>
      </c>
      <c r="H158" s="32">
        <f t="shared" ref="H158:H161" si="83">IF(ISNUMBER(G158), (G158 - $B158) / $B158, "")</f>
        <v>5.8510638297872342E-2</v>
      </c>
      <c r="I158" s="101">
        <f>IF(ISNUMBER(G158), $B172 * H158, "")</f>
        <v>8776.5957446808516</v>
      </c>
      <c r="J158" s="15">
        <v>396</v>
      </c>
      <c r="K158" s="32">
        <f t="shared" ref="K158:K161" si="84">IF(ISNUMBER(J158), (J158 - $B158) / $B158, "")</f>
        <v>5.3191489361702128E-2</v>
      </c>
      <c r="L158" s="18">
        <f>IF(ISNUMBER(J158), $B172 * K158, "")</f>
        <v>7978.7234042553191</v>
      </c>
      <c r="M158" s="31">
        <v>392</v>
      </c>
      <c r="N158" s="32">
        <f t="shared" ref="N158:N161" si="85">IF(ISNUMBER(M158), (M158 - $B158) / $B158, "")</f>
        <v>4.2553191489361701E-2</v>
      </c>
      <c r="O158" s="18">
        <f>IF(ISNUMBER(M158), $B172 * N158, "")</f>
        <v>6382.9787234042551</v>
      </c>
      <c r="Q158" s="228"/>
      <c r="R158" s="228"/>
      <c r="S158" s="228"/>
    </row>
    <row r="159" spans="1:19" ht="17.25" thickBot="1">
      <c r="A159" s="125" t="s">
        <v>232</v>
      </c>
      <c r="B159" s="126">
        <v>346</v>
      </c>
      <c r="C159" s="77">
        <v>-5.7471264000000001E-3</v>
      </c>
      <c r="D159" s="15">
        <v>365</v>
      </c>
      <c r="E159" s="32">
        <f t="shared" si="82"/>
        <v>5.4913294797687862E-2</v>
      </c>
      <c r="F159" s="18">
        <f>IF(ISNUMBER(D159), $B172 * E159, "")</f>
        <v>8236.9942196531792</v>
      </c>
      <c r="G159" s="31">
        <v>394</v>
      </c>
      <c r="H159" s="32">
        <f t="shared" si="83"/>
        <v>0.13872832369942195</v>
      </c>
      <c r="I159" s="101">
        <f>IF(ISNUMBER(G159), $B172 * H159, "")</f>
        <v>20809.248554913294</v>
      </c>
      <c r="J159" s="15">
        <v>391</v>
      </c>
      <c r="K159" s="32">
        <f t="shared" si="84"/>
        <v>0.13005780346820808</v>
      </c>
      <c r="L159" s="18">
        <f>IF(ISNUMBER(J159), $B172 * K159, "")</f>
        <v>19508.670520231211</v>
      </c>
      <c r="M159" s="31">
        <v>379</v>
      </c>
      <c r="N159" s="32">
        <f t="shared" si="85"/>
        <v>9.5375722543352595E-2</v>
      </c>
      <c r="O159" s="18">
        <f>IF(ISNUMBER(M159), $B172 * N159, "")</f>
        <v>14306.358381502889</v>
      </c>
      <c r="Q159" s="228"/>
      <c r="R159" s="228"/>
      <c r="S159" s="228"/>
    </row>
    <row r="160" spans="1:19" ht="17.25" thickBot="1">
      <c r="A160" s="125" t="s">
        <v>262</v>
      </c>
      <c r="B160" s="126">
        <v>157</v>
      </c>
      <c r="C160" s="77">
        <v>-6.3291138999999998E-3</v>
      </c>
      <c r="D160" s="15">
        <v>161</v>
      </c>
      <c r="E160" s="32">
        <f t="shared" si="82"/>
        <v>2.5477707006369428E-2</v>
      </c>
      <c r="F160" s="18">
        <f>IF(ISNUMBER(D160), $B172 * E160, "")</f>
        <v>3821.6560509554142</v>
      </c>
      <c r="G160" s="31">
        <v>162</v>
      </c>
      <c r="H160" s="32">
        <f t="shared" si="83"/>
        <v>3.1847133757961783E-2</v>
      </c>
      <c r="I160" s="101">
        <f>IF(ISNUMBER(G160), $B172 * H160, "")</f>
        <v>4777.0700636942674</v>
      </c>
      <c r="J160" s="15">
        <v>164</v>
      </c>
      <c r="K160" s="32">
        <f t="shared" si="84"/>
        <v>4.4585987261146494E-2</v>
      </c>
      <c r="L160" s="18">
        <f>IF(ISNUMBER(J160), $B172 * K160, "")</f>
        <v>6687.8980891719739</v>
      </c>
      <c r="M160" s="31">
        <v>160</v>
      </c>
      <c r="N160" s="32">
        <f t="shared" si="85"/>
        <v>1.9108280254777069E-2</v>
      </c>
      <c r="O160" s="18">
        <f>IF(ISNUMBER(M160), $B172 * N160, "")</f>
        <v>2866.2420382165606</v>
      </c>
      <c r="Q160" s="33"/>
      <c r="R160" s="33"/>
    </row>
    <row r="161" spans="1:19" ht="17.25" thickBot="1">
      <c r="A161" s="130" t="s">
        <v>202</v>
      </c>
      <c r="B161" s="131">
        <v>410</v>
      </c>
      <c r="C161" s="79">
        <v>-7.2639224999999997E-3</v>
      </c>
      <c r="D161" s="24">
        <v>427</v>
      </c>
      <c r="E161" s="25">
        <f t="shared" si="82"/>
        <v>4.1463414634146344E-2</v>
      </c>
      <c r="F161" s="104">
        <f>IF(ISNUMBER(D161), $B172 * E161, "")</f>
        <v>6219.5121951219517</v>
      </c>
      <c r="G161" s="102">
        <v>437</v>
      </c>
      <c r="H161" s="25">
        <f t="shared" si="83"/>
        <v>6.5853658536585369E-2</v>
      </c>
      <c r="I161" s="103">
        <f>IF(ISNUMBER(G161), $B172 * H161, "")</f>
        <v>9878.0487804878048</v>
      </c>
      <c r="J161" s="24">
        <v>439</v>
      </c>
      <c r="K161" s="25">
        <f t="shared" si="84"/>
        <v>7.0731707317073164E-2</v>
      </c>
      <c r="L161" s="104">
        <f>IF(ISNUMBER(J161), $B172 * K161, "")</f>
        <v>10609.756097560974</v>
      </c>
      <c r="M161" s="102">
        <v>434</v>
      </c>
      <c r="N161" s="25">
        <f t="shared" si="85"/>
        <v>5.8536585365853662E-2</v>
      </c>
      <c r="O161" s="104">
        <f>IF(ISNUMBER(M161), $B172 * N161, "")</f>
        <v>8780.4878048780502</v>
      </c>
      <c r="Q161" s="237"/>
      <c r="R161" s="238"/>
      <c r="S161" s="239"/>
    </row>
    <row r="162" spans="1:19">
      <c r="A162" s="123" t="s">
        <v>216</v>
      </c>
      <c r="B162" s="124">
        <v>126</v>
      </c>
      <c r="C162" s="76">
        <v>-7.8740157000000005E-3</v>
      </c>
      <c r="D162" s="13">
        <v>129</v>
      </c>
      <c r="E162" s="14">
        <f>IF(ISNUMBER(D162), (D162 - $B162) / $B162, "")</f>
        <v>2.3809523809523808E-2</v>
      </c>
      <c r="F162" s="16">
        <f>IF(ISNUMBER(D162), $B172 * E162, "")</f>
        <v>3571.4285714285711</v>
      </c>
      <c r="G162" s="29">
        <v>130</v>
      </c>
      <c r="H162" s="14">
        <f>IF(ISNUMBER(G162), (G162 - $B162) / $B162, "")</f>
        <v>3.1746031746031744E-2</v>
      </c>
      <c r="I162" s="100">
        <f>IF(ISNUMBER(G162), $B172 * H162, "")</f>
        <v>4761.9047619047615</v>
      </c>
      <c r="J162" s="13">
        <v>131</v>
      </c>
      <c r="K162" s="14">
        <f>IF(ISNUMBER(J162), (J162 - $B162) / $B162, "")</f>
        <v>3.968253968253968E-2</v>
      </c>
      <c r="L162" s="16">
        <f>IF(ISNUMBER(J162), $B172 * K162, "")</f>
        <v>5952.3809523809523</v>
      </c>
      <c r="M162" s="29">
        <v>131</v>
      </c>
      <c r="N162" s="14">
        <f>IF(ISNUMBER(M162), (M162 - $B162) / $B162, "")</f>
        <v>3.968253968253968E-2</v>
      </c>
      <c r="O162" s="16">
        <f>IF(ISNUMBER(M162), $B172 * N162, "")</f>
        <v>5952.3809523809523</v>
      </c>
      <c r="Q162" s="240"/>
      <c r="R162" s="241"/>
      <c r="S162" s="242"/>
    </row>
    <row r="163" spans="1:19" ht="17.25" thickBot="1">
      <c r="A163" s="125" t="s">
        <v>161</v>
      </c>
      <c r="B163" s="126">
        <v>354</v>
      </c>
      <c r="C163" s="77">
        <v>-8.4033613000000004E-3</v>
      </c>
      <c r="D163" s="15">
        <v>362</v>
      </c>
      <c r="E163" s="32">
        <f t="shared" ref="E163:E166" si="86">IF(ISNUMBER(D163), (D163 - $B163) / $B163, "")</f>
        <v>2.2598870056497175E-2</v>
      </c>
      <c r="F163" s="18">
        <f>IF(ISNUMBER(D163), $B172 * E163, "")</f>
        <v>3389.8305084745762</v>
      </c>
      <c r="G163" s="31">
        <v>374</v>
      </c>
      <c r="H163" s="32">
        <f t="shared" ref="H163:H166" si="87">IF(ISNUMBER(G163), (G163 - $B163) / $B163, "")</f>
        <v>5.6497175141242938E-2</v>
      </c>
      <c r="I163" s="101">
        <f>IF(ISNUMBER(G163), $B172 * H163, "")</f>
        <v>8474.5762711864409</v>
      </c>
      <c r="J163" s="15">
        <v>373</v>
      </c>
      <c r="K163" s="32">
        <f t="shared" ref="K163:K166" si="88">IF(ISNUMBER(J163), (J163 - $B163) / $B163, "")</f>
        <v>5.3672316384180789E-2</v>
      </c>
      <c r="L163" s="18">
        <f>IF(ISNUMBER(J163), $B172 * K163, "")</f>
        <v>8050.8474576271183</v>
      </c>
      <c r="M163" s="31">
        <v>367</v>
      </c>
      <c r="N163" s="32">
        <f t="shared" ref="N163:N166" si="89">IF(ISNUMBER(M163), (M163 - $B163) / $B163, "")</f>
        <v>3.6723163841807911E-2</v>
      </c>
      <c r="O163" s="18">
        <f>IF(ISNUMBER(M163), $B172 * N163, "")</f>
        <v>5508.4745762711864</v>
      </c>
      <c r="Q163" s="243"/>
      <c r="R163" s="244"/>
      <c r="S163" s="245"/>
    </row>
    <row r="164" spans="1:19" ht="17.25" thickBot="1">
      <c r="A164" s="125" t="s">
        <v>89</v>
      </c>
      <c r="B164" s="126">
        <v>852</v>
      </c>
      <c r="C164" s="77">
        <v>-1.27462341E-2</v>
      </c>
      <c r="D164" s="15">
        <v>872</v>
      </c>
      <c r="E164" s="32">
        <f t="shared" si="86"/>
        <v>2.3474178403755867E-2</v>
      </c>
      <c r="F164" s="18">
        <f>IF(ISNUMBER(D164), $B172 * E164, "")</f>
        <v>3521.1267605633802</v>
      </c>
      <c r="G164" s="31">
        <v>886</v>
      </c>
      <c r="H164" s="32">
        <f t="shared" si="87"/>
        <v>3.9906103286384977E-2</v>
      </c>
      <c r="I164" s="101">
        <f>IF(ISNUMBER(G164), $B172 * H164, "")</f>
        <v>5985.9154929577462</v>
      </c>
      <c r="J164" s="15">
        <v>893</v>
      </c>
      <c r="K164" s="32">
        <f t="shared" si="88"/>
        <v>4.8122065727699531E-2</v>
      </c>
      <c r="L164" s="18">
        <f>IF(ISNUMBER(J164), $B172 * K164, "")</f>
        <v>7218.3098591549297</v>
      </c>
      <c r="M164" s="31">
        <v>882</v>
      </c>
      <c r="N164" s="32">
        <f t="shared" si="89"/>
        <v>3.5211267605633804E-2</v>
      </c>
      <c r="O164" s="18">
        <f>IF(ISNUMBER(M164), $B172 * N164, "")</f>
        <v>5281.6901408450703</v>
      </c>
      <c r="Q164" s="228"/>
      <c r="R164" s="228"/>
      <c r="S164" s="228"/>
    </row>
    <row r="165" spans="1:19" ht="17.25" thickBot="1">
      <c r="A165" s="125" t="s">
        <v>228</v>
      </c>
      <c r="B165" s="126">
        <v>987</v>
      </c>
      <c r="C165" s="77">
        <v>-1.79104478E-2</v>
      </c>
      <c r="D165" s="15">
        <v>1020</v>
      </c>
      <c r="E165" s="32">
        <f t="shared" si="86"/>
        <v>3.3434650455927049E-2</v>
      </c>
      <c r="F165" s="18">
        <f>IF(ISNUMBER(D165), $B172 * E165, "")</f>
        <v>5015.1975683890578</v>
      </c>
      <c r="G165" s="31">
        <v>1045</v>
      </c>
      <c r="H165" s="32">
        <f t="shared" si="87"/>
        <v>5.8763931104356633E-2</v>
      </c>
      <c r="I165" s="101">
        <f>IF(ISNUMBER(G165), $B172 * H165, "")</f>
        <v>8814.5896656534951</v>
      </c>
      <c r="J165" s="15">
        <v>1050</v>
      </c>
      <c r="K165" s="32">
        <f t="shared" si="88"/>
        <v>6.3829787234042548E-2</v>
      </c>
      <c r="L165" s="18">
        <f>IF(ISNUMBER(J165), $B172 * K165, "")</f>
        <v>9574.4680851063822</v>
      </c>
      <c r="M165" s="31">
        <v>1025</v>
      </c>
      <c r="N165" s="32">
        <f t="shared" si="89"/>
        <v>3.8500506585612972E-2</v>
      </c>
      <c r="O165" s="18">
        <f>IF(ISNUMBER(M165), $B172 * N165, "")</f>
        <v>5775.0759878419458</v>
      </c>
      <c r="Q165" s="223"/>
      <c r="R165" s="223"/>
      <c r="S165" s="223"/>
    </row>
    <row r="166" spans="1:19" ht="17.25" thickBot="1">
      <c r="A166" s="127" t="s">
        <v>171</v>
      </c>
      <c r="B166" s="128">
        <v>579</v>
      </c>
      <c r="C166" s="78">
        <v>-2.0304568499999998E-2</v>
      </c>
      <c r="D166" s="20">
        <v>595</v>
      </c>
      <c r="E166" s="21">
        <f t="shared" si="86"/>
        <v>2.7633851468048358E-2</v>
      </c>
      <c r="F166" s="22">
        <f>IF(ISNUMBER(D166), $B172 * E166, "")</f>
        <v>4145.0777202072541</v>
      </c>
      <c r="G166" s="30">
        <v>612</v>
      </c>
      <c r="H166" s="21">
        <f t="shared" si="87"/>
        <v>5.6994818652849742E-2</v>
      </c>
      <c r="I166" s="105">
        <f>IF(ISNUMBER(G166), $B172 * H166, "")</f>
        <v>8549.2227979274612</v>
      </c>
      <c r="J166" s="20">
        <v>615</v>
      </c>
      <c r="K166" s="21">
        <f t="shared" si="88"/>
        <v>6.2176165803108807E-2</v>
      </c>
      <c r="L166" s="22">
        <f>IF(ISNUMBER(J166), $B172 * K166, "")</f>
        <v>9326.4248704663205</v>
      </c>
      <c r="M166" s="30">
        <v>601</v>
      </c>
      <c r="N166" s="21">
        <f t="shared" si="89"/>
        <v>3.7996545768566495E-2</v>
      </c>
      <c r="O166" s="22">
        <f>IF(ISNUMBER(M166), $B172 * N166, "")</f>
        <v>5699.4818652849744</v>
      </c>
      <c r="Q166" s="223"/>
      <c r="R166" s="223"/>
      <c r="S166" s="223"/>
    </row>
    <row r="167" spans="1:19" ht="17.25" thickBot="1">
      <c r="A167" s="125" t="s">
        <v>224</v>
      </c>
      <c r="B167" s="129">
        <v>817</v>
      </c>
      <c r="C167" s="80">
        <v>-2.7380952399999998E-2</v>
      </c>
      <c r="D167" s="106">
        <v>833</v>
      </c>
      <c r="E167" s="107">
        <f>IF(ISNUMBER(D167), (D167 - $B167) / $B167, "")</f>
        <v>1.9583843329253364E-2</v>
      </c>
      <c r="F167" s="108">
        <f>IF(ISNUMBER(D167), $B172 * E167, "")</f>
        <v>2937.5764993880048</v>
      </c>
      <c r="G167" s="109">
        <v>855</v>
      </c>
      <c r="H167" s="107">
        <f>IF(ISNUMBER(G167), (G167 - $B167) / $B167, "")</f>
        <v>4.6511627906976744E-2</v>
      </c>
      <c r="I167" s="110">
        <f>IF(ISNUMBER(G167), $B172 * H167, "")</f>
        <v>6976.7441860465115</v>
      </c>
      <c r="J167" s="106">
        <v>855</v>
      </c>
      <c r="K167" s="107">
        <f>IF(ISNUMBER(J167), (J167 - $B167) / $B167, "")</f>
        <v>4.6511627906976744E-2</v>
      </c>
      <c r="L167" s="108">
        <f>IF(ISNUMBER(J167), $B172 * K167, "")</f>
        <v>6976.7441860465115</v>
      </c>
      <c r="M167" s="109">
        <v>841</v>
      </c>
      <c r="N167" s="107">
        <f>IF(ISNUMBER(M167), (M167 - $B167) / $B167, "")</f>
        <v>2.937576499388005E-2</v>
      </c>
      <c r="O167" s="108">
        <f>IF(ISNUMBER(M167), $B172 * N167, "")</f>
        <v>4406.3647490820076</v>
      </c>
      <c r="Q167" s="228"/>
      <c r="R167" s="228"/>
      <c r="S167" s="228"/>
    </row>
    <row r="168" spans="1:19" ht="17.25" thickBot="1">
      <c r="A168" s="125" t="s">
        <v>181</v>
      </c>
      <c r="B168" s="126">
        <v>830</v>
      </c>
      <c r="C168" s="77">
        <v>-2.81030445E-2</v>
      </c>
      <c r="D168" s="15">
        <v>847</v>
      </c>
      <c r="E168" s="32">
        <f t="shared" ref="E168:E171" si="90">IF(ISNUMBER(D168), (D168 - $B168) / $B168, "")</f>
        <v>2.0481927710843374E-2</v>
      </c>
      <c r="F168" s="18">
        <f>IF(ISNUMBER(D168), $B172 * E168, "")</f>
        <v>3072.2891566265062</v>
      </c>
      <c r="G168" s="31">
        <v>878</v>
      </c>
      <c r="H168" s="32">
        <f t="shared" ref="H168:H171" si="91">IF(ISNUMBER(G168), (G168 - $B168) / $B168, "")</f>
        <v>5.7831325301204821E-2</v>
      </c>
      <c r="I168" s="101">
        <f>IF(ISNUMBER(G168), $B172 * H168, "")</f>
        <v>8674.6987951807223</v>
      </c>
      <c r="J168" s="15">
        <v>880</v>
      </c>
      <c r="K168" s="32">
        <f t="shared" ref="K168:K171" si="92">IF(ISNUMBER(J168), (J168 - $B168) / $B168, "")</f>
        <v>6.0240963855421686E-2</v>
      </c>
      <c r="L168" s="18">
        <f>IF(ISNUMBER(J168), $B172 * K168, "")</f>
        <v>9036.1445783132531</v>
      </c>
      <c r="M168" s="31">
        <v>859</v>
      </c>
      <c r="N168" s="32">
        <f t="shared" ref="N168:N171" si="93">IF(ISNUMBER(M168), (M168 - $B168) / $B168, "")</f>
        <v>3.4939759036144581E-2</v>
      </c>
      <c r="O168" s="18">
        <f>IF(ISNUMBER(M168), $B172 * N168, "")</f>
        <v>5240.9638554216872</v>
      </c>
      <c r="Q168" s="228"/>
      <c r="R168" s="228"/>
      <c r="S168" s="228"/>
    </row>
    <row r="169" spans="1:19" ht="17.25" thickBot="1">
      <c r="A169" s="125" t="s">
        <v>135</v>
      </c>
      <c r="B169" s="126">
        <v>196</v>
      </c>
      <c r="C169" s="77">
        <v>-2.9702970299999999E-2</v>
      </c>
      <c r="D169" s="15">
        <v>198</v>
      </c>
      <c r="E169" s="32">
        <f t="shared" si="90"/>
        <v>1.020408163265306E-2</v>
      </c>
      <c r="F169" s="18">
        <f>IF(ISNUMBER(D169), $B172 * E169, "")</f>
        <v>1530.612244897959</v>
      </c>
      <c r="G169" s="31">
        <v>204</v>
      </c>
      <c r="H169" s="32">
        <f t="shared" si="91"/>
        <v>4.0816326530612242E-2</v>
      </c>
      <c r="I169" s="101">
        <f>IF(ISNUMBER(G169), $B172 * H169, "")</f>
        <v>6122.4489795918362</v>
      </c>
      <c r="J169" s="15">
        <v>206</v>
      </c>
      <c r="K169" s="32">
        <f t="shared" si="92"/>
        <v>5.1020408163265307E-2</v>
      </c>
      <c r="L169" s="18">
        <f>IF(ISNUMBER(J169), $B172 * K169, "")</f>
        <v>7653.0612244897957</v>
      </c>
      <c r="M169" s="31">
        <v>202</v>
      </c>
      <c r="N169" s="32">
        <f t="shared" si="93"/>
        <v>3.0612244897959183E-2</v>
      </c>
      <c r="O169" s="18">
        <f>IF(ISNUMBER(M169), $B172 * N169, "")</f>
        <v>4591.8367346938776</v>
      </c>
      <c r="Q169" s="228"/>
      <c r="R169" s="228"/>
      <c r="S169" s="228"/>
    </row>
    <row r="170" spans="1:19">
      <c r="A170" s="125" t="s">
        <v>208</v>
      </c>
      <c r="B170" s="126">
        <v>939</v>
      </c>
      <c r="C170" s="77">
        <v>-2.9958677699999998E-2</v>
      </c>
      <c r="D170" s="15">
        <v>962</v>
      </c>
      <c r="E170" s="32">
        <f t="shared" si="90"/>
        <v>2.4494142705005325E-2</v>
      </c>
      <c r="F170" s="18">
        <f>IF(ISNUMBER(D170), $B172 * E170, "")</f>
        <v>3674.1214057507987</v>
      </c>
      <c r="G170" s="31">
        <v>983</v>
      </c>
      <c r="H170" s="32">
        <f t="shared" si="91"/>
        <v>4.6858359957401494E-2</v>
      </c>
      <c r="I170" s="101">
        <f>IF(ISNUMBER(G170), $B172 * H170, "")</f>
        <v>7028.7539936102239</v>
      </c>
      <c r="J170" s="15">
        <v>983</v>
      </c>
      <c r="K170" s="32">
        <f t="shared" si="92"/>
        <v>4.6858359957401494E-2</v>
      </c>
      <c r="L170" s="18">
        <f>IF(ISNUMBER(J170), $B172 * K170, "")</f>
        <v>7028.7539936102239</v>
      </c>
      <c r="M170" s="31">
        <v>979</v>
      </c>
      <c r="N170" s="32">
        <f t="shared" si="93"/>
        <v>4.2598509052183174E-2</v>
      </c>
      <c r="O170" s="18">
        <f>IF(ISNUMBER(M170), $B172 * N170, "")</f>
        <v>6389.7763578274762</v>
      </c>
      <c r="Q170" s="250"/>
      <c r="R170" s="251"/>
      <c r="S170" s="252"/>
    </row>
    <row r="171" spans="1:19" ht="17.25" thickBot="1">
      <c r="A171" s="130" t="s">
        <v>236</v>
      </c>
      <c r="B171" s="131">
        <v>104</v>
      </c>
      <c r="C171" s="79">
        <v>-5.45454545E-2</v>
      </c>
      <c r="D171" s="24">
        <v>105</v>
      </c>
      <c r="E171" s="25">
        <f t="shared" si="90"/>
        <v>9.6153846153846159E-3</v>
      </c>
      <c r="F171" s="104">
        <f>IF(ISNUMBER(D171), $B172 * E171, "")</f>
        <v>1442.3076923076924</v>
      </c>
      <c r="G171" s="102">
        <v>108</v>
      </c>
      <c r="H171" s="25">
        <f t="shared" si="91"/>
        <v>3.8461538461538464E-2</v>
      </c>
      <c r="I171" s="103">
        <f>IF(ISNUMBER(G171), $B172 * H171, "")</f>
        <v>5769.2307692307695</v>
      </c>
      <c r="J171" s="24">
        <v>106</v>
      </c>
      <c r="K171" s="25">
        <f t="shared" si="92"/>
        <v>1.9230769230769232E-2</v>
      </c>
      <c r="L171" s="104">
        <f>IF(ISNUMBER(J171), $B172 * K171, "")</f>
        <v>2884.6153846153848</v>
      </c>
      <c r="M171" s="102">
        <v>105</v>
      </c>
      <c r="N171" s="25">
        <f t="shared" si="93"/>
        <v>9.6153846153846159E-3</v>
      </c>
      <c r="O171" s="104">
        <f>IF(ISNUMBER(M171), $B172 * N171, "")</f>
        <v>1442.3076923076924</v>
      </c>
      <c r="Q171" s="253"/>
      <c r="R171" s="254"/>
      <c r="S171" s="255"/>
    </row>
    <row r="172" spans="1:19" ht="17.25" thickBot="1">
      <c r="A172" s="132" t="s">
        <v>266</v>
      </c>
      <c r="B172" s="261">
        <f>$B$37</f>
        <v>150000</v>
      </c>
      <c r="C172" s="262"/>
      <c r="D172" s="26" t="s">
        <v>267</v>
      </c>
      <c r="E172" s="27">
        <f>IF(COUNT(E152:E171), SUM(E152:E171) / COUNT(E152:E171), 0)</f>
        <v>2.6580187484519104E-2</v>
      </c>
      <c r="F172" s="28">
        <f>SUM(F152:F171)</f>
        <v>79740.562453557301</v>
      </c>
      <c r="G172" s="26" t="s">
        <v>267</v>
      </c>
      <c r="H172" s="27">
        <f>IF(COUNT(H152:H171), SUM(H152:H171) / COUNT(H152:H171), 0)</f>
        <v>6.2447789879816071E-2</v>
      </c>
      <c r="I172" s="28">
        <f>SUM(I152:I171)</f>
        <v>187343.36963944818</v>
      </c>
      <c r="J172" s="26" t="s">
        <v>267</v>
      </c>
      <c r="K172" s="27">
        <f>IF(COUNT(K152:K171), SUM(K152:K171) / COUNT(K152:K171), 0)</f>
        <v>6.2425419264041916E-2</v>
      </c>
      <c r="L172" s="28">
        <f>SUM(L152:L171)</f>
        <v>187276.25779212569</v>
      </c>
      <c r="M172" s="26" t="s">
        <v>267</v>
      </c>
      <c r="N172" s="27">
        <f>IF(COUNT(N152:N171), SUM(N152:N171) / COUNT(N152:N171), 0)</f>
        <v>4.6478398129106605E-2</v>
      </c>
      <c r="O172" s="28">
        <f>SUM(O152:O171)</f>
        <v>139435.19438731979</v>
      </c>
      <c r="Q172" s="256"/>
      <c r="R172" s="257"/>
      <c r="S172" s="258"/>
    </row>
    <row r="174" spans="1:19" ht="17.25" thickBot="1"/>
    <row r="175" spans="1:19" ht="17.25" thickBot="1">
      <c r="A175" s="202" t="s">
        <v>251</v>
      </c>
      <c r="B175" s="203"/>
      <c r="C175" s="203"/>
      <c r="D175" s="203"/>
      <c r="E175" s="203"/>
      <c r="F175" s="203"/>
      <c r="G175" s="203"/>
      <c r="H175" s="203"/>
      <c r="I175" s="203"/>
      <c r="J175" s="203"/>
      <c r="K175" s="203"/>
      <c r="L175" s="203"/>
      <c r="M175" s="203"/>
      <c r="N175" s="203"/>
      <c r="O175" s="204"/>
      <c r="Q175" s="223"/>
      <c r="R175" s="223"/>
      <c r="S175" s="223"/>
    </row>
    <row r="176" spans="1:19" ht="17.25" thickBot="1">
      <c r="A176" s="198" t="s">
        <v>263</v>
      </c>
      <c r="B176" s="202" t="s">
        <v>49</v>
      </c>
      <c r="C176" s="204"/>
      <c r="D176" s="202" t="s">
        <v>57</v>
      </c>
      <c r="E176" s="203"/>
      <c r="F176" s="204"/>
      <c r="G176" s="229">
        <f>_xlfn.IFNA(VLOOKUP(B176, 현재가테이블!$B$2:$D$200, 2, FALSE), "-")</f>
        <v>48446000</v>
      </c>
      <c r="H176" s="230"/>
      <c r="I176" s="231"/>
      <c r="J176" s="202" t="s">
        <v>58</v>
      </c>
      <c r="K176" s="203"/>
      <c r="L176" s="204"/>
      <c r="M176" s="232">
        <f>_xlfn.IFNA(VLOOKUP(B176, 현재가테이블!$B$2:$D$200, 3, FALSE), "-")</f>
        <v>4.5040769699999997E-2</v>
      </c>
      <c r="N176" s="233"/>
      <c r="O176" s="234"/>
      <c r="Q176" s="223"/>
      <c r="R176" s="223"/>
      <c r="S176" s="223"/>
    </row>
    <row r="177" spans="1:19" ht="17.25" thickBot="1">
      <c r="A177" s="263" t="s">
        <v>54</v>
      </c>
      <c r="B177" s="265" t="str">
        <f>TEXT($G$1, "[$-ko-KR]yyyy-mm-dd(ddd) ") &amp; "오전 00:00"</f>
        <v>2022-02-23(수) 오전 00:00</v>
      </c>
      <c r="C177" s="266"/>
      <c r="D177" s="225" t="str">
        <f>TEXT($G$1, "[$-ko-KR]yyyy-mm-dd(ddd) ") &amp; "오후 14:00"</f>
        <v>2022-02-23(수) 오후 14:00</v>
      </c>
      <c r="E177" s="226"/>
      <c r="F177" s="227"/>
      <c r="G177" s="225" t="str">
        <f>TEXT($G$1, "[$-ko-KR]yyyy-mm-dd(ddd) ") &amp; "오후 19:00"</f>
        <v>2022-02-23(수) 오후 19:00</v>
      </c>
      <c r="H177" s="226"/>
      <c r="I177" s="227"/>
      <c r="J177" s="225" t="str">
        <f>TEXT($G$1, "[$-ko-KR]yyyy-mm-dd(ddd) ") &amp; "오후 21:00"</f>
        <v>2022-02-23(수) 오후 21:00</v>
      </c>
      <c r="K177" s="226"/>
      <c r="L177" s="227"/>
      <c r="M177" s="225" t="str">
        <f>TEXT($G$1+1, "[$-ko-KR]yyyy-mm-dd(ddd) ") &amp; "오전 00:00"</f>
        <v>2022-02-24(목) 오전 00:00</v>
      </c>
      <c r="N177" s="226"/>
      <c r="O177" s="227"/>
      <c r="Q177" s="223"/>
      <c r="R177" s="223"/>
      <c r="S177" s="223"/>
    </row>
    <row r="178" spans="1:19" ht="17.25" thickBot="1">
      <c r="A178" s="264"/>
      <c r="B178" s="121" t="s">
        <v>57</v>
      </c>
      <c r="C178" s="122" t="s">
        <v>58</v>
      </c>
      <c r="D178" s="2" t="s">
        <v>57</v>
      </c>
      <c r="E178" s="10" t="s">
        <v>264</v>
      </c>
      <c r="F178" s="11" t="s">
        <v>265</v>
      </c>
      <c r="G178" s="199" t="s">
        <v>57</v>
      </c>
      <c r="H178" s="200" t="s">
        <v>264</v>
      </c>
      <c r="I178" s="201" t="s">
        <v>265</v>
      </c>
      <c r="J178" s="10" t="s">
        <v>57</v>
      </c>
      <c r="K178" s="10" t="s">
        <v>264</v>
      </c>
      <c r="L178" s="115" t="s">
        <v>265</v>
      </c>
      <c r="M178" s="2" t="s">
        <v>57</v>
      </c>
      <c r="N178" s="10" t="s">
        <v>264</v>
      </c>
      <c r="O178" s="66" t="s">
        <v>265</v>
      </c>
      <c r="Q178" s="228"/>
      <c r="R178" s="228"/>
      <c r="S178" s="228"/>
    </row>
    <row r="179" spans="1:19" ht="17.25" thickBot="1">
      <c r="A179" s="123" t="s">
        <v>262</v>
      </c>
      <c r="B179" s="124">
        <v>157</v>
      </c>
      <c r="C179" s="76">
        <v>-6.3291138999999998E-3</v>
      </c>
      <c r="D179" s="13">
        <v>161</v>
      </c>
      <c r="E179" s="14">
        <f>IF(ISNUMBER(D179), (D179 - $B179) / $B179, "")</f>
        <v>2.5477707006369428E-2</v>
      </c>
      <c r="F179" s="16">
        <f>IF(ISNUMBER(D179), $B199 * E179, "")</f>
        <v>3821.6560509554142</v>
      </c>
      <c r="G179" s="29">
        <v>162</v>
      </c>
      <c r="H179" s="14">
        <f>IF(ISNUMBER(G179), (G179 - $B179) / $B179, "")</f>
        <v>3.1847133757961783E-2</v>
      </c>
      <c r="I179" s="100">
        <f>IF(ISNUMBER(G179), $B199 * H179, "")</f>
        <v>4777.0700636942674</v>
      </c>
      <c r="J179" s="13">
        <v>164</v>
      </c>
      <c r="K179" s="14">
        <f>IF(ISNUMBER(J179), (J179 - $B179) / $B179, "")</f>
        <v>4.4585987261146494E-2</v>
      </c>
      <c r="L179" s="16">
        <f>IF(ISNUMBER(J179), $B199 * K179, "")</f>
        <v>6687.8980891719739</v>
      </c>
      <c r="M179" s="29">
        <v>160</v>
      </c>
      <c r="N179" s="14">
        <f>IF(ISNUMBER(M179), (M179 - $B179) / $B179, "")</f>
        <v>1.9108280254777069E-2</v>
      </c>
      <c r="O179" s="16">
        <f>IF(ISNUMBER(M179), $B199 * N179, "")</f>
        <v>2866.2420382165606</v>
      </c>
      <c r="Q179" s="223"/>
      <c r="R179" s="223"/>
      <c r="S179" s="223"/>
    </row>
    <row r="180" spans="1:19" ht="17.25" thickBot="1">
      <c r="A180" s="125" t="s">
        <v>202</v>
      </c>
      <c r="B180" s="126">
        <v>410</v>
      </c>
      <c r="C180" s="77">
        <v>-7.2639224999999997E-3</v>
      </c>
      <c r="D180" s="15">
        <v>427</v>
      </c>
      <c r="E180" s="32">
        <f t="shared" ref="E180:E183" si="94">IF(ISNUMBER(D180), (D180 - $B180) / $B180, "")</f>
        <v>4.1463414634146344E-2</v>
      </c>
      <c r="F180" s="18">
        <f>IF(ISNUMBER(D180), $B199 * E180, "")</f>
        <v>6219.5121951219517</v>
      </c>
      <c r="G180" s="31">
        <v>437</v>
      </c>
      <c r="H180" s="32">
        <f t="shared" ref="H180:H183" si="95">IF(ISNUMBER(G180), (G180 - $B180) / $B180, "")</f>
        <v>6.5853658536585369E-2</v>
      </c>
      <c r="I180" s="101">
        <f>IF(ISNUMBER(G180), $B199 * H180, "")</f>
        <v>9878.0487804878048</v>
      </c>
      <c r="J180" s="15">
        <v>439</v>
      </c>
      <c r="K180" s="32">
        <f t="shared" ref="K180:K183" si="96">IF(ISNUMBER(J180), (J180 - $B180) / $B180, "")</f>
        <v>7.0731707317073164E-2</v>
      </c>
      <c r="L180" s="18">
        <f>IF(ISNUMBER(J180), $B199 * K180, "")</f>
        <v>10609.756097560974</v>
      </c>
      <c r="M180" s="31">
        <v>434</v>
      </c>
      <c r="N180" s="32">
        <f t="shared" ref="N180:N183" si="97">IF(ISNUMBER(M180), (M180 - $B180) / $B180, "")</f>
        <v>5.8536585365853662E-2</v>
      </c>
      <c r="O180" s="18">
        <f>IF(ISNUMBER(M180), $B199 * N180, "")</f>
        <v>8780.4878048780502</v>
      </c>
      <c r="Q180" s="223"/>
      <c r="R180" s="223"/>
      <c r="S180" s="223"/>
    </row>
    <row r="181" spans="1:19" ht="17.25" thickBot="1">
      <c r="A181" s="125" t="s">
        <v>216</v>
      </c>
      <c r="B181" s="126">
        <v>126</v>
      </c>
      <c r="C181" s="77">
        <v>-7.8740157000000005E-3</v>
      </c>
      <c r="D181" s="15">
        <v>129</v>
      </c>
      <c r="E181" s="32">
        <f t="shared" si="94"/>
        <v>2.3809523809523808E-2</v>
      </c>
      <c r="F181" s="18">
        <f>IF(ISNUMBER(D181), $B199 * E181, "")</f>
        <v>3571.4285714285711</v>
      </c>
      <c r="G181" s="31">
        <v>130</v>
      </c>
      <c r="H181" s="32">
        <f t="shared" si="95"/>
        <v>3.1746031746031744E-2</v>
      </c>
      <c r="I181" s="101">
        <f>IF(ISNUMBER(G181), $B199 * H181, "")</f>
        <v>4761.9047619047615</v>
      </c>
      <c r="J181" s="15">
        <v>131</v>
      </c>
      <c r="K181" s="32">
        <f t="shared" si="96"/>
        <v>3.968253968253968E-2</v>
      </c>
      <c r="L181" s="18">
        <f>IF(ISNUMBER(J181), $B199 * K181, "")</f>
        <v>5952.3809523809523</v>
      </c>
      <c r="M181" s="31">
        <v>131</v>
      </c>
      <c r="N181" s="32">
        <f t="shared" si="97"/>
        <v>3.968253968253968E-2</v>
      </c>
      <c r="O181" s="18">
        <f>IF(ISNUMBER(M181), $B199 * N181, "")</f>
        <v>5952.3809523809523</v>
      </c>
      <c r="Q181" s="228"/>
      <c r="R181" s="228"/>
      <c r="S181" s="228"/>
    </row>
    <row r="182" spans="1:19" ht="17.25" thickBot="1">
      <c r="A182" s="125" t="s">
        <v>95</v>
      </c>
      <c r="B182" s="126">
        <v>3615</v>
      </c>
      <c r="C182" s="77">
        <v>-8.2304526999999999E-3</v>
      </c>
      <c r="D182" s="15">
        <v>3730</v>
      </c>
      <c r="E182" s="32">
        <f t="shared" si="94"/>
        <v>3.18118948824343E-2</v>
      </c>
      <c r="F182" s="18">
        <f>IF(ISNUMBER(D182), $B199 * E182, "")</f>
        <v>4771.7842323651448</v>
      </c>
      <c r="G182" s="31">
        <v>3850</v>
      </c>
      <c r="H182" s="32">
        <f t="shared" si="95"/>
        <v>6.5006915629322273E-2</v>
      </c>
      <c r="I182" s="101">
        <f>IF(ISNUMBER(G182), $B199 * H182, "")</f>
        <v>9751.0373443983408</v>
      </c>
      <c r="J182" s="15">
        <v>3855</v>
      </c>
      <c r="K182" s="32">
        <f t="shared" si="96"/>
        <v>6.6390041493775934E-2</v>
      </c>
      <c r="L182" s="18">
        <f>IF(ISNUMBER(J182), $B199 * K182, "")</f>
        <v>9958.5062240663901</v>
      </c>
      <c r="M182" s="31">
        <v>3805</v>
      </c>
      <c r="N182" s="32">
        <f t="shared" si="97"/>
        <v>5.2558782849239281E-2</v>
      </c>
      <c r="O182" s="18">
        <f>IF(ISNUMBER(M182), $B199 * N182, "")</f>
        <v>7883.8174273858922</v>
      </c>
      <c r="Q182" s="228"/>
      <c r="R182" s="228"/>
      <c r="S182" s="228"/>
    </row>
    <row r="183" spans="1:19" ht="17.25" thickBot="1">
      <c r="A183" s="127" t="s">
        <v>161</v>
      </c>
      <c r="B183" s="128">
        <v>354</v>
      </c>
      <c r="C183" s="78">
        <v>-8.4033613000000004E-3</v>
      </c>
      <c r="D183" s="20">
        <v>362</v>
      </c>
      <c r="E183" s="21">
        <f t="shared" si="94"/>
        <v>2.2598870056497175E-2</v>
      </c>
      <c r="F183" s="22">
        <f>IF(ISNUMBER(D183), $B199 * E183, "")</f>
        <v>3389.8305084745762</v>
      </c>
      <c r="G183" s="30">
        <v>374</v>
      </c>
      <c r="H183" s="21">
        <f t="shared" si="95"/>
        <v>5.6497175141242938E-2</v>
      </c>
      <c r="I183" s="105">
        <f>IF(ISNUMBER(G183), $B199 * H183, "")</f>
        <v>8474.5762711864409</v>
      </c>
      <c r="J183" s="20">
        <v>373</v>
      </c>
      <c r="K183" s="21">
        <f t="shared" si="96"/>
        <v>5.3672316384180789E-2</v>
      </c>
      <c r="L183" s="22">
        <f>IF(ISNUMBER(J183), $B199 * K183, "")</f>
        <v>8050.8474576271183</v>
      </c>
      <c r="M183" s="30">
        <v>367</v>
      </c>
      <c r="N183" s="21">
        <f t="shared" si="97"/>
        <v>3.6723163841807911E-2</v>
      </c>
      <c r="O183" s="22">
        <f>IF(ISNUMBER(M183), $B199 * N183, "")</f>
        <v>5508.4745762711864</v>
      </c>
      <c r="Q183" s="228"/>
      <c r="R183" s="228"/>
      <c r="S183" s="228"/>
    </row>
    <row r="184" spans="1:19" ht="17.25" thickBot="1">
      <c r="A184" s="125" t="s">
        <v>244</v>
      </c>
      <c r="B184" s="129">
        <v>1115</v>
      </c>
      <c r="C184" s="80">
        <v>-8.8888888999999992E-3</v>
      </c>
      <c r="D184" s="106">
        <v>1140</v>
      </c>
      <c r="E184" s="107">
        <f>IF(ISNUMBER(D184), (D184 - $B184) / $B184, "")</f>
        <v>2.2421524663677129E-2</v>
      </c>
      <c r="F184" s="108">
        <f>IF(ISNUMBER(D184), $B199 * E184, "")</f>
        <v>3363.2286995515692</v>
      </c>
      <c r="G184" s="109">
        <v>1160</v>
      </c>
      <c r="H184" s="107">
        <f>IF(ISNUMBER(G184), (G184 - $B184) / $B184, "")</f>
        <v>4.0358744394618833E-2</v>
      </c>
      <c r="I184" s="110">
        <f>IF(ISNUMBER(G184), $B199 * H184, "")</f>
        <v>6053.8116591928247</v>
      </c>
      <c r="J184" s="106">
        <v>1165</v>
      </c>
      <c r="K184" s="107">
        <f>IF(ISNUMBER(J184), (J184 - $B184) / $B184, "")</f>
        <v>4.4843049327354258E-2</v>
      </c>
      <c r="L184" s="108">
        <f>IF(ISNUMBER(J184), $B199 * K184, "")</f>
        <v>6726.4573991031384</v>
      </c>
      <c r="M184" s="109">
        <v>1150</v>
      </c>
      <c r="N184" s="107">
        <f>IF(ISNUMBER(M184), (M184 - $B184) / $B184, "")</f>
        <v>3.1390134529147982E-2</v>
      </c>
      <c r="O184" s="108">
        <f>IF(ISNUMBER(M184), $B199 * N184, "")</f>
        <v>4708.5201793721972</v>
      </c>
      <c r="Q184" s="228"/>
      <c r="R184" s="228"/>
      <c r="S184" s="228"/>
    </row>
    <row r="185" spans="1:19" ht="17.25" thickBot="1">
      <c r="A185" s="125" t="s">
        <v>165</v>
      </c>
      <c r="B185" s="126">
        <v>1350</v>
      </c>
      <c r="C185" s="77">
        <v>-1.0989011E-2</v>
      </c>
      <c r="D185" s="15">
        <v>1410</v>
      </c>
      <c r="E185" s="32">
        <f t="shared" ref="E185:E188" si="98">IF(ISNUMBER(D185), (D185 - $B185) / $B185, "")</f>
        <v>4.4444444444444446E-2</v>
      </c>
      <c r="F185" s="18">
        <f>IF(ISNUMBER(D185), $B199 * E185, "")</f>
        <v>6666.666666666667</v>
      </c>
      <c r="G185" s="31">
        <v>1460</v>
      </c>
      <c r="H185" s="32">
        <f t="shared" ref="H185:H188" si="99">IF(ISNUMBER(G185), (G185 - $B185) / $B185, "")</f>
        <v>8.1481481481481488E-2</v>
      </c>
      <c r="I185" s="101">
        <f>IF(ISNUMBER(G185), $B199 * H185, "")</f>
        <v>12222.222222222223</v>
      </c>
      <c r="J185" s="15">
        <v>1460</v>
      </c>
      <c r="K185" s="32">
        <f t="shared" ref="K185:K188" si="100">IF(ISNUMBER(J185), (J185 - $B185) / $B185, "")</f>
        <v>8.1481481481481488E-2</v>
      </c>
      <c r="L185" s="18">
        <f>IF(ISNUMBER(J185), $B199 * K185, "")</f>
        <v>12222.222222222223</v>
      </c>
      <c r="M185" s="31">
        <v>1470</v>
      </c>
      <c r="N185" s="32">
        <f t="shared" ref="N185:N188" si="101">IF(ISNUMBER(M185), (M185 - $B185) / $B185, "")</f>
        <v>8.8888888888888892E-2</v>
      </c>
      <c r="O185" s="18">
        <f>IF(ISNUMBER(M185), $B199 * N185, "")</f>
        <v>13333.333333333334</v>
      </c>
      <c r="Q185" s="228"/>
      <c r="R185" s="228"/>
      <c r="S185" s="228"/>
    </row>
    <row r="186" spans="1:19" ht="17.25" thickBot="1">
      <c r="A186" s="125" t="s">
        <v>139</v>
      </c>
      <c r="B186" s="126">
        <v>5605</v>
      </c>
      <c r="C186" s="77">
        <v>-1.23348018E-2</v>
      </c>
      <c r="D186" s="15">
        <v>5690</v>
      </c>
      <c r="E186" s="32">
        <f t="shared" si="98"/>
        <v>1.5165031222123104E-2</v>
      </c>
      <c r="F186" s="18">
        <f>IF(ISNUMBER(D186), $B199 * E186, "")</f>
        <v>2274.7546833184656</v>
      </c>
      <c r="G186" s="31">
        <v>5810</v>
      </c>
      <c r="H186" s="32">
        <f t="shared" si="99"/>
        <v>3.6574487065120426E-2</v>
      </c>
      <c r="I186" s="101">
        <f>IF(ISNUMBER(G186), $B199 * H186, "")</f>
        <v>5486.1730597680635</v>
      </c>
      <c r="J186" s="15">
        <v>5810</v>
      </c>
      <c r="K186" s="32">
        <f t="shared" si="100"/>
        <v>3.6574487065120426E-2</v>
      </c>
      <c r="L186" s="18">
        <f>IF(ISNUMBER(J186), $B199 * K186, "")</f>
        <v>5486.1730597680635</v>
      </c>
      <c r="M186" s="31">
        <v>5740</v>
      </c>
      <c r="N186" s="32">
        <f t="shared" si="101"/>
        <v>2.4085637823371989E-2</v>
      </c>
      <c r="O186" s="18">
        <f>IF(ISNUMBER(M186), $B199 * N186, "")</f>
        <v>3612.8456735057985</v>
      </c>
      <c r="Q186" s="228"/>
      <c r="R186" s="228"/>
      <c r="S186" s="228"/>
    </row>
    <row r="187" spans="1:19" ht="17.25" thickBot="1">
      <c r="A187" s="125" t="s">
        <v>192</v>
      </c>
      <c r="B187" s="126">
        <v>1985</v>
      </c>
      <c r="C187" s="77">
        <v>-1.24378109E-2</v>
      </c>
      <c r="D187" s="15">
        <v>2025</v>
      </c>
      <c r="E187" s="32">
        <f t="shared" si="98"/>
        <v>2.0151133501259445E-2</v>
      </c>
      <c r="F187" s="18">
        <f>IF(ISNUMBER(D187), $B199 * E187, "")</f>
        <v>3022.670025188917</v>
      </c>
      <c r="G187" s="31">
        <v>2070</v>
      </c>
      <c r="H187" s="32">
        <f t="shared" si="99"/>
        <v>4.2821158690176324E-2</v>
      </c>
      <c r="I187" s="101">
        <f>IF(ISNUMBER(G187), $B199 * H187, "")</f>
        <v>6423.1738035264489</v>
      </c>
      <c r="J187" s="15">
        <v>2080</v>
      </c>
      <c r="K187" s="32">
        <f t="shared" si="100"/>
        <v>4.7858942065491183E-2</v>
      </c>
      <c r="L187" s="18">
        <f>IF(ISNUMBER(J187), $B199 * K187, "")</f>
        <v>7178.8413098236779</v>
      </c>
      <c r="M187" s="31">
        <v>2075</v>
      </c>
      <c r="N187" s="32">
        <f t="shared" si="101"/>
        <v>4.534005037783375E-2</v>
      </c>
      <c r="O187" s="18">
        <f>IF(ISNUMBER(M187), $B199 * N187, "")</f>
        <v>6801.0075566750629</v>
      </c>
      <c r="Q187" s="33"/>
      <c r="R187" s="33"/>
    </row>
    <row r="188" spans="1:19" ht="17.25" thickBot="1">
      <c r="A188" s="130" t="s">
        <v>89</v>
      </c>
      <c r="B188" s="131">
        <v>852</v>
      </c>
      <c r="C188" s="79">
        <v>-1.27462341E-2</v>
      </c>
      <c r="D188" s="24">
        <v>872</v>
      </c>
      <c r="E188" s="25">
        <f t="shared" si="98"/>
        <v>2.3474178403755867E-2</v>
      </c>
      <c r="F188" s="104">
        <f>IF(ISNUMBER(D188), $B199 * E188, "")</f>
        <v>3521.1267605633802</v>
      </c>
      <c r="G188" s="102">
        <v>886</v>
      </c>
      <c r="H188" s="25">
        <f t="shared" si="99"/>
        <v>3.9906103286384977E-2</v>
      </c>
      <c r="I188" s="103">
        <f>IF(ISNUMBER(G188), $B199 * H188, "")</f>
        <v>5985.9154929577462</v>
      </c>
      <c r="J188" s="24">
        <v>893</v>
      </c>
      <c r="K188" s="25">
        <f t="shared" si="100"/>
        <v>4.8122065727699531E-2</v>
      </c>
      <c r="L188" s="104">
        <f>IF(ISNUMBER(J188), $B199 * K188, "")</f>
        <v>7218.3098591549297</v>
      </c>
      <c r="M188" s="102">
        <v>882</v>
      </c>
      <c r="N188" s="25">
        <f t="shared" si="101"/>
        <v>3.5211267605633804E-2</v>
      </c>
      <c r="O188" s="104">
        <f>IF(ISNUMBER(M188), $B199 * N188, "")</f>
        <v>5281.6901408450703</v>
      </c>
      <c r="Q188" s="237"/>
      <c r="R188" s="238"/>
      <c r="S188" s="239"/>
    </row>
    <row r="189" spans="1:19">
      <c r="A189" s="123" t="s">
        <v>228</v>
      </c>
      <c r="B189" s="124">
        <v>987</v>
      </c>
      <c r="C189" s="76">
        <v>-1.79104478E-2</v>
      </c>
      <c r="D189" s="13">
        <v>1020</v>
      </c>
      <c r="E189" s="14">
        <f>IF(ISNUMBER(D189), (D189 - $B189) / $B189, "")</f>
        <v>3.3434650455927049E-2</v>
      </c>
      <c r="F189" s="16">
        <f>IF(ISNUMBER(D189), $B199 * E189, "")</f>
        <v>5015.1975683890578</v>
      </c>
      <c r="G189" s="29">
        <v>1045</v>
      </c>
      <c r="H189" s="14">
        <f>IF(ISNUMBER(G189), (G189 - $B189) / $B189, "")</f>
        <v>5.8763931104356633E-2</v>
      </c>
      <c r="I189" s="100">
        <f>IF(ISNUMBER(G189), $B199 * H189, "")</f>
        <v>8814.5896656534951</v>
      </c>
      <c r="J189" s="13">
        <v>1050</v>
      </c>
      <c r="K189" s="14">
        <f>IF(ISNUMBER(J189), (J189 - $B189) / $B189, "")</f>
        <v>6.3829787234042548E-2</v>
      </c>
      <c r="L189" s="16">
        <f>IF(ISNUMBER(J189), $B199 * K189, "")</f>
        <v>9574.4680851063822</v>
      </c>
      <c r="M189" s="29">
        <v>1025</v>
      </c>
      <c r="N189" s="14">
        <f>IF(ISNUMBER(M189), (M189 - $B189) / $B189, "")</f>
        <v>3.8500506585612972E-2</v>
      </c>
      <c r="O189" s="16">
        <f>IF(ISNUMBER(M189), $B199 * N189, "")</f>
        <v>5775.0759878419458</v>
      </c>
      <c r="Q189" s="240"/>
      <c r="R189" s="241"/>
      <c r="S189" s="242"/>
    </row>
    <row r="190" spans="1:19" ht="17.25" thickBot="1">
      <c r="A190" s="125" t="s">
        <v>234</v>
      </c>
      <c r="B190" s="126">
        <v>83.4</v>
      </c>
      <c r="C190" s="77">
        <v>-1.9976498200000001E-2</v>
      </c>
      <c r="D190" s="15">
        <v>86.4</v>
      </c>
      <c r="E190" s="32">
        <f t="shared" ref="E190:E193" si="102">IF(ISNUMBER(D190), (D190 - $B190) / $B190, "")</f>
        <v>3.5971223021582732E-2</v>
      </c>
      <c r="F190" s="18">
        <f>IF(ISNUMBER(D190), $B199 * E190, "")</f>
        <v>5395.6834532374096</v>
      </c>
      <c r="G190" s="31">
        <v>91</v>
      </c>
      <c r="H190" s="32">
        <f t="shared" ref="H190:H193" si="103">IF(ISNUMBER(G190), (G190 - $B190) / $B190, "")</f>
        <v>9.1127098321342845E-2</v>
      </c>
      <c r="I190" s="101">
        <f>IF(ISNUMBER(G190), $B199 * H190, "")</f>
        <v>13669.064748201426</v>
      </c>
      <c r="J190" s="15">
        <v>91.1</v>
      </c>
      <c r="K190" s="32">
        <f t="shared" ref="K190:K193" si="104">IF(ISNUMBER(J190), (J190 - $B190) / $B190, "")</f>
        <v>9.2326139088728873E-2</v>
      </c>
      <c r="L190" s="18">
        <f>IF(ISNUMBER(J190), $B199 * K190, "")</f>
        <v>13848.920863309331</v>
      </c>
      <c r="M190" s="31">
        <v>89.1</v>
      </c>
      <c r="N190" s="32">
        <f t="shared" ref="N190:N193" si="105">IF(ISNUMBER(M190), (M190 - $B190) / $B190, "")</f>
        <v>6.8345323741007047E-2</v>
      </c>
      <c r="O190" s="18">
        <f>IF(ISNUMBER(M190), $B199 * N190, "")</f>
        <v>10251.798561151058</v>
      </c>
      <c r="Q190" s="243"/>
      <c r="R190" s="244"/>
      <c r="S190" s="245"/>
    </row>
    <row r="191" spans="1:19" ht="17.25" thickBot="1">
      <c r="A191" s="125" t="s">
        <v>171</v>
      </c>
      <c r="B191" s="126">
        <v>579</v>
      </c>
      <c r="C191" s="77">
        <v>-2.0304568499999998E-2</v>
      </c>
      <c r="D191" s="15">
        <v>595</v>
      </c>
      <c r="E191" s="32">
        <f t="shared" si="102"/>
        <v>2.7633851468048358E-2</v>
      </c>
      <c r="F191" s="18">
        <f>IF(ISNUMBER(D191), $B199 * E191, "")</f>
        <v>4145.0777202072541</v>
      </c>
      <c r="G191" s="31">
        <v>612</v>
      </c>
      <c r="H191" s="32">
        <f t="shared" si="103"/>
        <v>5.6994818652849742E-2</v>
      </c>
      <c r="I191" s="101">
        <f>IF(ISNUMBER(G191), $B199 * H191, "")</f>
        <v>8549.2227979274612</v>
      </c>
      <c r="J191" s="15">
        <v>615</v>
      </c>
      <c r="K191" s="32">
        <f t="shared" si="104"/>
        <v>6.2176165803108807E-2</v>
      </c>
      <c r="L191" s="18">
        <f>IF(ISNUMBER(J191), $B199 * K191, "")</f>
        <v>9326.4248704663205</v>
      </c>
      <c r="M191" s="31">
        <v>601</v>
      </c>
      <c r="N191" s="32">
        <f t="shared" si="105"/>
        <v>3.7996545768566495E-2</v>
      </c>
      <c r="O191" s="18">
        <f>IF(ISNUMBER(M191), $B199 * N191, "")</f>
        <v>5699.4818652849744</v>
      </c>
      <c r="Q191" s="228"/>
      <c r="R191" s="228"/>
      <c r="S191" s="228"/>
    </row>
    <row r="192" spans="1:19" ht="17.25" thickBot="1">
      <c r="A192" s="125" t="s">
        <v>224</v>
      </c>
      <c r="B192" s="126">
        <v>817</v>
      </c>
      <c r="C192" s="77">
        <v>-2.7380952399999998E-2</v>
      </c>
      <c r="D192" s="15">
        <v>833</v>
      </c>
      <c r="E192" s="32">
        <f t="shared" si="102"/>
        <v>1.9583843329253364E-2</v>
      </c>
      <c r="F192" s="18">
        <f>IF(ISNUMBER(D192), $B199 * E192, "")</f>
        <v>2937.5764993880048</v>
      </c>
      <c r="G192" s="31">
        <v>855</v>
      </c>
      <c r="H192" s="32">
        <f t="shared" si="103"/>
        <v>4.6511627906976744E-2</v>
      </c>
      <c r="I192" s="101">
        <f>IF(ISNUMBER(G192), $B199 * H192, "")</f>
        <v>6976.7441860465115</v>
      </c>
      <c r="J192" s="15">
        <v>855</v>
      </c>
      <c r="K192" s="32">
        <f t="shared" si="104"/>
        <v>4.6511627906976744E-2</v>
      </c>
      <c r="L192" s="18">
        <f>IF(ISNUMBER(J192), $B199 * K192, "")</f>
        <v>6976.7441860465115</v>
      </c>
      <c r="M192" s="31">
        <v>841</v>
      </c>
      <c r="N192" s="32">
        <f t="shared" si="105"/>
        <v>2.937576499388005E-2</v>
      </c>
      <c r="O192" s="18">
        <f>IF(ISNUMBER(M192), $B199 * N192, "")</f>
        <v>4406.3647490820076</v>
      </c>
      <c r="Q192" s="223"/>
      <c r="R192" s="223"/>
      <c r="S192" s="223"/>
    </row>
    <row r="193" spans="1:19" ht="17.25" thickBot="1">
      <c r="A193" s="127" t="s">
        <v>181</v>
      </c>
      <c r="B193" s="128">
        <v>830</v>
      </c>
      <c r="C193" s="78">
        <v>-2.81030445E-2</v>
      </c>
      <c r="D193" s="20">
        <v>847</v>
      </c>
      <c r="E193" s="21">
        <f t="shared" si="102"/>
        <v>2.0481927710843374E-2</v>
      </c>
      <c r="F193" s="22">
        <f>IF(ISNUMBER(D193), $B199 * E193, "")</f>
        <v>3072.2891566265062</v>
      </c>
      <c r="G193" s="30">
        <v>878</v>
      </c>
      <c r="H193" s="21">
        <f t="shared" si="103"/>
        <v>5.7831325301204821E-2</v>
      </c>
      <c r="I193" s="105">
        <f>IF(ISNUMBER(G193), $B199 * H193, "")</f>
        <v>8674.6987951807223</v>
      </c>
      <c r="J193" s="20">
        <v>880</v>
      </c>
      <c r="K193" s="21">
        <f t="shared" si="104"/>
        <v>6.0240963855421686E-2</v>
      </c>
      <c r="L193" s="22">
        <f>IF(ISNUMBER(J193), $B199 * K193, "")</f>
        <v>9036.1445783132531</v>
      </c>
      <c r="M193" s="30">
        <v>859</v>
      </c>
      <c r="N193" s="21">
        <f t="shared" si="105"/>
        <v>3.4939759036144581E-2</v>
      </c>
      <c r="O193" s="22">
        <f>IF(ISNUMBER(M193), $B199 * N193, "")</f>
        <v>5240.9638554216872</v>
      </c>
      <c r="Q193" s="223"/>
      <c r="R193" s="223"/>
      <c r="S193" s="223"/>
    </row>
    <row r="194" spans="1:19" ht="17.25" thickBot="1">
      <c r="A194" s="125" t="s">
        <v>135</v>
      </c>
      <c r="B194" s="129">
        <v>196</v>
      </c>
      <c r="C194" s="80">
        <v>-2.9702970299999999E-2</v>
      </c>
      <c r="D194" s="106">
        <v>198</v>
      </c>
      <c r="E194" s="107">
        <f>IF(ISNUMBER(D194), (D194 - $B194) / $B194, "")</f>
        <v>1.020408163265306E-2</v>
      </c>
      <c r="F194" s="108">
        <f>IF(ISNUMBER(D194), $B199 * E194, "")</f>
        <v>1530.612244897959</v>
      </c>
      <c r="G194" s="109">
        <v>204</v>
      </c>
      <c r="H194" s="107">
        <f>IF(ISNUMBER(G194), (G194 - $B194) / $B194, "")</f>
        <v>4.0816326530612242E-2</v>
      </c>
      <c r="I194" s="110">
        <f>IF(ISNUMBER(G194), $B199 * H194, "")</f>
        <v>6122.4489795918362</v>
      </c>
      <c r="J194" s="106">
        <v>206</v>
      </c>
      <c r="K194" s="107">
        <f>IF(ISNUMBER(J194), (J194 - $B194) / $B194, "")</f>
        <v>5.1020408163265307E-2</v>
      </c>
      <c r="L194" s="108">
        <f>IF(ISNUMBER(J194), $B199 * K194, "")</f>
        <v>7653.0612244897957</v>
      </c>
      <c r="M194" s="109">
        <v>202</v>
      </c>
      <c r="N194" s="107">
        <f>IF(ISNUMBER(M194), (M194 - $B194) / $B194, "")</f>
        <v>3.0612244897959183E-2</v>
      </c>
      <c r="O194" s="108">
        <f>IF(ISNUMBER(M194), $B199 * N194, "")</f>
        <v>4591.8367346938776</v>
      </c>
      <c r="Q194" s="228"/>
      <c r="R194" s="228"/>
      <c r="S194" s="228"/>
    </row>
    <row r="195" spans="1:19" ht="17.25" thickBot="1">
      <c r="A195" s="125" t="s">
        <v>208</v>
      </c>
      <c r="B195" s="126">
        <v>939</v>
      </c>
      <c r="C195" s="77">
        <v>-2.9958677699999998E-2</v>
      </c>
      <c r="D195" s="15">
        <v>962</v>
      </c>
      <c r="E195" s="32">
        <f t="shared" ref="E195:E198" si="106">IF(ISNUMBER(D195), (D195 - $B195) / $B195, "")</f>
        <v>2.4494142705005325E-2</v>
      </c>
      <c r="F195" s="18">
        <f>IF(ISNUMBER(D195), $B199 * E195, "")</f>
        <v>3674.1214057507987</v>
      </c>
      <c r="G195" s="31">
        <v>983</v>
      </c>
      <c r="H195" s="32">
        <f t="shared" ref="H195:H198" si="107">IF(ISNUMBER(G195), (G195 - $B195) / $B195, "")</f>
        <v>4.6858359957401494E-2</v>
      </c>
      <c r="I195" s="101">
        <f>IF(ISNUMBER(G195), $B199 * H195, "")</f>
        <v>7028.7539936102239</v>
      </c>
      <c r="J195" s="15">
        <v>983</v>
      </c>
      <c r="K195" s="32">
        <f t="shared" ref="K195:K198" si="108">IF(ISNUMBER(J195), (J195 - $B195) / $B195, "")</f>
        <v>4.6858359957401494E-2</v>
      </c>
      <c r="L195" s="18">
        <f>IF(ISNUMBER(J195), $B199 * K195, "")</f>
        <v>7028.7539936102239</v>
      </c>
      <c r="M195" s="31">
        <v>979</v>
      </c>
      <c r="N195" s="32">
        <f t="shared" ref="N195:N198" si="109">IF(ISNUMBER(M195), (M195 - $B195) / $B195, "")</f>
        <v>4.2598509052183174E-2</v>
      </c>
      <c r="O195" s="18">
        <f>IF(ISNUMBER(M195), $B199 * N195, "")</f>
        <v>6389.7763578274762</v>
      </c>
      <c r="Q195" s="228"/>
      <c r="R195" s="228"/>
      <c r="S195" s="228"/>
    </row>
    <row r="196" spans="1:19" ht="17.25" thickBot="1">
      <c r="A196" s="125" t="s">
        <v>133</v>
      </c>
      <c r="B196" s="126">
        <v>2090</v>
      </c>
      <c r="C196" s="77">
        <v>-3.68663594E-2</v>
      </c>
      <c r="D196" s="15">
        <v>2145</v>
      </c>
      <c r="E196" s="32">
        <f t="shared" si="106"/>
        <v>2.6315789473684209E-2</v>
      </c>
      <c r="F196" s="18">
        <f>IF(ISNUMBER(D196), $B199 * E196, "")</f>
        <v>3947.3684210526312</v>
      </c>
      <c r="G196" s="31">
        <v>2215</v>
      </c>
      <c r="H196" s="32">
        <f t="shared" si="107"/>
        <v>5.9808612440191387E-2</v>
      </c>
      <c r="I196" s="101">
        <f>IF(ISNUMBER(G196), $B199 * H196, "")</f>
        <v>8971.2918660287087</v>
      </c>
      <c r="J196" s="15">
        <v>2200</v>
      </c>
      <c r="K196" s="32">
        <f t="shared" si="108"/>
        <v>5.2631578947368418E-2</v>
      </c>
      <c r="L196" s="18">
        <f>IF(ISNUMBER(J196), $B199 * K196, "")</f>
        <v>7894.7368421052624</v>
      </c>
      <c r="M196" s="31">
        <v>2175</v>
      </c>
      <c r="N196" s="32">
        <f t="shared" si="109"/>
        <v>4.0669856459330141E-2</v>
      </c>
      <c r="O196" s="18">
        <f>IF(ISNUMBER(M196), $B199 * N196, "")</f>
        <v>6100.4784688995214</v>
      </c>
      <c r="Q196" s="228"/>
      <c r="R196" s="228"/>
      <c r="S196" s="228"/>
    </row>
    <row r="197" spans="1:19">
      <c r="A197" s="125" t="s">
        <v>220</v>
      </c>
      <c r="B197" s="126">
        <v>2730</v>
      </c>
      <c r="C197" s="77">
        <v>-5.20833333E-2</v>
      </c>
      <c r="D197" s="15">
        <v>2730</v>
      </c>
      <c r="E197" s="32">
        <f t="shared" si="106"/>
        <v>0</v>
      </c>
      <c r="F197" s="18">
        <f>IF(ISNUMBER(D197), $B199 * E197, "")</f>
        <v>0</v>
      </c>
      <c r="G197" s="31">
        <v>2785</v>
      </c>
      <c r="H197" s="32">
        <f t="shared" si="107"/>
        <v>2.0146520146520148E-2</v>
      </c>
      <c r="I197" s="101">
        <f>IF(ISNUMBER(G197), $B199 * H197, "")</f>
        <v>3021.9780219780223</v>
      </c>
      <c r="J197" s="15">
        <v>2790</v>
      </c>
      <c r="K197" s="32">
        <f t="shared" si="108"/>
        <v>2.197802197802198E-2</v>
      </c>
      <c r="L197" s="18">
        <f>IF(ISNUMBER(J197), $B199 * K197, "")</f>
        <v>3296.7032967032969</v>
      </c>
      <c r="M197" s="31">
        <v>2775</v>
      </c>
      <c r="N197" s="32">
        <f t="shared" si="109"/>
        <v>1.6483516483516484E-2</v>
      </c>
      <c r="O197" s="18">
        <f>IF(ISNUMBER(M197), $B199 * N197, "")</f>
        <v>2472.5274725274726</v>
      </c>
      <c r="Q197" s="250"/>
      <c r="R197" s="251"/>
      <c r="S197" s="252"/>
    </row>
    <row r="198" spans="1:19" ht="17.25" thickBot="1">
      <c r="A198" s="130" t="s">
        <v>236</v>
      </c>
      <c r="B198" s="131">
        <v>104</v>
      </c>
      <c r="C198" s="79">
        <v>-5.45454545E-2</v>
      </c>
      <c r="D198" s="24">
        <v>105</v>
      </c>
      <c r="E198" s="25">
        <f t="shared" si="106"/>
        <v>9.6153846153846159E-3</v>
      </c>
      <c r="F198" s="104">
        <f>IF(ISNUMBER(D198), $B199 * E198, "")</f>
        <v>1442.3076923076924</v>
      </c>
      <c r="G198" s="102">
        <v>108</v>
      </c>
      <c r="H198" s="25">
        <f t="shared" si="107"/>
        <v>3.8461538461538464E-2</v>
      </c>
      <c r="I198" s="103">
        <f>IF(ISNUMBER(G198), $B199 * H198, "")</f>
        <v>5769.2307692307695</v>
      </c>
      <c r="J198" s="24">
        <v>106</v>
      </c>
      <c r="K198" s="25">
        <f t="shared" si="108"/>
        <v>1.9230769230769232E-2</v>
      </c>
      <c r="L198" s="104">
        <f>IF(ISNUMBER(J198), $B199 * K198, "")</f>
        <v>2884.6153846153848</v>
      </c>
      <c r="M198" s="102">
        <v>105</v>
      </c>
      <c r="N198" s="25">
        <f t="shared" si="109"/>
        <v>9.6153846153846159E-3</v>
      </c>
      <c r="O198" s="104">
        <f>IF(ISNUMBER(M198), $B199 * N198, "")</f>
        <v>1442.3076923076924</v>
      </c>
      <c r="Q198" s="253"/>
      <c r="R198" s="254"/>
      <c r="S198" s="255"/>
    </row>
    <row r="199" spans="1:19" ht="17.25" thickBot="1">
      <c r="A199" s="132" t="s">
        <v>266</v>
      </c>
      <c r="B199" s="261">
        <f>$B$37</f>
        <v>150000</v>
      </c>
      <c r="C199" s="262"/>
      <c r="D199" s="26" t="s">
        <v>267</v>
      </c>
      <c r="E199" s="27">
        <f>IF(COUNT(E179:E198), SUM(E179:E198) / COUNT(E179:E198), 0)</f>
        <v>2.392763085183066E-2</v>
      </c>
      <c r="F199" s="28">
        <f>SUM(F179:F198)</f>
        <v>71782.89255549197</v>
      </c>
      <c r="G199" s="26" t="s">
        <v>267</v>
      </c>
      <c r="H199" s="27">
        <f>IF(COUNT(H179:H198), SUM(H179:H198) / COUNT(H179:H198), 0)</f>
        <v>5.047065242759604E-2</v>
      </c>
      <c r="I199" s="28">
        <f>SUM(I179:I198)</f>
        <v>151411.95728278812</v>
      </c>
      <c r="J199" s="26" t="s">
        <v>267</v>
      </c>
      <c r="K199" s="27">
        <f>IF(COUNT(K179:K198), SUM(K179:K198) / COUNT(K179:K198), 0)</f>
        <v>5.2537321998548395E-2</v>
      </c>
      <c r="L199" s="28">
        <f>SUM(L179:L198)</f>
        <v>157611.96599564515</v>
      </c>
      <c r="M199" s="26" t="s">
        <v>267</v>
      </c>
      <c r="N199" s="27">
        <f>IF(COUNT(N179:N198), SUM(N179:N198) / COUNT(N179:N198), 0)</f>
        <v>3.9033137142633942E-2</v>
      </c>
      <c r="O199" s="28">
        <f>SUM(O179:O198)</f>
        <v>117099.41142790184</v>
      </c>
      <c r="Q199" s="256"/>
      <c r="R199" s="257"/>
      <c r="S199" s="258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0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57" priority="157">
      <formula>AND($N17 &gt; 0, ISNUMBER($N17))</formula>
    </cfRule>
    <cfRule type="expression" dxfId="1056" priority="158">
      <formula>AND($N17 = 0 * ISNUMBER($N17))</formula>
    </cfRule>
    <cfRule type="expression" dxfId="1055" priority="159">
      <formula>AND($N17 &lt; 0, ISNUMBER($N17))</formula>
    </cfRule>
  </conditionalFormatting>
  <conditionalFormatting sqref="A17:F36">
    <cfRule type="expression" dxfId="1054" priority="166">
      <formula>AND($E17 &gt; 0, ISNUMBER($E17))</formula>
    </cfRule>
    <cfRule type="expression" dxfId="1053" priority="167">
      <formula>AND($E17 = 0 * ISNUMBER($E17))</formula>
    </cfRule>
    <cfRule type="expression" dxfId="1052" priority="168">
      <formula>AND($E17 &lt; 0, ISNUMBER($E17))</formula>
    </cfRule>
  </conditionalFormatting>
  <conditionalFormatting sqref="A17:C36 G17:I36">
    <cfRule type="expression" dxfId="1051" priority="163">
      <formula>AND($H17 &gt; 0, ISNUMBER($H17))</formula>
    </cfRule>
    <cfRule type="expression" dxfId="1050" priority="164">
      <formula>AND($H17 = 0 * ISNUMBER($H17))</formula>
    </cfRule>
    <cfRule type="expression" dxfId="1049" priority="165">
      <formula>AND($H17 &lt; 0, ISNUMBER($H17))</formula>
    </cfRule>
  </conditionalFormatting>
  <conditionalFormatting sqref="A17:C36 J17:L36">
    <cfRule type="expression" dxfId="1048" priority="160">
      <formula>AND($K17 &gt; 0, ISNUMBER($K17))</formula>
    </cfRule>
    <cfRule type="expression" dxfId="1047" priority="161">
      <formula>AND($K17 = 0 * ISNUMBER($K17))</formula>
    </cfRule>
    <cfRule type="expression" dxfId="1046" priority="162">
      <formula>AND($K17 &lt; 0, ISNUMBER($K17))</formula>
    </cfRule>
  </conditionalFormatting>
  <conditionalFormatting sqref="D15:F16 E37:F37">
    <cfRule type="expression" dxfId="1045" priority="154">
      <formula>$E$37 &gt; 0</formula>
    </cfRule>
    <cfRule type="expression" dxfId="1044" priority="155">
      <formula>$E$37 = 0</formula>
    </cfRule>
    <cfRule type="expression" dxfId="1043" priority="156">
      <formula>$E$37 &lt; 0</formula>
    </cfRule>
  </conditionalFormatting>
  <conditionalFormatting sqref="G15:I16 H37:I37">
    <cfRule type="expression" dxfId="1042" priority="151">
      <formula>$H$37 &gt; 0</formula>
    </cfRule>
    <cfRule type="expression" dxfId="1041" priority="152">
      <formula>$H$37 = 0</formula>
    </cfRule>
    <cfRule type="expression" dxfId="1040" priority="153">
      <formula>$H$37 &lt; 0</formula>
    </cfRule>
  </conditionalFormatting>
  <conditionalFormatting sqref="J15:L16 K37:L37">
    <cfRule type="expression" dxfId="1039" priority="148">
      <formula>$K$37 &gt; 0</formula>
    </cfRule>
    <cfRule type="expression" dxfId="1038" priority="149">
      <formula>$K$37 = 0</formula>
    </cfRule>
    <cfRule type="expression" dxfId="1037" priority="150">
      <formula>$K$37 &lt; 0</formula>
    </cfRule>
  </conditionalFormatting>
  <conditionalFormatting sqref="M15:O16 N37:O37">
    <cfRule type="expression" dxfId="1036" priority="145">
      <formula>$N$37 &gt; 0</formula>
    </cfRule>
    <cfRule type="expression" dxfId="1035" priority="146">
      <formula>$N$37 = 0</formula>
    </cfRule>
    <cfRule type="expression" dxfId="1034" priority="147">
      <formula>$N$37 &lt; 0</formula>
    </cfRule>
  </conditionalFormatting>
  <conditionalFormatting sqref="A44:C63 M44:O63">
    <cfRule type="expression" dxfId="1033" priority="133">
      <formula>AND($N44 &gt; 0, ISNUMBER($N44))</formula>
    </cfRule>
    <cfRule type="expression" dxfId="1032" priority="134">
      <formula>AND($N44 = 0 * ISNUMBER($N44))</formula>
    </cfRule>
    <cfRule type="expression" dxfId="1031" priority="135">
      <formula>AND($N44 &lt; 0, ISNUMBER($N44))</formula>
    </cfRule>
  </conditionalFormatting>
  <conditionalFormatting sqref="A44:F63">
    <cfRule type="expression" dxfId="1030" priority="142">
      <formula>AND($E44 &gt; 0, ISNUMBER($E44))</formula>
    </cfRule>
    <cfRule type="expression" dxfId="1029" priority="143">
      <formula>AND($E44 = 0 * ISNUMBER($E44))</formula>
    </cfRule>
    <cfRule type="expression" dxfId="1028" priority="144">
      <formula>AND($E44 &lt; 0, ISNUMBER($E44))</formula>
    </cfRule>
  </conditionalFormatting>
  <conditionalFormatting sqref="A44:C63 G44:I63">
    <cfRule type="expression" dxfId="1027" priority="139">
      <formula>AND($H44 &gt; 0, ISNUMBER($H44))</formula>
    </cfRule>
    <cfRule type="expression" dxfId="1026" priority="140">
      <formula>AND($H44 = 0 * ISNUMBER($H44))</formula>
    </cfRule>
    <cfRule type="expression" dxfId="1025" priority="141">
      <formula>AND($H44 &lt; 0, ISNUMBER($H44))</formula>
    </cfRule>
  </conditionalFormatting>
  <conditionalFormatting sqref="A44:C63 J44:L63">
    <cfRule type="expression" dxfId="1024" priority="136">
      <formula>AND($K44 &gt; 0, ISNUMBER($K44))</formula>
    </cfRule>
    <cfRule type="expression" dxfId="1023" priority="137">
      <formula>AND($K44 = 0 * ISNUMBER($K44))</formula>
    </cfRule>
    <cfRule type="expression" dxfId="1022" priority="138">
      <formula>AND($K44 &lt; 0, ISNUMBER($K44))</formula>
    </cfRule>
  </conditionalFormatting>
  <conditionalFormatting sqref="D42:F43 E64:F64">
    <cfRule type="expression" dxfId="1021" priority="130">
      <formula>$E$64 &gt; 0</formula>
    </cfRule>
    <cfRule type="expression" dxfId="1020" priority="131">
      <formula>$E$64 = 0</formula>
    </cfRule>
    <cfRule type="expression" dxfId="1019" priority="132">
      <formula>$E$64 &lt; 0</formula>
    </cfRule>
  </conditionalFormatting>
  <conditionalFormatting sqref="G42:I43 H64:I64">
    <cfRule type="expression" dxfId="1018" priority="127">
      <formula>$H$64 &gt; 0</formula>
    </cfRule>
    <cfRule type="expression" dxfId="1017" priority="128">
      <formula>$H$64 = 0</formula>
    </cfRule>
    <cfRule type="expression" dxfId="1016" priority="129">
      <formula>$H$64 &lt; 0</formula>
    </cfRule>
  </conditionalFormatting>
  <conditionalFormatting sqref="J42:L43 K64:L64">
    <cfRule type="expression" dxfId="1015" priority="124">
      <formula>$K$64 &gt; 0</formula>
    </cfRule>
    <cfRule type="expression" dxfId="1014" priority="125">
      <formula>$K$64 = 0</formula>
    </cfRule>
    <cfRule type="expression" dxfId="1013" priority="126">
      <formula>$K$64 &lt; 0</formula>
    </cfRule>
  </conditionalFormatting>
  <conditionalFormatting sqref="M42:O43 N64:O64">
    <cfRule type="expression" dxfId="1012" priority="121">
      <formula>$N$64 &gt; 0</formula>
    </cfRule>
    <cfRule type="expression" dxfId="1011" priority="122">
      <formula>$N$64 = 0</formula>
    </cfRule>
    <cfRule type="expression" dxfId="1010" priority="123">
      <formula>$N$64 &lt; 0</formula>
    </cfRule>
  </conditionalFormatting>
  <conditionalFormatting sqref="A71:C90 M71:O90">
    <cfRule type="expression" dxfId="1009" priority="109">
      <formula>AND($N71 &gt; 0, ISNUMBER($N71))</formula>
    </cfRule>
    <cfRule type="expression" dxfId="1008" priority="110">
      <formula>AND($N71 = 0 * ISNUMBER($N71))</formula>
    </cfRule>
    <cfRule type="expression" dxfId="1007" priority="111">
      <formula>AND($N71 &lt; 0, ISNUMBER($N71))</formula>
    </cfRule>
  </conditionalFormatting>
  <conditionalFormatting sqref="A71:F90">
    <cfRule type="expression" dxfId="1006" priority="118">
      <formula>AND($E71 &gt; 0, ISNUMBER($E71))</formula>
    </cfRule>
    <cfRule type="expression" dxfId="1005" priority="119">
      <formula>AND($E71 = 0 * ISNUMBER($E71))</formula>
    </cfRule>
    <cfRule type="expression" dxfId="1004" priority="120">
      <formula>AND($E71 &lt; 0, ISNUMBER($E71))</formula>
    </cfRule>
  </conditionalFormatting>
  <conditionalFormatting sqref="A71:C90 G71:I90">
    <cfRule type="expression" dxfId="1003" priority="115">
      <formula>AND($H71 &gt; 0, ISNUMBER($H71))</formula>
    </cfRule>
    <cfRule type="expression" dxfId="1002" priority="116">
      <formula>AND($H71 = 0 * ISNUMBER($H71))</formula>
    </cfRule>
    <cfRule type="expression" dxfId="1001" priority="117">
      <formula>AND($H71 &lt; 0, ISNUMBER($H71))</formula>
    </cfRule>
  </conditionalFormatting>
  <conditionalFormatting sqref="A71:C90 J71:L90">
    <cfRule type="expression" dxfId="1000" priority="112">
      <formula>AND($K71 &gt; 0, ISNUMBER($K71))</formula>
    </cfRule>
    <cfRule type="expression" dxfId="999" priority="113">
      <formula>AND($K71 = 0 * ISNUMBER($K71))</formula>
    </cfRule>
    <cfRule type="expression" dxfId="998" priority="114">
      <formula>AND($K71 &lt; 0, ISNUMBER($K71))</formula>
    </cfRule>
  </conditionalFormatting>
  <conditionalFormatting sqref="D69:F70 E91:F91">
    <cfRule type="expression" dxfId="997" priority="106">
      <formula>$E$91 &gt; 0</formula>
    </cfRule>
    <cfRule type="expression" dxfId="996" priority="107">
      <formula>$E$91 = 0</formula>
    </cfRule>
    <cfRule type="expression" dxfId="995" priority="108">
      <formula>$E$91 &lt; 0</formula>
    </cfRule>
  </conditionalFormatting>
  <conditionalFormatting sqref="G69:I70 H91:I91">
    <cfRule type="expression" dxfId="994" priority="103">
      <formula>$H$91 &gt; 0</formula>
    </cfRule>
    <cfRule type="expression" dxfId="993" priority="104">
      <formula>$H$91 = 0</formula>
    </cfRule>
    <cfRule type="expression" dxfId="992" priority="105">
      <formula>$H$91 &lt; 0</formula>
    </cfRule>
  </conditionalFormatting>
  <conditionalFormatting sqref="J69:L70 K91:L91">
    <cfRule type="expression" dxfId="991" priority="100">
      <formula>$K$91 &gt; 0</formula>
    </cfRule>
    <cfRule type="expression" dxfId="990" priority="101">
      <formula>$K$91 = 0</formula>
    </cfRule>
    <cfRule type="expression" dxfId="989" priority="102">
      <formula>$K$91 &lt; 0</formula>
    </cfRule>
  </conditionalFormatting>
  <conditionalFormatting sqref="M69:O70 N91:O91">
    <cfRule type="expression" dxfId="988" priority="97">
      <formula>$N$91 &gt; 0</formula>
    </cfRule>
    <cfRule type="expression" dxfId="987" priority="98">
      <formula>$N$91 = 0</formula>
    </cfRule>
    <cfRule type="expression" dxfId="986" priority="99">
      <formula>$N$91 &lt; 0</formula>
    </cfRule>
  </conditionalFormatting>
  <conditionalFormatting sqref="A98:C117 M98:O117">
    <cfRule type="expression" dxfId="985" priority="85">
      <formula>AND($N98 &gt; 0, ISNUMBER($N98))</formula>
    </cfRule>
    <cfRule type="expression" dxfId="984" priority="86">
      <formula>AND($N98 = 0 * ISNUMBER($N98))</formula>
    </cfRule>
    <cfRule type="expression" dxfId="983" priority="87">
      <formula>AND($N98 &lt; 0, ISNUMBER($N98))</formula>
    </cfRule>
  </conditionalFormatting>
  <conditionalFormatting sqref="A98:F117">
    <cfRule type="expression" dxfId="982" priority="94">
      <formula>AND($E98 &gt; 0, ISNUMBER($E98))</formula>
    </cfRule>
    <cfRule type="expression" dxfId="981" priority="95">
      <formula>AND($E98 = 0 * ISNUMBER($E98))</formula>
    </cfRule>
    <cfRule type="expression" dxfId="980" priority="96">
      <formula>AND($E98 &lt; 0, ISNUMBER($E98))</formula>
    </cfRule>
  </conditionalFormatting>
  <conditionalFormatting sqref="A98:C117 G98:I117">
    <cfRule type="expression" dxfId="979" priority="91">
      <formula>AND($H98 &gt; 0, ISNUMBER($H98))</formula>
    </cfRule>
    <cfRule type="expression" dxfId="978" priority="92">
      <formula>AND($H98 = 0 * ISNUMBER($H98))</formula>
    </cfRule>
    <cfRule type="expression" dxfId="977" priority="93">
      <formula>AND($H98 &lt; 0, ISNUMBER($H98))</formula>
    </cfRule>
  </conditionalFormatting>
  <conditionalFormatting sqref="A98:C117 J98:L117">
    <cfRule type="expression" dxfId="976" priority="88">
      <formula>AND($K98 &gt; 0, ISNUMBER($K98))</formula>
    </cfRule>
    <cfRule type="expression" dxfId="975" priority="89">
      <formula>AND($K98 = 0 * ISNUMBER($K98))</formula>
    </cfRule>
    <cfRule type="expression" dxfId="974" priority="90">
      <formula>AND($K98 &lt; 0, ISNUMBER($K98))</formula>
    </cfRule>
  </conditionalFormatting>
  <conditionalFormatting sqref="D96:F97 E118:F118">
    <cfRule type="expression" dxfId="973" priority="82">
      <formula>$E$118 &gt; 0</formula>
    </cfRule>
    <cfRule type="expression" dxfId="972" priority="83">
      <formula>$E$118 = 0</formula>
    </cfRule>
    <cfRule type="expression" dxfId="971" priority="84">
      <formula>$E$118 &lt; 0</formula>
    </cfRule>
  </conditionalFormatting>
  <conditionalFormatting sqref="G96:I97 H118:I118">
    <cfRule type="expression" dxfId="970" priority="79">
      <formula>$H$118 &gt; 0</formula>
    </cfRule>
    <cfRule type="expression" dxfId="969" priority="80">
      <formula>$H$118 = 0</formula>
    </cfRule>
    <cfRule type="expression" dxfId="968" priority="81">
      <formula>$H$118 &lt; 0</formula>
    </cfRule>
  </conditionalFormatting>
  <conditionalFormatting sqref="J96:L97 K118:L118">
    <cfRule type="expression" dxfId="967" priority="76">
      <formula>$K$118 &gt; 0</formula>
    </cfRule>
    <cfRule type="expression" dxfId="966" priority="77">
      <formula>$K$118 = 0</formula>
    </cfRule>
    <cfRule type="expression" dxfId="965" priority="78">
      <formula>$K$118 &lt; 0</formula>
    </cfRule>
  </conditionalFormatting>
  <conditionalFormatting sqref="M96:O97 N118:O118">
    <cfRule type="expression" dxfId="964" priority="73">
      <formula>$N$118 &gt; 0</formula>
    </cfRule>
    <cfRule type="expression" dxfId="963" priority="74">
      <formula>$N$118 = 0</formula>
    </cfRule>
    <cfRule type="expression" dxfId="962" priority="75">
      <formula>$N$118 &lt; 0</formula>
    </cfRule>
  </conditionalFormatting>
  <conditionalFormatting sqref="A125:C144 M125:O144">
    <cfRule type="expression" dxfId="961" priority="61">
      <formula>AND($N125 &gt; 0, ISNUMBER($N125))</formula>
    </cfRule>
    <cfRule type="expression" dxfId="960" priority="62">
      <formula>AND($N125 = 0 * ISNUMBER($N125))</formula>
    </cfRule>
    <cfRule type="expression" dxfId="959" priority="63">
      <formula>AND($N125 &lt; 0, ISNUMBER($N125))</formula>
    </cfRule>
  </conditionalFormatting>
  <conditionalFormatting sqref="A125:F144">
    <cfRule type="expression" dxfId="958" priority="70">
      <formula>AND($E125 &gt; 0, ISNUMBER($E125))</formula>
    </cfRule>
    <cfRule type="expression" dxfId="957" priority="71">
      <formula>AND($E125 = 0 * ISNUMBER($E125))</formula>
    </cfRule>
    <cfRule type="expression" dxfId="956" priority="72">
      <formula>AND($E125 &lt; 0, ISNUMBER($E125))</formula>
    </cfRule>
  </conditionalFormatting>
  <conditionalFormatting sqref="A125:C144 G125:I144">
    <cfRule type="expression" dxfId="955" priority="67">
      <formula>AND($H125 &gt; 0, ISNUMBER($H125))</formula>
    </cfRule>
    <cfRule type="expression" dxfId="954" priority="68">
      <formula>AND($H125 = 0 * ISNUMBER($H125))</formula>
    </cfRule>
    <cfRule type="expression" dxfId="953" priority="69">
      <formula>AND($H125 &lt; 0, ISNUMBER($H125))</formula>
    </cfRule>
  </conditionalFormatting>
  <conditionalFormatting sqref="A125:C144 J125:L144">
    <cfRule type="expression" dxfId="952" priority="64">
      <formula>AND($K125 &gt; 0, ISNUMBER($K125))</formula>
    </cfRule>
    <cfRule type="expression" dxfId="951" priority="65">
      <formula>AND($K125 = 0 * ISNUMBER($K125))</formula>
    </cfRule>
    <cfRule type="expression" dxfId="950" priority="66">
      <formula>AND($K125 &lt; 0, ISNUMBER($K125))</formula>
    </cfRule>
  </conditionalFormatting>
  <conditionalFormatting sqref="D123:F124 E145:F145">
    <cfRule type="expression" dxfId="949" priority="58">
      <formula>$E$145 &gt; 0</formula>
    </cfRule>
    <cfRule type="expression" dxfId="948" priority="59">
      <formula>$E$145 = 0</formula>
    </cfRule>
    <cfRule type="expression" dxfId="947" priority="60">
      <formula>$E$145 &lt; 0</formula>
    </cfRule>
  </conditionalFormatting>
  <conditionalFormatting sqref="G123:I124 H145:I145">
    <cfRule type="expression" dxfId="946" priority="55">
      <formula>$H$145 &gt; 0</formula>
    </cfRule>
    <cfRule type="expression" dxfId="945" priority="56">
      <formula>$H$145 = 0</formula>
    </cfRule>
    <cfRule type="expression" dxfId="944" priority="57">
      <formula>$H$145 &lt; 0</formula>
    </cfRule>
  </conditionalFormatting>
  <conditionalFormatting sqref="J123:L124 K145:L145">
    <cfRule type="expression" dxfId="943" priority="52">
      <formula>$K$145 &gt; 0</formula>
    </cfRule>
    <cfRule type="expression" dxfId="942" priority="53">
      <formula>$K$145 = 0</formula>
    </cfRule>
    <cfRule type="expression" dxfId="941" priority="54">
      <formula>$K$145 &lt; 0</formula>
    </cfRule>
  </conditionalFormatting>
  <conditionalFormatting sqref="M123:O124 N145:O145">
    <cfRule type="expression" dxfId="940" priority="49">
      <formula>$N$145 &gt; 0</formula>
    </cfRule>
    <cfRule type="expression" dxfId="939" priority="50">
      <formula>$N$145 = 0</formula>
    </cfRule>
    <cfRule type="expression" dxfId="938" priority="51">
      <formula>$N$145 &lt; 0</formula>
    </cfRule>
  </conditionalFormatting>
  <conditionalFormatting sqref="A152:C171 M152:O171">
    <cfRule type="expression" dxfId="937" priority="37">
      <formula>AND($N152 &gt; 0, ISNUMBER($N152))</formula>
    </cfRule>
    <cfRule type="expression" dxfId="936" priority="38">
      <formula>AND($N152 = 0 * ISNUMBER($N152))</formula>
    </cfRule>
    <cfRule type="expression" dxfId="935" priority="39">
      <formula>AND($N152 &lt; 0, ISNUMBER($N152))</formula>
    </cfRule>
  </conditionalFormatting>
  <conditionalFormatting sqref="A152:F171">
    <cfRule type="expression" dxfId="934" priority="46">
      <formula>AND($E152 &gt; 0, ISNUMBER($E152))</formula>
    </cfRule>
    <cfRule type="expression" dxfId="933" priority="47">
      <formula>AND($E152 = 0 * ISNUMBER($E152))</formula>
    </cfRule>
    <cfRule type="expression" dxfId="932" priority="48">
      <formula>AND($E152 &lt; 0, ISNUMBER($E152))</formula>
    </cfRule>
  </conditionalFormatting>
  <conditionalFormatting sqref="A152:C171 G152:I171">
    <cfRule type="expression" dxfId="931" priority="43">
      <formula>AND($H152 &gt; 0, ISNUMBER($H152))</formula>
    </cfRule>
    <cfRule type="expression" dxfId="930" priority="44">
      <formula>AND($H152 = 0 * ISNUMBER($H152))</formula>
    </cfRule>
    <cfRule type="expression" dxfId="929" priority="45">
      <formula>AND($H152 &lt; 0, ISNUMBER($H152))</formula>
    </cfRule>
  </conditionalFormatting>
  <conditionalFormatting sqref="A152:C171 J152:L171">
    <cfRule type="expression" dxfId="928" priority="40">
      <formula>AND($K152 &gt; 0, ISNUMBER($K152))</formula>
    </cfRule>
    <cfRule type="expression" dxfId="927" priority="41">
      <formula>AND($K152 = 0 * ISNUMBER($K152))</formula>
    </cfRule>
    <cfRule type="expression" dxfId="926" priority="42">
      <formula>AND($K152 &lt; 0, ISNUMBER($K152))</formula>
    </cfRule>
  </conditionalFormatting>
  <conditionalFormatting sqref="D150:F151 E172:F172">
    <cfRule type="expression" dxfId="925" priority="34">
      <formula>$E$172 &gt; 0</formula>
    </cfRule>
    <cfRule type="expression" dxfId="924" priority="35">
      <formula>$E$172 = 0</formula>
    </cfRule>
    <cfRule type="expression" dxfId="923" priority="36">
      <formula>$E$172 &lt; 0</formula>
    </cfRule>
  </conditionalFormatting>
  <conditionalFormatting sqref="G150:I151 H172:I172">
    <cfRule type="expression" dxfId="922" priority="31">
      <formula>$H$172 &gt; 0</formula>
    </cfRule>
    <cfRule type="expression" dxfId="921" priority="32">
      <formula>$H$172 = 0</formula>
    </cfRule>
    <cfRule type="expression" dxfId="920" priority="33">
      <formula>$H$172 &lt; 0</formula>
    </cfRule>
  </conditionalFormatting>
  <conditionalFormatting sqref="J150:L151 K172:L172">
    <cfRule type="expression" dxfId="919" priority="28">
      <formula>$K$172 &gt; 0</formula>
    </cfRule>
    <cfRule type="expression" dxfId="918" priority="29">
      <formula>$K$172 = 0</formula>
    </cfRule>
    <cfRule type="expression" dxfId="917" priority="30">
      <formula>$K$172 &lt; 0</formula>
    </cfRule>
  </conditionalFormatting>
  <conditionalFormatting sqref="M150:O151 N172:O172">
    <cfRule type="expression" dxfId="916" priority="25">
      <formula>$N$172 &gt; 0</formula>
    </cfRule>
    <cfRule type="expression" dxfId="915" priority="26">
      <formula>$N$172 = 0</formula>
    </cfRule>
    <cfRule type="expression" dxfId="914" priority="27">
      <formula>$N$172 &lt; 0</formula>
    </cfRule>
  </conditionalFormatting>
  <conditionalFormatting sqref="A179:C198 M179:O198">
    <cfRule type="expression" dxfId="913" priority="13">
      <formula>AND($N179 &gt; 0, ISNUMBER($N179))</formula>
    </cfRule>
    <cfRule type="expression" dxfId="912" priority="14">
      <formula>AND($N179 = 0 * ISNUMBER($N179))</formula>
    </cfRule>
    <cfRule type="expression" dxfId="911" priority="15">
      <formula>AND($N179 &lt; 0, ISNUMBER($N179))</formula>
    </cfRule>
  </conditionalFormatting>
  <conditionalFormatting sqref="A179:F198">
    <cfRule type="expression" dxfId="910" priority="22">
      <formula>AND($E179 &gt; 0, ISNUMBER($E179))</formula>
    </cfRule>
    <cfRule type="expression" dxfId="909" priority="23">
      <formula>AND($E179 = 0 * ISNUMBER($E179))</formula>
    </cfRule>
    <cfRule type="expression" dxfId="908" priority="24">
      <formula>AND($E179 &lt; 0, ISNUMBER($E179))</formula>
    </cfRule>
  </conditionalFormatting>
  <conditionalFormatting sqref="A179:C198 G179:I198">
    <cfRule type="expression" dxfId="907" priority="19">
      <formula>AND($H179 &gt; 0, ISNUMBER($H179))</formula>
    </cfRule>
    <cfRule type="expression" dxfId="906" priority="20">
      <formula>AND($H179 = 0 * ISNUMBER($H179))</formula>
    </cfRule>
    <cfRule type="expression" dxfId="905" priority="21">
      <formula>AND($H179 &lt; 0, ISNUMBER($H179))</formula>
    </cfRule>
  </conditionalFormatting>
  <conditionalFormatting sqref="A179:C198 J179:L198">
    <cfRule type="expression" dxfId="904" priority="16">
      <formula>AND($K179 &gt; 0, ISNUMBER($K179))</formula>
    </cfRule>
    <cfRule type="expression" dxfId="903" priority="17">
      <formula>AND($K179 = 0 * ISNUMBER($K179))</formula>
    </cfRule>
    <cfRule type="expression" dxfId="902" priority="18">
      <formula>AND($K179 &lt; 0, ISNUMBER($K179))</formula>
    </cfRule>
  </conditionalFormatting>
  <conditionalFormatting sqref="D177:F178 E199:F199">
    <cfRule type="expression" dxfId="901" priority="10">
      <formula>$E$199 &gt; 0</formula>
    </cfRule>
    <cfRule type="expression" dxfId="900" priority="11">
      <formula>$E$199 = 0</formula>
    </cfRule>
    <cfRule type="expression" dxfId="899" priority="12">
      <formula>$E$199 &lt; 0</formula>
    </cfRule>
  </conditionalFormatting>
  <conditionalFormatting sqref="G177:I178 H199:I199">
    <cfRule type="expression" dxfId="898" priority="7">
      <formula>$H$199 &gt; 0</formula>
    </cfRule>
    <cfRule type="expression" dxfId="897" priority="8">
      <formula>$H$199 = 0</formula>
    </cfRule>
    <cfRule type="expression" dxfId="896" priority="9">
      <formula>$H$199 &lt; 0</formula>
    </cfRule>
  </conditionalFormatting>
  <conditionalFormatting sqref="J177:L178 K199:L199">
    <cfRule type="expression" dxfId="895" priority="4">
      <formula>$K$199 &gt; 0</formula>
    </cfRule>
    <cfRule type="expression" dxfId="894" priority="5">
      <formula>$K$199 = 0</formula>
    </cfRule>
    <cfRule type="expression" dxfId="893" priority="6">
      <formula>$K$199 &lt; 0</formula>
    </cfRule>
  </conditionalFormatting>
  <conditionalFormatting sqref="M177:O178 N199:O199">
    <cfRule type="expression" dxfId="892" priority="1">
      <formula>$N$199 &gt; 0</formula>
    </cfRule>
    <cfRule type="expression" dxfId="891" priority="2">
      <formula>$N$199 = 0</formula>
    </cfRule>
    <cfRule type="expression" dxfId="8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119D7-CF97-4E2B-9D48-22E5D148D60E}">
  <sheetPr codeName="Sheet26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2" t="s">
        <v>0</v>
      </c>
      <c r="B1" s="203"/>
      <c r="C1" s="203"/>
      <c r="D1" s="203"/>
      <c r="E1" s="203"/>
      <c r="F1" s="204"/>
      <c r="G1" s="205">
        <v>44616</v>
      </c>
      <c r="H1" s="206"/>
      <c r="I1" s="207"/>
      <c r="J1" s="202" t="s">
        <v>1</v>
      </c>
      <c r="K1" s="203"/>
      <c r="L1" s="203"/>
      <c r="M1" s="203"/>
      <c r="N1" s="203"/>
      <c r="O1" s="204"/>
      <c r="Q1" s="202" t="s">
        <v>2</v>
      </c>
      <c r="R1" s="204"/>
    </row>
    <row r="2" spans="1:19" ht="17.25" customHeight="1">
      <c r="A2" s="117" t="s">
        <v>3</v>
      </c>
      <c r="B2" s="208" t="s">
        <v>8</v>
      </c>
      <c r="C2" s="209"/>
      <c r="D2" s="209"/>
      <c r="E2" s="209"/>
      <c r="F2" s="210"/>
      <c r="G2" s="211" t="s">
        <v>46</v>
      </c>
      <c r="H2" s="212"/>
      <c r="I2" s="213"/>
      <c r="J2" s="1" t="s">
        <v>3</v>
      </c>
      <c r="K2" s="208" t="s">
        <v>316</v>
      </c>
      <c r="L2" s="209"/>
      <c r="M2" s="209"/>
      <c r="N2" s="209"/>
      <c r="O2" s="210"/>
      <c r="Q2" s="2" t="s">
        <v>6</v>
      </c>
      <c r="R2" s="3">
        <v>0.375</v>
      </c>
    </row>
    <row r="3" spans="1:19" ht="17.25" customHeight="1" thickBot="1">
      <c r="A3" s="118" t="s">
        <v>7</v>
      </c>
      <c r="B3" s="214" t="s">
        <v>324</v>
      </c>
      <c r="C3" s="215"/>
      <c r="D3" s="215"/>
      <c r="E3" s="215"/>
      <c r="F3" s="216"/>
      <c r="G3" s="21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-304,202 KRW (-10.14%)</v>
      </c>
      <c r="H3" s="218"/>
      <c r="I3" s="219"/>
      <c r="J3" s="4" t="s">
        <v>7</v>
      </c>
      <c r="K3" s="214" t="s">
        <v>317</v>
      </c>
      <c r="L3" s="215"/>
      <c r="M3" s="215"/>
      <c r="N3" s="215"/>
      <c r="O3" s="21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14" t="s">
        <v>16</v>
      </c>
      <c r="C4" s="215"/>
      <c r="D4" s="215"/>
      <c r="E4" s="215"/>
      <c r="F4" s="216"/>
      <c r="G4" s="211" t="s">
        <v>44</v>
      </c>
      <c r="H4" s="212"/>
      <c r="I4" s="213"/>
      <c r="J4" s="4" t="s">
        <v>11</v>
      </c>
      <c r="K4" s="214" t="s">
        <v>318</v>
      </c>
      <c r="L4" s="215"/>
      <c r="M4" s="215"/>
      <c r="N4" s="215"/>
      <c r="O4" s="21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14" t="s">
        <v>315</v>
      </c>
      <c r="C5" s="215"/>
      <c r="D5" s="215"/>
      <c r="E5" s="215"/>
      <c r="F5" s="216"/>
      <c r="G5" s="21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-259,800 KRW (-8.66%)</v>
      </c>
      <c r="H5" s="218"/>
      <c r="I5" s="219"/>
      <c r="J5" s="4" t="s">
        <v>15</v>
      </c>
      <c r="K5" s="214" t="s">
        <v>319</v>
      </c>
      <c r="L5" s="215"/>
      <c r="M5" s="215"/>
      <c r="N5" s="215"/>
      <c r="O5" s="216"/>
    </row>
    <row r="6" spans="1:19">
      <c r="A6" s="118" t="s">
        <v>18</v>
      </c>
      <c r="B6" s="214"/>
      <c r="C6" s="215"/>
      <c r="D6" s="215"/>
      <c r="E6" s="215"/>
      <c r="F6" s="216"/>
      <c r="G6" s="211" t="s">
        <v>45</v>
      </c>
      <c r="H6" s="212"/>
      <c r="I6" s="213"/>
      <c r="J6" s="4" t="s">
        <v>18</v>
      </c>
      <c r="K6" s="214" t="s">
        <v>320</v>
      </c>
      <c r="L6" s="215"/>
      <c r="M6" s="215"/>
      <c r="N6" s="215"/>
      <c r="O6" s="216"/>
    </row>
    <row r="7" spans="1:19" ht="17.25" thickBot="1">
      <c r="A7" s="118" t="s">
        <v>21</v>
      </c>
      <c r="B7" s="214"/>
      <c r="C7" s="215"/>
      <c r="D7" s="215"/>
      <c r="E7" s="215"/>
      <c r="F7" s="216"/>
      <c r="G7" s="21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-290,143 KRW (-9.67%)</v>
      </c>
      <c r="H7" s="218"/>
      <c r="I7" s="219"/>
      <c r="J7" s="4" t="s">
        <v>21</v>
      </c>
      <c r="K7" s="214" t="s">
        <v>321</v>
      </c>
      <c r="L7" s="215"/>
      <c r="M7" s="215"/>
      <c r="N7" s="215"/>
      <c r="O7" s="216"/>
    </row>
    <row r="8" spans="1:19" ht="17.25" thickBot="1">
      <c r="A8" s="118" t="s">
        <v>24</v>
      </c>
      <c r="B8" s="214"/>
      <c r="C8" s="215"/>
      <c r="D8" s="215"/>
      <c r="E8" s="215"/>
      <c r="F8" s="216"/>
      <c r="G8" s="211" t="s">
        <v>251</v>
      </c>
      <c r="H8" s="212"/>
      <c r="I8" s="213"/>
      <c r="J8" s="4" t="s">
        <v>24</v>
      </c>
      <c r="K8" s="214"/>
      <c r="L8" s="215"/>
      <c r="M8" s="215"/>
      <c r="N8" s="215"/>
      <c r="O8" s="216"/>
      <c r="Q8" s="202" t="s">
        <v>27</v>
      </c>
      <c r="R8" s="204"/>
    </row>
    <row r="9" spans="1:19" ht="17.25" thickBot="1">
      <c r="A9" s="118" t="s">
        <v>28</v>
      </c>
      <c r="B9" s="214"/>
      <c r="C9" s="215"/>
      <c r="D9" s="215"/>
      <c r="E9" s="215"/>
      <c r="F9" s="216"/>
      <c r="G9" s="21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-255,841 KRW (-8.53%)</v>
      </c>
      <c r="H9" s="218"/>
      <c r="I9" s="219"/>
      <c r="J9" s="4" t="s">
        <v>28</v>
      </c>
      <c r="K9" s="214"/>
      <c r="L9" s="215"/>
      <c r="M9" s="215"/>
      <c r="N9" s="215"/>
      <c r="O9" s="216"/>
      <c r="Q9" s="2" t="s">
        <v>29</v>
      </c>
      <c r="R9" s="6">
        <v>10</v>
      </c>
    </row>
    <row r="10" spans="1:19">
      <c r="A10" s="118" t="s">
        <v>30</v>
      </c>
      <c r="B10" s="214"/>
      <c r="C10" s="215"/>
      <c r="D10" s="215"/>
      <c r="E10" s="215"/>
      <c r="F10" s="216"/>
      <c r="G10" s="211" t="s">
        <v>47</v>
      </c>
      <c r="H10" s="212"/>
      <c r="I10" s="213"/>
      <c r="J10" s="4" t="s">
        <v>30</v>
      </c>
      <c r="K10" s="214" t="s">
        <v>322</v>
      </c>
      <c r="L10" s="215"/>
      <c r="M10" s="215"/>
      <c r="N10" s="215"/>
      <c r="O10" s="216"/>
      <c r="Q10" s="2" t="s">
        <v>31</v>
      </c>
      <c r="R10" s="6">
        <v>100</v>
      </c>
    </row>
    <row r="11" spans="1:19" ht="17.25" thickBot="1">
      <c r="A11" s="119" t="s">
        <v>32</v>
      </c>
      <c r="B11" s="220" t="s">
        <v>323</v>
      </c>
      <c r="C11" s="221"/>
      <c r="D11" s="221"/>
      <c r="E11" s="221"/>
      <c r="F11" s="222"/>
      <c r="G11" s="21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8"/>
      <c r="I11" s="219"/>
      <c r="J11" s="7" t="s">
        <v>32</v>
      </c>
      <c r="K11" s="220" t="s">
        <v>314</v>
      </c>
      <c r="L11" s="221"/>
      <c r="M11" s="221"/>
      <c r="N11" s="221"/>
      <c r="O11" s="222"/>
      <c r="Q11" s="65" t="s">
        <v>33</v>
      </c>
      <c r="R11" s="8">
        <v>1000</v>
      </c>
    </row>
    <row r="12" spans="1:19" ht="17.25" thickBot="1"/>
    <row r="13" spans="1:19" ht="17.25" customHeight="1" thickBot="1">
      <c r="A13" s="202" t="s">
        <v>34</v>
      </c>
      <c r="B13" s="203"/>
      <c r="C13" s="203"/>
      <c r="D13" s="203"/>
      <c r="E13" s="203"/>
      <c r="F13" s="203"/>
      <c r="G13" s="203"/>
      <c r="H13" s="203"/>
      <c r="I13" s="203"/>
      <c r="J13" s="203"/>
      <c r="K13" s="203"/>
      <c r="L13" s="203"/>
      <c r="M13" s="203"/>
      <c r="N13" s="203"/>
      <c r="O13" s="204"/>
      <c r="Q13" s="223"/>
      <c r="R13" s="223"/>
      <c r="S13" s="223"/>
    </row>
    <row r="14" spans="1:19" ht="17.25" customHeight="1" thickBot="1">
      <c r="A14" s="198" t="s">
        <v>35</v>
      </c>
      <c r="B14" s="202" t="s">
        <v>36</v>
      </c>
      <c r="C14" s="204"/>
      <c r="D14" s="202" t="s">
        <v>37</v>
      </c>
      <c r="E14" s="203"/>
      <c r="F14" s="204"/>
      <c r="G14" s="229">
        <f>_xlfn.IFNA(VLOOKUP(B14, 현재가테이블!$B$2:$D$200, 2, FALSE), "-")</f>
        <v>48446000</v>
      </c>
      <c r="H14" s="230"/>
      <c r="I14" s="231"/>
      <c r="J14" s="202" t="s">
        <v>38</v>
      </c>
      <c r="K14" s="203"/>
      <c r="L14" s="204"/>
      <c r="M14" s="232">
        <f>_xlfn.IFNA(VLOOKUP(B14, 현재가테이블!$B$2:$D$200, 3, FALSE), "-")</f>
        <v>4.5040769699999997E-2</v>
      </c>
      <c r="N14" s="233"/>
      <c r="O14" s="234"/>
      <c r="Q14" s="223"/>
      <c r="R14" s="223"/>
      <c r="S14" s="223"/>
    </row>
    <row r="15" spans="1:19" ht="17.25" customHeight="1" thickBot="1">
      <c r="A15" s="267" t="s">
        <v>39</v>
      </c>
      <c r="B15" s="268" t="str">
        <f>TEXT($G$1, "[$-ko-KR]yyyy-mm-dd(ddd) ") &amp; "오전 00:00"</f>
        <v>2022-02-24(목) 오전 00:00</v>
      </c>
      <c r="C15" s="269"/>
      <c r="D15" s="225" t="str">
        <f>TEXT($G$1, "[$-ko-KR]yyyy-mm-dd(ddd) ") &amp; "오후 14:00"</f>
        <v>2022-02-24(목) 오후 14:00</v>
      </c>
      <c r="E15" s="226"/>
      <c r="F15" s="227"/>
      <c r="G15" s="225" t="str">
        <f>TEXT($G$1, "[$-ko-KR]yyyy-mm-dd(ddd) ") &amp; "오후 19:00"</f>
        <v>2022-02-24(목) 오후 19:00</v>
      </c>
      <c r="H15" s="226"/>
      <c r="I15" s="227"/>
      <c r="J15" s="225" t="str">
        <f>TEXT($G$1, "[$-ko-KR]yyyy-mm-dd(ddd) ") &amp; "오후 21:00"</f>
        <v>2022-02-24(목) 오후 21:00</v>
      </c>
      <c r="K15" s="226"/>
      <c r="L15" s="227"/>
      <c r="M15" s="225" t="str">
        <f>TEXT($G$1+1, "[$-ko-KR]yyyy-mm-dd(ddd) ") &amp; "오전 00:00"</f>
        <v>2022-02-25(금) 오전 00:00</v>
      </c>
      <c r="N15" s="226"/>
      <c r="O15" s="227"/>
      <c r="Q15" s="223"/>
      <c r="R15" s="223"/>
      <c r="S15" s="223"/>
    </row>
    <row r="16" spans="1:19" ht="17.25" customHeight="1" thickBot="1">
      <c r="A16" s="26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9" t="s">
        <v>37</v>
      </c>
      <c r="H16" s="200" t="s">
        <v>40</v>
      </c>
      <c r="I16" s="201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8"/>
      <c r="R16" s="228"/>
      <c r="S16" s="22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3"/>
      <c r="R17" s="223"/>
      <c r="S17" s="223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3"/>
      <c r="R18" s="223"/>
      <c r="S18" s="223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8"/>
      <c r="R19" s="228"/>
      <c r="S19" s="22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8"/>
      <c r="R20" s="228"/>
      <c r="S20" s="22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8"/>
      <c r="R21" s="228"/>
      <c r="S21" s="22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8"/>
      <c r="R22" s="228"/>
      <c r="S22" s="22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8"/>
      <c r="R23" s="228"/>
      <c r="S23" s="22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8"/>
      <c r="R24" s="228"/>
      <c r="S24" s="22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7"/>
      <c r="R26" s="238"/>
      <c r="S26" s="23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0"/>
      <c r="R27" s="241"/>
      <c r="S27" s="24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3"/>
      <c r="R28" s="244"/>
      <c r="S28" s="24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8"/>
      <c r="R29" s="228"/>
      <c r="S29" s="22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3"/>
      <c r="R30" s="223"/>
      <c r="S30" s="223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3"/>
      <c r="R31" s="223"/>
      <c r="S31" s="223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8"/>
      <c r="R32" s="228"/>
      <c r="S32" s="22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8"/>
      <c r="R33" s="228"/>
      <c r="S33" s="22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8"/>
      <c r="R34" s="228"/>
      <c r="S34" s="22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0"/>
      <c r="R35" s="251"/>
      <c r="S35" s="25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3"/>
      <c r="R36" s="254"/>
      <c r="S36" s="255"/>
    </row>
    <row r="37" spans="1:19" ht="17.25" customHeight="1" thickBot="1">
      <c r="A37" s="132" t="s">
        <v>42</v>
      </c>
      <c r="B37" s="261">
        <v>150000</v>
      </c>
      <c r="C37" s="26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6"/>
      <c r="R37" s="257"/>
      <c r="S37" s="258"/>
    </row>
    <row r="38" spans="1:19" ht="17.25" customHeight="1"/>
    <row r="39" spans="1:19" ht="17.25" customHeight="1" thickBot="1"/>
    <row r="40" spans="1:19" ht="17.25" customHeight="1" thickBot="1">
      <c r="A40" s="202" t="s">
        <v>44</v>
      </c>
      <c r="B40" s="203"/>
      <c r="C40" s="203"/>
      <c r="D40" s="203"/>
      <c r="E40" s="203"/>
      <c r="F40" s="203"/>
      <c r="G40" s="203"/>
      <c r="H40" s="203"/>
      <c r="I40" s="203"/>
      <c r="J40" s="203"/>
      <c r="K40" s="203"/>
      <c r="L40" s="203"/>
      <c r="M40" s="203"/>
      <c r="N40" s="203"/>
      <c r="O40" s="204"/>
      <c r="Q40" s="223"/>
      <c r="R40" s="223"/>
      <c r="S40" s="223"/>
    </row>
    <row r="41" spans="1:19" ht="17.25" customHeight="1" thickBot="1">
      <c r="A41" s="198" t="s">
        <v>263</v>
      </c>
      <c r="B41" s="202" t="s">
        <v>49</v>
      </c>
      <c r="C41" s="204"/>
      <c r="D41" s="202" t="s">
        <v>57</v>
      </c>
      <c r="E41" s="203"/>
      <c r="F41" s="204"/>
      <c r="G41" s="229">
        <f>_xlfn.IFNA(VLOOKUP(B41, 현재가테이블!$B$2:$D$200, 2, FALSE), "-")</f>
        <v>48446000</v>
      </c>
      <c r="H41" s="230"/>
      <c r="I41" s="231"/>
      <c r="J41" s="202" t="s">
        <v>58</v>
      </c>
      <c r="K41" s="203"/>
      <c r="L41" s="204"/>
      <c r="M41" s="232">
        <f>_xlfn.IFNA(VLOOKUP(B41, 현재가테이블!$B$2:$D$200, 3, FALSE), "-")</f>
        <v>4.5040769699999997E-2</v>
      </c>
      <c r="N41" s="233"/>
      <c r="O41" s="234"/>
      <c r="Q41" s="223"/>
      <c r="R41" s="223"/>
      <c r="S41" s="223"/>
    </row>
    <row r="42" spans="1:19" ht="17.25" customHeight="1" thickBot="1">
      <c r="A42" s="263" t="s">
        <v>54</v>
      </c>
      <c r="B42" s="265" t="str">
        <f>TEXT($G$1, "[$-ko-KR]yyyy-mm-dd(ddd) ") &amp; "오전 00:00"</f>
        <v>2022-02-24(목) 오전 00:00</v>
      </c>
      <c r="C42" s="266"/>
      <c r="D42" s="225" t="str">
        <f>TEXT($G$1, "[$-ko-KR]yyyy-mm-dd(ddd) ") &amp; "오후 14:00"</f>
        <v>2022-02-24(목) 오후 14:00</v>
      </c>
      <c r="E42" s="226"/>
      <c r="F42" s="227"/>
      <c r="G42" s="225" t="str">
        <f>TEXT($G$1, "[$-ko-KR]yyyy-mm-dd(ddd) ") &amp; "오후 19:00"</f>
        <v>2022-02-24(목) 오후 19:00</v>
      </c>
      <c r="H42" s="226"/>
      <c r="I42" s="227"/>
      <c r="J42" s="225" t="str">
        <f>TEXT($G$1, "[$-ko-KR]yyyy-mm-dd(ddd) ") &amp; "오후 21:00"</f>
        <v>2022-02-24(목) 오후 21:00</v>
      </c>
      <c r="K42" s="226"/>
      <c r="L42" s="227"/>
      <c r="M42" s="225" t="str">
        <f>TEXT($G$1+1, "[$-ko-KR]yyyy-mm-dd(ddd) ") &amp; "오전 00:00"</f>
        <v>2022-02-25(금) 오전 00:00</v>
      </c>
      <c r="N42" s="226"/>
      <c r="O42" s="227"/>
      <c r="Q42" s="223"/>
      <c r="R42" s="223"/>
      <c r="S42" s="223"/>
    </row>
    <row r="43" spans="1:19" ht="17.25" customHeight="1" thickBot="1">
      <c r="A43" s="264"/>
      <c r="B43" s="121" t="s">
        <v>57</v>
      </c>
      <c r="C43" s="122" t="s">
        <v>58</v>
      </c>
      <c r="D43" s="2" t="s">
        <v>57</v>
      </c>
      <c r="E43" s="10" t="s">
        <v>264</v>
      </c>
      <c r="F43" s="11" t="s">
        <v>265</v>
      </c>
      <c r="G43" s="199" t="s">
        <v>57</v>
      </c>
      <c r="H43" s="200" t="s">
        <v>264</v>
      </c>
      <c r="I43" s="201" t="s">
        <v>265</v>
      </c>
      <c r="J43" s="10" t="s">
        <v>57</v>
      </c>
      <c r="K43" s="10" t="s">
        <v>264</v>
      </c>
      <c r="L43" s="115" t="s">
        <v>265</v>
      </c>
      <c r="M43" s="2" t="s">
        <v>57</v>
      </c>
      <c r="N43" s="10" t="s">
        <v>264</v>
      </c>
      <c r="O43" s="66" t="s">
        <v>265</v>
      </c>
      <c r="Q43" s="228"/>
      <c r="R43" s="228"/>
      <c r="S43" s="228"/>
    </row>
    <row r="44" spans="1:19" ht="17.25" customHeight="1" thickBot="1">
      <c r="A44" s="123" t="s">
        <v>119</v>
      </c>
      <c r="B44" s="124">
        <v>16.100000000000001</v>
      </c>
      <c r="C44" s="76">
        <v>4.5454545499999999E-2</v>
      </c>
      <c r="D44" s="13">
        <v>14.4</v>
      </c>
      <c r="E44" s="14">
        <f>IF(ISNUMBER(D44), (D44 - $B44) / $B44, "")</f>
        <v>-0.1055900621118013</v>
      </c>
      <c r="F44" s="16">
        <f>IF(ISNUMBER(D44), $B64 * E44, "")</f>
        <v>-15838.509316770196</v>
      </c>
      <c r="G44" s="29">
        <v>15.3</v>
      </c>
      <c r="H44" s="14">
        <f>IF(ISNUMBER(G44), (G44 - $B44) / $B44, "")</f>
        <v>-4.9689440993788858E-2</v>
      </c>
      <c r="I44" s="100">
        <f>IF(ISNUMBER(G44), $B64 * H44, "")</f>
        <v>-7453.4161490683291</v>
      </c>
      <c r="J44" s="13">
        <v>14.6</v>
      </c>
      <c r="K44" s="14">
        <f>IF(ISNUMBER(J44), (J44 - $B44) / $B44, "")</f>
        <v>-9.3167701863354144E-2</v>
      </c>
      <c r="L44" s="16">
        <f>IF(ISNUMBER(J44), $B64 * K44, "")</f>
        <v>-13975.155279503122</v>
      </c>
      <c r="M44" s="29">
        <v>15.1</v>
      </c>
      <c r="N44" s="14">
        <f>IF(ISNUMBER(M44), (M44 - $B44) / $B44, "")</f>
        <v>-6.2111801242236128E-2</v>
      </c>
      <c r="O44" s="16">
        <f>IF(ISNUMBER(M44), $B64 * N44, "")</f>
        <v>-9316.7701863354196</v>
      </c>
      <c r="Q44" s="223"/>
      <c r="R44" s="223"/>
      <c r="S44" s="223"/>
    </row>
    <row r="45" spans="1:19" ht="17.25" customHeight="1" thickBot="1">
      <c r="A45" s="125" t="s">
        <v>97</v>
      </c>
      <c r="B45" s="126">
        <v>2.3999999999999998E-3</v>
      </c>
      <c r="C45" s="77">
        <v>4.3478260900000003E-2</v>
      </c>
      <c r="D45" s="15">
        <v>2.0999999999999999E-3</v>
      </c>
      <c r="E45" s="32">
        <f t="shared" ref="E45:E48" si="14">IF(ISNUMBER(D45), (D45 - $B45) / $B45, "")</f>
        <v>-0.12499999999999997</v>
      </c>
      <c r="F45" s="18">
        <f>IF(ISNUMBER(D45), $B64 * E45, "")</f>
        <v>-18749.999999999996</v>
      </c>
      <c r="G45" s="31">
        <v>2.0999999999999999E-3</v>
      </c>
      <c r="H45" s="32">
        <f t="shared" ref="H45:H48" si="15">IF(ISNUMBER(G45), (G45 - $B45) / $B45, "")</f>
        <v>-0.12499999999999997</v>
      </c>
      <c r="I45" s="101">
        <f>IF(ISNUMBER(G45), $B64 * H45, "")</f>
        <v>-18749.999999999996</v>
      </c>
      <c r="J45" s="15">
        <v>2.2000000000000001E-3</v>
      </c>
      <c r="K45" s="32">
        <f t="shared" ref="K45:K48" si="16">IF(ISNUMBER(J45), (J45 - $B45) / $B45, "")</f>
        <v>-8.3333333333333204E-2</v>
      </c>
      <c r="L45" s="18">
        <f>IF(ISNUMBER(J45), $B64 * K45, "")</f>
        <v>-12499.99999999998</v>
      </c>
      <c r="M45" s="31">
        <v>2.2000000000000001E-3</v>
      </c>
      <c r="N45" s="32">
        <f t="shared" ref="N45:N48" si="17">IF(ISNUMBER(M45), (M45 - $B45) / $B45, "")</f>
        <v>-8.3333333333333204E-2</v>
      </c>
      <c r="O45" s="18">
        <f>IF(ISNUMBER(M45), $B64 * N45, "")</f>
        <v>-12499.99999999998</v>
      </c>
      <c r="Q45" s="223"/>
      <c r="R45" s="223"/>
      <c r="S45" s="223"/>
    </row>
    <row r="46" spans="1:19" ht="17.25" customHeight="1" thickBot="1">
      <c r="A46" s="125" t="s">
        <v>125</v>
      </c>
      <c r="B46" s="126">
        <v>59</v>
      </c>
      <c r="C46" s="77">
        <v>2.7874564500000001E-2</v>
      </c>
      <c r="D46" s="15">
        <v>51</v>
      </c>
      <c r="E46" s="32">
        <f t="shared" si="14"/>
        <v>-0.13559322033898305</v>
      </c>
      <c r="F46" s="18">
        <f>IF(ISNUMBER(D46), $B64 * E46, "")</f>
        <v>-20338.983050847459</v>
      </c>
      <c r="G46" s="31">
        <v>50.2</v>
      </c>
      <c r="H46" s="32">
        <f t="shared" si="15"/>
        <v>-0.14915254237288131</v>
      </c>
      <c r="I46" s="101">
        <f>IF(ISNUMBER(G46), $B64 * H46, "")</f>
        <v>-22372.881355932197</v>
      </c>
      <c r="J46" s="15">
        <v>49.8</v>
      </c>
      <c r="K46" s="32">
        <f t="shared" si="16"/>
        <v>-0.15593220338983055</v>
      </c>
      <c r="L46" s="18">
        <f>IF(ISNUMBER(J46), $B64 * K46, "")</f>
        <v>-23389.830508474581</v>
      </c>
      <c r="M46" s="31">
        <v>51.2</v>
      </c>
      <c r="N46" s="32">
        <f t="shared" si="17"/>
        <v>-0.13220338983050842</v>
      </c>
      <c r="O46" s="18">
        <f>IF(ISNUMBER(M46), $B64 * N46, "")</f>
        <v>-19830.508474576262</v>
      </c>
      <c r="Q46" s="228"/>
      <c r="R46" s="228"/>
      <c r="S46" s="228"/>
    </row>
    <row r="47" spans="1:19" ht="17.25" customHeight="1" thickBot="1">
      <c r="A47" s="125" t="s">
        <v>145</v>
      </c>
      <c r="B47" s="126">
        <v>10.8</v>
      </c>
      <c r="C47" s="77">
        <v>1.8867924500000001E-2</v>
      </c>
      <c r="D47" s="15">
        <v>9.57</v>
      </c>
      <c r="E47" s="32">
        <f t="shared" si="14"/>
        <v>-0.11388888888888891</v>
      </c>
      <c r="F47" s="18">
        <f>IF(ISNUMBER(D47), $B64 * E47, "")</f>
        <v>-17083.333333333336</v>
      </c>
      <c r="G47" s="31">
        <v>9.3699999999999992</v>
      </c>
      <c r="H47" s="32">
        <f t="shared" si="15"/>
        <v>-0.13240740740740753</v>
      </c>
      <c r="I47" s="101">
        <f>IF(ISNUMBER(G47), $B64 * H47, "")</f>
        <v>-19861.111111111128</v>
      </c>
      <c r="J47" s="15">
        <v>9.31</v>
      </c>
      <c r="K47" s="32">
        <f t="shared" si="16"/>
        <v>-0.13796296296296298</v>
      </c>
      <c r="L47" s="18">
        <f>IF(ISNUMBER(J47), $B64 * K47, "")</f>
        <v>-20694.444444444449</v>
      </c>
      <c r="M47" s="31">
        <v>9.51</v>
      </c>
      <c r="N47" s="32">
        <f t="shared" si="17"/>
        <v>-0.11944444444444452</v>
      </c>
      <c r="O47" s="18">
        <f>IF(ISNUMBER(M47), $B64 * N47, "")</f>
        <v>-17916.666666666679</v>
      </c>
      <c r="Q47" s="228"/>
      <c r="R47" s="228"/>
      <c r="S47" s="228"/>
    </row>
    <row r="48" spans="1:19" ht="17.25" customHeight="1" thickBot="1">
      <c r="A48" s="127" t="s">
        <v>246</v>
      </c>
      <c r="B48" s="128">
        <v>56.1</v>
      </c>
      <c r="C48" s="78">
        <v>1.44665461E-2</v>
      </c>
      <c r="D48" s="20">
        <v>50.3</v>
      </c>
      <c r="E48" s="21">
        <f t="shared" si="14"/>
        <v>-0.10338680926916229</v>
      </c>
      <c r="F48" s="22">
        <f>IF(ISNUMBER(D48), $B64 * E48, "")</f>
        <v>-15508.021390374342</v>
      </c>
      <c r="G48" s="30">
        <v>50.1</v>
      </c>
      <c r="H48" s="21">
        <f t="shared" si="15"/>
        <v>-0.10695187165775401</v>
      </c>
      <c r="I48" s="105">
        <f>IF(ISNUMBER(G48), $B64 * H48, "")</f>
        <v>-16042.780748663101</v>
      </c>
      <c r="J48" s="20">
        <v>49.7</v>
      </c>
      <c r="K48" s="21">
        <f t="shared" si="16"/>
        <v>-0.11408199643493758</v>
      </c>
      <c r="L48" s="22">
        <f>IF(ISNUMBER(J48), $B64 * K48, "")</f>
        <v>-17112.299465240638</v>
      </c>
      <c r="M48" s="30">
        <v>50.7</v>
      </c>
      <c r="N48" s="21">
        <f t="shared" si="17"/>
        <v>-9.6256684491978578E-2</v>
      </c>
      <c r="O48" s="22">
        <f>IF(ISNUMBER(M48), $B64 * N48, "")</f>
        <v>-14438.502673796787</v>
      </c>
      <c r="Q48" s="228"/>
      <c r="R48" s="228"/>
      <c r="S48" s="228"/>
    </row>
    <row r="49" spans="1:19" ht="17.25" customHeight="1" thickBot="1">
      <c r="A49" s="125" t="s">
        <v>141</v>
      </c>
      <c r="B49" s="129">
        <v>77.3</v>
      </c>
      <c r="C49" s="80">
        <v>1.44356955E-2</v>
      </c>
      <c r="D49" s="106">
        <v>66.7</v>
      </c>
      <c r="E49" s="107">
        <f>IF(ISNUMBER(D49), (D49 - $B49) / $B49, "")</f>
        <v>-0.13712807244501934</v>
      </c>
      <c r="F49" s="108">
        <f>IF(ISNUMBER(D49), $B64 * E49, "")</f>
        <v>-20569.210866752903</v>
      </c>
      <c r="G49" s="109">
        <v>65.8</v>
      </c>
      <c r="H49" s="107">
        <f>IF(ISNUMBER(G49), (G49 - $B49) / $B49, "")</f>
        <v>-0.14877102199223805</v>
      </c>
      <c r="I49" s="110">
        <f>IF(ISNUMBER(G49), $B64 * H49, "")</f>
        <v>-22315.653298835707</v>
      </c>
      <c r="J49" s="106">
        <v>65.3</v>
      </c>
      <c r="K49" s="107">
        <f>IF(ISNUMBER(J49), (J49 - $B49) / $B49, "")</f>
        <v>-0.1552393272962484</v>
      </c>
      <c r="L49" s="108">
        <f>IF(ISNUMBER(J49), $B64 * K49, "")</f>
        <v>-23285.89909443726</v>
      </c>
      <c r="M49" s="109">
        <v>68.3</v>
      </c>
      <c r="N49" s="107">
        <f>IF(ISNUMBER(M49), (M49 - $B49) / $B49, "")</f>
        <v>-0.1164294954721863</v>
      </c>
      <c r="O49" s="108">
        <f>IF(ISNUMBER(M49), $B64 * N49, "")</f>
        <v>-17464.424320827944</v>
      </c>
      <c r="Q49" s="228"/>
      <c r="R49" s="228"/>
      <c r="S49" s="228"/>
    </row>
    <row r="50" spans="1:19" ht="17.25" customHeight="1" thickBot="1">
      <c r="A50" s="125" t="s">
        <v>159</v>
      </c>
      <c r="B50" s="126">
        <v>61.5</v>
      </c>
      <c r="C50" s="77">
        <v>1.1513157899999999E-2</v>
      </c>
      <c r="D50" s="15">
        <v>55.6</v>
      </c>
      <c r="E50" s="32">
        <f t="shared" ref="E50:E53" si="18">IF(ISNUMBER(D50), (D50 - $B50) / $B50, "")</f>
        <v>-9.5934959349593479E-2</v>
      </c>
      <c r="F50" s="18">
        <f>IF(ISNUMBER(D50), $B64 * E50, "")</f>
        <v>-14390.243902439022</v>
      </c>
      <c r="G50" s="31">
        <v>54.8</v>
      </c>
      <c r="H50" s="32">
        <f t="shared" ref="H50:H53" si="19">IF(ISNUMBER(G50), (G50 - $B50) / $B50, "")</f>
        <v>-0.10894308943089435</v>
      </c>
      <c r="I50" s="101">
        <f>IF(ISNUMBER(G50), $B64 * H50, "")</f>
        <v>-16341.463414634154</v>
      </c>
      <c r="J50" s="15">
        <v>54.9</v>
      </c>
      <c r="K50" s="32">
        <f t="shared" ref="K50:K53" si="20">IF(ISNUMBER(J50), (J50 - $B50) / $B50, "")</f>
        <v>-0.10731707317073173</v>
      </c>
      <c r="L50" s="18">
        <f>IF(ISNUMBER(J50), $B64 * K50, "")</f>
        <v>-16097.56097560976</v>
      </c>
      <c r="M50" s="31">
        <v>55.6</v>
      </c>
      <c r="N50" s="32">
        <f t="shared" ref="N50:N53" si="21">IF(ISNUMBER(M50), (M50 - $B50) / $B50, "")</f>
        <v>-9.5934959349593479E-2</v>
      </c>
      <c r="O50" s="18">
        <f>IF(ISNUMBER(M50), $B64 * N50, "")</f>
        <v>-14390.243902439022</v>
      </c>
      <c r="Q50" s="228"/>
      <c r="R50" s="228"/>
      <c r="S50" s="228"/>
    </row>
    <row r="51" spans="1:19" ht="17.25" customHeight="1" thickBot="1">
      <c r="A51" s="125" t="s">
        <v>149</v>
      </c>
      <c r="B51" s="126">
        <v>76.900000000000006</v>
      </c>
      <c r="C51" s="77">
        <v>9.1863516999999995E-3</v>
      </c>
      <c r="D51" s="15">
        <v>71.2</v>
      </c>
      <c r="E51" s="32">
        <f t="shared" si="18"/>
        <v>-7.4122236671001332E-2</v>
      </c>
      <c r="F51" s="18">
        <f>IF(ISNUMBER(D51), $B64 * E51, "")</f>
        <v>-11118.335500650201</v>
      </c>
      <c r="G51" s="31">
        <v>72</v>
      </c>
      <c r="H51" s="32">
        <f t="shared" si="19"/>
        <v>-6.3719115734720486E-2</v>
      </c>
      <c r="I51" s="101">
        <f>IF(ISNUMBER(G51), $B64 * H51, "")</f>
        <v>-9557.8673602080726</v>
      </c>
      <c r="J51" s="15">
        <v>71.7</v>
      </c>
      <c r="K51" s="32">
        <f t="shared" si="20"/>
        <v>-6.7620286085825779E-2</v>
      </c>
      <c r="L51" s="18">
        <f>IF(ISNUMBER(J51), $B64 * K51, "")</f>
        <v>-10143.042912873867</v>
      </c>
      <c r="M51" s="31">
        <v>72.099999999999994</v>
      </c>
      <c r="N51" s="32">
        <f t="shared" si="21"/>
        <v>-6.2418725617685446E-2</v>
      </c>
      <c r="O51" s="18">
        <f>IF(ISNUMBER(M51), $B64 * N51, "")</f>
        <v>-9362.8088426528175</v>
      </c>
      <c r="Q51" s="228"/>
      <c r="R51" s="228"/>
      <c r="S51" s="228"/>
    </row>
    <row r="52" spans="1:19" ht="17.25" customHeight="1" thickBot="1">
      <c r="A52" s="125" t="s">
        <v>331</v>
      </c>
      <c r="B52" s="126">
        <v>8.8499999999999995E-2</v>
      </c>
      <c r="C52" s="77">
        <v>9.1220068000000005E-3</v>
      </c>
      <c r="D52" s="15">
        <v>8.1299999999999997E-2</v>
      </c>
      <c r="E52" s="32">
        <f t="shared" si="18"/>
        <v>-8.1355932203389811E-2</v>
      </c>
      <c r="F52" s="18">
        <f>IF(ISNUMBER(D52), $B64 * E52, "")</f>
        <v>-12203.389830508471</v>
      </c>
      <c r="G52" s="31">
        <v>8.0799999999999997E-2</v>
      </c>
      <c r="H52" s="32">
        <f t="shared" si="19"/>
        <v>-8.7005649717514108E-2</v>
      </c>
      <c r="I52" s="101">
        <f>IF(ISNUMBER(G52), $B64 * H52, "")</f>
        <v>-13050.847457627116</v>
      </c>
      <c r="J52" s="15">
        <v>8.0600000000000005E-2</v>
      </c>
      <c r="K52" s="32">
        <f t="shared" si="20"/>
        <v>-8.9265536723163744E-2</v>
      </c>
      <c r="L52" s="18">
        <f>IF(ISNUMBER(J52), $B64 * K52, "")</f>
        <v>-13389.830508474561</v>
      </c>
      <c r="M52" s="31">
        <v>8.1699999999999995E-2</v>
      </c>
      <c r="N52" s="32">
        <f t="shared" si="21"/>
        <v>-7.6836158192090401E-2</v>
      </c>
      <c r="O52" s="18">
        <f>IF(ISNUMBER(M52), $B64 * N52, "")</f>
        <v>-11525.423728813561</v>
      </c>
      <c r="Q52" s="33"/>
      <c r="R52" s="33"/>
    </row>
    <row r="53" spans="1:19" ht="17.25" customHeight="1" thickBot="1">
      <c r="A53" s="130" t="s">
        <v>342</v>
      </c>
      <c r="B53" s="131">
        <v>8.91</v>
      </c>
      <c r="C53" s="79">
        <v>7.9185520000000006E-3</v>
      </c>
      <c r="D53" s="24">
        <v>8.3800000000000008</v>
      </c>
      <c r="E53" s="25">
        <f t="shared" si="18"/>
        <v>-5.9483726150392748E-2</v>
      </c>
      <c r="F53" s="104">
        <f>IF(ISNUMBER(D53), $B64 * E53, "")</f>
        <v>-8922.5589225589119</v>
      </c>
      <c r="G53" s="102">
        <v>9.48</v>
      </c>
      <c r="H53" s="25">
        <f t="shared" si="19"/>
        <v>6.3973063973064001E-2</v>
      </c>
      <c r="I53" s="103">
        <f>IF(ISNUMBER(G53), $B64 * H53, "")</f>
        <v>9595.9595959596008</v>
      </c>
      <c r="J53" s="24">
        <v>8.4700000000000006</v>
      </c>
      <c r="K53" s="25">
        <f t="shared" si="20"/>
        <v>-4.9382716049382658E-2</v>
      </c>
      <c r="L53" s="104">
        <f>IF(ISNUMBER(J53), $B64 * K53, "")</f>
        <v>-7407.4074074073988</v>
      </c>
      <c r="M53" s="102">
        <v>8.42</v>
      </c>
      <c r="N53" s="25">
        <f t="shared" si="21"/>
        <v>-5.4994388327721681E-2</v>
      </c>
      <c r="O53" s="104">
        <f>IF(ISNUMBER(M53), $B64 * N53, "")</f>
        <v>-8249.1582491582521</v>
      </c>
      <c r="Q53" s="237"/>
      <c r="R53" s="238"/>
      <c r="S53" s="239"/>
    </row>
    <row r="54" spans="1:19" ht="17.25" customHeight="1">
      <c r="A54" s="123" t="s">
        <v>234</v>
      </c>
      <c r="B54" s="124">
        <v>89.1</v>
      </c>
      <c r="C54" s="76">
        <v>6.7796610000000002E-3</v>
      </c>
      <c r="D54" s="13">
        <v>78.599999999999994</v>
      </c>
      <c r="E54" s="14">
        <f>IF(ISNUMBER(D54), (D54 - $B54) / $B54, "")</f>
        <v>-0.11784511784511785</v>
      </c>
      <c r="F54" s="16">
        <f>IF(ISNUMBER(D54), $B64 * E54, "")</f>
        <v>-17676.767676767678</v>
      </c>
      <c r="G54" s="29">
        <v>78.900000000000006</v>
      </c>
      <c r="H54" s="14">
        <f>IF(ISNUMBER(G54), (G54 - $B54) / $B54, "")</f>
        <v>-0.11447811447811436</v>
      </c>
      <c r="I54" s="100">
        <f>IF(ISNUMBER(G54), $B64 * H54, "")</f>
        <v>-17171.717171717155</v>
      </c>
      <c r="J54" s="13">
        <v>78.599999999999994</v>
      </c>
      <c r="K54" s="14">
        <f>IF(ISNUMBER(J54), (J54 - $B54) / $B54, "")</f>
        <v>-0.11784511784511785</v>
      </c>
      <c r="L54" s="16">
        <f>IF(ISNUMBER(J54), $B64 * K54, "")</f>
        <v>-17676.767676767678</v>
      </c>
      <c r="M54" s="29">
        <v>79</v>
      </c>
      <c r="N54" s="14">
        <f>IF(ISNUMBER(M54), (M54 - $B54) / $B54, "")</f>
        <v>-0.11335578002244663</v>
      </c>
      <c r="O54" s="16">
        <f>IF(ISNUMBER(M54), $B64 * N54, "")</f>
        <v>-17003.367003366995</v>
      </c>
      <c r="Q54" s="240"/>
      <c r="R54" s="241"/>
      <c r="S54" s="242"/>
    </row>
    <row r="55" spans="1:19" ht="17.25" customHeight="1" thickBot="1">
      <c r="A55" s="125" t="s">
        <v>71</v>
      </c>
      <c r="B55" s="126">
        <v>17.899999999999999</v>
      </c>
      <c r="C55" s="77">
        <v>5.6179775000000003E-3</v>
      </c>
      <c r="D55" s="15">
        <v>16</v>
      </c>
      <c r="E55" s="32">
        <f t="shared" ref="E55:E58" si="22">IF(ISNUMBER(D55), (D55 - $B55) / $B55, "")</f>
        <v>-0.10614525139664797</v>
      </c>
      <c r="F55" s="18">
        <f>IF(ISNUMBER(D55), $B64 * E55, "")</f>
        <v>-15921.787709497195</v>
      </c>
      <c r="G55" s="31">
        <v>16.100000000000001</v>
      </c>
      <c r="H55" s="32">
        <f t="shared" ref="H55:H58" si="23">IF(ISNUMBER(G55), (G55 - $B55) / $B55, "")</f>
        <v>-0.10055865921787695</v>
      </c>
      <c r="I55" s="101">
        <f>IF(ISNUMBER(G55), $B64 * H55, "")</f>
        <v>-15083.798882681542</v>
      </c>
      <c r="J55" s="15">
        <v>16</v>
      </c>
      <c r="K55" s="32">
        <f t="shared" ref="K55:K58" si="24">IF(ISNUMBER(J55), (J55 - $B55) / $B55, "")</f>
        <v>-0.10614525139664797</v>
      </c>
      <c r="L55" s="18">
        <f>IF(ISNUMBER(J55), $B64 * K55, "")</f>
        <v>-15921.787709497195</v>
      </c>
      <c r="M55" s="31">
        <v>16.100000000000001</v>
      </c>
      <c r="N55" s="32">
        <f t="shared" ref="N55:N58" si="25">IF(ISNUMBER(M55), (M55 - $B55) / $B55, "")</f>
        <v>-0.10055865921787695</v>
      </c>
      <c r="O55" s="18">
        <f>IF(ISNUMBER(M55), $B64 * N55, "")</f>
        <v>-15083.798882681542</v>
      </c>
      <c r="Q55" s="243"/>
      <c r="R55" s="244"/>
      <c r="S55" s="245"/>
    </row>
    <row r="56" spans="1:19" ht="17.25" customHeight="1" thickBot="1">
      <c r="A56" s="125" t="s">
        <v>129</v>
      </c>
      <c r="B56" s="126">
        <v>49.8</v>
      </c>
      <c r="C56" s="77">
        <v>4.0322581E-3</v>
      </c>
      <c r="D56" s="15">
        <v>43.7</v>
      </c>
      <c r="E56" s="32">
        <f t="shared" si="22"/>
        <v>-0.12248995983935733</v>
      </c>
      <c r="F56" s="18">
        <f>IF(ISNUMBER(D56), $B64 * E56, "")</f>
        <v>-18373.493975903599</v>
      </c>
      <c r="G56" s="31">
        <v>42.4</v>
      </c>
      <c r="H56" s="32">
        <f t="shared" si="23"/>
        <v>-0.14859437751004015</v>
      </c>
      <c r="I56" s="101">
        <f>IF(ISNUMBER(G56), $B64 * H56, "")</f>
        <v>-22289.156626506021</v>
      </c>
      <c r="J56" s="15">
        <v>42.2</v>
      </c>
      <c r="K56" s="32">
        <f t="shared" si="24"/>
        <v>-0.15261044176706817</v>
      </c>
      <c r="L56" s="18">
        <f>IF(ISNUMBER(J56), $B64 * K56, "")</f>
        <v>-22891.566265060224</v>
      </c>
      <c r="M56" s="31">
        <v>43.5</v>
      </c>
      <c r="N56" s="32">
        <f t="shared" si="25"/>
        <v>-0.12650602409638551</v>
      </c>
      <c r="O56" s="18">
        <f>IF(ISNUMBER(M56), $B64 * N56, "")</f>
        <v>-18975.903614457824</v>
      </c>
      <c r="Q56" s="228"/>
      <c r="R56" s="228"/>
      <c r="S56" s="228"/>
    </row>
    <row r="57" spans="1:19" ht="17.25" customHeight="1" thickBot="1">
      <c r="A57" s="125" t="s">
        <v>64</v>
      </c>
      <c r="B57" s="126">
        <v>28.1</v>
      </c>
      <c r="C57" s="77">
        <v>3.5714286E-3</v>
      </c>
      <c r="D57" s="15">
        <v>25.1</v>
      </c>
      <c r="E57" s="32">
        <f t="shared" si="22"/>
        <v>-0.10676156583629892</v>
      </c>
      <c r="F57" s="18">
        <f>IF(ISNUMBER(D57), $B64 * E57, "")</f>
        <v>-16014.234875444838</v>
      </c>
      <c r="G57" s="31">
        <v>25.1</v>
      </c>
      <c r="H57" s="32">
        <f t="shared" si="23"/>
        <v>-0.10676156583629892</v>
      </c>
      <c r="I57" s="101">
        <f>IF(ISNUMBER(G57), $B64 * H57, "")</f>
        <v>-16014.234875444838</v>
      </c>
      <c r="J57" s="15">
        <v>24.7</v>
      </c>
      <c r="K57" s="32">
        <f t="shared" si="24"/>
        <v>-0.12099644128113886</v>
      </c>
      <c r="L57" s="18">
        <f>IF(ISNUMBER(J57), $B64 * K57, "")</f>
        <v>-18149.466192170828</v>
      </c>
      <c r="M57" s="31">
        <v>25.5</v>
      </c>
      <c r="N57" s="32">
        <f t="shared" si="25"/>
        <v>-9.2526690391459124E-2</v>
      </c>
      <c r="O57" s="18">
        <f>IF(ISNUMBER(M57), $B64 * N57, "")</f>
        <v>-13879.003558718869</v>
      </c>
      <c r="Q57" s="223"/>
      <c r="R57" s="223"/>
      <c r="S57" s="223"/>
    </row>
    <row r="58" spans="1:19" ht="17.25" customHeight="1" thickBot="1">
      <c r="A58" s="127" t="s">
        <v>127</v>
      </c>
      <c r="B58" s="128">
        <v>77</v>
      </c>
      <c r="C58" s="78">
        <v>2.6041667E-3</v>
      </c>
      <c r="D58" s="20">
        <v>69.599999999999994</v>
      </c>
      <c r="E58" s="21">
        <f t="shared" si="22"/>
        <v>-9.6103896103896178E-2</v>
      </c>
      <c r="F58" s="22">
        <f>IF(ISNUMBER(D58), $B64 * E58, "")</f>
        <v>-14415.584415584426</v>
      </c>
      <c r="G58" s="30">
        <v>70</v>
      </c>
      <c r="H58" s="21">
        <f t="shared" si="23"/>
        <v>-9.0909090909090912E-2</v>
      </c>
      <c r="I58" s="105">
        <f>IF(ISNUMBER(G58), $B64 * H58, "")</f>
        <v>-13636.363636363636</v>
      </c>
      <c r="J58" s="20">
        <v>69.5</v>
      </c>
      <c r="K58" s="21">
        <f t="shared" si="24"/>
        <v>-9.7402597402597407E-2</v>
      </c>
      <c r="L58" s="22">
        <f>IF(ISNUMBER(J58), $B64 * K58, "")</f>
        <v>-14610.389610389611</v>
      </c>
      <c r="M58" s="30">
        <v>70.5</v>
      </c>
      <c r="N58" s="21">
        <f t="shared" si="25"/>
        <v>-8.4415584415584416E-2</v>
      </c>
      <c r="O58" s="22">
        <f>IF(ISNUMBER(M58), $B64 * N58, "")</f>
        <v>-12662.337662337663</v>
      </c>
      <c r="Q58" s="223"/>
      <c r="R58" s="223"/>
      <c r="S58" s="223"/>
    </row>
    <row r="59" spans="1:19" ht="17.25" customHeight="1" thickBot="1">
      <c r="A59" s="125" t="s">
        <v>230</v>
      </c>
      <c r="B59" s="129">
        <v>48.5</v>
      </c>
      <c r="C59" s="80">
        <v>2.0661157000000001E-3</v>
      </c>
      <c r="D59" s="106">
        <v>43.4</v>
      </c>
      <c r="E59" s="107">
        <f>IF(ISNUMBER(D59), (D59 - $B59) / $B59, "")</f>
        <v>-0.10515463917525776</v>
      </c>
      <c r="F59" s="108">
        <f>IF(ISNUMBER(D59), $B64 * E59, "")</f>
        <v>-15773.195876288664</v>
      </c>
      <c r="G59" s="109">
        <v>44.3</v>
      </c>
      <c r="H59" s="107">
        <f>IF(ISNUMBER(G59), (G59 - $B59) / $B59, "")</f>
        <v>-8.659793814432995E-2</v>
      </c>
      <c r="I59" s="110">
        <f>IF(ISNUMBER(G59), $B64 * H59, "")</f>
        <v>-12989.690721649493</v>
      </c>
      <c r="J59" s="106">
        <v>44.6</v>
      </c>
      <c r="K59" s="107">
        <f>IF(ISNUMBER(J59), (J59 - $B59) / $B59, "")</f>
        <v>-8.0412371134020583E-2</v>
      </c>
      <c r="L59" s="108">
        <f>IF(ISNUMBER(J59), $B64 * K59, "")</f>
        <v>-12061.855670103087</v>
      </c>
      <c r="M59" s="109">
        <v>44.4</v>
      </c>
      <c r="N59" s="107">
        <f>IF(ISNUMBER(M59), (M59 - $B59) / $B59, "")</f>
        <v>-8.4536082474226837E-2</v>
      </c>
      <c r="O59" s="108">
        <f>IF(ISNUMBER(M59), $B64 * N59, "")</f>
        <v>-12680.412371134025</v>
      </c>
      <c r="Q59" s="228"/>
      <c r="R59" s="228"/>
      <c r="S59" s="228"/>
    </row>
    <row r="60" spans="1:19" ht="17.25" customHeight="1" thickBot="1">
      <c r="A60" s="125" t="s">
        <v>212</v>
      </c>
      <c r="B60" s="126">
        <v>6.62</v>
      </c>
      <c r="C60" s="77">
        <v>1.5128593E-3</v>
      </c>
      <c r="D60" s="15">
        <v>6.07</v>
      </c>
      <c r="E60" s="32">
        <f t="shared" ref="E60:E63" si="26">IF(ISNUMBER(D60), (D60 - $B60) / $B60, "")</f>
        <v>-8.3081570996978826E-2</v>
      </c>
      <c r="F60" s="18">
        <f>IF(ISNUMBER(D60), $B64 * E60, "")</f>
        <v>-12462.235649546825</v>
      </c>
      <c r="G60" s="31">
        <v>6.12</v>
      </c>
      <c r="H60" s="32">
        <f t="shared" ref="H60:H63" si="27">IF(ISNUMBER(G60), (G60 - $B60) / $B60, "")</f>
        <v>-7.5528700906344406E-2</v>
      </c>
      <c r="I60" s="101">
        <f>IF(ISNUMBER(G60), $B64 * H60, "")</f>
        <v>-11329.305135951661</v>
      </c>
      <c r="J60" s="15">
        <v>6.14</v>
      </c>
      <c r="K60" s="32">
        <f t="shared" ref="K60:K63" si="28">IF(ISNUMBER(J60), (J60 - $B60) / $B60, "")</f>
        <v>-7.2507552870090697E-2</v>
      </c>
      <c r="L60" s="18">
        <f>IF(ISNUMBER(J60), $B64 * K60, "")</f>
        <v>-10876.132930513604</v>
      </c>
      <c r="M60" s="31">
        <v>6.18</v>
      </c>
      <c r="N60" s="32">
        <f t="shared" ref="N60:N63" si="29">IF(ISNUMBER(M60), (M60 - $B60) / $B60, "")</f>
        <v>-6.6465256797583139E-2</v>
      </c>
      <c r="O60" s="18">
        <f>IF(ISNUMBER(M60), $B64 * N60, "")</f>
        <v>-9969.78851963747</v>
      </c>
      <c r="Q60" s="228"/>
      <c r="R60" s="228"/>
      <c r="S60" s="228"/>
    </row>
    <row r="61" spans="1:19" ht="17.25" customHeight="1" thickBot="1">
      <c r="A61" s="125" t="s">
        <v>186</v>
      </c>
      <c r="B61" s="126">
        <v>9.81</v>
      </c>
      <c r="C61" s="77">
        <v>1.0204082000000001E-3</v>
      </c>
      <c r="D61" s="15">
        <v>9.02</v>
      </c>
      <c r="E61" s="32">
        <f t="shared" si="26"/>
        <v>-8.0530071355759514E-2</v>
      </c>
      <c r="F61" s="18">
        <f>IF(ISNUMBER(D61), $B64 * E61, "")</f>
        <v>-12079.510703363927</v>
      </c>
      <c r="G61" s="31">
        <v>9.14</v>
      </c>
      <c r="H61" s="32">
        <f t="shared" si="27"/>
        <v>-6.8297655453618752E-2</v>
      </c>
      <c r="I61" s="101">
        <f>IF(ISNUMBER(G61), $B64 * H61, "")</f>
        <v>-10244.648318042813</v>
      </c>
      <c r="J61" s="15">
        <v>9.33</v>
      </c>
      <c r="K61" s="32">
        <f t="shared" si="28"/>
        <v>-4.8929663608562733E-2</v>
      </c>
      <c r="L61" s="18">
        <f>IF(ISNUMBER(J61), $B64 * K61, "")</f>
        <v>-7339.4495412844099</v>
      </c>
      <c r="M61" s="31">
        <v>9.35</v>
      </c>
      <c r="N61" s="32">
        <f t="shared" si="29"/>
        <v>-4.6890927624872666E-2</v>
      </c>
      <c r="O61" s="18">
        <f>IF(ISNUMBER(M61), $B64 * N61, "")</f>
        <v>-7033.6391437309003</v>
      </c>
      <c r="Q61" s="228"/>
      <c r="R61" s="228"/>
      <c r="S61" s="228"/>
    </row>
    <row r="62" spans="1:19" ht="17.25" customHeight="1">
      <c r="A62" s="125" t="s">
        <v>175</v>
      </c>
      <c r="B62" s="126">
        <v>10.199999999999999</v>
      </c>
      <c r="C62" s="77">
        <v>0</v>
      </c>
      <c r="D62" s="15">
        <v>9.4</v>
      </c>
      <c r="E62" s="32">
        <f t="shared" si="26"/>
        <v>-7.843137254901951E-2</v>
      </c>
      <c r="F62" s="18">
        <f>IF(ISNUMBER(D62), $B64 * E62, "")</f>
        <v>-11764.705882352926</v>
      </c>
      <c r="G62" s="31">
        <v>9.43</v>
      </c>
      <c r="H62" s="32">
        <f t="shared" si="27"/>
        <v>-7.549019607843134E-2</v>
      </c>
      <c r="I62" s="101">
        <f>IF(ISNUMBER(G62), $B64 * H62, "")</f>
        <v>-11323.529411764701</v>
      </c>
      <c r="J62" s="15">
        <v>9.41</v>
      </c>
      <c r="K62" s="32">
        <f t="shared" si="28"/>
        <v>-7.7450980392156782E-2</v>
      </c>
      <c r="L62" s="18">
        <f>IF(ISNUMBER(J62), $B64 * K62, "")</f>
        <v>-11617.647058823517</v>
      </c>
      <c r="M62" s="31">
        <v>9.4600000000000009</v>
      </c>
      <c r="N62" s="32">
        <f t="shared" si="29"/>
        <v>-7.2549019607842991E-2</v>
      </c>
      <c r="O62" s="18">
        <f>IF(ISNUMBER(M62), $B64 * N62, "")</f>
        <v>-10882.352941176448</v>
      </c>
      <c r="Q62" s="250"/>
      <c r="R62" s="251"/>
      <c r="S62" s="252"/>
    </row>
    <row r="63" spans="1:19" ht="17.25" customHeight="1" thickBot="1">
      <c r="A63" s="130" t="s">
        <v>206</v>
      </c>
      <c r="B63" s="131">
        <v>10.4</v>
      </c>
      <c r="C63" s="79">
        <v>0</v>
      </c>
      <c r="D63" s="24">
        <v>9.6</v>
      </c>
      <c r="E63" s="25">
        <f t="shared" si="26"/>
        <v>-7.6923076923076983E-2</v>
      </c>
      <c r="F63" s="104">
        <f>IF(ISNUMBER(D63), $B64 * E63, "")</f>
        <v>-11538.461538461548</v>
      </c>
      <c r="G63" s="102">
        <v>9.73</v>
      </c>
      <c r="H63" s="25">
        <f t="shared" si="27"/>
        <v>-6.4423076923076916E-2</v>
      </c>
      <c r="I63" s="103">
        <f>IF(ISNUMBER(G63), $B64 * H63, "")</f>
        <v>-9663.4615384615372</v>
      </c>
      <c r="J63" s="24">
        <v>9.59</v>
      </c>
      <c r="K63" s="25">
        <f t="shared" si="28"/>
        <v>-7.7884615384615427E-2</v>
      </c>
      <c r="L63" s="104">
        <f>IF(ISNUMBER(J63), $B64 * K63, "")</f>
        <v>-11682.692307692314</v>
      </c>
      <c r="M63" s="102">
        <v>9.94</v>
      </c>
      <c r="N63" s="25">
        <f t="shared" si="29"/>
        <v>-4.423076923076931E-2</v>
      </c>
      <c r="O63" s="104">
        <f>IF(ISNUMBER(M63), $B64 * N63, "")</f>
        <v>-6634.6153846153966</v>
      </c>
      <c r="Q63" s="253"/>
      <c r="R63" s="254"/>
      <c r="S63" s="255"/>
    </row>
    <row r="64" spans="1:19" ht="17.25" customHeight="1" thickBot="1">
      <c r="A64" s="132" t="s">
        <v>266</v>
      </c>
      <c r="B64" s="261">
        <f>$B$37</f>
        <v>150000</v>
      </c>
      <c r="C64" s="262"/>
      <c r="D64" s="26" t="s">
        <v>267</v>
      </c>
      <c r="E64" s="27">
        <f>IF(COUNT(E44:E63), SUM(E44:E63) / COUNT(E44:E63), 0)</f>
        <v>-0.10024752147248217</v>
      </c>
      <c r="F64" s="28">
        <f>SUM(F44:F63)</f>
        <v>-300742.5644174465</v>
      </c>
      <c r="G64" s="26" t="s">
        <v>267</v>
      </c>
      <c r="H64" s="27">
        <f>IF(COUNT(H44:H63), SUM(H44:H63) / COUNT(H44:H63), 0)</f>
        <v>-9.1965322539567851E-2</v>
      </c>
      <c r="I64" s="28">
        <f>SUM(I44:I63)</f>
        <v>-275895.96761870361</v>
      </c>
      <c r="J64" s="26" t="s">
        <v>267</v>
      </c>
      <c r="K64" s="27">
        <f>IF(COUNT(K44:K63), SUM(K44:K63) / COUNT(K44:K63), 0)</f>
        <v>-0.10027440851958938</v>
      </c>
      <c r="L64" s="28">
        <f>SUM(L44:L63)</f>
        <v>-300823.22555876808</v>
      </c>
      <c r="M64" s="26" t="s">
        <v>267</v>
      </c>
      <c r="N64" s="27">
        <f>IF(COUNT(N44:N63), SUM(N44:N63) / COUNT(N44:N63), 0)</f>
        <v>-8.6599908709041301E-2</v>
      </c>
      <c r="O64" s="28">
        <f>SUM(O44:O63)</f>
        <v>-259799.72612712387</v>
      </c>
      <c r="Q64" s="256"/>
      <c r="R64" s="257"/>
      <c r="S64" s="258"/>
    </row>
    <row r="65" spans="1:19" ht="17.25" customHeight="1"/>
    <row r="66" spans="1:19" ht="17.25" customHeight="1" thickBot="1"/>
    <row r="67" spans="1:19" ht="17.25" thickBot="1">
      <c r="A67" s="202" t="s">
        <v>45</v>
      </c>
      <c r="B67" s="203"/>
      <c r="C67" s="203"/>
      <c r="D67" s="203"/>
      <c r="E67" s="203"/>
      <c r="F67" s="203"/>
      <c r="G67" s="203"/>
      <c r="H67" s="203"/>
      <c r="I67" s="203"/>
      <c r="J67" s="203"/>
      <c r="K67" s="203"/>
      <c r="L67" s="203"/>
      <c r="M67" s="203"/>
      <c r="N67" s="203"/>
      <c r="O67" s="204"/>
      <c r="Q67" s="223"/>
      <c r="R67" s="223"/>
      <c r="S67" s="223"/>
    </row>
    <row r="68" spans="1:19" ht="17.25" thickBot="1">
      <c r="A68" s="198" t="s">
        <v>263</v>
      </c>
      <c r="B68" s="202" t="s">
        <v>49</v>
      </c>
      <c r="C68" s="204"/>
      <c r="D68" s="202" t="s">
        <v>57</v>
      </c>
      <c r="E68" s="203"/>
      <c r="F68" s="204"/>
      <c r="G68" s="229">
        <f>_xlfn.IFNA(VLOOKUP(B68, 현재가테이블!$B$2:$D$200, 2, FALSE), "-")</f>
        <v>48446000</v>
      </c>
      <c r="H68" s="230"/>
      <c r="I68" s="231"/>
      <c r="J68" s="202" t="s">
        <v>58</v>
      </c>
      <c r="K68" s="203"/>
      <c r="L68" s="204"/>
      <c r="M68" s="232">
        <f>_xlfn.IFNA(VLOOKUP(B68, 현재가테이블!$B$2:$D$200, 3, FALSE), "-")</f>
        <v>4.5040769699999997E-2</v>
      </c>
      <c r="N68" s="233"/>
      <c r="O68" s="234"/>
      <c r="Q68" s="223"/>
      <c r="R68" s="223"/>
      <c r="S68" s="223"/>
    </row>
    <row r="69" spans="1:19" ht="17.25" thickBot="1">
      <c r="A69" s="263" t="s">
        <v>54</v>
      </c>
      <c r="B69" s="265" t="str">
        <f>TEXT($G$1, "[$-ko-KR]yyyy-mm-dd(ddd) ") &amp; "오전 00:00"</f>
        <v>2022-02-24(목) 오전 00:00</v>
      </c>
      <c r="C69" s="266"/>
      <c r="D69" s="225" t="str">
        <f>TEXT($G$1, "[$-ko-KR]yyyy-mm-dd(ddd) ") &amp; "오후 14:00"</f>
        <v>2022-02-24(목) 오후 14:00</v>
      </c>
      <c r="E69" s="226"/>
      <c r="F69" s="227"/>
      <c r="G69" s="225" t="str">
        <f>TEXT($G$1, "[$-ko-KR]yyyy-mm-dd(ddd) ") &amp; "오후 19:00"</f>
        <v>2022-02-24(목) 오후 19:00</v>
      </c>
      <c r="H69" s="226"/>
      <c r="I69" s="227"/>
      <c r="J69" s="225" t="str">
        <f>TEXT($G$1, "[$-ko-KR]yyyy-mm-dd(ddd) ") &amp; "오후 21:00"</f>
        <v>2022-02-24(목) 오후 21:00</v>
      </c>
      <c r="K69" s="226"/>
      <c r="L69" s="227"/>
      <c r="M69" s="225" t="str">
        <f>TEXT($G$1+1, "[$-ko-KR]yyyy-mm-dd(ddd) ") &amp; "오전 00:00"</f>
        <v>2022-02-25(금) 오전 00:00</v>
      </c>
      <c r="N69" s="226"/>
      <c r="O69" s="227"/>
      <c r="Q69" s="223"/>
      <c r="R69" s="223"/>
      <c r="S69" s="223"/>
    </row>
    <row r="70" spans="1:19" ht="17.25" thickBot="1">
      <c r="A70" s="264"/>
      <c r="B70" s="121" t="s">
        <v>57</v>
      </c>
      <c r="C70" s="122" t="s">
        <v>58</v>
      </c>
      <c r="D70" s="2" t="s">
        <v>57</v>
      </c>
      <c r="E70" s="10" t="s">
        <v>264</v>
      </c>
      <c r="F70" s="11" t="s">
        <v>265</v>
      </c>
      <c r="G70" s="199" t="s">
        <v>57</v>
      </c>
      <c r="H70" s="200" t="s">
        <v>264</v>
      </c>
      <c r="I70" s="201" t="s">
        <v>265</v>
      </c>
      <c r="J70" s="10" t="s">
        <v>57</v>
      </c>
      <c r="K70" s="10" t="s">
        <v>264</v>
      </c>
      <c r="L70" s="115" t="s">
        <v>265</v>
      </c>
      <c r="M70" s="2" t="s">
        <v>57</v>
      </c>
      <c r="N70" s="10" t="s">
        <v>264</v>
      </c>
      <c r="O70" s="66" t="s">
        <v>265</v>
      </c>
      <c r="Q70" s="228"/>
      <c r="R70" s="228"/>
      <c r="S70" s="228"/>
    </row>
    <row r="71" spans="1:19" ht="17.25" thickBot="1">
      <c r="A71" s="123" t="s">
        <v>327</v>
      </c>
      <c r="B71" s="124">
        <v>590</v>
      </c>
      <c r="C71" s="76">
        <v>0.13026819919999999</v>
      </c>
      <c r="D71" s="13">
        <v>537</v>
      </c>
      <c r="E71" s="14">
        <f>IF(ISNUMBER(D71), (D71 - $B71) / $B71, "")</f>
        <v>-8.9830508474576271E-2</v>
      </c>
      <c r="F71" s="16">
        <f>IF(ISNUMBER(D71), $B91 * E71, "")</f>
        <v>-13474.576271186441</v>
      </c>
      <c r="G71" s="29">
        <v>539</v>
      </c>
      <c r="H71" s="14">
        <f>IF(ISNUMBER(G71), (G71 - $B71) / $B71, "")</f>
        <v>-8.6440677966101692E-2</v>
      </c>
      <c r="I71" s="100">
        <f>IF(ISNUMBER(G71), $B91 * H71, "")</f>
        <v>-12966.101694915254</v>
      </c>
      <c r="J71" s="13">
        <v>533</v>
      </c>
      <c r="K71" s="14">
        <f>IF(ISNUMBER(J71), (J71 - $B71) / $B71, "")</f>
        <v>-9.6610169491525427E-2</v>
      </c>
      <c r="L71" s="16">
        <f>IF(ISNUMBER(J71), $B91 * K71, "")</f>
        <v>-14491.525423728814</v>
      </c>
      <c r="M71" s="29">
        <v>549</v>
      </c>
      <c r="N71" s="14">
        <f>IF(ISNUMBER(M71), (M71 - $B71) / $B71, "")</f>
        <v>-6.9491525423728814E-2</v>
      </c>
      <c r="O71" s="16">
        <f>IF(ISNUMBER(M71), $B91 * N71, "")</f>
        <v>-10423.728813559323</v>
      </c>
      <c r="Q71" s="223"/>
      <c r="R71" s="223"/>
      <c r="S71" s="223"/>
    </row>
    <row r="72" spans="1:19" ht="17.25" thickBot="1">
      <c r="A72" s="125" t="s">
        <v>232</v>
      </c>
      <c r="B72" s="126">
        <v>379</v>
      </c>
      <c r="C72" s="77">
        <v>5.2777777800000002E-2</v>
      </c>
      <c r="D72" s="15">
        <v>340</v>
      </c>
      <c r="E72" s="32">
        <f t="shared" ref="E72:E75" si="30">IF(ISNUMBER(D72), (D72 - $B72) / $B72, "")</f>
        <v>-0.10290237467018469</v>
      </c>
      <c r="F72" s="18">
        <f>IF(ISNUMBER(D72), $B91 * E72, "")</f>
        <v>-15435.356200527704</v>
      </c>
      <c r="G72" s="31">
        <v>340</v>
      </c>
      <c r="H72" s="32">
        <f t="shared" ref="H72:H75" si="31">IF(ISNUMBER(G72), (G72 - $B72) / $B72, "")</f>
        <v>-0.10290237467018469</v>
      </c>
      <c r="I72" s="101">
        <f>IF(ISNUMBER(G72), $B91 * H72, "")</f>
        <v>-15435.356200527704</v>
      </c>
      <c r="J72" s="15">
        <v>338</v>
      </c>
      <c r="K72" s="32">
        <f t="shared" ref="K72:K75" si="32">IF(ISNUMBER(J72), (J72 - $B72) / $B72, "")</f>
        <v>-0.10817941952506596</v>
      </c>
      <c r="L72" s="18">
        <f>IF(ISNUMBER(J72), $B91 * K72, "")</f>
        <v>-16226.912928759893</v>
      </c>
      <c r="M72" s="31">
        <v>342</v>
      </c>
      <c r="N72" s="32">
        <f t="shared" ref="N72:N75" si="33">IF(ISNUMBER(M72), (M72 - $B72) / $B72, "")</f>
        <v>-9.7625329815303433E-2</v>
      </c>
      <c r="O72" s="18">
        <f>IF(ISNUMBER(M72), $B91 * N72, "")</f>
        <v>-14643.799472295515</v>
      </c>
      <c r="Q72" s="223"/>
      <c r="R72" s="223"/>
      <c r="S72" s="223"/>
    </row>
    <row r="73" spans="1:19" ht="17.25" thickBot="1">
      <c r="A73" s="125" t="s">
        <v>218</v>
      </c>
      <c r="B73" s="126">
        <v>194</v>
      </c>
      <c r="C73" s="77">
        <v>4.3010752700000002E-2</v>
      </c>
      <c r="D73" s="15">
        <v>175</v>
      </c>
      <c r="E73" s="32">
        <f t="shared" si="30"/>
        <v>-9.7938144329896906E-2</v>
      </c>
      <c r="F73" s="18">
        <f>IF(ISNUMBER(D73), $B91 * E73, "")</f>
        <v>-14690.721649484536</v>
      </c>
      <c r="G73" s="31">
        <v>175</v>
      </c>
      <c r="H73" s="32">
        <f t="shared" si="31"/>
        <v>-9.7938144329896906E-2</v>
      </c>
      <c r="I73" s="101">
        <f>IF(ISNUMBER(G73), $B91 * H73, "")</f>
        <v>-14690.721649484536</v>
      </c>
      <c r="J73" s="15">
        <v>174</v>
      </c>
      <c r="K73" s="32">
        <f t="shared" si="32"/>
        <v>-0.10309278350515463</v>
      </c>
      <c r="L73" s="18">
        <f>IF(ISNUMBER(J73), $B91 * K73, "")</f>
        <v>-15463.917525773195</v>
      </c>
      <c r="M73" s="31">
        <v>177</v>
      </c>
      <c r="N73" s="32">
        <f t="shared" si="33"/>
        <v>-8.7628865979381437E-2</v>
      </c>
      <c r="O73" s="18">
        <f>IF(ISNUMBER(M73), $B91 * N73, "")</f>
        <v>-13144.329896907215</v>
      </c>
      <c r="Q73" s="228"/>
      <c r="R73" s="228"/>
      <c r="S73" s="228"/>
    </row>
    <row r="74" spans="1:19" ht="17.25" thickBot="1">
      <c r="A74" s="125" t="s">
        <v>115</v>
      </c>
      <c r="B74" s="126">
        <v>504</v>
      </c>
      <c r="C74" s="77">
        <v>2.85714286E-2</v>
      </c>
      <c r="D74" s="15">
        <v>446</v>
      </c>
      <c r="E74" s="32">
        <f t="shared" si="30"/>
        <v>-0.11507936507936507</v>
      </c>
      <c r="F74" s="18">
        <f>IF(ISNUMBER(D74), $B91 * E74, "")</f>
        <v>-17261.90476190476</v>
      </c>
      <c r="G74" s="31">
        <v>445</v>
      </c>
      <c r="H74" s="32">
        <f t="shared" si="31"/>
        <v>-0.11706349206349206</v>
      </c>
      <c r="I74" s="101">
        <f>IF(ISNUMBER(G74), $B91 * H74, "")</f>
        <v>-17559.523809523809</v>
      </c>
      <c r="J74" s="15">
        <v>444</v>
      </c>
      <c r="K74" s="32">
        <f t="shared" si="32"/>
        <v>-0.11904761904761904</v>
      </c>
      <c r="L74" s="18">
        <f>IF(ISNUMBER(J74), $B91 * K74, "")</f>
        <v>-17857.142857142855</v>
      </c>
      <c r="M74" s="31">
        <v>458</v>
      </c>
      <c r="N74" s="32">
        <f t="shared" si="33"/>
        <v>-9.1269841269841265E-2</v>
      </c>
      <c r="O74" s="18">
        <f>IF(ISNUMBER(M74), $B91 * N74, "")</f>
        <v>-13690.476190476189</v>
      </c>
      <c r="Q74" s="228"/>
      <c r="R74" s="228"/>
      <c r="S74" s="228"/>
    </row>
    <row r="75" spans="1:19" ht="17.25" thickBot="1">
      <c r="A75" s="127" t="s">
        <v>79</v>
      </c>
      <c r="B75" s="128">
        <v>845</v>
      </c>
      <c r="C75" s="78">
        <v>1.93003619E-2</v>
      </c>
      <c r="D75" s="20">
        <v>738</v>
      </c>
      <c r="E75" s="21">
        <f t="shared" si="30"/>
        <v>-0.12662721893491125</v>
      </c>
      <c r="F75" s="22">
        <f>IF(ISNUMBER(D75), $B91 * E75, "")</f>
        <v>-18994.082840236686</v>
      </c>
      <c r="G75" s="30">
        <v>724</v>
      </c>
      <c r="H75" s="21">
        <f t="shared" si="31"/>
        <v>-0.14319526627218934</v>
      </c>
      <c r="I75" s="105">
        <f>IF(ISNUMBER(G75), $B91 * H75, "")</f>
        <v>-21479.289940828403</v>
      </c>
      <c r="J75" s="20">
        <v>717</v>
      </c>
      <c r="K75" s="21">
        <f t="shared" si="32"/>
        <v>-0.1514792899408284</v>
      </c>
      <c r="L75" s="22">
        <f>IF(ISNUMBER(J75), $B91 * K75, "")</f>
        <v>-22721.893491124261</v>
      </c>
      <c r="M75" s="30">
        <v>746</v>
      </c>
      <c r="N75" s="21">
        <f t="shared" si="33"/>
        <v>-0.11715976331360947</v>
      </c>
      <c r="O75" s="22">
        <f>IF(ISNUMBER(M75), $B91 * N75, "")</f>
        <v>-17573.964497041419</v>
      </c>
      <c r="Q75" s="228"/>
      <c r="R75" s="228"/>
      <c r="S75" s="228"/>
    </row>
    <row r="76" spans="1:19" ht="17.25" thickBot="1">
      <c r="A76" s="125" t="s">
        <v>85</v>
      </c>
      <c r="B76" s="129">
        <v>220</v>
      </c>
      <c r="C76" s="80">
        <v>1.8518518500000001E-2</v>
      </c>
      <c r="D76" s="106">
        <v>192</v>
      </c>
      <c r="E76" s="107">
        <f>IF(ISNUMBER(D76), (D76 - $B76) / $B76, "")</f>
        <v>-0.12727272727272726</v>
      </c>
      <c r="F76" s="108">
        <f>IF(ISNUMBER(D76), $B91 * E76, "")</f>
        <v>-19090.909090909088</v>
      </c>
      <c r="G76" s="109">
        <v>187</v>
      </c>
      <c r="H76" s="107">
        <f>IF(ISNUMBER(G76), (G76 - $B76) / $B76, "")</f>
        <v>-0.15</v>
      </c>
      <c r="I76" s="110">
        <f>IF(ISNUMBER(G76), $B91 * H76, "")</f>
        <v>-22500</v>
      </c>
      <c r="J76" s="106">
        <v>185</v>
      </c>
      <c r="K76" s="107">
        <f>IF(ISNUMBER(J76), (J76 - $B76) / $B76, "")</f>
        <v>-0.15909090909090909</v>
      </c>
      <c r="L76" s="108">
        <f>IF(ISNUMBER(J76), $B91 * K76, "")</f>
        <v>-23863.636363636364</v>
      </c>
      <c r="M76" s="109">
        <v>189</v>
      </c>
      <c r="N76" s="107">
        <f>IF(ISNUMBER(M76), (M76 - $B76) / $B76, "")</f>
        <v>-0.1409090909090909</v>
      </c>
      <c r="O76" s="108">
        <f>IF(ISNUMBER(M76), $B91 * N76, "")</f>
        <v>-21136.363636363636</v>
      </c>
      <c r="Q76" s="228"/>
      <c r="R76" s="228"/>
      <c r="S76" s="228"/>
    </row>
    <row r="77" spans="1:19" ht="17.25" thickBot="1">
      <c r="A77" s="125" t="s">
        <v>103</v>
      </c>
      <c r="B77" s="126">
        <v>672</v>
      </c>
      <c r="C77" s="77">
        <v>1.8181818200000002E-2</v>
      </c>
      <c r="D77" s="15">
        <v>586</v>
      </c>
      <c r="E77" s="32">
        <f t="shared" ref="E77:E80" si="34">IF(ISNUMBER(D77), (D77 - $B77) / $B77, "")</f>
        <v>-0.12797619047619047</v>
      </c>
      <c r="F77" s="18">
        <f>IF(ISNUMBER(D77), $B91 * E77, "")</f>
        <v>-19196.428571428569</v>
      </c>
      <c r="G77" s="31">
        <v>578</v>
      </c>
      <c r="H77" s="32">
        <f t="shared" ref="H77:H80" si="35">IF(ISNUMBER(G77), (G77 - $B77) / $B77, "")</f>
        <v>-0.13988095238095238</v>
      </c>
      <c r="I77" s="101">
        <f>IF(ISNUMBER(G77), $B91 * H77, "")</f>
        <v>-20982.142857142859</v>
      </c>
      <c r="J77" s="15">
        <v>570</v>
      </c>
      <c r="K77" s="32">
        <f t="shared" ref="K77:K80" si="36">IF(ISNUMBER(J77), (J77 - $B77) / $B77, "")</f>
        <v>-0.15178571428571427</v>
      </c>
      <c r="L77" s="18">
        <f>IF(ISNUMBER(J77), $B91 * K77, "")</f>
        <v>-22767.857142857141</v>
      </c>
      <c r="M77" s="31">
        <v>590</v>
      </c>
      <c r="N77" s="32">
        <f t="shared" ref="N77:N80" si="37">IF(ISNUMBER(M77), (M77 - $B77) / $B77, "")</f>
        <v>-0.12202380952380952</v>
      </c>
      <c r="O77" s="18">
        <f>IF(ISNUMBER(M77), $B91 * N77, "")</f>
        <v>-18303.571428571428</v>
      </c>
      <c r="Q77" s="228"/>
      <c r="R77" s="228"/>
      <c r="S77" s="228"/>
    </row>
    <row r="78" spans="1:19" ht="17.25" thickBot="1">
      <c r="A78" s="125" t="s">
        <v>51</v>
      </c>
      <c r="B78" s="126">
        <v>230</v>
      </c>
      <c r="C78" s="77">
        <v>1.7699115000000001E-2</v>
      </c>
      <c r="D78" s="15">
        <v>207</v>
      </c>
      <c r="E78" s="32">
        <f t="shared" si="34"/>
        <v>-0.1</v>
      </c>
      <c r="F78" s="18">
        <f>IF(ISNUMBER(D78), $B91 * E78, "")</f>
        <v>-15000</v>
      </c>
      <c r="G78" s="31">
        <v>206</v>
      </c>
      <c r="H78" s="32">
        <f t="shared" si="35"/>
        <v>-0.10434782608695652</v>
      </c>
      <c r="I78" s="101">
        <f>IF(ISNUMBER(G78), $B91 * H78, "")</f>
        <v>-15652.173913043478</v>
      </c>
      <c r="J78" s="15">
        <v>206</v>
      </c>
      <c r="K78" s="32">
        <f t="shared" si="36"/>
        <v>-0.10434782608695652</v>
      </c>
      <c r="L78" s="18">
        <f>IF(ISNUMBER(J78), $B91 * K78, "")</f>
        <v>-15652.173913043478</v>
      </c>
      <c r="M78" s="31">
        <v>209</v>
      </c>
      <c r="N78" s="32">
        <f t="shared" si="37"/>
        <v>-9.1304347826086957E-2</v>
      </c>
      <c r="O78" s="18">
        <f>IF(ISNUMBER(M78), $B91 * N78, "")</f>
        <v>-13695.652173913044</v>
      </c>
      <c r="Q78" s="228"/>
      <c r="R78" s="228"/>
      <c r="S78" s="228"/>
    </row>
    <row r="79" spans="1:19" ht="17.25" thickBot="1">
      <c r="A79" s="125" t="s">
        <v>56</v>
      </c>
      <c r="B79" s="126">
        <v>121</v>
      </c>
      <c r="C79" s="77">
        <v>1.6806722699999999E-2</v>
      </c>
      <c r="D79" s="15">
        <v>110</v>
      </c>
      <c r="E79" s="32">
        <f t="shared" si="34"/>
        <v>-9.0909090909090912E-2</v>
      </c>
      <c r="F79" s="18">
        <f>IF(ISNUMBER(D79), $B91 * E79, "")</f>
        <v>-13636.363636363636</v>
      </c>
      <c r="G79" s="31">
        <v>110</v>
      </c>
      <c r="H79" s="32">
        <f t="shared" si="35"/>
        <v>-9.0909090909090912E-2</v>
      </c>
      <c r="I79" s="101">
        <f>IF(ISNUMBER(G79), $B91 * H79, "")</f>
        <v>-13636.363636363636</v>
      </c>
      <c r="J79" s="15">
        <v>108</v>
      </c>
      <c r="K79" s="32">
        <f t="shared" si="36"/>
        <v>-0.10743801652892562</v>
      </c>
      <c r="L79" s="18">
        <f>IF(ISNUMBER(J79), $B91 * K79, "")</f>
        <v>-16115.702479338843</v>
      </c>
      <c r="M79" s="31">
        <v>109</v>
      </c>
      <c r="N79" s="32">
        <f t="shared" si="37"/>
        <v>-9.9173553719008267E-2</v>
      </c>
      <c r="O79" s="18">
        <f>IF(ISNUMBER(M79), $B91 * N79, "")</f>
        <v>-14876.03305785124</v>
      </c>
      <c r="Q79" s="33"/>
      <c r="R79" s="33"/>
    </row>
    <row r="80" spans="1:19" ht="17.25" thickBot="1">
      <c r="A80" s="130" t="s">
        <v>105</v>
      </c>
      <c r="B80" s="131">
        <v>805</v>
      </c>
      <c r="C80" s="79">
        <v>1.6414141399999999E-2</v>
      </c>
      <c r="D80" s="24">
        <v>704</v>
      </c>
      <c r="E80" s="25">
        <f t="shared" si="34"/>
        <v>-0.12546583850931678</v>
      </c>
      <c r="F80" s="104">
        <f>IF(ISNUMBER(D80), $B91 * E80, "")</f>
        <v>-18819.875776397515</v>
      </c>
      <c r="G80" s="102">
        <v>694</v>
      </c>
      <c r="H80" s="25">
        <f t="shared" si="35"/>
        <v>-0.13788819875776398</v>
      </c>
      <c r="I80" s="103">
        <f>IF(ISNUMBER(G80), $B91 * H80, "")</f>
        <v>-20683.229813664599</v>
      </c>
      <c r="J80" s="24">
        <v>683</v>
      </c>
      <c r="K80" s="25">
        <f t="shared" si="36"/>
        <v>-0.1515527950310559</v>
      </c>
      <c r="L80" s="104">
        <f>IF(ISNUMBER(J80), $B91 * K80, "")</f>
        <v>-22732.919254658384</v>
      </c>
      <c r="M80" s="102">
        <v>699</v>
      </c>
      <c r="N80" s="25">
        <f t="shared" si="37"/>
        <v>-0.13167701863354037</v>
      </c>
      <c r="O80" s="104">
        <f>IF(ISNUMBER(M80), $B91 * N80, "")</f>
        <v>-19751.552795031053</v>
      </c>
      <c r="Q80" s="237"/>
      <c r="R80" s="238"/>
      <c r="S80" s="239"/>
    </row>
    <row r="81" spans="1:19">
      <c r="A81" s="123" t="s">
        <v>226</v>
      </c>
      <c r="B81" s="124">
        <v>344</v>
      </c>
      <c r="C81" s="76">
        <v>1.4749262500000001E-2</v>
      </c>
      <c r="D81" s="13">
        <v>312</v>
      </c>
      <c r="E81" s="14">
        <f>IF(ISNUMBER(D81), (D81 - $B81) / $B81, "")</f>
        <v>-9.3023255813953487E-2</v>
      </c>
      <c r="F81" s="16">
        <f>IF(ISNUMBER(D81), $B91 * E81, "")</f>
        <v>-13953.488372093023</v>
      </c>
      <c r="G81" s="29">
        <v>311</v>
      </c>
      <c r="H81" s="14">
        <f>IF(ISNUMBER(G81), (G81 - $B81) / $B81, "")</f>
        <v>-9.5930232558139539E-2</v>
      </c>
      <c r="I81" s="100">
        <f>IF(ISNUMBER(G81), $B91 * H81, "")</f>
        <v>-14389.534883720931</v>
      </c>
      <c r="J81" s="13">
        <v>306</v>
      </c>
      <c r="K81" s="14">
        <f>IF(ISNUMBER(J81), (J81 - $B81) / $B81, "")</f>
        <v>-0.11046511627906977</v>
      </c>
      <c r="L81" s="16">
        <f>IF(ISNUMBER(J81), $B91 * K81, "")</f>
        <v>-16569.767441860466</v>
      </c>
      <c r="M81" s="29">
        <v>316</v>
      </c>
      <c r="N81" s="14">
        <f>IF(ISNUMBER(M81), (M81 - $B81) / $B81, "")</f>
        <v>-8.1395348837209308E-2</v>
      </c>
      <c r="O81" s="16">
        <f>IF(ISNUMBER(M81), $B91 * N81, "")</f>
        <v>-12209.302325581397</v>
      </c>
      <c r="Q81" s="240"/>
      <c r="R81" s="241"/>
      <c r="S81" s="242"/>
    </row>
    <row r="82" spans="1:19" ht="17.25" thickBot="1">
      <c r="A82" s="125" t="s">
        <v>121</v>
      </c>
      <c r="B82" s="126">
        <v>301</v>
      </c>
      <c r="C82" s="77">
        <v>1.00671141E-2</v>
      </c>
      <c r="D82" s="15">
        <v>266</v>
      </c>
      <c r="E82" s="32">
        <f t="shared" ref="E82:E85" si="38">IF(ISNUMBER(D82), (D82 - $B82) / $B82, "")</f>
        <v>-0.11627906976744186</v>
      </c>
      <c r="F82" s="18">
        <f>IF(ISNUMBER(D82), $B91 * E82, "")</f>
        <v>-17441.860465116279</v>
      </c>
      <c r="G82" s="31">
        <v>265</v>
      </c>
      <c r="H82" s="32">
        <f t="shared" ref="H82:H85" si="39">IF(ISNUMBER(G82), (G82 - $B82) / $B82, "")</f>
        <v>-0.11960132890365449</v>
      </c>
      <c r="I82" s="101">
        <f>IF(ISNUMBER(G82), $B91 * H82, "")</f>
        <v>-17940.199335548175</v>
      </c>
      <c r="J82" s="15">
        <v>265</v>
      </c>
      <c r="K82" s="32">
        <f t="shared" ref="K82:K85" si="40">IF(ISNUMBER(J82), (J82 - $B82) / $B82, "")</f>
        <v>-0.11960132890365449</v>
      </c>
      <c r="L82" s="18">
        <f>IF(ISNUMBER(J82), $B91 * K82, "")</f>
        <v>-17940.199335548175</v>
      </c>
      <c r="M82" s="31">
        <v>271</v>
      </c>
      <c r="N82" s="32">
        <f t="shared" ref="N82:N85" si="41">IF(ISNUMBER(M82), (M82 - $B82) / $B82, "")</f>
        <v>-9.9667774086378738E-2</v>
      </c>
      <c r="O82" s="18">
        <f>IF(ISNUMBER(M82), $B91 * N82, "")</f>
        <v>-14950.166112956811</v>
      </c>
      <c r="Q82" s="243"/>
      <c r="R82" s="244"/>
      <c r="S82" s="245"/>
    </row>
    <row r="83" spans="1:19" ht="17.25" thickBot="1">
      <c r="A83" s="125" t="s">
        <v>248</v>
      </c>
      <c r="B83" s="126">
        <v>676</v>
      </c>
      <c r="C83" s="77">
        <v>8.9552238999999999E-3</v>
      </c>
      <c r="D83" s="15">
        <v>621</v>
      </c>
      <c r="E83" s="32">
        <f t="shared" si="38"/>
        <v>-8.1360946745562129E-2</v>
      </c>
      <c r="F83" s="18">
        <f>IF(ISNUMBER(D83), $B91 * E83, "")</f>
        <v>-12204.142011834319</v>
      </c>
      <c r="G83" s="31">
        <v>620</v>
      </c>
      <c r="H83" s="32">
        <f t="shared" si="39"/>
        <v>-8.2840236686390539E-2</v>
      </c>
      <c r="I83" s="101">
        <f>IF(ISNUMBER(G83), $B91 * H83, "")</f>
        <v>-12426.035502958581</v>
      </c>
      <c r="J83" s="15">
        <v>623</v>
      </c>
      <c r="K83" s="32">
        <f t="shared" si="40"/>
        <v>-7.8402366863905323E-2</v>
      </c>
      <c r="L83" s="18">
        <f>IF(ISNUMBER(J83), $B91 * K83, "")</f>
        <v>-11760.355029585799</v>
      </c>
      <c r="M83" s="31">
        <v>637</v>
      </c>
      <c r="N83" s="32">
        <f t="shared" si="41"/>
        <v>-5.7692307692307696E-2</v>
      </c>
      <c r="O83" s="18">
        <f>IF(ISNUMBER(M83), $B91 * N83, "")</f>
        <v>-8653.8461538461543</v>
      </c>
      <c r="Q83" s="228"/>
      <c r="R83" s="228"/>
      <c r="S83" s="228"/>
    </row>
    <row r="84" spans="1:19" ht="17.25" thickBot="1">
      <c r="A84" s="125" t="s">
        <v>101</v>
      </c>
      <c r="B84" s="126">
        <v>611</v>
      </c>
      <c r="C84" s="77">
        <v>8.2508250999999994E-3</v>
      </c>
      <c r="D84" s="15">
        <v>548</v>
      </c>
      <c r="E84" s="32">
        <f t="shared" si="38"/>
        <v>-0.10310965630114566</v>
      </c>
      <c r="F84" s="18">
        <f>IF(ISNUMBER(D84), $B91 * E84, "")</f>
        <v>-15466.448445171849</v>
      </c>
      <c r="G84" s="31">
        <v>543</v>
      </c>
      <c r="H84" s="32">
        <f t="shared" si="39"/>
        <v>-0.11129296235679215</v>
      </c>
      <c r="I84" s="101">
        <f>IF(ISNUMBER(G84), $B91 * H84, "")</f>
        <v>-16693.944353518822</v>
      </c>
      <c r="J84" s="15">
        <v>541</v>
      </c>
      <c r="K84" s="32">
        <f t="shared" si="40"/>
        <v>-0.11456628477905073</v>
      </c>
      <c r="L84" s="18">
        <f>IF(ISNUMBER(J84), $B91 * K84, "")</f>
        <v>-17184.942716857611</v>
      </c>
      <c r="M84" s="31">
        <v>550</v>
      </c>
      <c r="N84" s="32">
        <f t="shared" si="41"/>
        <v>-9.9836333878887074E-2</v>
      </c>
      <c r="O84" s="18">
        <f>IF(ISNUMBER(M84), $B91 * N84, "")</f>
        <v>-14975.450081833062</v>
      </c>
      <c r="Q84" s="223"/>
      <c r="R84" s="223"/>
      <c r="S84" s="223"/>
    </row>
    <row r="85" spans="1:19" ht="17.25" thickBot="1">
      <c r="A85" s="127" t="s">
        <v>216</v>
      </c>
      <c r="B85" s="128">
        <v>131</v>
      </c>
      <c r="C85" s="78">
        <v>7.6923076999999996E-3</v>
      </c>
      <c r="D85" s="20">
        <v>118</v>
      </c>
      <c r="E85" s="21">
        <f t="shared" si="38"/>
        <v>-9.9236641221374045E-2</v>
      </c>
      <c r="F85" s="22">
        <f>IF(ISNUMBER(D85), $B91 * E85, "")</f>
        <v>-14885.496183206107</v>
      </c>
      <c r="G85" s="30">
        <v>120</v>
      </c>
      <c r="H85" s="21">
        <f t="shared" si="39"/>
        <v>-8.3969465648854963E-2</v>
      </c>
      <c r="I85" s="105">
        <f>IF(ISNUMBER(G85), $B91 * H85, "")</f>
        <v>-12595.419847328245</v>
      </c>
      <c r="J85" s="20">
        <v>119</v>
      </c>
      <c r="K85" s="21">
        <f t="shared" si="40"/>
        <v>-9.1603053435114504E-2</v>
      </c>
      <c r="L85" s="22">
        <f>IF(ISNUMBER(J85), $B91 * K85, "")</f>
        <v>-13740.458015267175</v>
      </c>
      <c r="M85" s="30">
        <v>122</v>
      </c>
      <c r="N85" s="21">
        <f t="shared" si="41"/>
        <v>-6.8702290076335881E-2</v>
      </c>
      <c r="O85" s="22">
        <f>IF(ISNUMBER(M85), $B91 * N85, "")</f>
        <v>-10305.343511450383</v>
      </c>
      <c r="Q85" s="223"/>
      <c r="R85" s="223"/>
      <c r="S85" s="223"/>
    </row>
    <row r="86" spans="1:19" ht="17.25" thickBot="1">
      <c r="A86" s="125" t="s">
        <v>89</v>
      </c>
      <c r="B86" s="129">
        <v>882</v>
      </c>
      <c r="C86" s="80">
        <v>5.7012542999999999E-3</v>
      </c>
      <c r="D86" s="106">
        <v>798</v>
      </c>
      <c r="E86" s="107">
        <f>IF(ISNUMBER(D86), (D86 - $B86) / $B86, "")</f>
        <v>-9.5238095238095233E-2</v>
      </c>
      <c r="F86" s="108">
        <f>IF(ISNUMBER(D86), $B91 * E86, "")</f>
        <v>-14285.714285714284</v>
      </c>
      <c r="G86" s="109">
        <v>793</v>
      </c>
      <c r="H86" s="107">
        <f>IF(ISNUMBER(G86), (G86 - $B86) / $B86, "")</f>
        <v>-0.10090702947845805</v>
      </c>
      <c r="I86" s="110">
        <f>IF(ISNUMBER(G86), $B91 * H86, "")</f>
        <v>-15136.054421768707</v>
      </c>
      <c r="J86" s="106">
        <v>789</v>
      </c>
      <c r="K86" s="107">
        <f>IF(ISNUMBER(J86), (J86 - $B86) / $B86, "")</f>
        <v>-0.10544217687074831</v>
      </c>
      <c r="L86" s="108">
        <f>IF(ISNUMBER(J86), $B91 * K86, "")</f>
        <v>-15816.326530612247</v>
      </c>
      <c r="M86" s="109">
        <v>803</v>
      </c>
      <c r="N86" s="107">
        <f>IF(ISNUMBER(M86), (M86 - $B86) / $B86, "")</f>
        <v>-8.9569160997732433E-2</v>
      </c>
      <c r="O86" s="108">
        <f>IF(ISNUMBER(M86), $B91 * N86, "")</f>
        <v>-13435.374149659865</v>
      </c>
      <c r="Q86" s="228"/>
      <c r="R86" s="228"/>
      <c r="S86" s="228"/>
    </row>
    <row r="87" spans="1:19" ht="17.25" thickBot="1">
      <c r="A87" s="125" t="s">
        <v>188</v>
      </c>
      <c r="B87" s="126">
        <v>208</v>
      </c>
      <c r="C87" s="77">
        <v>4.8309179000000004E-3</v>
      </c>
      <c r="D87" s="15">
        <v>189</v>
      </c>
      <c r="E87" s="32">
        <f t="shared" ref="E87:E90" si="42">IF(ISNUMBER(D87), (D87 - $B87) / $B87, "")</f>
        <v>-9.1346153846153841E-2</v>
      </c>
      <c r="F87" s="18">
        <f>IF(ISNUMBER(D87), $B91 * E87, "")</f>
        <v>-13701.923076923076</v>
      </c>
      <c r="G87" s="31">
        <v>188</v>
      </c>
      <c r="H87" s="32">
        <f t="shared" ref="H87:H90" si="43">IF(ISNUMBER(G87), (G87 - $B87) / $B87, "")</f>
        <v>-9.6153846153846159E-2</v>
      </c>
      <c r="I87" s="101">
        <f>IF(ISNUMBER(G87), $B91 * H87, "")</f>
        <v>-14423.076923076924</v>
      </c>
      <c r="J87" s="15">
        <v>187</v>
      </c>
      <c r="K87" s="32">
        <f t="shared" ref="K87:K90" si="44">IF(ISNUMBER(J87), (J87 - $B87) / $B87, "")</f>
        <v>-0.10096153846153846</v>
      </c>
      <c r="L87" s="18">
        <f>IF(ISNUMBER(J87), $B91 * K87, "")</f>
        <v>-15144.23076923077</v>
      </c>
      <c r="M87" s="31">
        <v>190</v>
      </c>
      <c r="N87" s="32">
        <f t="shared" ref="N87:N90" si="45">IF(ISNUMBER(M87), (M87 - $B87) / $B87, "")</f>
        <v>-8.6538461538461536E-2</v>
      </c>
      <c r="O87" s="18">
        <f>IF(ISNUMBER(M87), $B91 * N87, "")</f>
        <v>-12980.76923076923</v>
      </c>
      <c r="Q87" s="228"/>
      <c r="R87" s="228"/>
      <c r="S87" s="228"/>
    </row>
    <row r="88" spans="1:19" ht="17.25" thickBot="1">
      <c r="A88" s="125" t="s">
        <v>202</v>
      </c>
      <c r="B88" s="126">
        <v>434</v>
      </c>
      <c r="C88" s="77">
        <v>4.6296295999999999E-3</v>
      </c>
      <c r="D88" s="15">
        <v>388</v>
      </c>
      <c r="E88" s="32">
        <f t="shared" si="42"/>
        <v>-0.10599078341013825</v>
      </c>
      <c r="F88" s="18">
        <f>IF(ISNUMBER(D88), $B91 * E88, "")</f>
        <v>-15898.617511520737</v>
      </c>
      <c r="G88" s="31">
        <v>386</v>
      </c>
      <c r="H88" s="32">
        <f t="shared" si="43"/>
        <v>-0.11059907834101383</v>
      </c>
      <c r="I88" s="101">
        <f>IF(ISNUMBER(G88), $B91 * H88, "")</f>
        <v>-16589.861751152075</v>
      </c>
      <c r="J88" s="15">
        <v>382</v>
      </c>
      <c r="K88" s="32">
        <f t="shared" si="44"/>
        <v>-0.11981566820276497</v>
      </c>
      <c r="L88" s="18">
        <f>IF(ISNUMBER(J88), $B91 * K88, "")</f>
        <v>-17972.350230414744</v>
      </c>
      <c r="M88" s="31">
        <v>394</v>
      </c>
      <c r="N88" s="32">
        <f t="shared" si="45"/>
        <v>-9.2165898617511524E-2</v>
      </c>
      <c r="O88" s="18">
        <f>IF(ISNUMBER(M88), $B91 * N88, "")</f>
        <v>-13824.884792626728</v>
      </c>
      <c r="Q88" s="228"/>
      <c r="R88" s="228"/>
      <c r="S88" s="228"/>
    </row>
    <row r="89" spans="1:19">
      <c r="A89" s="125" t="s">
        <v>173</v>
      </c>
      <c r="B89" s="126">
        <v>916</v>
      </c>
      <c r="C89" s="77">
        <v>3.2858708E-3</v>
      </c>
      <c r="D89" s="15">
        <v>805</v>
      </c>
      <c r="E89" s="32">
        <f t="shared" si="42"/>
        <v>-0.12117903930131005</v>
      </c>
      <c r="F89" s="18">
        <f>IF(ISNUMBER(D89), $B91 * E89, "")</f>
        <v>-18176.855895196506</v>
      </c>
      <c r="G89" s="31">
        <v>785</v>
      </c>
      <c r="H89" s="32">
        <f t="shared" si="43"/>
        <v>-0.14301310043668122</v>
      </c>
      <c r="I89" s="101">
        <f>IF(ISNUMBER(G89), $B91 * H89, "")</f>
        <v>-21451.965065502183</v>
      </c>
      <c r="J89" s="15">
        <v>781</v>
      </c>
      <c r="K89" s="32">
        <f t="shared" si="44"/>
        <v>-0.14737991266375547</v>
      </c>
      <c r="L89" s="18">
        <f>IF(ISNUMBER(J89), $B91 * K89, "")</f>
        <v>-22106.986899563319</v>
      </c>
      <c r="M89" s="31">
        <v>807</v>
      </c>
      <c r="N89" s="32">
        <f t="shared" si="45"/>
        <v>-0.11899563318777293</v>
      </c>
      <c r="O89" s="18">
        <f>IF(ISNUMBER(M89), $B91 * N89, "")</f>
        <v>-17849.34497816594</v>
      </c>
      <c r="Q89" s="250"/>
      <c r="R89" s="251"/>
      <c r="S89" s="252"/>
    </row>
    <row r="90" spans="1:19" ht="17.25" thickBot="1">
      <c r="A90" s="130" t="s">
        <v>240</v>
      </c>
      <c r="B90" s="131">
        <v>984</v>
      </c>
      <c r="C90" s="79">
        <v>0</v>
      </c>
      <c r="D90" s="24">
        <v>889</v>
      </c>
      <c r="E90" s="25">
        <f t="shared" si="42"/>
        <v>-9.6544715447154469E-2</v>
      </c>
      <c r="F90" s="104">
        <f>IF(ISNUMBER(D90), $B91 * E90, "")</f>
        <v>-14481.707317073171</v>
      </c>
      <c r="G90" s="102">
        <v>884</v>
      </c>
      <c r="H90" s="25">
        <f t="shared" si="43"/>
        <v>-0.1016260162601626</v>
      </c>
      <c r="I90" s="103">
        <f>IF(ISNUMBER(G90), $B91 * H90, "")</f>
        <v>-15243.90243902439</v>
      </c>
      <c r="J90" s="24">
        <v>889</v>
      </c>
      <c r="K90" s="25">
        <f t="shared" si="44"/>
        <v>-9.6544715447154469E-2</v>
      </c>
      <c r="L90" s="104">
        <f>IF(ISNUMBER(J90), $B91 * K90, "")</f>
        <v>-14481.707317073171</v>
      </c>
      <c r="M90" s="102">
        <v>894</v>
      </c>
      <c r="N90" s="25">
        <f t="shared" si="45"/>
        <v>-9.1463414634146339E-2</v>
      </c>
      <c r="O90" s="104">
        <f>IF(ISNUMBER(M90), $B91 * N90, "")</f>
        <v>-13719.512195121952</v>
      </c>
      <c r="Q90" s="253"/>
      <c r="R90" s="254"/>
      <c r="S90" s="255"/>
    </row>
    <row r="91" spans="1:19" ht="17.25" thickBot="1">
      <c r="A91" s="132" t="s">
        <v>266</v>
      </c>
      <c r="B91" s="261">
        <f>$B$37</f>
        <v>150000</v>
      </c>
      <c r="C91" s="262"/>
      <c r="D91" s="26" t="s">
        <v>267</v>
      </c>
      <c r="E91" s="27">
        <f>IF(COUNT(E71:E90), SUM(E71:E90) / COUNT(E71:E90), 0)</f>
        <v>-0.10536549078742943</v>
      </c>
      <c r="F91" s="28">
        <f>SUM(F71:F90)</f>
        <v>-316096.47236228827</v>
      </c>
      <c r="G91" s="26" t="s">
        <v>267</v>
      </c>
      <c r="H91" s="27">
        <f>IF(COUNT(H71:H90), SUM(H71:H90) / COUNT(H71:H90), 0)</f>
        <v>-0.11082496601303109</v>
      </c>
      <c r="I91" s="28">
        <f>SUM(I71:I90)</f>
        <v>-332474.89803909336</v>
      </c>
      <c r="J91" s="26" t="s">
        <v>267</v>
      </c>
      <c r="K91" s="27">
        <f>IF(COUNT(K71:K90), SUM(K71:K90) / COUNT(K71:K90), 0)</f>
        <v>-0.11687033522202558</v>
      </c>
      <c r="L91" s="28">
        <f>SUM(L71:L90)</f>
        <v>-350611.00566607679</v>
      </c>
      <c r="M91" s="26" t="s">
        <v>267</v>
      </c>
      <c r="N91" s="27">
        <f>IF(COUNT(N71:N90), SUM(N71:N90) / COUNT(N71:N90), 0)</f>
        <v>-9.6714488498007192E-2</v>
      </c>
      <c r="O91" s="28">
        <f>SUM(O71:O90)</f>
        <v>-290143.4654940216</v>
      </c>
      <c r="Q91" s="256"/>
      <c r="R91" s="257"/>
      <c r="S91" s="258"/>
    </row>
    <row r="93" spans="1:19" ht="17.25" thickBot="1"/>
    <row r="94" spans="1:19" ht="17.25" thickBot="1">
      <c r="A94" s="202" t="s">
        <v>46</v>
      </c>
      <c r="B94" s="203"/>
      <c r="C94" s="203"/>
      <c r="D94" s="203"/>
      <c r="E94" s="203"/>
      <c r="F94" s="203"/>
      <c r="G94" s="203"/>
      <c r="H94" s="203"/>
      <c r="I94" s="203"/>
      <c r="J94" s="203"/>
      <c r="K94" s="203"/>
      <c r="L94" s="203"/>
      <c r="M94" s="203"/>
      <c r="N94" s="203"/>
      <c r="O94" s="204"/>
      <c r="Q94" s="223"/>
      <c r="R94" s="223"/>
      <c r="S94" s="223"/>
    </row>
    <row r="95" spans="1:19" ht="17.25" thickBot="1">
      <c r="A95" s="198" t="s">
        <v>263</v>
      </c>
      <c r="B95" s="202" t="s">
        <v>49</v>
      </c>
      <c r="C95" s="204"/>
      <c r="D95" s="202" t="s">
        <v>57</v>
      </c>
      <c r="E95" s="203"/>
      <c r="F95" s="204"/>
      <c r="G95" s="229">
        <f>_xlfn.IFNA(VLOOKUP(B95, 현재가테이블!$B$2:$D$200, 2, FALSE), "-")</f>
        <v>48446000</v>
      </c>
      <c r="H95" s="230"/>
      <c r="I95" s="231"/>
      <c r="J95" s="202" t="s">
        <v>58</v>
      </c>
      <c r="K95" s="203"/>
      <c r="L95" s="204"/>
      <c r="M95" s="232">
        <f>_xlfn.IFNA(VLOOKUP(B95, 현재가테이블!$B$2:$D$200, 3, FALSE), "-")</f>
        <v>4.5040769699999997E-2</v>
      </c>
      <c r="N95" s="233"/>
      <c r="O95" s="234"/>
      <c r="Q95" s="223"/>
      <c r="R95" s="223"/>
      <c r="S95" s="223"/>
    </row>
    <row r="96" spans="1:19" ht="17.25" thickBot="1">
      <c r="A96" s="263" t="s">
        <v>54</v>
      </c>
      <c r="B96" s="265" t="str">
        <f>TEXT($G$1, "[$-ko-KR]yyyy-mm-dd(ddd) ") &amp; "오전 00:00"</f>
        <v>2022-02-24(목) 오전 00:00</v>
      </c>
      <c r="C96" s="266"/>
      <c r="D96" s="225" t="str">
        <f>TEXT($G$1, "[$-ko-KR]yyyy-mm-dd(ddd) ") &amp; "오후 14:00"</f>
        <v>2022-02-24(목) 오후 14:00</v>
      </c>
      <c r="E96" s="226"/>
      <c r="F96" s="227"/>
      <c r="G96" s="225" t="str">
        <f>TEXT($G$1, "[$-ko-KR]yyyy-mm-dd(ddd) ") &amp; "오후 19:00"</f>
        <v>2022-02-24(목) 오후 19:00</v>
      </c>
      <c r="H96" s="226"/>
      <c r="I96" s="227"/>
      <c r="J96" s="225" t="str">
        <f>TEXT($G$1, "[$-ko-KR]yyyy-mm-dd(ddd) ") &amp; "오후 21:00"</f>
        <v>2022-02-24(목) 오후 21:00</v>
      </c>
      <c r="K96" s="226"/>
      <c r="L96" s="227"/>
      <c r="M96" s="225" t="str">
        <f>TEXT($G$1+1, "[$-ko-KR]yyyy-mm-dd(ddd) ") &amp; "오전 00:00"</f>
        <v>2022-02-25(금) 오전 00:00</v>
      </c>
      <c r="N96" s="226"/>
      <c r="O96" s="227"/>
      <c r="Q96" s="223"/>
      <c r="R96" s="223"/>
      <c r="S96" s="223"/>
    </row>
    <row r="97" spans="1:19" ht="17.25" thickBot="1">
      <c r="A97" s="264"/>
      <c r="B97" s="121" t="s">
        <v>57</v>
      </c>
      <c r="C97" s="122" t="s">
        <v>58</v>
      </c>
      <c r="D97" s="2" t="s">
        <v>57</v>
      </c>
      <c r="E97" s="10" t="s">
        <v>264</v>
      </c>
      <c r="F97" s="11" t="s">
        <v>265</v>
      </c>
      <c r="G97" s="199" t="s">
        <v>57</v>
      </c>
      <c r="H97" s="200" t="s">
        <v>264</v>
      </c>
      <c r="I97" s="201" t="s">
        <v>265</v>
      </c>
      <c r="J97" s="10" t="s">
        <v>57</v>
      </c>
      <c r="K97" s="10" t="s">
        <v>264</v>
      </c>
      <c r="L97" s="115" t="s">
        <v>265</v>
      </c>
      <c r="M97" s="2" t="s">
        <v>57</v>
      </c>
      <c r="N97" s="10" t="s">
        <v>264</v>
      </c>
      <c r="O97" s="66" t="s">
        <v>265</v>
      </c>
      <c r="Q97" s="228"/>
      <c r="R97" s="228"/>
      <c r="S97" s="228"/>
    </row>
    <row r="98" spans="1:19" ht="17.25" thickBot="1">
      <c r="A98" s="123" t="s">
        <v>327</v>
      </c>
      <c r="B98" s="124">
        <v>590</v>
      </c>
      <c r="C98" s="76">
        <v>0.13026819919999999</v>
      </c>
      <c r="D98" s="13">
        <v>537</v>
      </c>
      <c r="E98" s="14">
        <f>IF(ISNUMBER(D98), (D98 - $B98) / $B98, "")</f>
        <v>-8.9830508474576271E-2</v>
      </c>
      <c r="F98" s="16">
        <f>IF(ISNUMBER(D98), $B118 * E98, "")</f>
        <v>-13474.576271186441</v>
      </c>
      <c r="G98" s="29">
        <v>539</v>
      </c>
      <c r="H98" s="14">
        <f>IF(ISNUMBER(G98), (G98 - $B98) / $B98, "")</f>
        <v>-8.6440677966101692E-2</v>
      </c>
      <c r="I98" s="100">
        <f>IF(ISNUMBER(G98), $B118 * H98, "")</f>
        <v>-12966.101694915254</v>
      </c>
      <c r="J98" s="13">
        <v>533</v>
      </c>
      <c r="K98" s="14">
        <f>IF(ISNUMBER(J98), (J98 - $B98) / $B98, "")</f>
        <v>-9.6610169491525427E-2</v>
      </c>
      <c r="L98" s="16">
        <f>IF(ISNUMBER(J98), $B118 * K98, "")</f>
        <v>-14491.525423728814</v>
      </c>
      <c r="M98" s="29">
        <v>549</v>
      </c>
      <c r="N98" s="14">
        <f>IF(ISNUMBER(M98), (M98 - $B98) / $B98, "")</f>
        <v>-6.9491525423728814E-2</v>
      </c>
      <c r="O98" s="16">
        <f>IF(ISNUMBER(M98), $B118 * N98, "")</f>
        <v>-10423.728813559323</v>
      </c>
      <c r="Q98" s="223"/>
      <c r="R98" s="223"/>
      <c r="S98" s="223"/>
    </row>
    <row r="99" spans="1:19" ht="17.25" thickBot="1">
      <c r="A99" s="125" t="s">
        <v>155</v>
      </c>
      <c r="B99" s="126">
        <v>12070</v>
      </c>
      <c r="C99" s="77">
        <v>0.109375</v>
      </c>
      <c r="D99" s="15">
        <v>10960</v>
      </c>
      <c r="E99" s="32">
        <f t="shared" ref="E99:E102" si="46">IF(ISNUMBER(D99), (D99 - $B99) / $B99, "")</f>
        <v>-9.196354598177299E-2</v>
      </c>
      <c r="F99" s="18">
        <f>IF(ISNUMBER(D99), $B118 * E99, "")</f>
        <v>-13794.531897265948</v>
      </c>
      <c r="G99" s="31">
        <v>10700</v>
      </c>
      <c r="H99" s="32">
        <f t="shared" ref="H99:H102" si="47">IF(ISNUMBER(G99), (G99 - $B99) / $B99, "")</f>
        <v>-0.11350455675227837</v>
      </c>
      <c r="I99" s="101">
        <f>IF(ISNUMBER(G99), $B118 * H99, "")</f>
        <v>-17025.683512841755</v>
      </c>
      <c r="J99" s="15">
        <v>10580</v>
      </c>
      <c r="K99" s="32">
        <f t="shared" ref="K99:K102" si="48">IF(ISNUMBER(J99), (J99 - $B99) / $B99, "")</f>
        <v>-0.12344656172328086</v>
      </c>
      <c r="L99" s="18">
        <f>IF(ISNUMBER(J99), $B118 * K99, "")</f>
        <v>-18516.984258492128</v>
      </c>
      <c r="M99" s="31">
        <v>10630</v>
      </c>
      <c r="N99" s="32">
        <f t="shared" ref="N99:N102" si="49">IF(ISNUMBER(M99), (M99 - $B99) / $B99, "")</f>
        <v>-0.11930405965202982</v>
      </c>
      <c r="O99" s="18">
        <f>IF(ISNUMBER(M99), $B118 * N99, "")</f>
        <v>-17895.608947804474</v>
      </c>
      <c r="Q99" s="223"/>
      <c r="R99" s="223"/>
      <c r="S99" s="223"/>
    </row>
    <row r="100" spans="1:19" ht="17.25" thickBot="1">
      <c r="A100" s="125" t="s">
        <v>346</v>
      </c>
      <c r="B100" s="126">
        <v>97340</v>
      </c>
      <c r="C100" s="77">
        <v>7.5580110500000006E-2</v>
      </c>
      <c r="D100" s="15">
        <v>84150</v>
      </c>
      <c r="E100" s="32">
        <f t="shared" si="46"/>
        <v>-0.13550441750565029</v>
      </c>
      <c r="F100" s="18">
        <f>IF(ISNUMBER(D100), $B118 * E100, "")</f>
        <v>-20325.662625847544</v>
      </c>
      <c r="G100" s="31">
        <v>83590</v>
      </c>
      <c r="H100" s="32">
        <f t="shared" si="47"/>
        <v>-0.14125744811999177</v>
      </c>
      <c r="I100" s="101">
        <f>IF(ISNUMBER(G100), $B118 * H100, "")</f>
        <v>-21188.617217998766</v>
      </c>
      <c r="J100" s="15">
        <v>82740</v>
      </c>
      <c r="K100" s="32">
        <f t="shared" si="48"/>
        <v>-0.14998972673104582</v>
      </c>
      <c r="L100" s="18">
        <f>IF(ISNUMBER(J100), $B118 * K100, "")</f>
        <v>-22498.459009656875</v>
      </c>
      <c r="M100" s="31">
        <v>85530</v>
      </c>
      <c r="N100" s="32">
        <f t="shared" si="49"/>
        <v>-0.12132730634888021</v>
      </c>
      <c r="O100" s="18">
        <f>IF(ISNUMBER(M100), $B118 * N100, "")</f>
        <v>-18199.095952332031</v>
      </c>
      <c r="Q100" s="228"/>
      <c r="R100" s="228"/>
      <c r="S100" s="228"/>
    </row>
    <row r="101" spans="1:19" ht="17.25" thickBot="1">
      <c r="A101" s="125" t="s">
        <v>73</v>
      </c>
      <c r="B101" s="126">
        <v>31920</v>
      </c>
      <c r="C101" s="77">
        <v>5.9057730599999997E-2</v>
      </c>
      <c r="D101" s="15">
        <v>28210</v>
      </c>
      <c r="E101" s="32">
        <f t="shared" si="46"/>
        <v>-0.1162280701754386</v>
      </c>
      <c r="F101" s="18">
        <f>IF(ISNUMBER(D101), $B118 * E101, "")</f>
        <v>-17434.21052631579</v>
      </c>
      <c r="G101" s="31">
        <v>27730</v>
      </c>
      <c r="H101" s="32">
        <f t="shared" si="47"/>
        <v>-0.131265664160401</v>
      </c>
      <c r="I101" s="101">
        <f>IF(ISNUMBER(G101), $B118 * H101, "")</f>
        <v>-19689.849624060149</v>
      </c>
      <c r="J101" s="15">
        <v>27590</v>
      </c>
      <c r="K101" s="32">
        <f t="shared" si="48"/>
        <v>-0.13565162907268172</v>
      </c>
      <c r="L101" s="18">
        <f>IF(ISNUMBER(J101), $B118 * K101, "")</f>
        <v>-20347.744360902259</v>
      </c>
      <c r="M101" s="31">
        <v>28250</v>
      </c>
      <c r="N101" s="32">
        <f t="shared" si="49"/>
        <v>-0.1149749373433584</v>
      </c>
      <c r="O101" s="18">
        <f>IF(ISNUMBER(M101), $B118 * N101, "")</f>
        <v>-17246.24060150376</v>
      </c>
      <c r="Q101" s="228"/>
      <c r="R101" s="228"/>
      <c r="S101" s="228"/>
    </row>
    <row r="102" spans="1:19" ht="17.25" thickBot="1">
      <c r="A102" s="127" t="s">
        <v>337</v>
      </c>
      <c r="B102" s="128">
        <v>1885</v>
      </c>
      <c r="C102" s="78">
        <v>5.8988763999999999E-2</v>
      </c>
      <c r="D102" s="20">
        <v>1630</v>
      </c>
      <c r="E102" s="21">
        <f t="shared" si="46"/>
        <v>-0.13527851458885942</v>
      </c>
      <c r="F102" s="22">
        <f>IF(ISNUMBER(D102), $B118 * E102, "")</f>
        <v>-20291.777188328913</v>
      </c>
      <c r="G102" s="30">
        <v>1605</v>
      </c>
      <c r="H102" s="21">
        <f t="shared" si="47"/>
        <v>-0.14854111405835543</v>
      </c>
      <c r="I102" s="105">
        <f>IF(ISNUMBER(G102), $B118 * H102, "")</f>
        <v>-22281.167108753314</v>
      </c>
      <c r="J102" s="20">
        <v>1595</v>
      </c>
      <c r="K102" s="21">
        <f t="shared" si="48"/>
        <v>-0.15384615384615385</v>
      </c>
      <c r="L102" s="22">
        <f>IF(ISNUMBER(J102), $B118 * K102, "")</f>
        <v>-23076.923076923078</v>
      </c>
      <c r="M102" s="30">
        <v>1655</v>
      </c>
      <c r="N102" s="21">
        <f t="shared" si="49"/>
        <v>-0.1220159151193634</v>
      </c>
      <c r="O102" s="22">
        <f>IF(ISNUMBER(M102), $B118 * N102, "")</f>
        <v>-18302.387267904509</v>
      </c>
      <c r="Q102" s="228"/>
      <c r="R102" s="228"/>
      <c r="S102" s="228"/>
    </row>
    <row r="103" spans="1:19" ht="17.25" thickBot="1">
      <c r="A103" s="125" t="s">
        <v>167</v>
      </c>
      <c r="B103" s="129">
        <v>18360</v>
      </c>
      <c r="C103" s="80">
        <v>5.8823529399999998E-2</v>
      </c>
      <c r="D103" s="106">
        <v>16390</v>
      </c>
      <c r="E103" s="107">
        <f>IF(ISNUMBER(D103), (D103 - $B103) / $B103, "")</f>
        <v>-0.10729847494553377</v>
      </c>
      <c r="F103" s="108">
        <f>IF(ISNUMBER(D103), $B118 * E103, "")</f>
        <v>-16094.771241830065</v>
      </c>
      <c r="G103" s="109">
        <v>16100</v>
      </c>
      <c r="H103" s="107">
        <f>IF(ISNUMBER(G103), (G103 - $B103) / $B103, "")</f>
        <v>-0.12309368191721133</v>
      </c>
      <c r="I103" s="110">
        <f>IF(ISNUMBER(G103), $B118 * H103, "")</f>
        <v>-18464.052287581701</v>
      </c>
      <c r="J103" s="106">
        <v>15840</v>
      </c>
      <c r="K103" s="107">
        <f>IF(ISNUMBER(J103), (J103 - $B103) / $B103, "")</f>
        <v>-0.13725490196078433</v>
      </c>
      <c r="L103" s="108">
        <f>IF(ISNUMBER(J103), $B118 * K103, "")</f>
        <v>-20588.23529411765</v>
      </c>
      <c r="M103" s="109">
        <v>15970</v>
      </c>
      <c r="N103" s="107">
        <f>IF(ISNUMBER(M103), (M103 - $B103) / $B103, "")</f>
        <v>-0.13017429193899782</v>
      </c>
      <c r="O103" s="108">
        <f>IF(ISNUMBER(M103), $B118 * N103, "")</f>
        <v>-19526.143790849674</v>
      </c>
      <c r="Q103" s="228"/>
      <c r="R103" s="228"/>
      <c r="S103" s="228"/>
    </row>
    <row r="104" spans="1:19" ht="17.25" thickBot="1">
      <c r="A104" s="125" t="s">
        <v>232</v>
      </c>
      <c r="B104" s="126">
        <v>379</v>
      </c>
      <c r="C104" s="77">
        <v>5.2777777800000002E-2</v>
      </c>
      <c r="D104" s="15">
        <v>340</v>
      </c>
      <c r="E104" s="32">
        <f t="shared" ref="E104:E107" si="50">IF(ISNUMBER(D104), (D104 - $B104) / $B104, "")</f>
        <v>-0.10290237467018469</v>
      </c>
      <c r="F104" s="18">
        <f>IF(ISNUMBER(D104), $B118 * E104, "")</f>
        <v>-15435.356200527704</v>
      </c>
      <c r="G104" s="31">
        <v>340</v>
      </c>
      <c r="H104" s="32">
        <f t="shared" ref="H104:H107" si="51">IF(ISNUMBER(G104), (G104 - $B104) / $B104, "")</f>
        <v>-0.10290237467018469</v>
      </c>
      <c r="I104" s="101">
        <f>IF(ISNUMBER(G104), $B118 * H104, "")</f>
        <v>-15435.356200527704</v>
      </c>
      <c r="J104" s="15">
        <v>338</v>
      </c>
      <c r="K104" s="32">
        <f t="shared" ref="K104:K107" si="52">IF(ISNUMBER(J104), (J104 - $B104) / $B104, "")</f>
        <v>-0.10817941952506596</v>
      </c>
      <c r="L104" s="18">
        <f>IF(ISNUMBER(J104), $B118 * K104, "")</f>
        <v>-16226.912928759893</v>
      </c>
      <c r="M104" s="31">
        <v>342</v>
      </c>
      <c r="N104" s="32">
        <f t="shared" ref="N104:N107" si="53">IF(ISNUMBER(M104), (M104 - $B104) / $B104, "")</f>
        <v>-9.7625329815303433E-2</v>
      </c>
      <c r="O104" s="18">
        <f>IF(ISNUMBER(M104), $B118 * N104, "")</f>
        <v>-14643.799472295515</v>
      </c>
      <c r="Q104" s="228"/>
      <c r="R104" s="228"/>
      <c r="S104" s="228"/>
    </row>
    <row r="105" spans="1:19" ht="17.25" thickBot="1">
      <c r="A105" s="125" t="s">
        <v>143</v>
      </c>
      <c r="B105" s="126">
        <v>1580</v>
      </c>
      <c r="C105" s="77">
        <v>4.9833887E-2</v>
      </c>
      <c r="D105" s="15">
        <v>1395</v>
      </c>
      <c r="E105" s="32">
        <f t="shared" si="50"/>
        <v>-0.11708860759493671</v>
      </c>
      <c r="F105" s="18">
        <f>IF(ISNUMBER(D105), $B118 * E105, "")</f>
        <v>-17563.291139240508</v>
      </c>
      <c r="G105" s="31">
        <v>1350</v>
      </c>
      <c r="H105" s="32">
        <f t="shared" si="51"/>
        <v>-0.14556962025316456</v>
      </c>
      <c r="I105" s="101">
        <f>IF(ISNUMBER(G105), $B118 * H105, "")</f>
        <v>-21835.443037974685</v>
      </c>
      <c r="J105" s="15">
        <v>1355</v>
      </c>
      <c r="K105" s="32">
        <f t="shared" si="52"/>
        <v>-0.14240506329113925</v>
      </c>
      <c r="L105" s="18">
        <f>IF(ISNUMBER(J105), $B118 * K105, "")</f>
        <v>-21360.759493670888</v>
      </c>
      <c r="M105" s="31">
        <v>1375</v>
      </c>
      <c r="N105" s="32">
        <f t="shared" si="53"/>
        <v>-0.12974683544303797</v>
      </c>
      <c r="O105" s="18">
        <f>IF(ISNUMBER(M105), $B118 * N105, "")</f>
        <v>-19462.025316455696</v>
      </c>
      <c r="Q105" s="228"/>
      <c r="R105" s="228"/>
      <c r="S105" s="228"/>
    </row>
    <row r="106" spans="1:19" ht="17.25" thickBot="1">
      <c r="A106" s="125" t="s">
        <v>81</v>
      </c>
      <c r="B106" s="126">
        <v>1130</v>
      </c>
      <c r="C106" s="77">
        <v>4.6296296299999998E-2</v>
      </c>
      <c r="D106" s="15">
        <v>995</v>
      </c>
      <c r="E106" s="32">
        <f t="shared" si="50"/>
        <v>-0.11946902654867257</v>
      </c>
      <c r="F106" s="18">
        <f>IF(ISNUMBER(D106), $B118 * E106, "")</f>
        <v>-17920.353982300887</v>
      </c>
      <c r="G106" s="31">
        <v>954</v>
      </c>
      <c r="H106" s="32">
        <f t="shared" si="51"/>
        <v>-0.15575221238938053</v>
      </c>
      <c r="I106" s="101">
        <f>IF(ISNUMBER(G106), $B118 * H106, "")</f>
        <v>-23362.83185840708</v>
      </c>
      <c r="J106" s="15">
        <v>943</v>
      </c>
      <c r="K106" s="32">
        <f t="shared" si="52"/>
        <v>-0.1654867256637168</v>
      </c>
      <c r="L106" s="18">
        <f>IF(ISNUMBER(J106), $B118 * K106, "")</f>
        <v>-24823.008849557522</v>
      </c>
      <c r="M106" s="31">
        <v>982</v>
      </c>
      <c r="N106" s="32">
        <f t="shared" si="53"/>
        <v>-0.13097345132743363</v>
      </c>
      <c r="O106" s="18">
        <f>IF(ISNUMBER(M106), $B118 * N106, "")</f>
        <v>-19646.017699115044</v>
      </c>
      <c r="Q106" s="33"/>
      <c r="R106" s="33"/>
    </row>
    <row r="107" spans="1:19" ht="17.25" thickBot="1">
      <c r="A107" s="130" t="s">
        <v>119</v>
      </c>
      <c r="B107" s="131">
        <v>16.100000000000001</v>
      </c>
      <c r="C107" s="79">
        <v>4.5454545499999999E-2</v>
      </c>
      <c r="D107" s="24">
        <v>14.4</v>
      </c>
      <c r="E107" s="25">
        <f t="shared" si="50"/>
        <v>-0.1055900621118013</v>
      </c>
      <c r="F107" s="104">
        <f>IF(ISNUMBER(D107), $B118 * E107, "")</f>
        <v>-15838.509316770196</v>
      </c>
      <c r="G107" s="102">
        <v>15.3</v>
      </c>
      <c r="H107" s="25">
        <f t="shared" si="51"/>
        <v>-4.9689440993788858E-2</v>
      </c>
      <c r="I107" s="103">
        <f>IF(ISNUMBER(G107), $B118 * H107, "")</f>
        <v>-7453.4161490683291</v>
      </c>
      <c r="J107" s="24">
        <v>14.6</v>
      </c>
      <c r="K107" s="25">
        <f t="shared" si="52"/>
        <v>-9.3167701863354144E-2</v>
      </c>
      <c r="L107" s="104">
        <f>IF(ISNUMBER(J107), $B118 * K107, "")</f>
        <v>-13975.155279503122</v>
      </c>
      <c r="M107" s="102">
        <v>15.1</v>
      </c>
      <c r="N107" s="25">
        <f t="shared" si="53"/>
        <v>-6.2111801242236128E-2</v>
      </c>
      <c r="O107" s="104">
        <f>IF(ISNUMBER(M107), $B118 * N107, "")</f>
        <v>-9316.7701863354196</v>
      </c>
      <c r="Q107" s="237"/>
      <c r="R107" s="238"/>
      <c r="S107" s="239"/>
    </row>
    <row r="108" spans="1:19">
      <c r="A108" s="123" t="s">
        <v>97</v>
      </c>
      <c r="B108" s="124">
        <v>2.3999999999999998E-3</v>
      </c>
      <c r="C108" s="76">
        <v>4.3478260900000003E-2</v>
      </c>
      <c r="D108" s="13">
        <v>2.0999999999999999E-3</v>
      </c>
      <c r="E108" s="14">
        <f>IF(ISNUMBER(D108), (D108 - $B108) / $B108, "")</f>
        <v>-0.12499999999999997</v>
      </c>
      <c r="F108" s="16">
        <f>IF(ISNUMBER(D108), $B118 * E108, "")</f>
        <v>-18749.999999999996</v>
      </c>
      <c r="G108" s="29">
        <v>2.0999999999999999E-3</v>
      </c>
      <c r="H108" s="14">
        <f>IF(ISNUMBER(G108), (G108 - $B108) / $B108, "")</f>
        <v>-0.12499999999999997</v>
      </c>
      <c r="I108" s="100">
        <f>IF(ISNUMBER(G108), $B118 * H108, "")</f>
        <v>-18749.999999999996</v>
      </c>
      <c r="J108" s="13">
        <v>2.2000000000000001E-3</v>
      </c>
      <c r="K108" s="14">
        <f>IF(ISNUMBER(J108), (J108 - $B108) / $B108, "")</f>
        <v>-8.3333333333333204E-2</v>
      </c>
      <c r="L108" s="16">
        <f>IF(ISNUMBER(J108), $B118 * K108, "")</f>
        <v>-12499.99999999998</v>
      </c>
      <c r="M108" s="29">
        <v>2.2000000000000001E-3</v>
      </c>
      <c r="N108" s="14">
        <f>IF(ISNUMBER(M108), (M108 - $B108) / $B108, "")</f>
        <v>-8.3333333333333204E-2</v>
      </c>
      <c r="O108" s="16">
        <f>IF(ISNUMBER(M108), $B118 * N108, "")</f>
        <v>-12499.99999999998</v>
      </c>
      <c r="Q108" s="240"/>
      <c r="R108" s="241"/>
      <c r="S108" s="242"/>
    </row>
    <row r="109" spans="1:19" ht="17.25" thickBot="1">
      <c r="A109" s="125" t="s">
        <v>218</v>
      </c>
      <c r="B109" s="126">
        <v>194</v>
      </c>
      <c r="C109" s="77">
        <v>4.3010752700000002E-2</v>
      </c>
      <c r="D109" s="15">
        <v>175</v>
      </c>
      <c r="E109" s="32">
        <f t="shared" ref="E109:E112" si="54">IF(ISNUMBER(D109), (D109 - $B109) / $B109, "")</f>
        <v>-9.7938144329896906E-2</v>
      </c>
      <c r="F109" s="18">
        <f>IF(ISNUMBER(D109), $B118 * E109, "")</f>
        <v>-14690.721649484536</v>
      </c>
      <c r="G109" s="31">
        <v>175</v>
      </c>
      <c r="H109" s="32">
        <f t="shared" ref="H109:H112" si="55">IF(ISNUMBER(G109), (G109 - $B109) / $B109, "")</f>
        <v>-9.7938144329896906E-2</v>
      </c>
      <c r="I109" s="101">
        <f>IF(ISNUMBER(G109), $B118 * H109, "")</f>
        <v>-14690.721649484536</v>
      </c>
      <c r="J109" s="15">
        <v>174</v>
      </c>
      <c r="K109" s="32">
        <f t="shared" ref="K109:K112" si="56">IF(ISNUMBER(J109), (J109 - $B109) / $B109, "")</f>
        <v>-0.10309278350515463</v>
      </c>
      <c r="L109" s="18">
        <f>IF(ISNUMBER(J109), $B118 * K109, "")</f>
        <v>-15463.917525773195</v>
      </c>
      <c r="M109" s="31">
        <v>177</v>
      </c>
      <c r="N109" s="32">
        <f t="shared" ref="N109:N112" si="57">IF(ISNUMBER(M109), (M109 - $B109) / $B109, "")</f>
        <v>-8.7628865979381437E-2</v>
      </c>
      <c r="O109" s="18">
        <f>IF(ISNUMBER(M109), $B118 * N109, "")</f>
        <v>-13144.329896907215</v>
      </c>
      <c r="Q109" s="243"/>
      <c r="R109" s="244"/>
      <c r="S109" s="245"/>
    </row>
    <row r="110" spans="1:19" ht="17.25" thickBot="1">
      <c r="A110" s="125" t="s">
        <v>339</v>
      </c>
      <c r="B110" s="126">
        <v>109500</v>
      </c>
      <c r="C110" s="77">
        <v>4.1864890600000003E-2</v>
      </c>
      <c r="D110" s="15">
        <v>97970</v>
      </c>
      <c r="E110" s="32">
        <f t="shared" si="54"/>
        <v>-0.10529680365296804</v>
      </c>
      <c r="F110" s="18">
        <f>IF(ISNUMBER(D110), $B118 * E110, "")</f>
        <v>-15794.520547945205</v>
      </c>
      <c r="G110" s="31">
        <v>100350</v>
      </c>
      <c r="H110" s="32">
        <f t="shared" si="55"/>
        <v>-8.3561643835616442E-2</v>
      </c>
      <c r="I110" s="101">
        <f>IF(ISNUMBER(G110), $B118 * H110, "")</f>
        <v>-12534.246575342466</v>
      </c>
      <c r="J110" s="15">
        <v>100350</v>
      </c>
      <c r="K110" s="32">
        <f t="shared" si="56"/>
        <v>-8.3561643835616442E-2</v>
      </c>
      <c r="L110" s="18">
        <f>IF(ISNUMBER(J110), $B118 * K110, "")</f>
        <v>-12534.246575342466</v>
      </c>
      <c r="M110" s="31">
        <v>103500</v>
      </c>
      <c r="N110" s="32">
        <f t="shared" si="57"/>
        <v>-5.4794520547945202E-2</v>
      </c>
      <c r="O110" s="18">
        <f>IF(ISNUMBER(M110), $B118 * N110, "")</f>
        <v>-8219.17808219178</v>
      </c>
      <c r="Q110" s="228"/>
      <c r="R110" s="228"/>
      <c r="S110" s="228"/>
    </row>
    <row r="111" spans="1:19" ht="17.25" thickBot="1">
      <c r="A111" s="125" t="s">
        <v>333</v>
      </c>
      <c r="B111" s="126">
        <v>169850</v>
      </c>
      <c r="C111" s="77">
        <v>3.7251908399999999E-2</v>
      </c>
      <c r="D111" s="15">
        <v>147600</v>
      </c>
      <c r="E111" s="32">
        <f t="shared" si="54"/>
        <v>-0.13099793935825729</v>
      </c>
      <c r="F111" s="18">
        <f>IF(ISNUMBER(D111), $B118 * E111, "")</f>
        <v>-19649.690903738592</v>
      </c>
      <c r="G111" s="31">
        <v>143150</v>
      </c>
      <c r="H111" s="32">
        <f t="shared" si="55"/>
        <v>-0.15719752722990873</v>
      </c>
      <c r="I111" s="101">
        <f>IF(ISNUMBER(G111), $B118 * H111, "")</f>
        <v>-23579.629084486311</v>
      </c>
      <c r="J111" s="15">
        <v>142950</v>
      </c>
      <c r="K111" s="32">
        <f t="shared" si="56"/>
        <v>-0.15837503679717399</v>
      </c>
      <c r="L111" s="18">
        <f>IF(ISNUMBER(J111), $B118 * K111, "")</f>
        <v>-23756.255519576098</v>
      </c>
      <c r="M111" s="31">
        <v>146700</v>
      </c>
      <c r="N111" s="32">
        <f t="shared" si="57"/>
        <v>-0.13629673241095083</v>
      </c>
      <c r="O111" s="18">
        <f>IF(ISNUMBER(M111), $B118 * N111, "")</f>
        <v>-20444.509861642626</v>
      </c>
      <c r="Q111" s="223"/>
      <c r="R111" s="223"/>
      <c r="S111" s="223"/>
    </row>
    <row r="112" spans="1:19" ht="17.25" thickBot="1">
      <c r="A112" s="127" t="s">
        <v>165</v>
      </c>
      <c r="B112" s="128">
        <v>1470</v>
      </c>
      <c r="C112" s="78">
        <v>3.5211267599999999E-2</v>
      </c>
      <c r="D112" s="20">
        <v>1265</v>
      </c>
      <c r="E112" s="21">
        <f t="shared" si="54"/>
        <v>-0.13945578231292516</v>
      </c>
      <c r="F112" s="22">
        <f>IF(ISNUMBER(D112), $B118 * E112, "")</f>
        <v>-20918.367346938772</v>
      </c>
      <c r="G112" s="30">
        <v>1255</v>
      </c>
      <c r="H112" s="21">
        <f t="shared" si="55"/>
        <v>-0.14625850340136054</v>
      </c>
      <c r="I112" s="105">
        <f>IF(ISNUMBER(G112), $B118 * H112, "")</f>
        <v>-21938.775510204083</v>
      </c>
      <c r="J112" s="20">
        <v>1250</v>
      </c>
      <c r="K112" s="21">
        <f t="shared" si="56"/>
        <v>-0.14965986394557823</v>
      </c>
      <c r="L112" s="22">
        <f>IF(ISNUMBER(J112), $B118 * K112, "")</f>
        <v>-22448.979591836734</v>
      </c>
      <c r="M112" s="30">
        <v>1305</v>
      </c>
      <c r="N112" s="21">
        <f t="shared" si="57"/>
        <v>-0.11224489795918367</v>
      </c>
      <c r="O112" s="22">
        <f>IF(ISNUMBER(M112), $B118 * N112, "")</f>
        <v>-16836.734693877552</v>
      </c>
      <c r="Q112" s="223"/>
      <c r="R112" s="223"/>
      <c r="S112" s="223"/>
    </row>
    <row r="113" spans="1:19" ht="17.25" thickBot="1">
      <c r="A113" s="125" t="s">
        <v>99</v>
      </c>
      <c r="B113" s="129">
        <v>33490</v>
      </c>
      <c r="C113" s="80">
        <v>3.2685784799999999E-2</v>
      </c>
      <c r="D113" s="106">
        <v>30540</v>
      </c>
      <c r="E113" s="107">
        <f>IF(ISNUMBER(D113), (D113 - $B113) / $B113, "")</f>
        <v>-8.8085995819647656E-2</v>
      </c>
      <c r="F113" s="108">
        <f>IF(ISNUMBER(D113), $B118 * E113, "")</f>
        <v>-13212.899372947148</v>
      </c>
      <c r="G113" s="109">
        <v>30190</v>
      </c>
      <c r="H113" s="107">
        <f>IF(ISNUMBER(G113), (G113 - $B113) / $B113, "")</f>
        <v>-9.8536876679605853E-2</v>
      </c>
      <c r="I113" s="110">
        <f>IF(ISNUMBER(G113), $B118 * H113, "")</f>
        <v>-14780.531501940877</v>
      </c>
      <c r="J113" s="106">
        <v>30170</v>
      </c>
      <c r="K113" s="107">
        <f>IF(ISNUMBER(J113), (J113 - $B113) / $B113, "")</f>
        <v>-9.9134069871603461E-2</v>
      </c>
      <c r="L113" s="108">
        <f>IF(ISNUMBER(J113), $B118 * K113, "")</f>
        <v>-14870.110480740519</v>
      </c>
      <c r="M113" s="109">
        <v>30290</v>
      </c>
      <c r="N113" s="107">
        <f>IF(ISNUMBER(M113), (M113 - $B113) / $B113, "")</f>
        <v>-9.5550910719617799E-2</v>
      </c>
      <c r="O113" s="108">
        <f>IF(ISNUMBER(M113), $B118 * N113, "")</f>
        <v>-14332.63660794267</v>
      </c>
      <c r="Q113" s="228"/>
      <c r="R113" s="228"/>
      <c r="S113" s="228"/>
    </row>
    <row r="114" spans="1:19" ht="17.25" thickBot="1">
      <c r="A114" s="125" t="s">
        <v>335</v>
      </c>
      <c r="B114" s="126">
        <v>6460</v>
      </c>
      <c r="C114" s="77">
        <v>2.9482071700000001E-2</v>
      </c>
      <c r="D114" s="15">
        <v>6010</v>
      </c>
      <c r="E114" s="32">
        <f t="shared" ref="E114:E117" si="58">IF(ISNUMBER(D114), (D114 - $B114) / $B114, "")</f>
        <v>-6.9659442724458204E-2</v>
      </c>
      <c r="F114" s="18">
        <f>IF(ISNUMBER(D114), $B118 * E114, "")</f>
        <v>-10448.916408668731</v>
      </c>
      <c r="G114" s="31">
        <v>6100</v>
      </c>
      <c r="H114" s="32">
        <f t="shared" ref="H114:H117" si="59">IF(ISNUMBER(G114), (G114 - $B114) / $B114, "")</f>
        <v>-5.5727554179566562E-2</v>
      </c>
      <c r="I114" s="101">
        <f>IF(ISNUMBER(G114), $B118 * H114, "")</f>
        <v>-8359.1331269349848</v>
      </c>
      <c r="J114" s="15">
        <v>6090</v>
      </c>
      <c r="K114" s="32">
        <f t="shared" ref="K114:K117" si="60">IF(ISNUMBER(J114), (J114 - $B114) / $B114, "")</f>
        <v>-5.7275541795665637E-2</v>
      </c>
      <c r="L114" s="18">
        <f>IF(ISNUMBER(J114), $B118 * K114, "")</f>
        <v>-8591.3312693498447</v>
      </c>
      <c r="M114" s="31">
        <v>6355</v>
      </c>
      <c r="N114" s="32">
        <f t="shared" ref="N114:N117" si="61">IF(ISNUMBER(M114), (M114 - $B114) / $B114, "")</f>
        <v>-1.6253869969040248E-2</v>
      </c>
      <c r="O114" s="18">
        <f>IF(ISNUMBER(M114), $B118 * N114, "")</f>
        <v>-2438.0804953560373</v>
      </c>
      <c r="Q114" s="228"/>
      <c r="R114" s="228"/>
      <c r="S114" s="228"/>
    </row>
    <row r="115" spans="1:19" ht="17.25" thickBot="1">
      <c r="A115" s="125" t="s">
        <v>115</v>
      </c>
      <c r="B115" s="126">
        <v>504</v>
      </c>
      <c r="C115" s="77">
        <v>2.85714286E-2</v>
      </c>
      <c r="D115" s="15">
        <v>446</v>
      </c>
      <c r="E115" s="32">
        <f t="shared" si="58"/>
        <v>-0.11507936507936507</v>
      </c>
      <c r="F115" s="18">
        <f>IF(ISNUMBER(D115), $B118 * E115, "")</f>
        <v>-17261.90476190476</v>
      </c>
      <c r="G115" s="31">
        <v>445</v>
      </c>
      <c r="H115" s="32">
        <f t="shared" si="59"/>
        <v>-0.11706349206349206</v>
      </c>
      <c r="I115" s="101">
        <f>IF(ISNUMBER(G115), $B118 * H115, "")</f>
        <v>-17559.523809523809</v>
      </c>
      <c r="J115" s="15">
        <v>444</v>
      </c>
      <c r="K115" s="32">
        <f t="shared" si="60"/>
        <v>-0.11904761904761904</v>
      </c>
      <c r="L115" s="18">
        <f>IF(ISNUMBER(J115), $B118 * K115, "")</f>
        <v>-17857.142857142855</v>
      </c>
      <c r="M115" s="31">
        <v>458</v>
      </c>
      <c r="N115" s="32">
        <f t="shared" si="61"/>
        <v>-9.1269841269841265E-2</v>
      </c>
      <c r="O115" s="18">
        <f>IF(ISNUMBER(M115), $B118 * N115, "")</f>
        <v>-13690.476190476189</v>
      </c>
      <c r="Q115" s="228"/>
      <c r="R115" s="228"/>
      <c r="S115" s="228"/>
    </row>
    <row r="116" spans="1:19">
      <c r="A116" s="125" t="s">
        <v>125</v>
      </c>
      <c r="B116" s="126">
        <v>59</v>
      </c>
      <c r="C116" s="77">
        <v>2.7874564500000001E-2</v>
      </c>
      <c r="D116" s="15">
        <v>51</v>
      </c>
      <c r="E116" s="32">
        <f t="shared" si="58"/>
        <v>-0.13559322033898305</v>
      </c>
      <c r="F116" s="18">
        <f>IF(ISNUMBER(D116), $B118 * E116, "")</f>
        <v>-20338.983050847459</v>
      </c>
      <c r="G116" s="31">
        <v>50.2</v>
      </c>
      <c r="H116" s="32">
        <f t="shared" si="59"/>
        <v>-0.14915254237288131</v>
      </c>
      <c r="I116" s="101">
        <f>IF(ISNUMBER(G116), $B118 * H116, "")</f>
        <v>-22372.881355932197</v>
      </c>
      <c r="J116" s="15">
        <v>49.8</v>
      </c>
      <c r="K116" s="32">
        <f t="shared" si="60"/>
        <v>-0.15593220338983055</v>
      </c>
      <c r="L116" s="18">
        <f>IF(ISNUMBER(J116), $B118 * K116, "")</f>
        <v>-23389.830508474581</v>
      </c>
      <c r="M116" s="31">
        <v>51.2</v>
      </c>
      <c r="N116" s="32">
        <f t="shared" si="61"/>
        <v>-0.13220338983050842</v>
      </c>
      <c r="O116" s="18">
        <f>IF(ISNUMBER(M116), $B118 * N116, "")</f>
        <v>-19830.508474576262</v>
      </c>
      <c r="Q116" s="250"/>
      <c r="R116" s="251"/>
      <c r="S116" s="252"/>
    </row>
    <row r="117" spans="1:19" ht="17.25" thickBot="1">
      <c r="A117" s="130" t="s">
        <v>157</v>
      </c>
      <c r="B117" s="131">
        <v>1160</v>
      </c>
      <c r="C117" s="79">
        <v>2.65486726E-2</v>
      </c>
      <c r="D117" s="24">
        <v>1010</v>
      </c>
      <c r="E117" s="25">
        <f t="shared" si="58"/>
        <v>-0.12931034482758622</v>
      </c>
      <c r="F117" s="104">
        <f>IF(ISNUMBER(D117), $B118 * E117, "")</f>
        <v>-19396.551724137931</v>
      </c>
      <c r="G117" s="102">
        <v>989</v>
      </c>
      <c r="H117" s="25">
        <f t="shared" si="59"/>
        <v>-0.14741379310344827</v>
      </c>
      <c r="I117" s="103">
        <f>IF(ISNUMBER(G117), $B118 * H117, "")</f>
        <v>-22112.068965517239</v>
      </c>
      <c r="J117" s="24">
        <v>985</v>
      </c>
      <c r="K117" s="25">
        <f t="shared" si="60"/>
        <v>-0.15086206896551724</v>
      </c>
      <c r="L117" s="104">
        <f>IF(ISNUMBER(J117), $B118 * K117, "")</f>
        <v>-22629.310344827587</v>
      </c>
      <c r="M117" s="102">
        <v>1020</v>
      </c>
      <c r="N117" s="25">
        <f t="shared" si="61"/>
        <v>-0.1206896551724138</v>
      </c>
      <c r="O117" s="104">
        <f>IF(ISNUMBER(M117), $B118 * N117, "")</f>
        <v>-18103.448275862069</v>
      </c>
      <c r="Q117" s="253"/>
      <c r="R117" s="254"/>
      <c r="S117" s="255"/>
    </row>
    <row r="118" spans="1:19" ht="17.25" thickBot="1">
      <c r="A118" s="132" t="s">
        <v>266</v>
      </c>
      <c r="B118" s="261">
        <f>$B$37</f>
        <v>150000</v>
      </c>
      <c r="C118" s="262"/>
      <c r="D118" s="26" t="s">
        <v>267</v>
      </c>
      <c r="E118" s="27">
        <f>IF(COUNT(E98:E117), SUM(E98:E117) / COUNT(E98:E117), 0)</f>
        <v>-0.11287853205207572</v>
      </c>
      <c r="F118" s="28">
        <f>SUM(F98:F117)</f>
        <v>-338635.59615622711</v>
      </c>
      <c r="G118" s="26" t="s">
        <v>267</v>
      </c>
      <c r="H118" s="27">
        <f>IF(COUNT(H98:H117), SUM(H98:H117) / COUNT(H98:H117), 0)</f>
        <v>-0.11879334342383174</v>
      </c>
      <c r="I118" s="28">
        <f>SUM(I98:I117)</f>
        <v>-356380.03027149523</v>
      </c>
      <c r="J118" s="26" t="s">
        <v>267</v>
      </c>
      <c r="K118" s="27">
        <f>IF(COUNT(K98:K117), SUM(K98:K117) / COUNT(K98:K117), 0)</f>
        <v>-0.12331561088279204</v>
      </c>
      <c r="L118" s="28">
        <f>SUM(L98:L117)</f>
        <v>-369946.832648376</v>
      </c>
      <c r="M118" s="26" t="s">
        <v>267</v>
      </c>
      <c r="N118" s="27">
        <f>IF(COUNT(N98:N117), SUM(N98:N117) / COUNT(N98:N117), 0)</f>
        <v>-0.10140057354232926</v>
      </c>
      <c r="O118" s="28">
        <f>SUM(O98:O117)</f>
        <v>-304201.72062698787</v>
      </c>
      <c r="Q118" s="256"/>
      <c r="R118" s="257"/>
      <c r="S118" s="258"/>
    </row>
    <row r="120" spans="1:19" ht="17.25" thickBot="1"/>
    <row r="121" spans="1:19" ht="17.25" thickBot="1">
      <c r="A121" s="202" t="s">
        <v>254</v>
      </c>
      <c r="B121" s="203"/>
      <c r="C121" s="203"/>
      <c r="D121" s="203"/>
      <c r="E121" s="203"/>
      <c r="F121" s="203"/>
      <c r="G121" s="203"/>
      <c r="H121" s="203"/>
      <c r="I121" s="203"/>
      <c r="J121" s="203"/>
      <c r="K121" s="203"/>
      <c r="L121" s="203"/>
      <c r="M121" s="203"/>
      <c r="N121" s="203"/>
      <c r="O121" s="204"/>
      <c r="Q121" s="223"/>
      <c r="R121" s="223"/>
      <c r="S121" s="223"/>
    </row>
    <row r="122" spans="1:19" ht="17.25" thickBot="1">
      <c r="A122" s="198" t="s">
        <v>263</v>
      </c>
      <c r="B122" s="202" t="s">
        <v>49</v>
      </c>
      <c r="C122" s="204"/>
      <c r="D122" s="202" t="s">
        <v>57</v>
      </c>
      <c r="E122" s="203"/>
      <c r="F122" s="204"/>
      <c r="G122" s="229">
        <f>_xlfn.IFNA(VLOOKUP(B122, 현재가테이블!$B$2:$D$200, 2, FALSE), "-")</f>
        <v>48446000</v>
      </c>
      <c r="H122" s="230"/>
      <c r="I122" s="231"/>
      <c r="J122" s="202" t="s">
        <v>58</v>
      </c>
      <c r="K122" s="203"/>
      <c r="L122" s="204"/>
      <c r="M122" s="232">
        <f>_xlfn.IFNA(VLOOKUP(B122, 현재가테이블!$B$2:$D$200, 3, FALSE), "-")</f>
        <v>4.5040769699999997E-2</v>
      </c>
      <c r="N122" s="233"/>
      <c r="O122" s="234"/>
      <c r="Q122" s="223"/>
      <c r="R122" s="223"/>
      <c r="S122" s="223"/>
    </row>
    <row r="123" spans="1:19" ht="17.25" thickBot="1">
      <c r="A123" s="263" t="s">
        <v>54</v>
      </c>
      <c r="B123" s="265" t="str">
        <f>TEXT($G$1, "[$-ko-KR]yyyy-mm-dd(ddd) ") &amp; "오전 00:00"</f>
        <v>2022-02-24(목) 오전 00:00</v>
      </c>
      <c r="C123" s="266"/>
      <c r="D123" s="225" t="str">
        <f>TEXT($G$1, "[$-ko-KR]yyyy-mm-dd(ddd) ") &amp; "오후 14:00"</f>
        <v>2022-02-24(목) 오후 14:00</v>
      </c>
      <c r="E123" s="226"/>
      <c r="F123" s="227"/>
      <c r="G123" s="225" t="str">
        <f>TEXT($G$1, "[$-ko-KR]yyyy-mm-dd(ddd) ") &amp; "오후 19:00"</f>
        <v>2022-02-24(목) 오후 19:00</v>
      </c>
      <c r="H123" s="226"/>
      <c r="I123" s="227"/>
      <c r="J123" s="225" t="str">
        <f>TEXT($G$1, "[$-ko-KR]yyyy-mm-dd(ddd) ") &amp; "오후 21:00"</f>
        <v>2022-02-24(목) 오후 21:00</v>
      </c>
      <c r="K123" s="226"/>
      <c r="L123" s="227"/>
      <c r="M123" s="225" t="str">
        <f>TEXT($G$1+1, "[$-ko-KR]yyyy-mm-dd(ddd) ") &amp; "오전 00:00"</f>
        <v>2022-02-25(금) 오전 00:00</v>
      </c>
      <c r="N123" s="226"/>
      <c r="O123" s="227"/>
      <c r="Q123" s="223"/>
      <c r="R123" s="223"/>
      <c r="S123" s="223"/>
    </row>
    <row r="124" spans="1:19" ht="17.25" thickBot="1">
      <c r="A124" s="264"/>
      <c r="B124" s="121" t="s">
        <v>57</v>
      </c>
      <c r="C124" s="122" t="s">
        <v>58</v>
      </c>
      <c r="D124" s="2" t="s">
        <v>57</v>
      </c>
      <c r="E124" s="10" t="s">
        <v>264</v>
      </c>
      <c r="F124" s="11" t="s">
        <v>265</v>
      </c>
      <c r="G124" s="199" t="s">
        <v>57</v>
      </c>
      <c r="H124" s="200" t="s">
        <v>264</v>
      </c>
      <c r="I124" s="201" t="s">
        <v>265</v>
      </c>
      <c r="J124" s="10" t="s">
        <v>57</v>
      </c>
      <c r="K124" s="10" t="s">
        <v>264</v>
      </c>
      <c r="L124" s="115" t="s">
        <v>265</v>
      </c>
      <c r="M124" s="2" t="s">
        <v>57</v>
      </c>
      <c r="N124" s="10" t="s">
        <v>264</v>
      </c>
      <c r="O124" s="66" t="s">
        <v>265</v>
      </c>
      <c r="Q124" s="228"/>
      <c r="R124" s="228"/>
      <c r="S124" s="228"/>
    </row>
    <row r="125" spans="1:19" ht="17.25" thickBot="1">
      <c r="A125" s="123" t="s">
        <v>141</v>
      </c>
      <c r="B125" s="124">
        <v>77.3</v>
      </c>
      <c r="C125" s="76">
        <v>1.44356955E-2</v>
      </c>
      <c r="D125" s="13">
        <v>66.7</v>
      </c>
      <c r="E125" s="14">
        <f>IF(ISNUMBER(D125), (D125 - $B125) / $B125, "")</f>
        <v>-0.13712807244501934</v>
      </c>
      <c r="F125" s="16">
        <f>IF(ISNUMBER(D125), $B145 * E125, "")</f>
        <v>-20569.210866752903</v>
      </c>
      <c r="G125" s="29">
        <v>65.8</v>
      </c>
      <c r="H125" s="14">
        <f>IF(ISNUMBER(G125), (G125 - $B125) / $B125, "")</f>
        <v>-0.14877102199223805</v>
      </c>
      <c r="I125" s="100">
        <f>IF(ISNUMBER(G125), $B145 * H125, "")</f>
        <v>-22315.653298835707</v>
      </c>
      <c r="J125" s="13">
        <v>65.3</v>
      </c>
      <c r="K125" s="14">
        <f>IF(ISNUMBER(J125), (J125 - $B125) / $B125, "")</f>
        <v>-0.1552393272962484</v>
      </c>
      <c r="L125" s="16">
        <f>IF(ISNUMBER(J125), $B145 * K125, "")</f>
        <v>-23285.89909443726</v>
      </c>
      <c r="M125" s="29">
        <v>68.3</v>
      </c>
      <c r="N125" s="14">
        <f>IF(ISNUMBER(M125), (M125 - $B125) / $B125, "")</f>
        <v>-0.1164294954721863</v>
      </c>
      <c r="O125" s="16">
        <f>IF(ISNUMBER(M125), $B145 * N125, "")</f>
        <v>-17464.424320827944</v>
      </c>
      <c r="Q125" s="223"/>
      <c r="R125" s="223"/>
      <c r="S125" s="223"/>
    </row>
    <row r="126" spans="1:19" ht="17.25" thickBot="1">
      <c r="A126" s="125" t="s">
        <v>159</v>
      </c>
      <c r="B126" s="126">
        <v>61.5</v>
      </c>
      <c r="C126" s="77">
        <v>1.1513157899999999E-2</v>
      </c>
      <c r="D126" s="15">
        <v>55.6</v>
      </c>
      <c r="E126" s="32">
        <f t="shared" ref="E126:E129" si="62">IF(ISNUMBER(D126), (D126 - $B126) / $B126, "")</f>
        <v>-9.5934959349593479E-2</v>
      </c>
      <c r="F126" s="18">
        <f>IF(ISNUMBER(D126), $B145 * E126, "")</f>
        <v>-14390.243902439022</v>
      </c>
      <c r="G126" s="31">
        <v>54.8</v>
      </c>
      <c r="H126" s="32">
        <f t="shared" ref="H126:H129" si="63">IF(ISNUMBER(G126), (G126 - $B126) / $B126, "")</f>
        <v>-0.10894308943089435</v>
      </c>
      <c r="I126" s="101">
        <f>IF(ISNUMBER(G126), $B145 * H126, "")</f>
        <v>-16341.463414634154</v>
      </c>
      <c r="J126" s="15">
        <v>54.9</v>
      </c>
      <c r="K126" s="32">
        <f t="shared" ref="K126:K129" si="64">IF(ISNUMBER(J126), (J126 - $B126) / $B126, "")</f>
        <v>-0.10731707317073173</v>
      </c>
      <c r="L126" s="18">
        <f>IF(ISNUMBER(J126), $B145 * K126, "")</f>
        <v>-16097.56097560976</v>
      </c>
      <c r="M126" s="31">
        <v>55.6</v>
      </c>
      <c r="N126" s="32">
        <f t="shared" ref="N126:N129" si="65">IF(ISNUMBER(M126), (M126 - $B126) / $B126, "")</f>
        <v>-9.5934959349593479E-2</v>
      </c>
      <c r="O126" s="18">
        <f>IF(ISNUMBER(M126), $B145 * N126, "")</f>
        <v>-14390.243902439022</v>
      </c>
      <c r="Q126" s="223"/>
      <c r="R126" s="223"/>
      <c r="S126" s="223"/>
    </row>
    <row r="127" spans="1:19" ht="17.25" thickBot="1">
      <c r="A127" s="125" t="s">
        <v>149</v>
      </c>
      <c r="B127" s="126">
        <v>76.900000000000006</v>
      </c>
      <c r="C127" s="77">
        <v>9.1863516999999995E-3</v>
      </c>
      <c r="D127" s="15">
        <v>71.2</v>
      </c>
      <c r="E127" s="32">
        <f t="shared" si="62"/>
        <v>-7.4122236671001332E-2</v>
      </c>
      <c r="F127" s="18">
        <f>IF(ISNUMBER(D127), $B145 * E127, "")</f>
        <v>-11118.335500650201</v>
      </c>
      <c r="G127" s="31">
        <v>72</v>
      </c>
      <c r="H127" s="32">
        <f t="shared" si="63"/>
        <v>-6.3719115734720486E-2</v>
      </c>
      <c r="I127" s="101">
        <f>IF(ISNUMBER(G127), $B145 * H127, "")</f>
        <v>-9557.8673602080726</v>
      </c>
      <c r="J127" s="15">
        <v>71.7</v>
      </c>
      <c r="K127" s="32">
        <f t="shared" si="64"/>
        <v>-6.7620286085825779E-2</v>
      </c>
      <c r="L127" s="18">
        <f>IF(ISNUMBER(J127), $B145 * K127, "")</f>
        <v>-10143.042912873867</v>
      </c>
      <c r="M127" s="31">
        <v>72.099999999999994</v>
      </c>
      <c r="N127" s="32">
        <f t="shared" si="65"/>
        <v>-6.2418725617685446E-2</v>
      </c>
      <c r="O127" s="18">
        <f>IF(ISNUMBER(M127), $B145 * N127, "")</f>
        <v>-9362.8088426528175</v>
      </c>
      <c r="Q127" s="228"/>
      <c r="R127" s="228"/>
      <c r="S127" s="228"/>
    </row>
    <row r="128" spans="1:19" ht="17.25" thickBot="1">
      <c r="A128" s="125" t="s">
        <v>331</v>
      </c>
      <c r="B128" s="126">
        <v>8.8499999999999995E-2</v>
      </c>
      <c r="C128" s="77">
        <v>9.1220068000000005E-3</v>
      </c>
      <c r="D128" s="15">
        <v>8.1299999999999997E-2</v>
      </c>
      <c r="E128" s="32">
        <f t="shared" si="62"/>
        <v>-8.1355932203389811E-2</v>
      </c>
      <c r="F128" s="18">
        <f>IF(ISNUMBER(D128), $B145 * E128, "")</f>
        <v>-12203.389830508471</v>
      </c>
      <c r="G128" s="31">
        <v>8.0799999999999997E-2</v>
      </c>
      <c r="H128" s="32">
        <f t="shared" si="63"/>
        <v>-8.7005649717514108E-2</v>
      </c>
      <c r="I128" s="101">
        <f>IF(ISNUMBER(G128), $B145 * H128, "")</f>
        <v>-13050.847457627116</v>
      </c>
      <c r="J128" s="15">
        <v>8.0600000000000005E-2</v>
      </c>
      <c r="K128" s="32">
        <f t="shared" si="64"/>
        <v>-8.9265536723163744E-2</v>
      </c>
      <c r="L128" s="18">
        <f>IF(ISNUMBER(J128), $B145 * K128, "")</f>
        <v>-13389.830508474561</v>
      </c>
      <c r="M128" s="31">
        <v>8.1699999999999995E-2</v>
      </c>
      <c r="N128" s="32">
        <f t="shared" si="65"/>
        <v>-7.6836158192090401E-2</v>
      </c>
      <c r="O128" s="18">
        <f>IF(ISNUMBER(M128), $B145 * N128, "")</f>
        <v>-11525.423728813561</v>
      </c>
      <c r="Q128" s="228"/>
      <c r="R128" s="228"/>
      <c r="S128" s="228"/>
    </row>
    <row r="129" spans="1:19" ht="17.25" thickBot="1">
      <c r="A129" s="127" t="s">
        <v>342</v>
      </c>
      <c r="B129" s="128">
        <v>8.91</v>
      </c>
      <c r="C129" s="78">
        <v>7.9185520000000006E-3</v>
      </c>
      <c r="D129" s="20">
        <v>8.3800000000000008</v>
      </c>
      <c r="E129" s="21">
        <f t="shared" si="62"/>
        <v>-5.9483726150392748E-2</v>
      </c>
      <c r="F129" s="22">
        <f>IF(ISNUMBER(D129), $B145 * E129, "")</f>
        <v>-8922.5589225589119</v>
      </c>
      <c r="G129" s="30">
        <v>9.48</v>
      </c>
      <c r="H129" s="21">
        <f t="shared" si="63"/>
        <v>6.3973063973064001E-2</v>
      </c>
      <c r="I129" s="105">
        <f>IF(ISNUMBER(G129), $B145 * H129, "")</f>
        <v>9595.9595959596008</v>
      </c>
      <c r="J129" s="20">
        <v>8.4700000000000006</v>
      </c>
      <c r="K129" s="21">
        <f t="shared" si="64"/>
        <v>-4.9382716049382658E-2</v>
      </c>
      <c r="L129" s="22">
        <f>IF(ISNUMBER(J129), $B145 * K129, "")</f>
        <v>-7407.4074074073988</v>
      </c>
      <c r="M129" s="30">
        <v>8.42</v>
      </c>
      <c r="N129" s="21">
        <f t="shared" si="65"/>
        <v>-5.4994388327721681E-2</v>
      </c>
      <c r="O129" s="22">
        <f>IF(ISNUMBER(M129), $B145 * N129, "")</f>
        <v>-8249.1582491582521</v>
      </c>
      <c r="Q129" s="228"/>
      <c r="R129" s="228"/>
      <c r="S129" s="228"/>
    </row>
    <row r="130" spans="1:19" ht="17.25" thickBot="1">
      <c r="A130" s="125" t="s">
        <v>234</v>
      </c>
      <c r="B130" s="129">
        <v>89.1</v>
      </c>
      <c r="C130" s="80">
        <v>6.7796610000000002E-3</v>
      </c>
      <c r="D130" s="106">
        <v>78.599999999999994</v>
      </c>
      <c r="E130" s="107">
        <f>IF(ISNUMBER(D130), (D130 - $B130) / $B130, "")</f>
        <v>-0.11784511784511785</v>
      </c>
      <c r="F130" s="108">
        <f>IF(ISNUMBER(D130), $B145 * E130, "")</f>
        <v>-17676.767676767678</v>
      </c>
      <c r="G130" s="109">
        <v>78.900000000000006</v>
      </c>
      <c r="H130" s="107">
        <f>IF(ISNUMBER(G130), (G130 - $B130) / $B130, "")</f>
        <v>-0.11447811447811436</v>
      </c>
      <c r="I130" s="110">
        <f>IF(ISNUMBER(G130), $B145 * H130, "")</f>
        <v>-17171.717171717155</v>
      </c>
      <c r="J130" s="106">
        <v>78.599999999999994</v>
      </c>
      <c r="K130" s="107">
        <f>IF(ISNUMBER(J130), (J130 - $B130) / $B130, "")</f>
        <v>-0.11784511784511785</v>
      </c>
      <c r="L130" s="108">
        <f>IF(ISNUMBER(J130), $B145 * K130, "")</f>
        <v>-17676.767676767678</v>
      </c>
      <c r="M130" s="109">
        <v>79</v>
      </c>
      <c r="N130" s="107">
        <f>IF(ISNUMBER(M130), (M130 - $B130) / $B130, "")</f>
        <v>-0.11335578002244663</v>
      </c>
      <c r="O130" s="108">
        <f>IF(ISNUMBER(M130), $B145 * N130, "")</f>
        <v>-17003.367003366995</v>
      </c>
      <c r="Q130" s="228"/>
      <c r="R130" s="228"/>
      <c r="S130" s="228"/>
    </row>
    <row r="131" spans="1:19" ht="17.25" thickBot="1">
      <c r="A131" s="125" t="s">
        <v>71</v>
      </c>
      <c r="B131" s="126">
        <v>17.899999999999999</v>
      </c>
      <c r="C131" s="77">
        <v>5.6179775000000003E-3</v>
      </c>
      <c r="D131" s="15">
        <v>16</v>
      </c>
      <c r="E131" s="32">
        <f t="shared" ref="E131:E134" si="66">IF(ISNUMBER(D131), (D131 - $B131) / $B131, "")</f>
        <v>-0.10614525139664797</v>
      </c>
      <c r="F131" s="18">
        <f>IF(ISNUMBER(D131), $B145 * E131, "")</f>
        <v>-15921.787709497195</v>
      </c>
      <c r="G131" s="31">
        <v>16.100000000000001</v>
      </c>
      <c r="H131" s="32">
        <f t="shared" ref="H131:H134" si="67">IF(ISNUMBER(G131), (G131 - $B131) / $B131, "")</f>
        <v>-0.10055865921787695</v>
      </c>
      <c r="I131" s="101">
        <f>IF(ISNUMBER(G131), $B145 * H131, "")</f>
        <v>-15083.798882681542</v>
      </c>
      <c r="J131" s="15">
        <v>16</v>
      </c>
      <c r="K131" s="32">
        <f t="shared" ref="K131:K134" si="68">IF(ISNUMBER(J131), (J131 - $B131) / $B131, "")</f>
        <v>-0.10614525139664797</v>
      </c>
      <c r="L131" s="18">
        <f>IF(ISNUMBER(J131), $B145 * K131, "")</f>
        <v>-15921.787709497195</v>
      </c>
      <c r="M131" s="31">
        <v>16.100000000000001</v>
      </c>
      <c r="N131" s="32">
        <f t="shared" ref="N131:N134" si="69">IF(ISNUMBER(M131), (M131 - $B131) / $B131, "")</f>
        <v>-0.10055865921787695</v>
      </c>
      <c r="O131" s="18">
        <f>IF(ISNUMBER(M131), $B145 * N131, "")</f>
        <v>-15083.798882681542</v>
      </c>
      <c r="Q131" s="228"/>
      <c r="R131" s="228"/>
      <c r="S131" s="228"/>
    </row>
    <row r="132" spans="1:19" ht="17.25" thickBot="1">
      <c r="A132" s="125" t="s">
        <v>129</v>
      </c>
      <c r="B132" s="126">
        <v>49.8</v>
      </c>
      <c r="C132" s="77">
        <v>4.0322581E-3</v>
      </c>
      <c r="D132" s="15">
        <v>43.7</v>
      </c>
      <c r="E132" s="32">
        <f t="shared" si="66"/>
        <v>-0.12248995983935733</v>
      </c>
      <c r="F132" s="18">
        <f>IF(ISNUMBER(D132), $B145 * E132, "")</f>
        <v>-18373.493975903599</v>
      </c>
      <c r="G132" s="31">
        <v>42.4</v>
      </c>
      <c r="H132" s="32">
        <f t="shared" si="67"/>
        <v>-0.14859437751004015</v>
      </c>
      <c r="I132" s="101">
        <f>IF(ISNUMBER(G132), $B145 * H132, "")</f>
        <v>-22289.156626506021</v>
      </c>
      <c r="J132" s="15">
        <v>42.2</v>
      </c>
      <c r="K132" s="32">
        <f t="shared" si="68"/>
        <v>-0.15261044176706817</v>
      </c>
      <c r="L132" s="18">
        <f>IF(ISNUMBER(J132), $B145 * K132, "")</f>
        <v>-22891.566265060224</v>
      </c>
      <c r="M132" s="31">
        <v>43.5</v>
      </c>
      <c r="N132" s="32">
        <f t="shared" si="69"/>
        <v>-0.12650602409638551</v>
      </c>
      <c r="O132" s="18">
        <f>IF(ISNUMBER(M132), $B145 * N132, "")</f>
        <v>-18975.903614457824</v>
      </c>
      <c r="Q132" s="228"/>
      <c r="R132" s="228"/>
      <c r="S132" s="228"/>
    </row>
    <row r="133" spans="1:19" ht="17.25" thickBot="1">
      <c r="A133" s="125" t="s">
        <v>64</v>
      </c>
      <c r="B133" s="126">
        <v>28.1</v>
      </c>
      <c r="C133" s="77">
        <v>3.5714286E-3</v>
      </c>
      <c r="D133" s="15">
        <v>25.1</v>
      </c>
      <c r="E133" s="32">
        <f t="shared" si="66"/>
        <v>-0.10676156583629892</v>
      </c>
      <c r="F133" s="18">
        <f>IF(ISNUMBER(D133), $B145 * E133, "")</f>
        <v>-16014.234875444838</v>
      </c>
      <c r="G133" s="31">
        <v>25.1</v>
      </c>
      <c r="H133" s="32">
        <f t="shared" si="67"/>
        <v>-0.10676156583629892</v>
      </c>
      <c r="I133" s="101">
        <f>IF(ISNUMBER(G133), $B145 * H133, "")</f>
        <v>-16014.234875444838</v>
      </c>
      <c r="J133" s="15">
        <v>24.7</v>
      </c>
      <c r="K133" s="32">
        <f t="shared" si="68"/>
        <v>-0.12099644128113886</v>
      </c>
      <c r="L133" s="18">
        <f>IF(ISNUMBER(J133), $B145 * K133, "")</f>
        <v>-18149.466192170828</v>
      </c>
      <c r="M133" s="31">
        <v>25.5</v>
      </c>
      <c r="N133" s="32">
        <f t="shared" si="69"/>
        <v>-9.2526690391459124E-2</v>
      </c>
      <c r="O133" s="18">
        <f>IF(ISNUMBER(M133), $B145 * N133, "")</f>
        <v>-13879.003558718869</v>
      </c>
      <c r="Q133" s="33"/>
      <c r="R133" s="33"/>
    </row>
    <row r="134" spans="1:19" ht="17.25" thickBot="1">
      <c r="A134" s="130" t="s">
        <v>127</v>
      </c>
      <c r="B134" s="131">
        <v>77</v>
      </c>
      <c r="C134" s="79">
        <v>2.6041667E-3</v>
      </c>
      <c r="D134" s="24">
        <v>69.599999999999994</v>
      </c>
      <c r="E134" s="25">
        <f t="shared" si="66"/>
        <v>-9.6103896103896178E-2</v>
      </c>
      <c r="F134" s="104">
        <f>IF(ISNUMBER(D134), $B145 * E134, "")</f>
        <v>-14415.584415584426</v>
      </c>
      <c r="G134" s="102">
        <v>70</v>
      </c>
      <c r="H134" s="25">
        <f t="shared" si="67"/>
        <v>-9.0909090909090912E-2</v>
      </c>
      <c r="I134" s="103">
        <f>IF(ISNUMBER(G134), $B145 * H134, "")</f>
        <v>-13636.363636363636</v>
      </c>
      <c r="J134" s="24">
        <v>69.5</v>
      </c>
      <c r="K134" s="25">
        <f t="shared" si="68"/>
        <v>-9.7402597402597407E-2</v>
      </c>
      <c r="L134" s="104">
        <f>IF(ISNUMBER(J134), $B145 * K134, "")</f>
        <v>-14610.389610389611</v>
      </c>
      <c r="M134" s="102">
        <v>70.5</v>
      </c>
      <c r="N134" s="25">
        <f t="shared" si="69"/>
        <v>-8.4415584415584416E-2</v>
      </c>
      <c r="O134" s="104">
        <f>IF(ISNUMBER(M134), $B145 * N134, "")</f>
        <v>-12662.337662337663</v>
      </c>
      <c r="Q134" s="237"/>
      <c r="R134" s="238"/>
      <c r="S134" s="239"/>
    </row>
    <row r="135" spans="1:19">
      <c r="A135" s="123" t="s">
        <v>230</v>
      </c>
      <c r="B135" s="124">
        <v>48.5</v>
      </c>
      <c r="C135" s="76">
        <v>2.0661157000000001E-3</v>
      </c>
      <c r="D135" s="13">
        <v>43.4</v>
      </c>
      <c r="E135" s="14">
        <f>IF(ISNUMBER(D135), (D135 - $B135) / $B135, "")</f>
        <v>-0.10515463917525776</v>
      </c>
      <c r="F135" s="16">
        <f>IF(ISNUMBER(D135), $B145 * E135, "")</f>
        <v>-15773.195876288664</v>
      </c>
      <c r="G135" s="29">
        <v>44.3</v>
      </c>
      <c r="H135" s="14">
        <f>IF(ISNUMBER(G135), (G135 - $B135) / $B135, "")</f>
        <v>-8.659793814432995E-2</v>
      </c>
      <c r="I135" s="100">
        <f>IF(ISNUMBER(G135), $B145 * H135, "")</f>
        <v>-12989.690721649493</v>
      </c>
      <c r="J135" s="13">
        <v>44.6</v>
      </c>
      <c r="K135" s="14">
        <f>IF(ISNUMBER(J135), (J135 - $B135) / $B135, "")</f>
        <v>-8.0412371134020583E-2</v>
      </c>
      <c r="L135" s="16">
        <f>IF(ISNUMBER(J135), $B145 * K135, "")</f>
        <v>-12061.855670103087</v>
      </c>
      <c r="M135" s="29">
        <v>44.4</v>
      </c>
      <c r="N135" s="14">
        <f>IF(ISNUMBER(M135), (M135 - $B135) / $B135, "")</f>
        <v>-8.4536082474226837E-2</v>
      </c>
      <c r="O135" s="16">
        <f>IF(ISNUMBER(M135), $B145 * N135, "")</f>
        <v>-12680.412371134025</v>
      </c>
      <c r="Q135" s="240"/>
      <c r="R135" s="241"/>
      <c r="S135" s="242"/>
    </row>
    <row r="136" spans="1:19" ht="17.25" thickBot="1">
      <c r="A136" s="125" t="s">
        <v>212</v>
      </c>
      <c r="B136" s="126">
        <v>6.62</v>
      </c>
      <c r="C136" s="77">
        <v>1.5128593E-3</v>
      </c>
      <c r="D136" s="15">
        <v>6.07</v>
      </c>
      <c r="E136" s="32">
        <f t="shared" ref="E136:E139" si="70">IF(ISNUMBER(D136), (D136 - $B136) / $B136, "")</f>
        <v>-8.3081570996978826E-2</v>
      </c>
      <c r="F136" s="18">
        <f>IF(ISNUMBER(D136), $B145 * E136, "")</f>
        <v>-12462.235649546825</v>
      </c>
      <c r="G136" s="31">
        <v>6.12</v>
      </c>
      <c r="H136" s="32">
        <f t="shared" ref="H136:H139" si="71">IF(ISNUMBER(G136), (G136 - $B136) / $B136, "")</f>
        <v>-7.5528700906344406E-2</v>
      </c>
      <c r="I136" s="101">
        <f>IF(ISNUMBER(G136), $B145 * H136, "")</f>
        <v>-11329.305135951661</v>
      </c>
      <c r="J136" s="15">
        <v>6.14</v>
      </c>
      <c r="K136" s="32">
        <f t="shared" ref="K136:K139" si="72">IF(ISNUMBER(J136), (J136 - $B136) / $B136, "")</f>
        <v>-7.2507552870090697E-2</v>
      </c>
      <c r="L136" s="18">
        <f>IF(ISNUMBER(J136), $B145 * K136, "")</f>
        <v>-10876.132930513604</v>
      </c>
      <c r="M136" s="31">
        <v>6.18</v>
      </c>
      <c r="N136" s="32">
        <f t="shared" ref="N136:N139" si="73">IF(ISNUMBER(M136), (M136 - $B136) / $B136, "")</f>
        <v>-6.6465256797583139E-2</v>
      </c>
      <c r="O136" s="18">
        <f>IF(ISNUMBER(M136), $B145 * N136, "")</f>
        <v>-9969.78851963747</v>
      </c>
      <c r="Q136" s="243"/>
      <c r="R136" s="244"/>
      <c r="S136" s="245"/>
    </row>
    <row r="137" spans="1:19" ht="17.25" thickBot="1">
      <c r="A137" s="125" t="s">
        <v>186</v>
      </c>
      <c r="B137" s="126">
        <v>9.81</v>
      </c>
      <c r="C137" s="77">
        <v>1.0204082000000001E-3</v>
      </c>
      <c r="D137" s="15">
        <v>9.02</v>
      </c>
      <c r="E137" s="32">
        <f t="shared" si="70"/>
        <v>-8.0530071355759514E-2</v>
      </c>
      <c r="F137" s="18">
        <f>IF(ISNUMBER(D137), $B145 * E137, "")</f>
        <v>-12079.510703363927</v>
      </c>
      <c r="G137" s="31">
        <v>9.14</v>
      </c>
      <c r="H137" s="32">
        <f t="shared" si="71"/>
        <v>-6.8297655453618752E-2</v>
      </c>
      <c r="I137" s="101">
        <f>IF(ISNUMBER(G137), $B145 * H137, "")</f>
        <v>-10244.648318042813</v>
      </c>
      <c r="J137" s="15">
        <v>9.33</v>
      </c>
      <c r="K137" s="32">
        <f t="shared" si="72"/>
        <v>-4.8929663608562733E-2</v>
      </c>
      <c r="L137" s="18">
        <f>IF(ISNUMBER(J137), $B145 * K137, "")</f>
        <v>-7339.4495412844099</v>
      </c>
      <c r="M137" s="31">
        <v>9.35</v>
      </c>
      <c r="N137" s="32">
        <f t="shared" si="73"/>
        <v>-4.6890927624872666E-2</v>
      </c>
      <c r="O137" s="18">
        <f>IF(ISNUMBER(M137), $B145 * N137, "")</f>
        <v>-7033.6391437309003</v>
      </c>
      <c r="Q137" s="228"/>
      <c r="R137" s="228"/>
      <c r="S137" s="228"/>
    </row>
    <row r="138" spans="1:19" ht="17.25" thickBot="1">
      <c r="A138" s="125" t="s">
        <v>175</v>
      </c>
      <c r="B138" s="126">
        <v>10.199999999999999</v>
      </c>
      <c r="C138" s="77">
        <v>0</v>
      </c>
      <c r="D138" s="15">
        <v>9.4</v>
      </c>
      <c r="E138" s="32">
        <f t="shared" si="70"/>
        <v>-7.843137254901951E-2</v>
      </c>
      <c r="F138" s="18">
        <f>IF(ISNUMBER(D138), $B145 * E138, "")</f>
        <v>-11764.705882352926</v>
      </c>
      <c r="G138" s="31">
        <v>9.43</v>
      </c>
      <c r="H138" s="32">
        <f t="shared" si="71"/>
        <v>-7.549019607843134E-2</v>
      </c>
      <c r="I138" s="101">
        <f>IF(ISNUMBER(G138), $B145 * H138, "")</f>
        <v>-11323.529411764701</v>
      </c>
      <c r="J138" s="15">
        <v>9.41</v>
      </c>
      <c r="K138" s="32">
        <f t="shared" si="72"/>
        <v>-7.7450980392156782E-2</v>
      </c>
      <c r="L138" s="18">
        <f>IF(ISNUMBER(J138), $B145 * K138, "")</f>
        <v>-11617.647058823517</v>
      </c>
      <c r="M138" s="31">
        <v>9.4600000000000009</v>
      </c>
      <c r="N138" s="32">
        <f t="shared" si="73"/>
        <v>-7.2549019607842991E-2</v>
      </c>
      <c r="O138" s="18">
        <f>IF(ISNUMBER(M138), $B145 * N138, "")</f>
        <v>-10882.352941176448</v>
      </c>
      <c r="Q138" s="223"/>
      <c r="R138" s="223"/>
      <c r="S138" s="223"/>
    </row>
    <row r="139" spans="1:19" ht="17.25" thickBot="1">
      <c r="A139" s="127" t="s">
        <v>206</v>
      </c>
      <c r="B139" s="128">
        <v>10.4</v>
      </c>
      <c r="C139" s="78">
        <v>0</v>
      </c>
      <c r="D139" s="20">
        <v>9.6</v>
      </c>
      <c r="E139" s="21">
        <f t="shared" si="70"/>
        <v>-7.6923076923076983E-2</v>
      </c>
      <c r="F139" s="22">
        <f>IF(ISNUMBER(D139), $B145 * E139, "")</f>
        <v>-11538.461538461548</v>
      </c>
      <c r="G139" s="30">
        <v>9.73</v>
      </c>
      <c r="H139" s="21">
        <f t="shared" si="71"/>
        <v>-6.4423076923076916E-2</v>
      </c>
      <c r="I139" s="105">
        <f>IF(ISNUMBER(G139), $B145 * H139, "")</f>
        <v>-9663.4615384615372</v>
      </c>
      <c r="J139" s="20">
        <v>9.59</v>
      </c>
      <c r="K139" s="21">
        <f t="shared" si="72"/>
        <v>-7.7884615384615427E-2</v>
      </c>
      <c r="L139" s="22">
        <f>IF(ISNUMBER(J139), $B145 * K139, "")</f>
        <v>-11682.692307692314</v>
      </c>
      <c r="M139" s="30">
        <v>9.94</v>
      </c>
      <c r="N139" s="21">
        <f t="shared" si="73"/>
        <v>-4.423076923076931E-2</v>
      </c>
      <c r="O139" s="22">
        <f>IF(ISNUMBER(M139), $B145 * N139, "")</f>
        <v>-6634.6153846153966</v>
      </c>
      <c r="Q139" s="223"/>
      <c r="R139" s="223"/>
      <c r="S139" s="223"/>
    </row>
    <row r="140" spans="1:19" ht="17.25" thickBot="1">
      <c r="A140" s="125" t="s">
        <v>190</v>
      </c>
      <c r="B140" s="129">
        <v>79.400000000000006</v>
      </c>
      <c r="C140" s="80">
        <v>-1.2578616000000001E-3</v>
      </c>
      <c r="D140" s="106">
        <v>72.8</v>
      </c>
      <c r="E140" s="107">
        <f>IF(ISNUMBER(D140), (D140 - $B140) / $B140, "")</f>
        <v>-8.3123425692695319E-2</v>
      </c>
      <c r="F140" s="108">
        <f>IF(ISNUMBER(D140), $B145 * E140, "")</f>
        <v>-12468.513853904298</v>
      </c>
      <c r="G140" s="109">
        <v>77.099999999999994</v>
      </c>
      <c r="H140" s="107">
        <f>IF(ISNUMBER(G140), (G140 - $B140) / $B140, "")</f>
        <v>-2.8967254408060594E-2</v>
      </c>
      <c r="I140" s="110">
        <f>IF(ISNUMBER(G140), $B145 * H140, "")</f>
        <v>-4345.0881612090889</v>
      </c>
      <c r="J140" s="106">
        <v>78</v>
      </c>
      <c r="K140" s="107">
        <f>IF(ISNUMBER(J140), (J140 - $B140) / $B140, "")</f>
        <v>-1.7632241813602085E-2</v>
      </c>
      <c r="L140" s="108">
        <f>IF(ISNUMBER(J140), $B145 * K140, "")</f>
        <v>-2644.8362720403129</v>
      </c>
      <c r="M140" s="109">
        <v>77.400000000000006</v>
      </c>
      <c r="N140" s="107">
        <f>IF(ISNUMBER(M140), (M140 - $B140) / $B140, "")</f>
        <v>-2.5188916876574305E-2</v>
      </c>
      <c r="O140" s="108">
        <f>IF(ISNUMBER(M140), $B145 * N140, "")</f>
        <v>-3778.3375314861455</v>
      </c>
      <c r="Q140" s="228"/>
      <c r="R140" s="228"/>
      <c r="S140" s="228"/>
    </row>
    <row r="141" spans="1:19" ht="17.25" thickBot="1">
      <c r="A141" s="125" t="s">
        <v>147</v>
      </c>
      <c r="B141" s="126">
        <v>8.14</v>
      </c>
      <c r="C141" s="77">
        <v>-4.8899755999999997E-3</v>
      </c>
      <c r="D141" s="15">
        <v>7.4</v>
      </c>
      <c r="E141" s="32">
        <f t="shared" ref="E141:E144" si="74">IF(ISNUMBER(D141), (D141 - $B141) / $B141, "")</f>
        <v>-9.0909090909090925E-2</v>
      </c>
      <c r="F141" s="18">
        <f>IF(ISNUMBER(D141), $B145 * E141, "")</f>
        <v>-13636.36363636364</v>
      </c>
      <c r="G141" s="31">
        <v>7.51</v>
      </c>
      <c r="H141" s="32">
        <f t="shared" ref="H141:H144" si="75">IF(ISNUMBER(G141), (G141 - $B141) / $B141, "")</f>
        <v>-7.7395577395577481E-2</v>
      </c>
      <c r="I141" s="101">
        <f>IF(ISNUMBER(G141), $B145 * H141, "")</f>
        <v>-11609.336609336622</v>
      </c>
      <c r="J141" s="15">
        <v>7.45</v>
      </c>
      <c r="K141" s="32">
        <f t="shared" ref="K141:K144" si="76">IF(ISNUMBER(J141), (J141 - $B141) / $B141, "")</f>
        <v>-8.4766584766584815E-2</v>
      </c>
      <c r="L141" s="18">
        <f>IF(ISNUMBER(J141), $B145 * K141, "")</f>
        <v>-12714.987714987723</v>
      </c>
      <c r="M141" s="31">
        <v>7.52</v>
      </c>
      <c r="N141" s="32">
        <f t="shared" ref="N141:N144" si="77">IF(ISNUMBER(M141), (M141 - $B141) / $B141, "")</f>
        <v>-7.6167076167076284E-2</v>
      </c>
      <c r="O141" s="18">
        <f>IF(ISNUMBER(M141), $B145 * N141, "")</f>
        <v>-11425.061425061442</v>
      </c>
      <c r="Q141" s="228"/>
      <c r="R141" s="228"/>
      <c r="S141" s="228"/>
    </row>
    <row r="142" spans="1:19" ht="17.25" thickBot="1">
      <c r="A142" s="125" t="s">
        <v>198</v>
      </c>
      <c r="B142" s="126">
        <v>46</v>
      </c>
      <c r="C142" s="77">
        <v>-6.4794815999999998E-3</v>
      </c>
      <c r="D142" s="15">
        <v>42.5</v>
      </c>
      <c r="E142" s="32">
        <f t="shared" si="74"/>
        <v>-7.6086956521739135E-2</v>
      </c>
      <c r="F142" s="18">
        <f>IF(ISNUMBER(D142), $B145 * E142, "")</f>
        <v>-11413.04347826087</v>
      </c>
      <c r="G142" s="31">
        <v>42.1</v>
      </c>
      <c r="H142" s="32">
        <f t="shared" si="75"/>
        <v>-8.4782608695652142E-2</v>
      </c>
      <c r="I142" s="101">
        <f>IF(ISNUMBER(G142), $B145 * H142, "")</f>
        <v>-12717.391304347821</v>
      </c>
      <c r="J142" s="15">
        <v>41.7</v>
      </c>
      <c r="K142" s="32">
        <f t="shared" si="76"/>
        <v>-9.347826086956515E-2</v>
      </c>
      <c r="L142" s="18">
        <f>IF(ISNUMBER(J142), $B145 * K142, "")</f>
        <v>-14021.739130434773</v>
      </c>
      <c r="M142" s="31">
        <v>42.4</v>
      </c>
      <c r="N142" s="32">
        <f t="shared" si="77"/>
        <v>-7.8260869565217425E-2</v>
      </c>
      <c r="O142" s="18">
        <f>IF(ISNUMBER(M142), $B145 * N142, "")</f>
        <v>-11739.130434782614</v>
      </c>
      <c r="Q142" s="228"/>
      <c r="R142" s="228"/>
      <c r="S142" s="228"/>
    </row>
    <row r="143" spans="1:19">
      <c r="A143" s="125" t="s">
        <v>200</v>
      </c>
      <c r="B143" s="126">
        <v>10.9</v>
      </c>
      <c r="C143" s="77">
        <v>-9.0909091000000008E-3</v>
      </c>
      <c r="D143" s="15">
        <v>10</v>
      </c>
      <c r="E143" s="32">
        <f t="shared" si="74"/>
        <v>-8.2568807339449574E-2</v>
      </c>
      <c r="F143" s="18">
        <f>IF(ISNUMBER(D143), $B145 * E143, "")</f>
        <v>-12385.321100917436</v>
      </c>
      <c r="G143" s="31">
        <v>10.199999999999999</v>
      </c>
      <c r="H143" s="32">
        <f t="shared" si="75"/>
        <v>-6.4220183486238633E-2</v>
      </c>
      <c r="I143" s="101">
        <f>IF(ISNUMBER(G143), $B145 * H143, "")</f>
        <v>-9633.0275229357958</v>
      </c>
      <c r="J143" s="15">
        <v>9.85</v>
      </c>
      <c r="K143" s="32">
        <f t="shared" si="76"/>
        <v>-9.6330275229357859E-2</v>
      </c>
      <c r="L143" s="18">
        <f>IF(ISNUMBER(J143), $B145 * K143, "")</f>
        <v>-14449.541284403678</v>
      </c>
      <c r="M143" s="31">
        <v>10.199999999999999</v>
      </c>
      <c r="N143" s="32">
        <f t="shared" si="77"/>
        <v>-6.4220183486238633E-2</v>
      </c>
      <c r="O143" s="18">
        <f>IF(ISNUMBER(M143), $B145 * N143, "")</f>
        <v>-9633.0275229357958</v>
      </c>
      <c r="Q143" s="250"/>
      <c r="R143" s="251"/>
      <c r="S143" s="252"/>
    </row>
    <row r="144" spans="1:19" ht="17.25" thickBot="1">
      <c r="A144" s="130" t="s">
        <v>204</v>
      </c>
      <c r="B144" s="131">
        <v>7.16</v>
      </c>
      <c r="C144" s="79">
        <v>-1.1049723799999999E-2</v>
      </c>
      <c r="D144" s="24">
        <v>6.55</v>
      </c>
      <c r="E144" s="25">
        <f t="shared" si="74"/>
        <v>-8.5195530726257032E-2</v>
      </c>
      <c r="F144" s="104">
        <f>IF(ISNUMBER(D144), $B145 * E144, "")</f>
        <v>-12779.329608938555</v>
      </c>
      <c r="G144" s="102">
        <v>6.55</v>
      </c>
      <c r="H144" s="25">
        <f t="shared" si="75"/>
        <v>-8.5195530726257032E-2</v>
      </c>
      <c r="I144" s="103">
        <f>IF(ISNUMBER(G144), $B145 * H144, "")</f>
        <v>-12779.329608938555</v>
      </c>
      <c r="J144" s="24">
        <v>6.44</v>
      </c>
      <c r="K144" s="25">
        <f t="shared" si="76"/>
        <v>-0.10055865921787706</v>
      </c>
      <c r="L144" s="104">
        <f>IF(ISNUMBER(J144), $B145 * K144, "")</f>
        <v>-15083.798882681558</v>
      </c>
      <c r="M144" s="102">
        <v>6.52</v>
      </c>
      <c r="N144" s="25">
        <f t="shared" si="77"/>
        <v>-8.9385474860335268E-2</v>
      </c>
      <c r="O144" s="104">
        <f>IF(ISNUMBER(M144), $B145 * N144, "")</f>
        <v>-13407.821229050291</v>
      </c>
      <c r="Q144" s="253"/>
      <c r="R144" s="254"/>
      <c r="S144" s="255"/>
    </row>
    <row r="145" spans="1:19" ht="17.25" thickBot="1">
      <c r="A145" s="132" t="s">
        <v>266</v>
      </c>
      <c r="B145" s="261">
        <f>$B$37</f>
        <v>150000</v>
      </c>
      <c r="C145" s="262"/>
      <c r="D145" s="26" t="s">
        <v>267</v>
      </c>
      <c r="E145" s="27">
        <f>IF(COUNT(E125:E144), SUM(E125:E144) / COUNT(E125:E144), 0)</f>
        <v>-9.1968763001501988E-2</v>
      </c>
      <c r="F145" s="28">
        <f>SUM(F125:F144)</f>
        <v>-275906.2890045059</v>
      </c>
      <c r="G145" s="26" t="s">
        <v>267</v>
      </c>
      <c r="H145" s="27">
        <f>IF(COUNT(H125:H144), SUM(H125:H144) / COUNT(H125:H144), 0)</f>
        <v>-8.0833317153565579E-2</v>
      </c>
      <c r="I145" s="28">
        <f>SUM(I125:I144)</f>
        <v>-242499.95146069676</v>
      </c>
      <c r="J145" s="26" t="s">
        <v>267</v>
      </c>
      <c r="K145" s="27">
        <f>IF(COUNT(K125:K144), SUM(K125:K144) / COUNT(K125:K144), 0)</f>
        <v>-9.0688799715217788E-2</v>
      </c>
      <c r="L145" s="28">
        <f>SUM(L125:L144)</f>
        <v>-272066.39914565335</v>
      </c>
      <c r="M145" s="26" t="s">
        <v>267</v>
      </c>
      <c r="N145" s="27">
        <f>IF(COUNT(N125:N144), SUM(N125:N144) / COUNT(N125:N144), 0)</f>
        <v>-7.8593552089688351E-2</v>
      </c>
      <c r="O145" s="28">
        <f>SUM(O125:O144)</f>
        <v>-235780.65626906502</v>
      </c>
      <c r="Q145" s="256"/>
      <c r="R145" s="257"/>
      <c r="S145" s="258"/>
    </row>
    <row r="147" spans="1:19" ht="17.25" thickBot="1"/>
    <row r="148" spans="1:19" ht="17.25" thickBot="1">
      <c r="A148" s="202" t="s">
        <v>255</v>
      </c>
      <c r="B148" s="203"/>
      <c r="C148" s="203"/>
      <c r="D148" s="203"/>
      <c r="E148" s="203"/>
      <c r="F148" s="203"/>
      <c r="G148" s="203"/>
      <c r="H148" s="203"/>
      <c r="I148" s="203"/>
      <c r="J148" s="203"/>
      <c r="K148" s="203"/>
      <c r="L148" s="203"/>
      <c r="M148" s="203"/>
      <c r="N148" s="203"/>
      <c r="O148" s="204"/>
      <c r="Q148" s="223"/>
      <c r="R148" s="223"/>
      <c r="S148" s="223"/>
    </row>
    <row r="149" spans="1:19" ht="17.25" thickBot="1">
      <c r="A149" s="198" t="s">
        <v>263</v>
      </c>
      <c r="B149" s="202" t="s">
        <v>49</v>
      </c>
      <c r="C149" s="204"/>
      <c r="D149" s="202" t="s">
        <v>57</v>
      </c>
      <c r="E149" s="203"/>
      <c r="F149" s="204"/>
      <c r="G149" s="229">
        <f>_xlfn.IFNA(VLOOKUP(B149, 현재가테이블!$B$2:$D$200, 2, FALSE), "-")</f>
        <v>48446000</v>
      </c>
      <c r="H149" s="230"/>
      <c r="I149" s="231"/>
      <c r="J149" s="202" t="s">
        <v>58</v>
      </c>
      <c r="K149" s="203"/>
      <c r="L149" s="204"/>
      <c r="M149" s="232">
        <f>_xlfn.IFNA(VLOOKUP(B149, 현재가테이블!$B$2:$D$200, 3, FALSE), "-")</f>
        <v>4.5040769699999997E-2</v>
      </c>
      <c r="N149" s="233"/>
      <c r="O149" s="234"/>
      <c r="Q149" s="223"/>
      <c r="R149" s="223"/>
      <c r="S149" s="223"/>
    </row>
    <row r="150" spans="1:19" ht="17.25" thickBot="1">
      <c r="A150" s="263" t="s">
        <v>54</v>
      </c>
      <c r="B150" s="265" t="str">
        <f>TEXT($G$1, "[$-ko-KR]yyyy-mm-dd(ddd) ") &amp; "오전 00:00"</f>
        <v>2022-02-24(목) 오전 00:00</v>
      </c>
      <c r="C150" s="266"/>
      <c r="D150" s="225" t="str">
        <f>TEXT($G$1, "[$-ko-KR]yyyy-mm-dd(ddd) ") &amp; "오후 14:00"</f>
        <v>2022-02-24(목) 오후 14:00</v>
      </c>
      <c r="E150" s="226"/>
      <c r="F150" s="227"/>
      <c r="G150" s="225" t="str">
        <f>TEXT($G$1, "[$-ko-KR]yyyy-mm-dd(ddd) ") &amp; "오후 19:00"</f>
        <v>2022-02-24(목) 오후 19:00</v>
      </c>
      <c r="H150" s="226"/>
      <c r="I150" s="227"/>
      <c r="J150" s="225" t="str">
        <f>TEXT($G$1, "[$-ko-KR]yyyy-mm-dd(ddd) ") &amp; "오후 21:00"</f>
        <v>2022-02-24(목) 오후 21:00</v>
      </c>
      <c r="K150" s="226"/>
      <c r="L150" s="227"/>
      <c r="M150" s="225" t="str">
        <f>TEXT($G$1+1, "[$-ko-KR]yyyy-mm-dd(ddd) ") &amp; "오전 00:00"</f>
        <v>2022-02-25(금) 오전 00:00</v>
      </c>
      <c r="N150" s="226"/>
      <c r="O150" s="227"/>
      <c r="Q150" s="223"/>
      <c r="R150" s="223"/>
      <c r="S150" s="223"/>
    </row>
    <row r="151" spans="1:19" ht="17.25" thickBot="1">
      <c r="A151" s="264"/>
      <c r="B151" s="121" t="s">
        <v>57</v>
      </c>
      <c r="C151" s="122" t="s">
        <v>58</v>
      </c>
      <c r="D151" s="2" t="s">
        <v>57</v>
      </c>
      <c r="E151" s="10" t="s">
        <v>264</v>
      </c>
      <c r="F151" s="11" t="s">
        <v>265</v>
      </c>
      <c r="G151" s="199" t="s">
        <v>57</v>
      </c>
      <c r="H151" s="200" t="s">
        <v>264</v>
      </c>
      <c r="I151" s="201" t="s">
        <v>265</v>
      </c>
      <c r="J151" s="10" t="s">
        <v>57</v>
      </c>
      <c r="K151" s="10" t="s">
        <v>264</v>
      </c>
      <c r="L151" s="115" t="s">
        <v>265</v>
      </c>
      <c r="M151" s="2" t="s">
        <v>57</v>
      </c>
      <c r="N151" s="10" t="s">
        <v>264</v>
      </c>
      <c r="O151" s="66" t="s">
        <v>265</v>
      </c>
      <c r="Q151" s="228"/>
      <c r="R151" s="228"/>
      <c r="S151" s="228"/>
    </row>
    <row r="152" spans="1:19" ht="17.25" thickBot="1">
      <c r="A152" s="123" t="s">
        <v>89</v>
      </c>
      <c r="B152" s="124">
        <v>882</v>
      </c>
      <c r="C152" s="76">
        <v>5.7012542999999999E-3</v>
      </c>
      <c r="D152" s="13">
        <v>798</v>
      </c>
      <c r="E152" s="14">
        <f>IF(ISNUMBER(D152), (D152 - $B152) / $B152, "")</f>
        <v>-9.5238095238095233E-2</v>
      </c>
      <c r="F152" s="16">
        <f>IF(ISNUMBER(D152), $B172 * E152, "")</f>
        <v>-14285.714285714284</v>
      </c>
      <c r="G152" s="29">
        <v>793</v>
      </c>
      <c r="H152" s="14">
        <f>IF(ISNUMBER(G152), (G152 - $B152) / $B152, "")</f>
        <v>-0.10090702947845805</v>
      </c>
      <c r="I152" s="100">
        <f>IF(ISNUMBER(G152), $B172 * H152, "")</f>
        <v>-15136.054421768707</v>
      </c>
      <c r="J152" s="13">
        <v>789</v>
      </c>
      <c r="K152" s="14">
        <f>IF(ISNUMBER(J152), (J152 - $B152) / $B152, "")</f>
        <v>-0.10544217687074831</v>
      </c>
      <c r="L152" s="16">
        <f>IF(ISNUMBER(J152), $B172 * K152, "")</f>
        <v>-15816.326530612247</v>
      </c>
      <c r="M152" s="29">
        <v>803</v>
      </c>
      <c r="N152" s="14">
        <f>IF(ISNUMBER(M152), (M152 - $B152) / $B152, "")</f>
        <v>-8.9569160997732433E-2</v>
      </c>
      <c r="O152" s="16">
        <f>IF(ISNUMBER(M152), $B172 * N152, "")</f>
        <v>-13435.374149659865</v>
      </c>
      <c r="Q152" s="223"/>
      <c r="R152" s="223"/>
      <c r="S152" s="223"/>
    </row>
    <row r="153" spans="1:19" ht="17.25" thickBot="1">
      <c r="A153" s="125" t="s">
        <v>188</v>
      </c>
      <c r="B153" s="126">
        <v>208</v>
      </c>
      <c r="C153" s="77">
        <v>4.8309179000000004E-3</v>
      </c>
      <c r="D153" s="15">
        <v>189</v>
      </c>
      <c r="E153" s="32">
        <f t="shared" ref="E153:E156" si="78">IF(ISNUMBER(D153), (D153 - $B153) / $B153, "")</f>
        <v>-9.1346153846153841E-2</v>
      </c>
      <c r="F153" s="18">
        <f>IF(ISNUMBER(D153), $B172 * E153, "")</f>
        <v>-13701.923076923076</v>
      </c>
      <c r="G153" s="31">
        <v>188</v>
      </c>
      <c r="H153" s="32">
        <f t="shared" ref="H153:H156" si="79">IF(ISNUMBER(G153), (G153 - $B153) / $B153, "")</f>
        <v>-9.6153846153846159E-2</v>
      </c>
      <c r="I153" s="101">
        <f>IF(ISNUMBER(G153), $B172 * H153, "")</f>
        <v>-14423.076923076924</v>
      </c>
      <c r="J153" s="15">
        <v>187</v>
      </c>
      <c r="K153" s="32">
        <f t="shared" ref="K153:K156" si="80">IF(ISNUMBER(J153), (J153 - $B153) / $B153, "")</f>
        <v>-0.10096153846153846</v>
      </c>
      <c r="L153" s="18">
        <f>IF(ISNUMBER(J153), $B172 * K153, "")</f>
        <v>-15144.23076923077</v>
      </c>
      <c r="M153" s="31">
        <v>190</v>
      </c>
      <c r="N153" s="32">
        <f t="shared" ref="N153:N156" si="81">IF(ISNUMBER(M153), (M153 - $B153) / $B153, "")</f>
        <v>-8.6538461538461536E-2</v>
      </c>
      <c r="O153" s="18">
        <f>IF(ISNUMBER(M153), $B172 * N153, "")</f>
        <v>-12980.76923076923</v>
      </c>
      <c r="Q153" s="223"/>
      <c r="R153" s="223"/>
      <c r="S153" s="223"/>
    </row>
    <row r="154" spans="1:19" ht="17.25" thickBot="1">
      <c r="A154" s="125" t="s">
        <v>202</v>
      </c>
      <c r="B154" s="126">
        <v>434</v>
      </c>
      <c r="C154" s="77">
        <v>4.6296295999999999E-3</v>
      </c>
      <c r="D154" s="15">
        <v>388</v>
      </c>
      <c r="E154" s="32">
        <f t="shared" si="78"/>
        <v>-0.10599078341013825</v>
      </c>
      <c r="F154" s="18">
        <f>IF(ISNUMBER(D154), $B172 * E154, "")</f>
        <v>-15898.617511520737</v>
      </c>
      <c r="G154" s="31">
        <v>386</v>
      </c>
      <c r="H154" s="32">
        <f t="shared" si="79"/>
        <v>-0.11059907834101383</v>
      </c>
      <c r="I154" s="101">
        <f>IF(ISNUMBER(G154), $B172 * H154, "")</f>
        <v>-16589.861751152075</v>
      </c>
      <c r="J154" s="15">
        <v>382</v>
      </c>
      <c r="K154" s="32">
        <f t="shared" si="80"/>
        <v>-0.11981566820276497</v>
      </c>
      <c r="L154" s="18">
        <f>IF(ISNUMBER(J154), $B172 * K154, "")</f>
        <v>-17972.350230414744</v>
      </c>
      <c r="M154" s="31">
        <v>394</v>
      </c>
      <c r="N154" s="32">
        <f t="shared" si="81"/>
        <v>-9.2165898617511524E-2</v>
      </c>
      <c r="O154" s="18">
        <f>IF(ISNUMBER(M154), $B172 * N154, "")</f>
        <v>-13824.884792626728</v>
      </c>
      <c r="Q154" s="228"/>
      <c r="R154" s="228"/>
      <c r="S154" s="228"/>
    </row>
    <row r="155" spans="1:19" ht="17.25" thickBot="1">
      <c r="A155" s="125" t="s">
        <v>173</v>
      </c>
      <c r="B155" s="126">
        <v>916</v>
      </c>
      <c r="C155" s="77">
        <v>3.2858708E-3</v>
      </c>
      <c r="D155" s="15">
        <v>805</v>
      </c>
      <c r="E155" s="32">
        <f t="shared" si="78"/>
        <v>-0.12117903930131005</v>
      </c>
      <c r="F155" s="18">
        <f>IF(ISNUMBER(D155), $B172 * E155, "")</f>
        <v>-18176.855895196506</v>
      </c>
      <c r="G155" s="31">
        <v>785</v>
      </c>
      <c r="H155" s="32">
        <f t="shared" si="79"/>
        <v>-0.14301310043668122</v>
      </c>
      <c r="I155" s="101">
        <f>IF(ISNUMBER(G155), $B172 * H155, "")</f>
        <v>-21451.965065502183</v>
      </c>
      <c r="J155" s="15">
        <v>781</v>
      </c>
      <c r="K155" s="32">
        <f t="shared" si="80"/>
        <v>-0.14737991266375547</v>
      </c>
      <c r="L155" s="18">
        <f>IF(ISNUMBER(J155), $B172 * K155, "")</f>
        <v>-22106.986899563319</v>
      </c>
      <c r="M155" s="31">
        <v>807</v>
      </c>
      <c r="N155" s="32">
        <f t="shared" si="81"/>
        <v>-0.11899563318777293</v>
      </c>
      <c r="O155" s="18">
        <f>IF(ISNUMBER(M155), $B172 * N155, "")</f>
        <v>-17849.34497816594</v>
      </c>
      <c r="Q155" s="228"/>
      <c r="R155" s="228"/>
      <c r="S155" s="228"/>
    </row>
    <row r="156" spans="1:19" ht="17.25" thickBot="1">
      <c r="A156" s="127" t="s">
        <v>240</v>
      </c>
      <c r="B156" s="128">
        <v>984</v>
      </c>
      <c r="C156" s="78">
        <v>0</v>
      </c>
      <c r="D156" s="20">
        <v>889</v>
      </c>
      <c r="E156" s="21">
        <f t="shared" si="78"/>
        <v>-9.6544715447154469E-2</v>
      </c>
      <c r="F156" s="22">
        <f>IF(ISNUMBER(D156), $B172 * E156, "")</f>
        <v>-14481.707317073171</v>
      </c>
      <c r="G156" s="30">
        <v>884</v>
      </c>
      <c r="H156" s="21">
        <f t="shared" si="79"/>
        <v>-0.1016260162601626</v>
      </c>
      <c r="I156" s="105">
        <f>IF(ISNUMBER(G156), $B172 * H156, "")</f>
        <v>-15243.90243902439</v>
      </c>
      <c r="J156" s="20">
        <v>889</v>
      </c>
      <c r="K156" s="21">
        <f t="shared" si="80"/>
        <v>-9.6544715447154469E-2</v>
      </c>
      <c r="L156" s="22">
        <f>IF(ISNUMBER(J156), $B172 * K156, "")</f>
        <v>-14481.707317073171</v>
      </c>
      <c r="M156" s="30">
        <v>894</v>
      </c>
      <c r="N156" s="21">
        <f t="shared" si="81"/>
        <v>-9.1463414634146339E-2</v>
      </c>
      <c r="O156" s="22">
        <f>IF(ISNUMBER(M156), $B172 * N156, "")</f>
        <v>-13719.512195121952</v>
      </c>
      <c r="Q156" s="228"/>
      <c r="R156" s="228"/>
      <c r="S156" s="228"/>
    </row>
    <row r="157" spans="1:19" ht="17.25" thickBot="1">
      <c r="A157" s="125" t="s">
        <v>238</v>
      </c>
      <c r="B157" s="129">
        <v>392</v>
      </c>
      <c r="C157" s="80">
        <v>0</v>
      </c>
      <c r="D157" s="106">
        <v>353</v>
      </c>
      <c r="E157" s="107">
        <f>IF(ISNUMBER(D157), (D157 - $B157) / $B157, "")</f>
        <v>-9.9489795918367346E-2</v>
      </c>
      <c r="F157" s="108">
        <f>IF(ISNUMBER(D157), $B172 * E157, "")</f>
        <v>-14923.469387755102</v>
      </c>
      <c r="G157" s="109">
        <v>350</v>
      </c>
      <c r="H157" s="107">
        <f>IF(ISNUMBER(G157), (G157 - $B157) / $B157, "")</f>
        <v>-0.10714285714285714</v>
      </c>
      <c r="I157" s="110">
        <f>IF(ISNUMBER(G157), $B172 * H157, "")</f>
        <v>-16071.428571428571</v>
      </c>
      <c r="J157" s="106">
        <v>346</v>
      </c>
      <c r="K157" s="107">
        <f>IF(ISNUMBER(J157), (J157 - $B157) / $B157, "")</f>
        <v>-0.11734693877551021</v>
      </c>
      <c r="L157" s="108">
        <f>IF(ISNUMBER(J157), $B172 * K157, "")</f>
        <v>-17602.040816326531</v>
      </c>
      <c r="M157" s="109">
        <v>355</v>
      </c>
      <c r="N157" s="107">
        <f>IF(ISNUMBER(M157), (M157 - $B157) / $B157, "")</f>
        <v>-9.438775510204081E-2</v>
      </c>
      <c r="O157" s="108">
        <f>IF(ISNUMBER(M157), $B172 * N157, "")</f>
        <v>-14158.163265306122</v>
      </c>
      <c r="Q157" s="228"/>
      <c r="R157" s="228"/>
      <c r="S157" s="228"/>
    </row>
    <row r="158" spans="1:19" ht="17.25" thickBot="1">
      <c r="A158" s="125" t="s">
        <v>196</v>
      </c>
      <c r="B158" s="126">
        <v>116</v>
      </c>
      <c r="C158" s="77">
        <v>0</v>
      </c>
      <c r="D158" s="15">
        <v>105</v>
      </c>
      <c r="E158" s="32">
        <f t="shared" ref="E158:E161" si="82">IF(ISNUMBER(D158), (D158 - $B158) / $B158, "")</f>
        <v>-9.4827586206896547E-2</v>
      </c>
      <c r="F158" s="18">
        <f>IF(ISNUMBER(D158), $B172 * E158, "")</f>
        <v>-14224.137931034482</v>
      </c>
      <c r="G158" s="31">
        <v>105</v>
      </c>
      <c r="H158" s="32">
        <f t="shared" ref="H158:H161" si="83">IF(ISNUMBER(G158), (G158 - $B158) / $B158, "")</f>
        <v>-9.4827586206896547E-2</v>
      </c>
      <c r="I158" s="101">
        <f>IF(ISNUMBER(G158), $B172 * H158, "")</f>
        <v>-14224.137931034482</v>
      </c>
      <c r="J158" s="15">
        <v>104</v>
      </c>
      <c r="K158" s="32">
        <f t="shared" ref="K158:K161" si="84">IF(ISNUMBER(J158), (J158 - $B158) / $B158, "")</f>
        <v>-0.10344827586206896</v>
      </c>
      <c r="L158" s="18">
        <f>IF(ISNUMBER(J158), $B172 * K158, "")</f>
        <v>-15517.241379310344</v>
      </c>
      <c r="M158" s="31">
        <v>106</v>
      </c>
      <c r="N158" s="32">
        <f t="shared" ref="N158:N161" si="85">IF(ISNUMBER(M158), (M158 - $B158) / $B158, "")</f>
        <v>-8.6206896551724144E-2</v>
      </c>
      <c r="O158" s="18">
        <f>IF(ISNUMBER(M158), $B172 * N158, "")</f>
        <v>-12931.034482758621</v>
      </c>
      <c r="Q158" s="228"/>
      <c r="R158" s="228"/>
      <c r="S158" s="228"/>
    </row>
    <row r="159" spans="1:19" ht="17.25" thickBot="1">
      <c r="A159" s="125" t="s">
        <v>214</v>
      </c>
      <c r="B159" s="126">
        <v>275</v>
      </c>
      <c r="C159" s="77">
        <v>0</v>
      </c>
      <c r="D159" s="15">
        <v>249</v>
      </c>
      <c r="E159" s="32">
        <f t="shared" si="82"/>
        <v>-9.4545454545454544E-2</v>
      </c>
      <c r="F159" s="18">
        <f>IF(ISNUMBER(D159), $B172 * E159, "")</f>
        <v>-14181.818181818182</v>
      </c>
      <c r="G159" s="31">
        <v>246</v>
      </c>
      <c r="H159" s="32">
        <f t="shared" si="83"/>
        <v>-0.10545454545454545</v>
      </c>
      <c r="I159" s="101">
        <f>IF(ISNUMBER(G159), $B172 * H159, "")</f>
        <v>-15818.181818181818</v>
      </c>
      <c r="J159" s="15">
        <v>246</v>
      </c>
      <c r="K159" s="32">
        <f t="shared" si="84"/>
        <v>-0.10545454545454545</v>
      </c>
      <c r="L159" s="18">
        <f>IF(ISNUMBER(J159), $B172 * K159, "")</f>
        <v>-15818.181818181818</v>
      </c>
      <c r="M159" s="31">
        <v>251</v>
      </c>
      <c r="N159" s="32">
        <f t="shared" si="85"/>
        <v>-8.727272727272728E-2</v>
      </c>
      <c r="O159" s="18">
        <f>IF(ISNUMBER(M159), $B172 * N159, "")</f>
        <v>-13090.909090909092</v>
      </c>
      <c r="Q159" s="228"/>
      <c r="R159" s="228"/>
      <c r="S159" s="228"/>
    </row>
    <row r="160" spans="1:19" ht="17.25" thickBot="1">
      <c r="A160" s="125" t="s">
        <v>262</v>
      </c>
      <c r="B160" s="126">
        <v>160</v>
      </c>
      <c r="C160" s="77">
        <v>0</v>
      </c>
      <c r="D160" s="15">
        <v>143</v>
      </c>
      <c r="E160" s="32">
        <f t="shared" si="82"/>
        <v>-0.10625</v>
      </c>
      <c r="F160" s="18">
        <f>IF(ISNUMBER(D160), $B172 * E160, "")</f>
        <v>-15937.5</v>
      </c>
      <c r="G160" s="31">
        <v>140</v>
      </c>
      <c r="H160" s="32">
        <f t="shared" si="83"/>
        <v>-0.125</v>
      </c>
      <c r="I160" s="101">
        <f>IF(ISNUMBER(G160), $B172 * H160, "")</f>
        <v>-18750</v>
      </c>
      <c r="J160" s="15">
        <v>138</v>
      </c>
      <c r="K160" s="32">
        <f t="shared" si="84"/>
        <v>-0.13750000000000001</v>
      </c>
      <c r="L160" s="18">
        <f>IF(ISNUMBER(J160), $B172 * K160, "")</f>
        <v>-20625</v>
      </c>
      <c r="M160" s="31">
        <v>144</v>
      </c>
      <c r="N160" s="32">
        <f t="shared" si="85"/>
        <v>-0.1</v>
      </c>
      <c r="O160" s="18">
        <f>IF(ISNUMBER(M160), $B172 * N160, "")</f>
        <v>-15000</v>
      </c>
      <c r="Q160" s="33"/>
      <c r="R160" s="33"/>
    </row>
    <row r="161" spans="1:19" ht="17.25" thickBot="1">
      <c r="A161" s="130" t="s">
        <v>208</v>
      </c>
      <c r="B161" s="131">
        <v>979</v>
      </c>
      <c r="C161" s="79">
        <v>-4.0691759999999999E-3</v>
      </c>
      <c r="D161" s="24">
        <v>898</v>
      </c>
      <c r="E161" s="25">
        <f t="shared" si="82"/>
        <v>-8.2737487231869258E-2</v>
      </c>
      <c r="F161" s="104">
        <f>IF(ISNUMBER(D161), $B172 * E161, "")</f>
        <v>-12410.623084780389</v>
      </c>
      <c r="G161" s="102">
        <v>890</v>
      </c>
      <c r="H161" s="25">
        <f t="shared" si="83"/>
        <v>-9.0909090909090912E-2</v>
      </c>
      <c r="I161" s="103">
        <f>IF(ISNUMBER(G161), $B172 * H161, "")</f>
        <v>-13636.363636363636</v>
      </c>
      <c r="J161" s="24">
        <v>878</v>
      </c>
      <c r="K161" s="25">
        <f t="shared" si="84"/>
        <v>-0.10316649642492338</v>
      </c>
      <c r="L161" s="104">
        <f>IF(ISNUMBER(J161), $B172 * K161, "")</f>
        <v>-15474.974463738508</v>
      </c>
      <c r="M161" s="102">
        <v>901</v>
      </c>
      <c r="N161" s="25">
        <f t="shared" si="85"/>
        <v>-7.9673135852911137E-2</v>
      </c>
      <c r="O161" s="104">
        <f>IF(ISNUMBER(M161), $B172 * N161, "")</f>
        <v>-11950.97037793667</v>
      </c>
      <c r="Q161" s="237"/>
      <c r="R161" s="238"/>
      <c r="S161" s="239"/>
    </row>
    <row r="162" spans="1:19">
      <c r="A162" s="123" t="s">
        <v>250</v>
      </c>
      <c r="B162" s="124">
        <v>221</v>
      </c>
      <c r="C162" s="76">
        <v>-4.5045045000000001E-3</v>
      </c>
      <c r="D162" s="13">
        <v>200</v>
      </c>
      <c r="E162" s="14">
        <f>IF(ISNUMBER(D162), (D162 - $B162) / $B162, "")</f>
        <v>-9.5022624434389136E-2</v>
      </c>
      <c r="F162" s="16">
        <f>IF(ISNUMBER(D162), $B172 * E162, "")</f>
        <v>-14253.39366515837</v>
      </c>
      <c r="G162" s="29">
        <v>198</v>
      </c>
      <c r="H162" s="14">
        <f>IF(ISNUMBER(G162), (G162 - $B162) / $B162, "")</f>
        <v>-0.10407239819004525</v>
      </c>
      <c r="I162" s="100">
        <f>IF(ISNUMBER(G162), $B172 * H162, "")</f>
        <v>-15610.859728506788</v>
      </c>
      <c r="J162" s="13">
        <v>198</v>
      </c>
      <c r="K162" s="14">
        <f>IF(ISNUMBER(J162), (J162 - $B162) / $B162, "")</f>
        <v>-0.10407239819004525</v>
      </c>
      <c r="L162" s="16">
        <f>IF(ISNUMBER(J162), $B172 * K162, "")</f>
        <v>-15610.859728506788</v>
      </c>
      <c r="M162" s="29">
        <v>201</v>
      </c>
      <c r="N162" s="14">
        <f>IF(ISNUMBER(M162), (M162 - $B162) / $B162, "")</f>
        <v>-9.0497737556561084E-2</v>
      </c>
      <c r="O162" s="16">
        <f>IF(ISNUMBER(M162), $B172 * N162, "")</f>
        <v>-13574.660633484162</v>
      </c>
      <c r="Q162" s="240"/>
      <c r="R162" s="241"/>
      <c r="S162" s="242"/>
    </row>
    <row r="163" spans="1:19" ht="17.25" thickBot="1">
      <c r="A163" s="125" t="s">
        <v>135</v>
      </c>
      <c r="B163" s="126">
        <v>202</v>
      </c>
      <c r="C163" s="77">
        <v>-4.9261084000000004E-3</v>
      </c>
      <c r="D163" s="15">
        <v>175</v>
      </c>
      <c r="E163" s="32">
        <f t="shared" ref="E163:E166" si="86">IF(ISNUMBER(D163), (D163 - $B163) / $B163, "")</f>
        <v>-0.13366336633663367</v>
      </c>
      <c r="F163" s="18">
        <f>IF(ISNUMBER(D163), $B172 * E163, "")</f>
        <v>-20049.504950495051</v>
      </c>
      <c r="G163" s="31">
        <v>173</v>
      </c>
      <c r="H163" s="32">
        <f t="shared" ref="H163:H166" si="87">IF(ISNUMBER(G163), (G163 - $B163) / $B163, "")</f>
        <v>-0.14356435643564355</v>
      </c>
      <c r="I163" s="101">
        <f>IF(ISNUMBER(G163), $B172 * H163, "")</f>
        <v>-21534.653465346531</v>
      </c>
      <c r="J163" s="15">
        <v>172</v>
      </c>
      <c r="K163" s="32">
        <f t="shared" ref="K163:K166" si="88">IF(ISNUMBER(J163), (J163 - $B163) / $B163, "")</f>
        <v>-0.14851485148514851</v>
      </c>
      <c r="L163" s="18">
        <f>IF(ISNUMBER(J163), $B172 * K163, "")</f>
        <v>-22277.227722772277</v>
      </c>
      <c r="M163" s="31">
        <v>177</v>
      </c>
      <c r="N163" s="32">
        <f t="shared" ref="N163:N166" si="89">IF(ISNUMBER(M163), (M163 - $B163) / $B163, "")</f>
        <v>-0.12376237623762376</v>
      </c>
      <c r="O163" s="18">
        <f>IF(ISNUMBER(M163), $B172 * N163, "")</f>
        <v>-18564.356435643564</v>
      </c>
      <c r="Q163" s="243"/>
      <c r="R163" s="244"/>
      <c r="S163" s="245"/>
    </row>
    <row r="164" spans="1:19" ht="17.25" thickBot="1">
      <c r="A164" s="125" t="s">
        <v>161</v>
      </c>
      <c r="B164" s="126">
        <v>367</v>
      </c>
      <c r="C164" s="77">
        <v>-8.1081081000000006E-3</v>
      </c>
      <c r="D164" s="15">
        <v>337</v>
      </c>
      <c r="E164" s="32">
        <f t="shared" si="86"/>
        <v>-8.1743869209809264E-2</v>
      </c>
      <c r="F164" s="18">
        <f>IF(ISNUMBER(D164), $B172 * E164, "")</f>
        <v>-12261.580381471389</v>
      </c>
      <c r="G164" s="31">
        <v>335</v>
      </c>
      <c r="H164" s="32">
        <f t="shared" si="87"/>
        <v>-8.7193460490463212E-2</v>
      </c>
      <c r="I164" s="101">
        <f>IF(ISNUMBER(G164), $B172 * H164, "")</f>
        <v>-13079.019073569481</v>
      </c>
      <c r="J164" s="15">
        <v>331</v>
      </c>
      <c r="K164" s="32">
        <f t="shared" si="88"/>
        <v>-9.8092643051771122E-2</v>
      </c>
      <c r="L164" s="18">
        <f>IF(ISNUMBER(J164), $B172 * K164, "")</f>
        <v>-14713.896457765668</v>
      </c>
      <c r="M164" s="31">
        <v>342</v>
      </c>
      <c r="N164" s="32">
        <f t="shared" si="89"/>
        <v>-6.8119891008174394E-2</v>
      </c>
      <c r="O164" s="18">
        <f>IF(ISNUMBER(M164), $B172 * N164, "")</f>
        <v>-10217.983651226159</v>
      </c>
      <c r="Q164" s="228"/>
      <c r="R164" s="228"/>
      <c r="S164" s="228"/>
    </row>
    <row r="165" spans="1:19" ht="17.25" thickBot="1">
      <c r="A165" s="125" t="s">
        <v>171</v>
      </c>
      <c r="B165" s="126">
        <v>601</v>
      </c>
      <c r="C165" s="77">
        <v>-8.2508250999999994E-3</v>
      </c>
      <c r="D165" s="15">
        <v>541</v>
      </c>
      <c r="E165" s="32">
        <f t="shared" si="86"/>
        <v>-9.9833610648918464E-2</v>
      </c>
      <c r="F165" s="18">
        <f>IF(ISNUMBER(D165), $B172 * E165, "")</f>
        <v>-14975.041597337769</v>
      </c>
      <c r="G165" s="31">
        <v>539</v>
      </c>
      <c r="H165" s="32">
        <f t="shared" si="87"/>
        <v>-0.10316139767054909</v>
      </c>
      <c r="I165" s="101">
        <f>IF(ISNUMBER(G165), $B172 * H165, "")</f>
        <v>-15474.209650582363</v>
      </c>
      <c r="J165" s="15">
        <v>531</v>
      </c>
      <c r="K165" s="32">
        <f t="shared" si="88"/>
        <v>-0.11647254575707154</v>
      </c>
      <c r="L165" s="18">
        <f>IF(ISNUMBER(J165), $B172 * K165, "")</f>
        <v>-17470.881863560731</v>
      </c>
      <c r="M165" s="31">
        <v>544</v>
      </c>
      <c r="N165" s="32">
        <f t="shared" si="89"/>
        <v>-9.4841930116472545E-2</v>
      </c>
      <c r="O165" s="18">
        <f>IF(ISNUMBER(M165), $B172 * N165, "")</f>
        <v>-14226.289517470881</v>
      </c>
      <c r="Q165" s="223"/>
      <c r="R165" s="223"/>
      <c r="S165" s="223"/>
    </row>
    <row r="166" spans="1:19" ht="17.25" thickBot="1">
      <c r="A166" s="127" t="s">
        <v>107</v>
      </c>
      <c r="B166" s="128">
        <v>102</v>
      </c>
      <c r="C166" s="78">
        <v>-9.7087379000000001E-3</v>
      </c>
      <c r="D166" s="20">
        <v>94.7</v>
      </c>
      <c r="E166" s="21">
        <f t="shared" si="86"/>
        <v>-7.156862745098036E-2</v>
      </c>
      <c r="F166" s="22">
        <f>IF(ISNUMBER(D166), $B172 * E166, "")</f>
        <v>-10735.294117647054</v>
      </c>
      <c r="G166" s="30">
        <v>92.4</v>
      </c>
      <c r="H166" s="21">
        <f t="shared" si="87"/>
        <v>-9.4117647058823473E-2</v>
      </c>
      <c r="I166" s="105">
        <f>IF(ISNUMBER(G166), $B172 * H166, "")</f>
        <v>-14117.647058823521</v>
      </c>
      <c r="J166" s="20">
        <v>92.3</v>
      </c>
      <c r="K166" s="21">
        <f t="shared" si="88"/>
        <v>-9.5098039215686297E-2</v>
      </c>
      <c r="L166" s="22">
        <f>IF(ISNUMBER(J166), $B172 * K166, "")</f>
        <v>-14264.705882352944</v>
      </c>
      <c r="M166" s="30">
        <v>94</v>
      </c>
      <c r="N166" s="21">
        <f t="shared" si="89"/>
        <v>-7.8431372549019607E-2</v>
      </c>
      <c r="O166" s="22">
        <f>IF(ISNUMBER(M166), $B172 * N166, "")</f>
        <v>-11764.705882352941</v>
      </c>
      <c r="Q166" s="223"/>
      <c r="R166" s="223"/>
      <c r="S166" s="223"/>
    </row>
    <row r="167" spans="1:19" ht="17.25" thickBot="1">
      <c r="A167" s="125" t="s">
        <v>222</v>
      </c>
      <c r="B167" s="129">
        <v>885</v>
      </c>
      <c r="C167" s="80">
        <v>-1.00671141E-2</v>
      </c>
      <c r="D167" s="106">
        <v>813</v>
      </c>
      <c r="E167" s="107">
        <f>IF(ISNUMBER(D167), (D167 - $B167) / $B167, "")</f>
        <v>-8.1355932203389825E-2</v>
      </c>
      <c r="F167" s="108">
        <f>IF(ISNUMBER(D167), $B172 * E167, "")</f>
        <v>-12203.389830508473</v>
      </c>
      <c r="G167" s="109">
        <v>805</v>
      </c>
      <c r="H167" s="107">
        <f>IF(ISNUMBER(G167), (G167 - $B167) / $B167, "")</f>
        <v>-9.03954802259887E-2</v>
      </c>
      <c r="I167" s="110">
        <f>IF(ISNUMBER(G167), $B172 * H167, "")</f>
        <v>-13559.322033898305</v>
      </c>
      <c r="J167" s="106">
        <v>806</v>
      </c>
      <c r="K167" s="107">
        <f>IF(ISNUMBER(J167), (J167 - $B167) / $B167, "")</f>
        <v>-8.9265536723163841E-2</v>
      </c>
      <c r="L167" s="108">
        <f>IF(ISNUMBER(J167), $B172 * K167, "")</f>
        <v>-13389.830508474575</v>
      </c>
      <c r="M167" s="109">
        <v>815</v>
      </c>
      <c r="N167" s="107">
        <f>IF(ISNUMBER(M167), (M167 - $B167) / $B167, "")</f>
        <v>-7.909604519774012E-2</v>
      </c>
      <c r="O167" s="108">
        <f>IF(ISNUMBER(M167), $B172 * N167, "")</f>
        <v>-11864.406779661018</v>
      </c>
      <c r="Q167" s="228"/>
      <c r="R167" s="228"/>
      <c r="S167" s="228"/>
    </row>
    <row r="168" spans="1:19" ht="17.25" thickBot="1">
      <c r="A168" s="125" t="s">
        <v>325</v>
      </c>
      <c r="B168" s="126">
        <v>283</v>
      </c>
      <c r="C168" s="77">
        <v>-1.04895105E-2</v>
      </c>
      <c r="D168" s="15">
        <v>244</v>
      </c>
      <c r="E168" s="32">
        <f t="shared" ref="E168:E171" si="90">IF(ISNUMBER(D168), (D168 - $B168) / $B168, "")</f>
        <v>-0.13780918727915195</v>
      </c>
      <c r="F168" s="18">
        <f>IF(ISNUMBER(D168), $B172 * E168, "")</f>
        <v>-20671.378091872793</v>
      </c>
      <c r="G168" s="31">
        <v>239</v>
      </c>
      <c r="H168" s="32">
        <f t="shared" ref="H168:H171" si="91">IF(ISNUMBER(G168), (G168 - $B168) / $B168, "")</f>
        <v>-0.15547703180212014</v>
      </c>
      <c r="I168" s="101">
        <f>IF(ISNUMBER(G168), $B172 * H168, "")</f>
        <v>-23321.55477031802</v>
      </c>
      <c r="J168" s="15">
        <v>239</v>
      </c>
      <c r="K168" s="32">
        <f t="shared" ref="K168:K171" si="92">IF(ISNUMBER(J168), (J168 - $B168) / $B168, "")</f>
        <v>-0.15547703180212014</v>
      </c>
      <c r="L168" s="18">
        <f>IF(ISNUMBER(J168), $B172 * K168, "")</f>
        <v>-23321.55477031802</v>
      </c>
      <c r="M168" s="31">
        <v>249</v>
      </c>
      <c r="N168" s="32">
        <f t="shared" ref="N168:N171" si="93">IF(ISNUMBER(M168), (M168 - $B168) / $B168, "")</f>
        <v>-0.12014134275618374</v>
      </c>
      <c r="O168" s="18">
        <f>IF(ISNUMBER(M168), $B172 * N168, "")</f>
        <v>-18021.20141342756</v>
      </c>
      <c r="Q168" s="228"/>
      <c r="R168" s="228"/>
      <c r="S168" s="228"/>
    </row>
    <row r="169" spans="1:19" ht="17.25" thickBot="1">
      <c r="A169" s="125" t="s">
        <v>224</v>
      </c>
      <c r="B169" s="126">
        <v>841</v>
      </c>
      <c r="C169" s="77">
        <v>-1.05882353E-2</v>
      </c>
      <c r="D169" s="15">
        <v>765</v>
      </c>
      <c r="E169" s="32">
        <f t="shared" si="90"/>
        <v>-9.0368608799048747E-2</v>
      </c>
      <c r="F169" s="18">
        <f>IF(ISNUMBER(D169), $B172 * E169, "")</f>
        <v>-13555.291319857311</v>
      </c>
      <c r="G169" s="31">
        <v>759</v>
      </c>
      <c r="H169" s="32">
        <f t="shared" si="91"/>
        <v>-9.7502972651605235E-2</v>
      </c>
      <c r="I169" s="101">
        <f>IF(ISNUMBER(G169), $B172 * H169, "")</f>
        <v>-14625.445897740785</v>
      </c>
      <c r="J169" s="15">
        <v>752</v>
      </c>
      <c r="K169" s="32">
        <f t="shared" si="92"/>
        <v>-0.10582639714625446</v>
      </c>
      <c r="L169" s="18">
        <f>IF(ISNUMBER(J169), $B172 * K169, "")</f>
        <v>-15873.959571938169</v>
      </c>
      <c r="M169" s="31">
        <v>768</v>
      </c>
      <c r="N169" s="32">
        <f t="shared" si="93"/>
        <v>-8.680142687277051E-2</v>
      </c>
      <c r="O169" s="18">
        <f>IF(ISNUMBER(M169), $B172 * N169, "")</f>
        <v>-13020.214030915577</v>
      </c>
      <c r="Q169" s="228"/>
      <c r="R169" s="228"/>
      <c r="S169" s="228"/>
    </row>
    <row r="170" spans="1:19">
      <c r="A170" s="125" t="s">
        <v>181</v>
      </c>
      <c r="B170" s="126">
        <v>859</v>
      </c>
      <c r="C170" s="77">
        <v>-1.49082569E-2</v>
      </c>
      <c r="D170" s="15">
        <v>935</v>
      </c>
      <c r="E170" s="32">
        <f t="shared" si="90"/>
        <v>8.8474970896391156E-2</v>
      </c>
      <c r="F170" s="18">
        <f>IF(ISNUMBER(D170), $B172 * E170, "")</f>
        <v>13271.245634458674</v>
      </c>
      <c r="G170" s="31">
        <v>890</v>
      </c>
      <c r="H170" s="32">
        <f t="shared" si="91"/>
        <v>3.6088474970896393E-2</v>
      </c>
      <c r="I170" s="101">
        <f>IF(ISNUMBER(G170), $B172 * H170, "")</f>
        <v>5413.2712456344589</v>
      </c>
      <c r="J170" s="15">
        <v>891</v>
      </c>
      <c r="K170" s="32">
        <f t="shared" si="92"/>
        <v>3.7252619324796274E-2</v>
      </c>
      <c r="L170" s="18">
        <f>IF(ISNUMBER(J170), $B172 * K170, "")</f>
        <v>5587.8928987194413</v>
      </c>
      <c r="M170" s="31">
        <v>887</v>
      </c>
      <c r="N170" s="32">
        <f t="shared" si="93"/>
        <v>3.2596041909196738E-2</v>
      </c>
      <c r="O170" s="18">
        <f>IF(ISNUMBER(M170), $B172 * N170, "")</f>
        <v>4889.4062863795107</v>
      </c>
      <c r="Q170" s="250"/>
      <c r="R170" s="251"/>
      <c r="S170" s="252"/>
    </row>
    <row r="171" spans="1:19" ht="17.25" thickBot="1">
      <c r="A171" s="130" t="s">
        <v>236</v>
      </c>
      <c r="B171" s="131">
        <v>105</v>
      </c>
      <c r="C171" s="79">
        <v>-1.8691588799999999E-2</v>
      </c>
      <c r="D171" s="24">
        <v>92.6</v>
      </c>
      <c r="E171" s="25">
        <f t="shared" si="90"/>
        <v>-0.11809523809523816</v>
      </c>
      <c r="F171" s="104">
        <f>IF(ISNUMBER(D171), $B172 * E171, "")</f>
        <v>-17714.285714285725</v>
      </c>
      <c r="G171" s="102">
        <v>91.6</v>
      </c>
      <c r="H171" s="25">
        <f t="shared" si="91"/>
        <v>-0.12761904761904766</v>
      </c>
      <c r="I171" s="103">
        <f>IF(ISNUMBER(G171), $B172 * H171, "")</f>
        <v>-19142.857142857149</v>
      </c>
      <c r="J171" s="24">
        <v>90.6</v>
      </c>
      <c r="K171" s="25">
        <f t="shared" si="92"/>
        <v>-0.13714285714285721</v>
      </c>
      <c r="L171" s="104">
        <f>IF(ISNUMBER(J171), $B172 * K171, "")</f>
        <v>-20571.42857142858</v>
      </c>
      <c r="M171" s="102">
        <v>92.4</v>
      </c>
      <c r="N171" s="25">
        <f t="shared" si="93"/>
        <v>-0.11999999999999994</v>
      </c>
      <c r="O171" s="104">
        <f>IF(ISNUMBER(M171), $B172 * N171, "")</f>
        <v>-17999.999999999993</v>
      </c>
      <c r="Q171" s="253"/>
      <c r="R171" s="254"/>
      <c r="S171" s="255"/>
    </row>
    <row r="172" spans="1:19" ht="17.25" thickBot="1">
      <c r="A172" s="132" t="s">
        <v>266</v>
      </c>
      <c r="B172" s="261">
        <f>$B$37</f>
        <v>150000</v>
      </c>
      <c r="C172" s="262"/>
      <c r="D172" s="26" t="s">
        <v>267</v>
      </c>
      <c r="E172" s="27">
        <f>IF(COUNT(E152:E171), SUM(E152:E171) / COUNT(E152:E171), 0)</f>
        <v>-9.0456760235330419E-2</v>
      </c>
      <c r="F172" s="28">
        <f>SUM(F152:F171)</f>
        <v>-271370.2807059912</v>
      </c>
      <c r="G172" s="26" t="s">
        <v>267</v>
      </c>
      <c r="H172" s="27">
        <f>IF(COUNT(H152:H171), SUM(H152:H171) / COUNT(H152:H171), 0)</f>
        <v>-0.10213242337784709</v>
      </c>
      <c r="I172" s="28">
        <f>SUM(I152:I171)</f>
        <v>-306397.27013354126</v>
      </c>
      <c r="J172" s="26" t="s">
        <v>267</v>
      </c>
      <c r="K172" s="27">
        <f>IF(COUNT(K152:K171), SUM(K152:K171) / COUNT(K152:K171), 0)</f>
        <v>-0.10748849746761657</v>
      </c>
      <c r="L172" s="28">
        <f>SUM(L152:L171)</f>
        <v>-322465.49240284972</v>
      </c>
      <c r="M172" s="26" t="s">
        <v>267</v>
      </c>
      <c r="N172" s="27">
        <f>IF(COUNT(N152:N171), SUM(N152:N171) / COUNT(N152:N171), 0)</f>
        <v>-8.7768458207018854E-2</v>
      </c>
      <c r="O172" s="28">
        <f>SUM(O152:O171)</f>
        <v>-263305.3746210566</v>
      </c>
      <c r="Q172" s="256"/>
      <c r="R172" s="257"/>
      <c r="S172" s="258"/>
    </row>
    <row r="174" spans="1:19" ht="17.25" thickBot="1"/>
    <row r="175" spans="1:19" ht="17.25" thickBot="1">
      <c r="A175" s="202" t="s">
        <v>251</v>
      </c>
      <c r="B175" s="203"/>
      <c r="C175" s="203"/>
      <c r="D175" s="203"/>
      <c r="E175" s="203"/>
      <c r="F175" s="203"/>
      <c r="G175" s="203"/>
      <c r="H175" s="203"/>
      <c r="I175" s="203"/>
      <c r="J175" s="203"/>
      <c r="K175" s="203"/>
      <c r="L175" s="203"/>
      <c r="M175" s="203"/>
      <c r="N175" s="203"/>
      <c r="O175" s="204"/>
      <c r="Q175" s="223"/>
      <c r="R175" s="223"/>
      <c r="S175" s="223"/>
    </row>
    <row r="176" spans="1:19" ht="17.25" thickBot="1">
      <c r="A176" s="198" t="s">
        <v>263</v>
      </c>
      <c r="B176" s="202" t="s">
        <v>49</v>
      </c>
      <c r="C176" s="204"/>
      <c r="D176" s="202" t="s">
        <v>57</v>
      </c>
      <c r="E176" s="203"/>
      <c r="F176" s="204"/>
      <c r="G176" s="229">
        <f>_xlfn.IFNA(VLOOKUP(B176, 현재가테이블!$B$2:$D$200, 2, FALSE), "-")</f>
        <v>48446000</v>
      </c>
      <c r="H176" s="230"/>
      <c r="I176" s="231"/>
      <c r="J176" s="202" t="s">
        <v>58</v>
      </c>
      <c r="K176" s="203"/>
      <c r="L176" s="204"/>
      <c r="M176" s="232">
        <f>_xlfn.IFNA(VLOOKUP(B176, 현재가테이블!$B$2:$D$200, 3, FALSE), "-")</f>
        <v>4.5040769699999997E-2</v>
      </c>
      <c r="N176" s="233"/>
      <c r="O176" s="234"/>
      <c r="Q176" s="223"/>
      <c r="R176" s="223"/>
      <c r="S176" s="223"/>
    </row>
    <row r="177" spans="1:19" ht="17.25" thickBot="1">
      <c r="A177" s="263" t="s">
        <v>54</v>
      </c>
      <c r="B177" s="265" t="str">
        <f>TEXT($G$1, "[$-ko-KR]yyyy-mm-dd(ddd) ") &amp; "오전 00:00"</f>
        <v>2022-02-24(목) 오전 00:00</v>
      </c>
      <c r="C177" s="266"/>
      <c r="D177" s="225" t="str">
        <f>TEXT($G$1, "[$-ko-KR]yyyy-mm-dd(ddd) ") &amp; "오후 14:00"</f>
        <v>2022-02-24(목) 오후 14:00</v>
      </c>
      <c r="E177" s="226"/>
      <c r="F177" s="227"/>
      <c r="G177" s="225" t="str">
        <f>TEXT($G$1, "[$-ko-KR]yyyy-mm-dd(ddd) ") &amp; "오후 19:00"</f>
        <v>2022-02-24(목) 오후 19:00</v>
      </c>
      <c r="H177" s="226"/>
      <c r="I177" s="227"/>
      <c r="J177" s="225" t="str">
        <f>TEXT($G$1, "[$-ko-KR]yyyy-mm-dd(ddd) ") &amp; "오후 21:00"</f>
        <v>2022-02-24(목) 오후 21:00</v>
      </c>
      <c r="K177" s="226"/>
      <c r="L177" s="227"/>
      <c r="M177" s="225" t="str">
        <f>TEXT($G$1+1, "[$-ko-KR]yyyy-mm-dd(ddd) ") &amp; "오전 00:00"</f>
        <v>2022-02-25(금) 오전 00:00</v>
      </c>
      <c r="N177" s="226"/>
      <c r="O177" s="227"/>
      <c r="Q177" s="223"/>
      <c r="R177" s="223"/>
      <c r="S177" s="223"/>
    </row>
    <row r="178" spans="1:19" ht="17.25" thickBot="1">
      <c r="A178" s="264"/>
      <c r="B178" s="121" t="s">
        <v>57</v>
      </c>
      <c r="C178" s="122" t="s">
        <v>58</v>
      </c>
      <c r="D178" s="2" t="s">
        <v>57</v>
      </c>
      <c r="E178" s="10" t="s">
        <v>264</v>
      </c>
      <c r="F178" s="11" t="s">
        <v>265</v>
      </c>
      <c r="G178" s="199" t="s">
        <v>57</v>
      </c>
      <c r="H178" s="200" t="s">
        <v>264</v>
      </c>
      <c r="I178" s="201" t="s">
        <v>265</v>
      </c>
      <c r="J178" s="10" t="s">
        <v>57</v>
      </c>
      <c r="K178" s="10" t="s">
        <v>264</v>
      </c>
      <c r="L178" s="115" t="s">
        <v>265</v>
      </c>
      <c r="M178" s="2" t="s">
        <v>57</v>
      </c>
      <c r="N178" s="10" t="s">
        <v>264</v>
      </c>
      <c r="O178" s="66" t="s">
        <v>265</v>
      </c>
      <c r="Q178" s="228"/>
      <c r="R178" s="228"/>
      <c r="S178" s="228"/>
    </row>
    <row r="179" spans="1:19" ht="17.25" thickBot="1">
      <c r="A179" s="123" t="s">
        <v>133</v>
      </c>
      <c r="B179" s="124">
        <v>2175</v>
      </c>
      <c r="C179" s="76">
        <v>-4.5766590000000003E-3</v>
      </c>
      <c r="D179" s="13">
        <v>1915</v>
      </c>
      <c r="E179" s="14">
        <f>IF(ISNUMBER(D179), (D179 - $B179) / $B179, "")</f>
        <v>-0.11954022988505747</v>
      </c>
      <c r="F179" s="16">
        <f>IF(ISNUMBER(D179), $B199 * E179, "")</f>
        <v>-17931.03448275862</v>
      </c>
      <c r="G179" s="29">
        <v>1940</v>
      </c>
      <c r="H179" s="14">
        <f>IF(ISNUMBER(G179), (G179 - $B179) / $B179, "")</f>
        <v>-0.10804597701149425</v>
      </c>
      <c r="I179" s="100">
        <f>IF(ISNUMBER(G179), $B199 * H179, "")</f>
        <v>-16206.896551724138</v>
      </c>
      <c r="J179" s="13">
        <v>1920</v>
      </c>
      <c r="K179" s="14">
        <f>IF(ISNUMBER(J179), (J179 - $B179) / $B179, "")</f>
        <v>-0.11724137931034483</v>
      </c>
      <c r="L179" s="16">
        <f>IF(ISNUMBER(J179), $B199 * K179, "")</f>
        <v>-17586.206896551725</v>
      </c>
      <c r="M179" s="29">
        <v>1955</v>
      </c>
      <c r="N179" s="14">
        <f>IF(ISNUMBER(M179), (M179 - $B179) / $B179, "")</f>
        <v>-0.10114942528735632</v>
      </c>
      <c r="O179" s="16">
        <f>IF(ISNUMBER(M179), $B199 * N179, "")</f>
        <v>-15172.413793103447</v>
      </c>
      <c r="Q179" s="223"/>
      <c r="R179" s="223"/>
      <c r="S179" s="223"/>
    </row>
    <row r="180" spans="1:19" ht="17.25" thickBot="1">
      <c r="A180" s="125" t="s">
        <v>228</v>
      </c>
      <c r="B180" s="126">
        <v>1025</v>
      </c>
      <c r="C180" s="77">
        <v>-4.8543689000000003E-3</v>
      </c>
      <c r="D180" s="15">
        <v>910</v>
      </c>
      <c r="E180" s="32">
        <f t="shared" ref="E180:E183" si="94">IF(ISNUMBER(D180), (D180 - $B180) / $B180, "")</f>
        <v>-0.11219512195121951</v>
      </c>
      <c r="F180" s="18">
        <f>IF(ISNUMBER(D180), $B199 * E180, "")</f>
        <v>-16829.268292682926</v>
      </c>
      <c r="G180" s="31">
        <v>906</v>
      </c>
      <c r="H180" s="32">
        <f t="shared" ref="H180:H183" si="95">IF(ISNUMBER(G180), (G180 - $B180) / $B180, "")</f>
        <v>-0.11609756097560976</v>
      </c>
      <c r="I180" s="101">
        <f>IF(ISNUMBER(G180), $B199 * H180, "")</f>
        <v>-17414.634146341465</v>
      </c>
      <c r="J180" s="15">
        <v>903</v>
      </c>
      <c r="K180" s="32">
        <f t="shared" ref="K180:K183" si="96">IF(ISNUMBER(J180), (J180 - $B180) / $B180, "")</f>
        <v>-0.11902439024390243</v>
      </c>
      <c r="L180" s="18">
        <f>IF(ISNUMBER(J180), $B199 * K180, "")</f>
        <v>-17853.658536585364</v>
      </c>
      <c r="M180" s="31">
        <v>924</v>
      </c>
      <c r="N180" s="32">
        <f t="shared" ref="N180:N183" si="97">IF(ISNUMBER(M180), (M180 - $B180) / $B180, "")</f>
        <v>-9.8536585365853663E-2</v>
      </c>
      <c r="O180" s="18">
        <f>IF(ISNUMBER(M180), $B199 * N180, "")</f>
        <v>-14780.48780487805</v>
      </c>
      <c r="Q180" s="223"/>
      <c r="R180" s="223"/>
      <c r="S180" s="223"/>
    </row>
    <row r="181" spans="1:19" ht="17.25" thickBot="1">
      <c r="A181" s="125" t="s">
        <v>147</v>
      </c>
      <c r="B181" s="126">
        <v>8.14</v>
      </c>
      <c r="C181" s="77">
        <v>-4.8899755999999997E-3</v>
      </c>
      <c r="D181" s="15">
        <v>7.4</v>
      </c>
      <c r="E181" s="32">
        <f t="shared" si="94"/>
        <v>-9.0909090909090925E-2</v>
      </c>
      <c r="F181" s="18">
        <f>IF(ISNUMBER(D181), $B199 * E181, "")</f>
        <v>-13636.36363636364</v>
      </c>
      <c r="G181" s="31">
        <v>7.51</v>
      </c>
      <c r="H181" s="32">
        <f t="shared" si="95"/>
        <v>-7.7395577395577481E-2</v>
      </c>
      <c r="I181" s="101">
        <f>IF(ISNUMBER(G181), $B199 * H181, "")</f>
        <v>-11609.336609336622</v>
      </c>
      <c r="J181" s="15">
        <v>7.45</v>
      </c>
      <c r="K181" s="32">
        <f t="shared" si="96"/>
        <v>-8.4766584766584815E-2</v>
      </c>
      <c r="L181" s="18">
        <f>IF(ISNUMBER(J181), $B199 * K181, "")</f>
        <v>-12714.987714987723</v>
      </c>
      <c r="M181" s="31">
        <v>7.52</v>
      </c>
      <c r="N181" s="32">
        <f t="shared" si="97"/>
        <v>-7.6167076167076284E-2</v>
      </c>
      <c r="O181" s="18">
        <f>IF(ISNUMBER(M181), $B199 * N181, "")</f>
        <v>-11425.061425061442</v>
      </c>
      <c r="Q181" s="228"/>
      <c r="R181" s="228"/>
      <c r="S181" s="228"/>
    </row>
    <row r="182" spans="1:19" ht="17.25" thickBot="1">
      <c r="A182" s="125" t="s">
        <v>135</v>
      </c>
      <c r="B182" s="126">
        <v>202</v>
      </c>
      <c r="C182" s="77">
        <v>-4.9261084000000004E-3</v>
      </c>
      <c r="D182" s="15">
        <v>175</v>
      </c>
      <c r="E182" s="32">
        <f t="shared" si="94"/>
        <v>-0.13366336633663367</v>
      </c>
      <c r="F182" s="18">
        <f>IF(ISNUMBER(D182), $B199 * E182, "")</f>
        <v>-20049.504950495051</v>
      </c>
      <c r="G182" s="31">
        <v>173</v>
      </c>
      <c r="H182" s="32">
        <f t="shared" si="95"/>
        <v>-0.14356435643564355</v>
      </c>
      <c r="I182" s="101">
        <f>IF(ISNUMBER(G182), $B199 * H182, "")</f>
        <v>-21534.653465346531</v>
      </c>
      <c r="J182" s="15">
        <v>172</v>
      </c>
      <c r="K182" s="32">
        <f t="shared" si="96"/>
        <v>-0.14851485148514851</v>
      </c>
      <c r="L182" s="18">
        <f>IF(ISNUMBER(J182), $B199 * K182, "")</f>
        <v>-22277.227722772277</v>
      </c>
      <c r="M182" s="31">
        <v>177</v>
      </c>
      <c r="N182" s="32">
        <f t="shared" si="97"/>
        <v>-0.12376237623762376</v>
      </c>
      <c r="O182" s="18">
        <f>IF(ISNUMBER(M182), $B199 * N182, "")</f>
        <v>-18564.356435643564</v>
      </c>
      <c r="Q182" s="228"/>
      <c r="R182" s="228"/>
      <c r="S182" s="228"/>
    </row>
    <row r="183" spans="1:19" ht="17.25" thickBot="1">
      <c r="A183" s="127" t="s">
        <v>198</v>
      </c>
      <c r="B183" s="128">
        <v>46</v>
      </c>
      <c r="C183" s="78">
        <v>-6.4794815999999998E-3</v>
      </c>
      <c r="D183" s="20">
        <v>42.5</v>
      </c>
      <c r="E183" s="21">
        <f t="shared" si="94"/>
        <v>-7.6086956521739135E-2</v>
      </c>
      <c r="F183" s="22">
        <f>IF(ISNUMBER(D183), $B199 * E183, "")</f>
        <v>-11413.04347826087</v>
      </c>
      <c r="G183" s="30">
        <v>42.1</v>
      </c>
      <c r="H183" s="21">
        <f t="shared" si="95"/>
        <v>-8.4782608695652142E-2</v>
      </c>
      <c r="I183" s="105">
        <f>IF(ISNUMBER(G183), $B199 * H183, "")</f>
        <v>-12717.391304347821</v>
      </c>
      <c r="J183" s="20">
        <v>41.7</v>
      </c>
      <c r="K183" s="21">
        <f t="shared" si="96"/>
        <v>-9.347826086956515E-2</v>
      </c>
      <c r="L183" s="22">
        <f>IF(ISNUMBER(J183), $B199 * K183, "")</f>
        <v>-14021.739130434773</v>
      </c>
      <c r="M183" s="30">
        <v>42.4</v>
      </c>
      <c r="N183" s="21">
        <f t="shared" si="97"/>
        <v>-7.8260869565217425E-2</v>
      </c>
      <c r="O183" s="22">
        <f>IF(ISNUMBER(M183), $B199 * N183, "")</f>
        <v>-11739.130434782614</v>
      </c>
      <c r="Q183" s="228"/>
      <c r="R183" s="228"/>
      <c r="S183" s="228"/>
    </row>
    <row r="184" spans="1:19" ht="17.25" thickBot="1">
      <c r="A184" s="125" t="s">
        <v>62</v>
      </c>
      <c r="B184" s="129">
        <v>24830</v>
      </c>
      <c r="C184" s="80">
        <v>-7.5939249E-3</v>
      </c>
      <c r="D184" s="106">
        <v>22100</v>
      </c>
      <c r="E184" s="107">
        <f>IF(ISNUMBER(D184), (D184 - $B184) / $B184, "")</f>
        <v>-0.1099476439790576</v>
      </c>
      <c r="F184" s="108">
        <f>IF(ISNUMBER(D184), $B199 * E184, "")</f>
        <v>-16492.146596858638</v>
      </c>
      <c r="G184" s="109">
        <v>21750</v>
      </c>
      <c r="H184" s="107">
        <f>IF(ISNUMBER(G184), (G184 - $B184) / $B184, "")</f>
        <v>-0.12404349577124446</v>
      </c>
      <c r="I184" s="110">
        <f>IF(ISNUMBER(G184), $B199 * H184, "")</f>
        <v>-18606.52436568667</v>
      </c>
      <c r="J184" s="106">
        <v>21920</v>
      </c>
      <c r="K184" s="107">
        <f>IF(ISNUMBER(J184), (J184 - $B184) / $B184, "")</f>
        <v>-0.11719693918646798</v>
      </c>
      <c r="L184" s="108">
        <f>IF(ISNUMBER(J184), $B199 * K184, "")</f>
        <v>-17579.540877970197</v>
      </c>
      <c r="M184" s="109">
        <v>22650</v>
      </c>
      <c r="N184" s="107">
        <f>IF(ISNUMBER(M184), (M184 - $B184) / $B184, "")</f>
        <v>-8.7797019734192502E-2</v>
      </c>
      <c r="O184" s="108">
        <f>IF(ISNUMBER(M184), $B199 * N184, "")</f>
        <v>-13169.552960128874</v>
      </c>
      <c r="Q184" s="228"/>
      <c r="R184" s="228"/>
      <c r="S184" s="228"/>
    </row>
    <row r="185" spans="1:19" ht="17.25" thickBot="1">
      <c r="A185" s="125" t="s">
        <v>161</v>
      </c>
      <c r="B185" s="126">
        <v>367</v>
      </c>
      <c r="C185" s="77">
        <v>-8.1081081000000006E-3</v>
      </c>
      <c r="D185" s="15">
        <v>337</v>
      </c>
      <c r="E185" s="32">
        <f t="shared" ref="E185:E188" si="98">IF(ISNUMBER(D185), (D185 - $B185) / $B185, "")</f>
        <v>-8.1743869209809264E-2</v>
      </c>
      <c r="F185" s="18">
        <f>IF(ISNUMBER(D185), $B199 * E185, "")</f>
        <v>-12261.580381471389</v>
      </c>
      <c r="G185" s="31">
        <v>335</v>
      </c>
      <c r="H185" s="32">
        <f t="shared" ref="H185:H188" si="99">IF(ISNUMBER(G185), (G185 - $B185) / $B185, "")</f>
        <v>-8.7193460490463212E-2</v>
      </c>
      <c r="I185" s="101">
        <f>IF(ISNUMBER(G185), $B199 * H185, "")</f>
        <v>-13079.019073569481</v>
      </c>
      <c r="J185" s="15">
        <v>331</v>
      </c>
      <c r="K185" s="32">
        <f t="shared" ref="K185:K188" si="100">IF(ISNUMBER(J185), (J185 - $B185) / $B185, "")</f>
        <v>-9.8092643051771122E-2</v>
      </c>
      <c r="L185" s="18">
        <f>IF(ISNUMBER(J185), $B199 * K185, "")</f>
        <v>-14713.896457765668</v>
      </c>
      <c r="M185" s="31">
        <v>342</v>
      </c>
      <c r="N185" s="32">
        <f t="shared" ref="N185:N188" si="101">IF(ISNUMBER(M185), (M185 - $B185) / $B185, "")</f>
        <v>-6.8119891008174394E-2</v>
      </c>
      <c r="O185" s="18">
        <f>IF(ISNUMBER(M185), $B199 * N185, "")</f>
        <v>-10217.983651226159</v>
      </c>
      <c r="Q185" s="228"/>
      <c r="R185" s="228"/>
      <c r="S185" s="228"/>
    </row>
    <row r="186" spans="1:19" ht="17.25" thickBot="1">
      <c r="A186" s="125" t="s">
        <v>171</v>
      </c>
      <c r="B186" s="126">
        <v>601</v>
      </c>
      <c r="C186" s="77">
        <v>-8.2508250999999994E-3</v>
      </c>
      <c r="D186" s="15">
        <v>541</v>
      </c>
      <c r="E186" s="32">
        <f t="shared" si="98"/>
        <v>-9.9833610648918464E-2</v>
      </c>
      <c r="F186" s="18">
        <f>IF(ISNUMBER(D186), $B199 * E186, "")</f>
        <v>-14975.041597337769</v>
      </c>
      <c r="G186" s="31">
        <v>539</v>
      </c>
      <c r="H186" s="32">
        <f t="shared" si="99"/>
        <v>-0.10316139767054909</v>
      </c>
      <c r="I186" s="101">
        <f>IF(ISNUMBER(G186), $B199 * H186, "")</f>
        <v>-15474.209650582363</v>
      </c>
      <c r="J186" s="15">
        <v>531</v>
      </c>
      <c r="K186" s="32">
        <f t="shared" si="100"/>
        <v>-0.11647254575707154</v>
      </c>
      <c r="L186" s="18">
        <f>IF(ISNUMBER(J186), $B199 * K186, "")</f>
        <v>-17470.881863560731</v>
      </c>
      <c r="M186" s="31">
        <v>544</v>
      </c>
      <c r="N186" s="32">
        <f t="shared" si="101"/>
        <v>-9.4841930116472545E-2</v>
      </c>
      <c r="O186" s="18">
        <f>IF(ISNUMBER(M186), $B199 * N186, "")</f>
        <v>-14226.289517470881</v>
      </c>
      <c r="Q186" s="228"/>
      <c r="R186" s="228"/>
      <c r="S186" s="228"/>
    </row>
    <row r="187" spans="1:19" ht="17.25" thickBot="1">
      <c r="A187" s="125" t="s">
        <v>111</v>
      </c>
      <c r="B187" s="126">
        <v>3825</v>
      </c>
      <c r="C187" s="77">
        <v>-9.0673574999999996E-3</v>
      </c>
      <c r="D187" s="15">
        <v>3415</v>
      </c>
      <c r="E187" s="32">
        <f t="shared" si="98"/>
        <v>-0.10718954248366012</v>
      </c>
      <c r="F187" s="18">
        <f>IF(ISNUMBER(D187), $B199 * E187, "")</f>
        <v>-16078.431372549019</v>
      </c>
      <c r="G187" s="31">
        <v>3380</v>
      </c>
      <c r="H187" s="32">
        <f t="shared" si="99"/>
        <v>-0.11633986928104575</v>
      </c>
      <c r="I187" s="101">
        <f>IF(ISNUMBER(G187), $B199 * H187, "")</f>
        <v>-17450.980392156864</v>
      </c>
      <c r="J187" s="15">
        <v>3350</v>
      </c>
      <c r="K187" s="32">
        <f t="shared" si="100"/>
        <v>-0.12418300653594772</v>
      </c>
      <c r="L187" s="18">
        <f>IF(ISNUMBER(J187), $B199 * K187, "")</f>
        <v>-18627.450980392157</v>
      </c>
      <c r="M187" s="31">
        <v>3440</v>
      </c>
      <c r="N187" s="32">
        <f t="shared" si="101"/>
        <v>-0.10065359477124183</v>
      </c>
      <c r="O187" s="18">
        <f>IF(ISNUMBER(M187), $B199 * N187, "")</f>
        <v>-15098.039215686274</v>
      </c>
      <c r="Q187" s="33"/>
      <c r="R187" s="33"/>
    </row>
    <row r="188" spans="1:19" ht="17.25" thickBot="1">
      <c r="A188" s="130" t="s">
        <v>200</v>
      </c>
      <c r="B188" s="131">
        <v>10.9</v>
      </c>
      <c r="C188" s="79">
        <v>-9.0909091000000008E-3</v>
      </c>
      <c r="D188" s="24">
        <v>10</v>
      </c>
      <c r="E188" s="25">
        <f t="shared" si="98"/>
        <v>-8.2568807339449574E-2</v>
      </c>
      <c r="F188" s="104">
        <f>IF(ISNUMBER(D188), $B199 * E188, "")</f>
        <v>-12385.321100917436</v>
      </c>
      <c r="G188" s="102">
        <v>10.199999999999999</v>
      </c>
      <c r="H188" s="25">
        <f t="shared" si="99"/>
        <v>-6.4220183486238633E-2</v>
      </c>
      <c r="I188" s="103">
        <f>IF(ISNUMBER(G188), $B199 * H188, "")</f>
        <v>-9633.0275229357958</v>
      </c>
      <c r="J188" s="24">
        <v>9.85</v>
      </c>
      <c r="K188" s="25">
        <f t="shared" si="100"/>
        <v>-9.6330275229357859E-2</v>
      </c>
      <c r="L188" s="104">
        <f>IF(ISNUMBER(J188), $B199 * K188, "")</f>
        <v>-14449.541284403678</v>
      </c>
      <c r="M188" s="102">
        <v>10.199999999999999</v>
      </c>
      <c r="N188" s="25">
        <f t="shared" si="101"/>
        <v>-6.4220183486238633E-2</v>
      </c>
      <c r="O188" s="104">
        <f>IF(ISNUMBER(M188), $B199 * N188, "")</f>
        <v>-9633.0275229357958</v>
      </c>
      <c r="Q188" s="237"/>
      <c r="R188" s="238"/>
      <c r="S188" s="239"/>
    </row>
    <row r="189" spans="1:19">
      <c r="A189" s="123" t="s">
        <v>107</v>
      </c>
      <c r="B189" s="124">
        <v>102</v>
      </c>
      <c r="C189" s="76">
        <v>-9.7087379000000001E-3</v>
      </c>
      <c r="D189" s="13">
        <v>94.7</v>
      </c>
      <c r="E189" s="14">
        <f>IF(ISNUMBER(D189), (D189 - $B189) / $B189, "")</f>
        <v>-7.156862745098036E-2</v>
      </c>
      <c r="F189" s="16">
        <f>IF(ISNUMBER(D189), $B199 * E189, "")</f>
        <v>-10735.294117647054</v>
      </c>
      <c r="G189" s="29">
        <v>92.4</v>
      </c>
      <c r="H189" s="14">
        <f>IF(ISNUMBER(G189), (G189 - $B189) / $B189, "")</f>
        <v>-9.4117647058823473E-2</v>
      </c>
      <c r="I189" s="100">
        <f>IF(ISNUMBER(G189), $B199 * H189, "")</f>
        <v>-14117.647058823521</v>
      </c>
      <c r="J189" s="13">
        <v>92.3</v>
      </c>
      <c r="K189" s="14">
        <f>IF(ISNUMBER(J189), (J189 - $B189) / $B189, "")</f>
        <v>-9.5098039215686297E-2</v>
      </c>
      <c r="L189" s="16">
        <f>IF(ISNUMBER(J189), $B199 * K189, "")</f>
        <v>-14264.705882352944</v>
      </c>
      <c r="M189" s="29">
        <v>94</v>
      </c>
      <c r="N189" s="14">
        <f>IF(ISNUMBER(M189), (M189 - $B189) / $B189, "")</f>
        <v>-7.8431372549019607E-2</v>
      </c>
      <c r="O189" s="16">
        <f>IF(ISNUMBER(M189), $B199 * N189, "")</f>
        <v>-11764.705882352941</v>
      </c>
      <c r="Q189" s="240"/>
      <c r="R189" s="241"/>
      <c r="S189" s="242"/>
    </row>
    <row r="190" spans="1:19" ht="17.25" thickBot="1">
      <c r="A190" s="125" t="s">
        <v>222</v>
      </c>
      <c r="B190" s="126">
        <v>885</v>
      </c>
      <c r="C190" s="77">
        <v>-1.00671141E-2</v>
      </c>
      <c r="D190" s="15">
        <v>813</v>
      </c>
      <c r="E190" s="32">
        <f t="shared" ref="E190:E193" si="102">IF(ISNUMBER(D190), (D190 - $B190) / $B190, "")</f>
        <v>-8.1355932203389825E-2</v>
      </c>
      <c r="F190" s="18">
        <f>IF(ISNUMBER(D190), $B199 * E190, "")</f>
        <v>-12203.389830508473</v>
      </c>
      <c r="G190" s="31">
        <v>805</v>
      </c>
      <c r="H190" s="32">
        <f t="shared" ref="H190:H193" si="103">IF(ISNUMBER(G190), (G190 - $B190) / $B190, "")</f>
        <v>-9.03954802259887E-2</v>
      </c>
      <c r="I190" s="101">
        <f>IF(ISNUMBER(G190), $B199 * H190, "")</f>
        <v>-13559.322033898305</v>
      </c>
      <c r="J190" s="15">
        <v>806</v>
      </c>
      <c r="K190" s="32">
        <f t="shared" ref="K190:K193" si="104">IF(ISNUMBER(J190), (J190 - $B190) / $B190, "")</f>
        <v>-8.9265536723163841E-2</v>
      </c>
      <c r="L190" s="18">
        <f>IF(ISNUMBER(J190), $B199 * K190, "")</f>
        <v>-13389.830508474575</v>
      </c>
      <c r="M190" s="31">
        <v>815</v>
      </c>
      <c r="N190" s="32">
        <f t="shared" ref="N190:N193" si="105">IF(ISNUMBER(M190), (M190 - $B190) / $B190, "")</f>
        <v>-7.909604519774012E-2</v>
      </c>
      <c r="O190" s="18">
        <f>IF(ISNUMBER(M190), $B199 * N190, "")</f>
        <v>-11864.406779661018</v>
      </c>
      <c r="Q190" s="243"/>
      <c r="R190" s="244"/>
      <c r="S190" s="245"/>
    </row>
    <row r="191" spans="1:19" ht="17.25" thickBot="1">
      <c r="A191" s="125" t="s">
        <v>139</v>
      </c>
      <c r="B191" s="126">
        <v>5740</v>
      </c>
      <c r="C191" s="77">
        <v>-1.03448276E-2</v>
      </c>
      <c r="D191" s="15">
        <v>5160</v>
      </c>
      <c r="E191" s="32">
        <f t="shared" si="102"/>
        <v>-0.10104529616724739</v>
      </c>
      <c r="F191" s="18">
        <f>IF(ISNUMBER(D191), $B199 * E191, "")</f>
        <v>-15156.794425087108</v>
      </c>
      <c r="G191" s="31">
        <v>5070</v>
      </c>
      <c r="H191" s="32">
        <f t="shared" si="103"/>
        <v>-0.11672473867595819</v>
      </c>
      <c r="I191" s="101">
        <f>IF(ISNUMBER(G191), $B199 * H191, "")</f>
        <v>-17508.710801393729</v>
      </c>
      <c r="J191" s="15">
        <v>5070</v>
      </c>
      <c r="K191" s="32">
        <f t="shared" si="104"/>
        <v>-0.11672473867595819</v>
      </c>
      <c r="L191" s="18">
        <f>IF(ISNUMBER(J191), $B199 * K191, "")</f>
        <v>-17508.710801393729</v>
      </c>
      <c r="M191" s="31">
        <v>5205</v>
      </c>
      <c r="N191" s="32">
        <f t="shared" si="105"/>
        <v>-9.3205574912891984E-2</v>
      </c>
      <c r="O191" s="18">
        <f>IF(ISNUMBER(M191), $B199 * N191, "")</f>
        <v>-13980.836236933797</v>
      </c>
      <c r="Q191" s="228"/>
      <c r="R191" s="228"/>
      <c r="S191" s="228"/>
    </row>
    <row r="192" spans="1:19" ht="17.25" thickBot="1">
      <c r="A192" s="125" t="s">
        <v>325</v>
      </c>
      <c r="B192" s="126">
        <v>283</v>
      </c>
      <c r="C192" s="77">
        <v>-1.04895105E-2</v>
      </c>
      <c r="D192" s="15">
        <v>244</v>
      </c>
      <c r="E192" s="32">
        <f t="shared" si="102"/>
        <v>-0.13780918727915195</v>
      </c>
      <c r="F192" s="18">
        <f>IF(ISNUMBER(D192), $B199 * E192, "")</f>
        <v>-20671.378091872793</v>
      </c>
      <c r="G192" s="31">
        <v>239</v>
      </c>
      <c r="H192" s="32">
        <f t="shared" si="103"/>
        <v>-0.15547703180212014</v>
      </c>
      <c r="I192" s="101">
        <f>IF(ISNUMBER(G192), $B199 * H192, "")</f>
        <v>-23321.55477031802</v>
      </c>
      <c r="J192" s="15">
        <v>239</v>
      </c>
      <c r="K192" s="32">
        <f t="shared" si="104"/>
        <v>-0.15547703180212014</v>
      </c>
      <c r="L192" s="18">
        <f>IF(ISNUMBER(J192), $B199 * K192, "")</f>
        <v>-23321.55477031802</v>
      </c>
      <c r="M192" s="31">
        <v>249</v>
      </c>
      <c r="N192" s="32">
        <f t="shared" si="105"/>
        <v>-0.12014134275618374</v>
      </c>
      <c r="O192" s="18">
        <f>IF(ISNUMBER(M192), $B199 * N192, "")</f>
        <v>-18021.20141342756</v>
      </c>
      <c r="Q192" s="223"/>
      <c r="R192" s="223"/>
      <c r="S192" s="223"/>
    </row>
    <row r="193" spans="1:19" ht="17.25" thickBot="1">
      <c r="A193" s="127" t="s">
        <v>224</v>
      </c>
      <c r="B193" s="128">
        <v>841</v>
      </c>
      <c r="C193" s="78">
        <v>-1.05882353E-2</v>
      </c>
      <c r="D193" s="20">
        <v>765</v>
      </c>
      <c r="E193" s="21">
        <f t="shared" si="102"/>
        <v>-9.0368608799048747E-2</v>
      </c>
      <c r="F193" s="22">
        <f>IF(ISNUMBER(D193), $B199 * E193, "")</f>
        <v>-13555.291319857311</v>
      </c>
      <c r="G193" s="30">
        <v>759</v>
      </c>
      <c r="H193" s="21">
        <f t="shared" si="103"/>
        <v>-9.7502972651605235E-2</v>
      </c>
      <c r="I193" s="105">
        <f>IF(ISNUMBER(G193), $B199 * H193, "")</f>
        <v>-14625.445897740785</v>
      </c>
      <c r="J193" s="20">
        <v>752</v>
      </c>
      <c r="K193" s="21">
        <f t="shared" si="104"/>
        <v>-0.10582639714625446</v>
      </c>
      <c r="L193" s="22">
        <f>IF(ISNUMBER(J193), $B199 * K193, "")</f>
        <v>-15873.959571938169</v>
      </c>
      <c r="M193" s="30">
        <v>768</v>
      </c>
      <c r="N193" s="21">
        <f t="shared" si="105"/>
        <v>-8.680142687277051E-2</v>
      </c>
      <c r="O193" s="22">
        <f>IF(ISNUMBER(M193), $B199 * N193, "")</f>
        <v>-13020.214030915577</v>
      </c>
      <c r="Q193" s="223"/>
      <c r="R193" s="223"/>
      <c r="S193" s="223"/>
    </row>
    <row r="194" spans="1:19" ht="17.25" thickBot="1">
      <c r="A194" s="125" t="s">
        <v>204</v>
      </c>
      <c r="B194" s="129">
        <v>7.16</v>
      </c>
      <c r="C194" s="80">
        <v>-1.1049723799999999E-2</v>
      </c>
      <c r="D194" s="106">
        <v>6.55</v>
      </c>
      <c r="E194" s="107">
        <f>IF(ISNUMBER(D194), (D194 - $B194) / $B194, "")</f>
        <v>-8.5195530726257032E-2</v>
      </c>
      <c r="F194" s="108">
        <f>IF(ISNUMBER(D194), $B199 * E194, "")</f>
        <v>-12779.329608938555</v>
      </c>
      <c r="G194" s="109">
        <v>6.55</v>
      </c>
      <c r="H194" s="107">
        <f>IF(ISNUMBER(G194), (G194 - $B194) / $B194, "")</f>
        <v>-8.5195530726257032E-2</v>
      </c>
      <c r="I194" s="110">
        <f>IF(ISNUMBER(G194), $B199 * H194, "")</f>
        <v>-12779.329608938555</v>
      </c>
      <c r="J194" s="106">
        <v>6.44</v>
      </c>
      <c r="K194" s="107">
        <f>IF(ISNUMBER(J194), (J194 - $B194) / $B194, "")</f>
        <v>-0.10055865921787706</v>
      </c>
      <c r="L194" s="108">
        <f>IF(ISNUMBER(J194), $B199 * K194, "")</f>
        <v>-15083.798882681558</v>
      </c>
      <c r="M194" s="109">
        <v>6.52</v>
      </c>
      <c r="N194" s="107">
        <f>IF(ISNUMBER(M194), (M194 - $B194) / $B194, "")</f>
        <v>-8.9385474860335268E-2</v>
      </c>
      <c r="O194" s="108">
        <f>IF(ISNUMBER(M194), $B199 * N194, "")</f>
        <v>-13407.821229050291</v>
      </c>
      <c r="Q194" s="228"/>
      <c r="R194" s="228"/>
      <c r="S194" s="228"/>
    </row>
    <row r="195" spans="1:19" ht="17.25" thickBot="1">
      <c r="A195" s="125" t="s">
        <v>181</v>
      </c>
      <c r="B195" s="126">
        <v>859</v>
      </c>
      <c r="C195" s="77">
        <v>-1.49082569E-2</v>
      </c>
      <c r="D195" s="15">
        <v>935</v>
      </c>
      <c r="E195" s="32">
        <f t="shared" ref="E195:E198" si="106">IF(ISNUMBER(D195), (D195 - $B195) / $B195, "")</f>
        <v>8.8474970896391156E-2</v>
      </c>
      <c r="F195" s="18">
        <f>IF(ISNUMBER(D195), $B199 * E195, "")</f>
        <v>13271.245634458674</v>
      </c>
      <c r="G195" s="31">
        <v>890</v>
      </c>
      <c r="H195" s="32">
        <f t="shared" ref="H195:H198" si="107">IF(ISNUMBER(G195), (G195 - $B195) / $B195, "")</f>
        <v>3.6088474970896393E-2</v>
      </c>
      <c r="I195" s="101">
        <f>IF(ISNUMBER(G195), $B199 * H195, "")</f>
        <v>5413.2712456344589</v>
      </c>
      <c r="J195" s="15">
        <v>891</v>
      </c>
      <c r="K195" s="32">
        <f t="shared" ref="K195:K198" si="108">IF(ISNUMBER(J195), (J195 - $B195) / $B195, "")</f>
        <v>3.7252619324796274E-2</v>
      </c>
      <c r="L195" s="18">
        <f>IF(ISNUMBER(J195), $B199 * K195, "")</f>
        <v>5587.8928987194413</v>
      </c>
      <c r="M195" s="31">
        <v>887</v>
      </c>
      <c r="N195" s="32">
        <f t="shared" ref="N195:N198" si="109">IF(ISNUMBER(M195), (M195 - $B195) / $B195, "")</f>
        <v>3.2596041909196738E-2</v>
      </c>
      <c r="O195" s="18">
        <f>IF(ISNUMBER(M195), $B199 * N195, "")</f>
        <v>4889.4062863795107</v>
      </c>
      <c r="Q195" s="228"/>
      <c r="R195" s="228"/>
      <c r="S195" s="228"/>
    </row>
    <row r="196" spans="1:19" ht="17.25" thickBot="1">
      <c r="A196" s="125" t="s">
        <v>220</v>
      </c>
      <c r="B196" s="126">
        <v>2775</v>
      </c>
      <c r="C196" s="77">
        <v>-1.59574468E-2</v>
      </c>
      <c r="D196" s="15">
        <v>2510</v>
      </c>
      <c r="E196" s="32">
        <f t="shared" si="106"/>
        <v>-9.5495495495495492E-2</v>
      </c>
      <c r="F196" s="18">
        <f>IF(ISNUMBER(D196), $B199 * E196, "")</f>
        <v>-14324.324324324323</v>
      </c>
      <c r="G196" s="31">
        <v>2475</v>
      </c>
      <c r="H196" s="32">
        <f t="shared" si="107"/>
        <v>-0.10810810810810811</v>
      </c>
      <c r="I196" s="101">
        <f>IF(ISNUMBER(G196), $B199 * H196, "")</f>
        <v>-16216.216216216217</v>
      </c>
      <c r="J196" s="15">
        <v>2460</v>
      </c>
      <c r="K196" s="32">
        <f t="shared" si="108"/>
        <v>-0.11351351351351352</v>
      </c>
      <c r="L196" s="18">
        <f>IF(ISNUMBER(J196), $B199 * K196, "")</f>
        <v>-17027.027027027027</v>
      </c>
      <c r="M196" s="31">
        <v>2510</v>
      </c>
      <c r="N196" s="32">
        <f t="shared" si="109"/>
        <v>-9.5495495495495492E-2</v>
      </c>
      <c r="O196" s="18">
        <f>IF(ISNUMBER(M196), $B199 * N196, "")</f>
        <v>-14324.324324324323</v>
      </c>
      <c r="Q196" s="228"/>
      <c r="R196" s="228"/>
      <c r="S196" s="228"/>
    </row>
    <row r="197" spans="1:19">
      <c r="A197" s="125" t="s">
        <v>236</v>
      </c>
      <c r="B197" s="126">
        <v>105</v>
      </c>
      <c r="C197" s="77">
        <v>-1.8691588799999999E-2</v>
      </c>
      <c r="D197" s="15">
        <v>92.6</v>
      </c>
      <c r="E197" s="32">
        <f t="shared" si="106"/>
        <v>-0.11809523809523816</v>
      </c>
      <c r="F197" s="18">
        <f>IF(ISNUMBER(D197), $B199 * E197, "")</f>
        <v>-17714.285714285725</v>
      </c>
      <c r="G197" s="31">
        <v>91.6</v>
      </c>
      <c r="H197" s="32">
        <f t="shared" si="107"/>
        <v>-0.12761904761904766</v>
      </c>
      <c r="I197" s="101">
        <f>IF(ISNUMBER(G197), $B199 * H197, "")</f>
        <v>-19142.857142857149</v>
      </c>
      <c r="J197" s="15">
        <v>90.6</v>
      </c>
      <c r="K197" s="32">
        <f t="shared" si="108"/>
        <v>-0.13714285714285721</v>
      </c>
      <c r="L197" s="18">
        <f>IF(ISNUMBER(J197), $B199 * K197, "")</f>
        <v>-20571.42857142858</v>
      </c>
      <c r="M197" s="31">
        <v>92.4</v>
      </c>
      <c r="N197" s="32">
        <f t="shared" si="109"/>
        <v>-0.11999999999999994</v>
      </c>
      <c r="O197" s="18">
        <f>IF(ISNUMBER(M197), $B199 * N197, "")</f>
        <v>-17999.999999999993</v>
      </c>
      <c r="Q197" s="250"/>
      <c r="R197" s="251"/>
      <c r="S197" s="252"/>
    </row>
    <row r="198" spans="1:19" ht="17.25" thickBot="1">
      <c r="A198" s="130" t="s">
        <v>179</v>
      </c>
      <c r="B198" s="131">
        <v>54420</v>
      </c>
      <c r="C198" s="79">
        <v>-2.6475849700000002E-2</v>
      </c>
      <c r="D198" s="24">
        <v>51040</v>
      </c>
      <c r="E198" s="25">
        <f t="shared" si="106"/>
        <v>-6.2109518559353177E-2</v>
      </c>
      <c r="F198" s="104">
        <f>IF(ISNUMBER(D198), $B199 * E198, "")</f>
        <v>-9316.4277839029764</v>
      </c>
      <c r="G198" s="102">
        <v>50130</v>
      </c>
      <c r="H198" s="25">
        <f t="shared" si="107"/>
        <v>-7.883131201764057E-2</v>
      </c>
      <c r="I198" s="103">
        <f>IF(ISNUMBER(G198), $B199 * H198, "")</f>
        <v>-11824.696802646085</v>
      </c>
      <c r="J198" s="24">
        <v>49720</v>
      </c>
      <c r="K198" s="25">
        <f t="shared" si="108"/>
        <v>-8.636530687247336E-2</v>
      </c>
      <c r="L198" s="104">
        <f>IF(ISNUMBER(J198), $B199 * K198, "")</f>
        <v>-12954.796030871004</v>
      </c>
      <c r="M198" s="102">
        <v>49950</v>
      </c>
      <c r="N198" s="25">
        <f t="shared" si="109"/>
        <v>-8.2138919514884237E-2</v>
      </c>
      <c r="O198" s="104">
        <f>IF(ISNUMBER(M198), $B199 * N198, "")</f>
        <v>-12320.837927232635</v>
      </c>
      <c r="Q198" s="253"/>
      <c r="R198" s="254"/>
      <c r="S198" s="255"/>
    </row>
    <row r="199" spans="1:19" ht="17.25" thickBot="1">
      <c r="A199" s="132" t="s">
        <v>266</v>
      </c>
      <c r="B199" s="261">
        <f>$B$37</f>
        <v>150000</v>
      </c>
      <c r="C199" s="262"/>
      <c r="D199" s="26" t="s">
        <v>267</v>
      </c>
      <c r="E199" s="27">
        <f>IF(COUNT(E179:E198), SUM(E179:E198) / COUNT(E179:E198), 0)</f>
        <v>-8.8412335157220343E-2</v>
      </c>
      <c r="F199" s="28">
        <f>SUM(F179:F198)</f>
        <v>-265237.00547166099</v>
      </c>
      <c r="G199" s="26" t="s">
        <v>267</v>
      </c>
      <c r="H199" s="27">
        <f>IF(COUNT(H179:H198), SUM(H179:H198) / COUNT(H179:H198), 0)</f>
        <v>-9.7136394056408573E-2</v>
      </c>
      <c r="I199" s="28">
        <f>SUM(I179:I198)</f>
        <v>-291409.18216922559</v>
      </c>
      <c r="J199" s="26" t="s">
        <v>267</v>
      </c>
      <c r="K199" s="27">
        <f>IF(COUNT(K179:K198), SUM(K179:K198) / COUNT(K179:K198), 0)</f>
        <v>-0.1039010168710635</v>
      </c>
      <c r="L199" s="28">
        <f>SUM(L179:L198)</f>
        <v>-311703.05061319045</v>
      </c>
      <c r="M199" s="26" t="s">
        <v>267</v>
      </c>
      <c r="N199" s="27">
        <f>IF(COUNT(N179:N198), SUM(N179:N198) / COUNT(N179:N198), 0)</f>
        <v>-8.528042809947857E-2</v>
      </c>
      <c r="O199" s="28">
        <f>SUM(O179:O198)</f>
        <v>-255841.28429843576</v>
      </c>
      <c r="Q199" s="256"/>
      <c r="R199" s="257"/>
      <c r="S199" s="258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6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4564EF-47F9-4A56-8E9B-4071E17B4859}">
  <sheetPr codeName="Sheet27"/>
  <dimension ref="A1:S199"/>
  <sheetViews>
    <sheetView topLeftCell="A18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2" t="s">
        <v>0</v>
      </c>
      <c r="B1" s="203"/>
      <c r="C1" s="203"/>
      <c r="D1" s="203"/>
      <c r="E1" s="203"/>
      <c r="F1" s="204"/>
      <c r="G1" s="205">
        <v>44617</v>
      </c>
      <c r="H1" s="206"/>
      <c r="I1" s="207"/>
      <c r="J1" s="202" t="s">
        <v>1</v>
      </c>
      <c r="K1" s="203"/>
      <c r="L1" s="203"/>
      <c r="M1" s="203"/>
      <c r="N1" s="203"/>
      <c r="O1" s="204"/>
      <c r="Q1" s="202" t="s">
        <v>2</v>
      </c>
      <c r="R1" s="204"/>
    </row>
    <row r="2" spans="1:19" ht="17.25" customHeight="1">
      <c r="A2" s="117" t="s">
        <v>3</v>
      </c>
      <c r="B2" s="208" t="s">
        <v>8</v>
      </c>
      <c r="C2" s="209"/>
      <c r="D2" s="209"/>
      <c r="E2" s="209"/>
      <c r="F2" s="210"/>
      <c r="G2" s="211" t="s">
        <v>46</v>
      </c>
      <c r="H2" s="212"/>
      <c r="I2" s="213"/>
      <c r="J2" s="1" t="s">
        <v>3</v>
      </c>
      <c r="K2" s="208" t="s">
        <v>316</v>
      </c>
      <c r="L2" s="209"/>
      <c r="M2" s="209"/>
      <c r="N2" s="209"/>
      <c r="O2" s="210"/>
      <c r="Q2" s="2" t="s">
        <v>6</v>
      </c>
      <c r="R2" s="3">
        <v>0.375</v>
      </c>
    </row>
    <row r="3" spans="1:19" ht="17.25" customHeight="1" thickBot="1">
      <c r="A3" s="118" t="s">
        <v>7</v>
      </c>
      <c r="B3" s="214" t="s">
        <v>324</v>
      </c>
      <c r="C3" s="215"/>
      <c r="D3" s="215"/>
      <c r="E3" s="215"/>
      <c r="F3" s="216"/>
      <c r="G3" s="21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203,444 KRW (6.78%)</v>
      </c>
      <c r="H3" s="218"/>
      <c r="I3" s="219"/>
      <c r="J3" s="4" t="s">
        <v>7</v>
      </c>
      <c r="K3" s="214" t="s">
        <v>317</v>
      </c>
      <c r="L3" s="215"/>
      <c r="M3" s="215"/>
      <c r="N3" s="215"/>
      <c r="O3" s="21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14" t="s">
        <v>16</v>
      </c>
      <c r="C4" s="215"/>
      <c r="D4" s="215"/>
      <c r="E4" s="215"/>
      <c r="F4" s="216"/>
      <c r="G4" s="211" t="s">
        <v>44</v>
      </c>
      <c r="H4" s="212"/>
      <c r="I4" s="213"/>
      <c r="J4" s="4" t="s">
        <v>11</v>
      </c>
      <c r="K4" s="214" t="s">
        <v>318</v>
      </c>
      <c r="L4" s="215"/>
      <c r="M4" s="215"/>
      <c r="N4" s="215"/>
      <c r="O4" s="21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14" t="s">
        <v>315</v>
      </c>
      <c r="C5" s="215"/>
      <c r="D5" s="215"/>
      <c r="E5" s="215"/>
      <c r="F5" s="216"/>
      <c r="G5" s="21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270,721 KRW (9.02%)</v>
      </c>
      <c r="H5" s="218"/>
      <c r="I5" s="219"/>
      <c r="J5" s="4" t="s">
        <v>15</v>
      </c>
      <c r="K5" s="214" t="s">
        <v>319</v>
      </c>
      <c r="L5" s="215"/>
      <c r="M5" s="215"/>
      <c r="N5" s="215"/>
      <c r="O5" s="216"/>
    </row>
    <row r="6" spans="1:19">
      <c r="A6" s="118" t="s">
        <v>18</v>
      </c>
      <c r="B6" s="214"/>
      <c r="C6" s="215"/>
      <c r="D6" s="215"/>
      <c r="E6" s="215"/>
      <c r="F6" s="216"/>
      <c r="G6" s="211" t="s">
        <v>45</v>
      </c>
      <c r="H6" s="212"/>
      <c r="I6" s="213"/>
      <c r="J6" s="4" t="s">
        <v>18</v>
      </c>
      <c r="K6" s="214" t="s">
        <v>320</v>
      </c>
      <c r="L6" s="215"/>
      <c r="M6" s="215"/>
      <c r="N6" s="215"/>
      <c r="O6" s="216"/>
    </row>
    <row r="7" spans="1:19" ht="17.25" thickBot="1">
      <c r="A7" s="118" t="s">
        <v>21</v>
      </c>
      <c r="B7" s="214"/>
      <c r="C7" s="215"/>
      <c r="D7" s="215"/>
      <c r="E7" s="215"/>
      <c r="F7" s="216"/>
      <c r="G7" s="21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250,830 KRW (8.36%)</v>
      </c>
      <c r="H7" s="218"/>
      <c r="I7" s="219"/>
      <c r="J7" s="4" t="s">
        <v>21</v>
      </c>
      <c r="K7" s="214" t="s">
        <v>321</v>
      </c>
      <c r="L7" s="215"/>
      <c r="M7" s="215"/>
      <c r="N7" s="215"/>
      <c r="O7" s="216"/>
    </row>
    <row r="8" spans="1:19" ht="17.25" thickBot="1">
      <c r="A8" s="118" t="s">
        <v>24</v>
      </c>
      <c r="B8" s="214"/>
      <c r="C8" s="215"/>
      <c r="D8" s="215"/>
      <c r="E8" s="215"/>
      <c r="F8" s="216"/>
      <c r="G8" s="211" t="s">
        <v>251</v>
      </c>
      <c r="H8" s="212"/>
      <c r="I8" s="213"/>
      <c r="J8" s="4" t="s">
        <v>24</v>
      </c>
      <c r="K8" s="214"/>
      <c r="L8" s="215"/>
      <c r="M8" s="215"/>
      <c r="N8" s="215"/>
      <c r="O8" s="216"/>
      <c r="Q8" s="202" t="s">
        <v>27</v>
      </c>
      <c r="R8" s="204"/>
    </row>
    <row r="9" spans="1:19" ht="17.25" thickBot="1">
      <c r="A9" s="118" t="s">
        <v>28</v>
      </c>
      <c r="B9" s="214"/>
      <c r="C9" s="215"/>
      <c r="D9" s="215"/>
      <c r="E9" s="215"/>
      <c r="F9" s="216"/>
      <c r="G9" s="21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345,199 KRW (11.51%)</v>
      </c>
      <c r="H9" s="218"/>
      <c r="I9" s="219"/>
      <c r="J9" s="4" t="s">
        <v>28</v>
      </c>
      <c r="K9" s="214"/>
      <c r="L9" s="215"/>
      <c r="M9" s="215"/>
      <c r="N9" s="215"/>
      <c r="O9" s="216"/>
      <c r="Q9" s="2" t="s">
        <v>29</v>
      </c>
      <c r="R9" s="6">
        <v>10</v>
      </c>
    </row>
    <row r="10" spans="1:19">
      <c r="A10" s="118" t="s">
        <v>30</v>
      </c>
      <c r="B10" s="214"/>
      <c r="C10" s="215"/>
      <c r="D10" s="215"/>
      <c r="E10" s="215"/>
      <c r="F10" s="216"/>
      <c r="G10" s="211" t="s">
        <v>47</v>
      </c>
      <c r="H10" s="212"/>
      <c r="I10" s="213"/>
      <c r="J10" s="4" t="s">
        <v>30</v>
      </c>
      <c r="K10" s="214" t="s">
        <v>322</v>
      </c>
      <c r="L10" s="215"/>
      <c r="M10" s="215"/>
      <c r="N10" s="215"/>
      <c r="O10" s="216"/>
      <c r="Q10" s="2" t="s">
        <v>31</v>
      </c>
      <c r="R10" s="6">
        <v>100</v>
      </c>
    </row>
    <row r="11" spans="1:19" ht="17.25" thickBot="1">
      <c r="A11" s="119" t="s">
        <v>32</v>
      </c>
      <c r="B11" s="220" t="s">
        <v>323</v>
      </c>
      <c r="C11" s="221"/>
      <c r="D11" s="221"/>
      <c r="E11" s="221"/>
      <c r="F11" s="222"/>
      <c r="G11" s="21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8"/>
      <c r="I11" s="219"/>
      <c r="J11" s="7" t="s">
        <v>32</v>
      </c>
      <c r="K11" s="220" t="s">
        <v>314</v>
      </c>
      <c r="L11" s="221"/>
      <c r="M11" s="221"/>
      <c r="N11" s="221"/>
      <c r="O11" s="222"/>
      <c r="Q11" s="65" t="s">
        <v>33</v>
      </c>
      <c r="R11" s="8">
        <v>1000</v>
      </c>
    </row>
    <row r="12" spans="1:19" ht="17.25" thickBot="1"/>
    <row r="13" spans="1:19" ht="17.25" customHeight="1" thickBot="1">
      <c r="A13" s="202" t="s">
        <v>34</v>
      </c>
      <c r="B13" s="203"/>
      <c r="C13" s="203"/>
      <c r="D13" s="203"/>
      <c r="E13" s="203"/>
      <c r="F13" s="203"/>
      <c r="G13" s="203"/>
      <c r="H13" s="203"/>
      <c r="I13" s="203"/>
      <c r="J13" s="203"/>
      <c r="K13" s="203"/>
      <c r="L13" s="203"/>
      <c r="M13" s="203"/>
      <c r="N13" s="203"/>
      <c r="O13" s="204"/>
      <c r="Q13" s="223"/>
      <c r="R13" s="223"/>
      <c r="S13" s="223"/>
    </row>
    <row r="14" spans="1:19" ht="17.25" customHeight="1" thickBot="1">
      <c r="A14" s="198" t="s">
        <v>35</v>
      </c>
      <c r="B14" s="202" t="s">
        <v>36</v>
      </c>
      <c r="C14" s="204"/>
      <c r="D14" s="202" t="s">
        <v>37</v>
      </c>
      <c r="E14" s="203"/>
      <c r="F14" s="204"/>
      <c r="G14" s="229">
        <f>_xlfn.IFNA(VLOOKUP(B14, 현재가테이블!$B$2:$D$200, 2, FALSE), "-")</f>
        <v>48446000</v>
      </c>
      <c r="H14" s="230"/>
      <c r="I14" s="231"/>
      <c r="J14" s="202" t="s">
        <v>38</v>
      </c>
      <c r="K14" s="203"/>
      <c r="L14" s="204"/>
      <c r="M14" s="232">
        <f>_xlfn.IFNA(VLOOKUP(B14, 현재가테이블!$B$2:$D$200, 3, FALSE), "-")</f>
        <v>4.5040769699999997E-2</v>
      </c>
      <c r="N14" s="233"/>
      <c r="O14" s="234"/>
      <c r="Q14" s="223"/>
      <c r="R14" s="223"/>
      <c r="S14" s="223"/>
    </row>
    <row r="15" spans="1:19" ht="17.25" customHeight="1" thickBot="1">
      <c r="A15" s="267" t="s">
        <v>39</v>
      </c>
      <c r="B15" s="268" t="str">
        <f>TEXT($G$1, "[$-ko-KR]yyyy-mm-dd(ddd) ") &amp; "오전 00:00"</f>
        <v>2022-02-25(금) 오전 00:00</v>
      </c>
      <c r="C15" s="269"/>
      <c r="D15" s="225" t="str">
        <f>TEXT($G$1, "[$-ko-KR]yyyy-mm-dd(ddd) ") &amp; "오후 14:00"</f>
        <v>2022-02-25(금) 오후 14:00</v>
      </c>
      <c r="E15" s="226"/>
      <c r="F15" s="227"/>
      <c r="G15" s="225" t="str">
        <f>TEXT($G$1, "[$-ko-KR]yyyy-mm-dd(ddd) ") &amp; "오후 19:00"</f>
        <v>2022-02-25(금) 오후 19:00</v>
      </c>
      <c r="H15" s="226"/>
      <c r="I15" s="227"/>
      <c r="J15" s="225" t="str">
        <f>TEXT($G$1, "[$-ko-KR]yyyy-mm-dd(ddd) ") &amp; "오후 21:00"</f>
        <v>2022-02-25(금) 오후 21:00</v>
      </c>
      <c r="K15" s="226"/>
      <c r="L15" s="227"/>
      <c r="M15" s="225" t="str">
        <f>TEXT($G$1+1, "[$-ko-KR]yyyy-mm-dd(ddd) ") &amp; "오전 00:00"</f>
        <v>2022-02-26(토) 오전 00:00</v>
      </c>
      <c r="N15" s="226"/>
      <c r="O15" s="227"/>
      <c r="Q15" s="223"/>
      <c r="R15" s="223"/>
      <c r="S15" s="223"/>
    </row>
    <row r="16" spans="1:19" ht="17.25" customHeight="1" thickBot="1">
      <c r="A16" s="26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9" t="s">
        <v>37</v>
      </c>
      <c r="H16" s="200" t="s">
        <v>40</v>
      </c>
      <c r="I16" s="201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8"/>
      <c r="R16" s="228"/>
      <c r="S16" s="22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3"/>
      <c r="R17" s="223"/>
      <c r="S17" s="223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3"/>
      <c r="R18" s="223"/>
      <c r="S18" s="223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8"/>
      <c r="R19" s="228"/>
      <c r="S19" s="22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8"/>
      <c r="R20" s="228"/>
      <c r="S20" s="22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8"/>
      <c r="R21" s="228"/>
      <c r="S21" s="22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8"/>
      <c r="R22" s="228"/>
      <c r="S22" s="22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8"/>
      <c r="R23" s="228"/>
      <c r="S23" s="22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8"/>
      <c r="R24" s="228"/>
      <c r="S24" s="22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7"/>
      <c r="R26" s="238"/>
      <c r="S26" s="23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0"/>
      <c r="R27" s="241"/>
      <c r="S27" s="24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3"/>
      <c r="R28" s="244"/>
      <c r="S28" s="24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8"/>
      <c r="R29" s="228"/>
      <c r="S29" s="22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3"/>
      <c r="R30" s="223"/>
      <c r="S30" s="223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3"/>
      <c r="R31" s="223"/>
      <c r="S31" s="223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8"/>
      <c r="R32" s="228"/>
      <c r="S32" s="22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8"/>
      <c r="R33" s="228"/>
      <c r="S33" s="22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8"/>
      <c r="R34" s="228"/>
      <c r="S34" s="22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0"/>
      <c r="R35" s="251"/>
      <c r="S35" s="25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3"/>
      <c r="R36" s="254"/>
      <c r="S36" s="255"/>
    </row>
    <row r="37" spans="1:19" ht="17.25" customHeight="1" thickBot="1">
      <c r="A37" s="132" t="s">
        <v>42</v>
      </c>
      <c r="B37" s="261">
        <v>150000</v>
      </c>
      <c r="C37" s="26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6"/>
      <c r="R37" s="257"/>
      <c r="S37" s="258"/>
    </row>
    <row r="38" spans="1:19" ht="17.25" customHeight="1"/>
    <row r="39" spans="1:19" ht="17.25" customHeight="1" thickBot="1"/>
    <row r="40" spans="1:19" ht="17.25" customHeight="1" thickBot="1">
      <c r="A40" s="202" t="s">
        <v>44</v>
      </c>
      <c r="B40" s="203"/>
      <c r="C40" s="203"/>
      <c r="D40" s="203"/>
      <c r="E40" s="203"/>
      <c r="F40" s="203"/>
      <c r="G40" s="203"/>
      <c r="H40" s="203"/>
      <c r="I40" s="203"/>
      <c r="J40" s="203"/>
      <c r="K40" s="203"/>
      <c r="L40" s="203"/>
      <c r="M40" s="203"/>
      <c r="N40" s="203"/>
      <c r="O40" s="204"/>
      <c r="Q40" s="223"/>
      <c r="R40" s="223"/>
      <c r="S40" s="223"/>
    </row>
    <row r="41" spans="1:19" ht="17.25" customHeight="1" thickBot="1">
      <c r="A41" s="198" t="s">
        <v>263</v>
      </c>
      <c r="B41" s="202" t="s">
        <v>49</v>
      </c>
      <c r="C41" s="204"/>
      <c r="D41" s="202" t="s">
        <v>57</v>
      </c>
      <c r="E41" s="203"/>
      <c r="F41" s="204"/>
      <c r="G41" s="229">
        <f>_xlfn.IFNA(VLOOKUP(B41, 현재가테이블!$B$2:$D$200, 2, FALSE), "-")</f>
        <v>48446000</v>
      </c>
      <c r="H41" s="230"/>
      <c r="I41" s="231"/>
      <c r="J41" s="202" t="s">
        <v>58</v>
      </c>
      <c r="K41" s="203"/>
      <c r="L41" s="204"/>
      <c r="M41" s="232">
        <f>_xlfn.IFNA(VLOOKUP(B41, 현재가테이블!$B$2:$D$200, 3, FALSE), "-")</f>
        <v>4.5040769699999997E-2</v>
      </c>
      <c r="N41" s="233"/>
      <c r="O41" s="234"/>
      <c r="Q41" s="223"/>
      <c r="R41" s="223"/>
      <c r="S41" s="223"/>
    </row>
    <row r="42" spans="1:19" ht="17.25" customHeight="1" thickBot="1">
      <c r="A42" s="263" t="s">
        <v>54</v>
      </c>
      <c r="B42" s="265" t="str">
        <f>TEXT($G$1, "[$-ko-KR]yyyy-mm-dd(ddd) ") &amp; "오전 00:00"</f>
        <v>2022-02-25(금) 오전 00:00</v>
      </c>
      <c r="C42" s="266"/>
      <c r="D42" s="225" t="str">
        <f>TEXT($G$1, "[$-ko-KR]yyyy-mm-dd(ddd) ") &amp; "오후 14:00"</f>
        <v>2022-02-25(금) 오후 14:00</v>
      </c>
      <c r="E42" s="226"/>
      <c r="F42" s="227"/>
      <c r="G42" s="225" t="str">
        <f>TEXT($G$1, "[$-ko-KR]yyyy-mm-dd(ddd) ") &amp; "오후 19:00"</f>
        <v>2022-02-25(금) 오후 19:00</v>
      </c>
      <c r="H42" s="226"/>
      <c r="I42" s="227"/>
      <c r="J42" s="225" t="str">
        <f>TEXT($G$1, "[$-ko-KR]yyyy-mm-dd(ddd) ") &amp; "오후 21:00"</f>
        <v>2022-02-25(금) 오후 21:00</v>
      </c>
      <c r="K42" s="226"/>
      <c r="L42" s="227"/>
      <c r="M42" s="225" t="str">
        <f>TEXT($G$1+1, "[$-ko-KR]yyyy-mm-dd(ddd) ") &amp; "오전 00:00"</f>
        <v>2022-02-26(토) 오전 00:00</v>
      </c>
      <c r="N42" s="226"/>
      <c r="O42" s="227"/>
      <c r="Q42" s="223"/>
      <c r="R42" s="223"/>
      <c r="S42" s="223"/>
    </row>
    <row r="43" spans="1:19" ht="17.25" customHeight="1" thickBot="1">
      <c r="A43" s="264"/>
      <c r="B43" s="121" t="s">
        <v>57</v>
      </c>
      <c r="C43" s="122" t="s">
        <v>58</v>
      </c>
      <c r="D43" s="2" t="s">
        <v>57</v>
      </c>
      <c r="E43" s="10" t="s">
        <v>264</v>
      </c>
      <c r="F43" s="11" t="s">
        <v>265</v>
      </c>
      <c r="G43" s="199" t="s">
        <v>57</v>
      </c>
      <c r="H43" s="200" t="s">
        <v>264</v>
      </c>
      <c r="I43" s="201" t="s">
        <v>265</v>
      </c>
      <c r="J43" s="10" t="s">
        <v>57</v>
      </c>
      <c r="K43" s="10" t="s">
        <v>264</v>
      </c>
      <c r="L43" s="115" t="s">
        <v>265</v>
      </c>
      <c r="M43" s="2" t="s">
        <v>57</v>
      </c>
      <c r="N43" s="10" t="s">
        <v>264</v>
      </c>
      <c r="O43" s="66" t="s">
        <v>265</v>
      </c>
      <c r="Q43" s="228"/>
      <c r="R43" s="228"/>
      <c r="S43" s="228"/>
    </row>
    <row r="44" spans="1:19" ht="17.25" customHeight="1" thickBot="1">
      <c r="A44" s="123" t="s">
        <v>190</v>
      </c>
      <c r="B44" s="124">
        <v>77.400000000000006</v>
      </c>
      <c r="C44" s="76">
        <v>-2.0253164600000002E-2</v>
      </c>
      <c r="D44" s="13">
        <v>84.8</v>
      </c>
      <c r="E44" s="14">
        <f>IF(ISNUMBER(D44), (D44 - $B44) / $B44, "")</f>
        <v>9.5607235142118746E-2</v>
      </c>
      <c r="F44" s="16">
        <f>IF(ISNUMBER(D44), $B64 * E44, "")</f>
        <v>14341.085271317812</v>
      </c>
      <c r="G44" s="29">
        <v>85.9</v>
      </c>
      <c r="H44" s="14">
        <f>IF(ISNUMBER(G44), (G44 - $B44) / $B44, "")</f>
        <v>0.10981912144702842</v>
      </c>
      <c r="I44" s="100">
        <f>IF(ISNUMBER(G44), $B64 * H44, "")</f>
        <v>16472.868217054263</v>
      </c>
      <c r="J44" s="13">
        <v>86.5</v>
      </c>
      <c r="K44" s="14">
        <f>IF(ISNUMBER(J44), (J44 - $B44) / $B44, "")</f>
        <v>0.11757105943152446</v>
      </c>
      <c r="L44" s="16">
        <f>IF(ISNUMBER(J44), $B64 * K44, "")</f>
        <v>17635.658914728669</v>
      </c>
      <c r="M44" s="29">
        <v>90.1</v>
      </c>
      <c r="N44" s="14">
        <f>IF(ISNUMBER(M44), (M44 - $B44) / $B44, "")</f>
        <v>0.16408268733850112</v>
      </c>
      <c r="O44" s="16">
        <f>IF(ISNUMBER(M44), $B64 * N44, "")</f>
        <v>24612.403100775169</v>
      </c>
      <c r="Q44" s="223"/>
      <c r="R44" s="223"/>
      <c r="S44" s="223"/>
    </row>
    <row r="45" spans="1:19" ht="17.25" customHeight="1" thickBot="1">
      <c r="A45" s="125" t="s">
        <v>186</v>
      </c>
      <c r="B45" s="126">
        <v>9.35</v>
      </c>
      <c r="C45" s="77">
        <v>-2.8066528100000002E-2</v>
      </c>
      <c r="D45" s="15">
        <v>9.67</v>
      </c>
      <c r="E45" s="32">
        <f t="shared" ref="E45:E48" si="14">IF(ISNUMBER(D45), (D45 - $B45) / $B45, "")</f>
        <v>3.4224598930481312E-2</v>
      </c>
      <c r="F45" s="18">
        <f>IF(ISNUMBER(D45), $B64 * E45, "")</f>
        <v>5133.6898395721964</v>
      </c>
      <c r="G45" s="31">
        <v>9.68</v>
      </c>
      <c r="H45" s="32">
        <f t="shared" ref="H45:H48" si="15">IF(ISNUMBER(G45), (G45 - $B45) / $B45, "")</f>
        <v>3.529411764705883E-2</v>
      </c>
      <c r="I45" s="101">
        <f>IF(ISNUMBER(G45), $B64 * H45, "")</f>
        <v>5294.1176470588243</v>
      </c>
      <c r="J45" s="15">
        <v>9.93</v>
      </c>
      <c r="K45" s="32">
        <f t="shared" ref="K45:K48" si="16">IF(ISNUMBER(J45), (J45 - $B45) / $B45, "")</f>
        <v>6.2032085561497335E-2</v>
      </c>
      <c r="L45" s="18">
        <f>IF(ISNUMBER(J45), $B64 * K45, "")</f>
        <v>9304.8128342246</v>
      </c>
      <c r="M45" s="31">
        <v>9.93</v>
      </c>
      <c r="N45" s="32">
        <f t="shared" ref="N45:N48" si="17">IF(ISNUMBER(M45), (M45 - $B45) / $B45, "")</f>
        <v>6.2032085561497335E-2</v>
      </c>
      <c r="O45" s="18">
        <f>IF(ISNUMBER(M45), $B64 * N45, "")</f>
        <v>9304.8128342246</v>
      </c>
      <c r="Q45" s="223"/>
      <c r="R45" s="223"/>
      <c r="S45" s="223"/>
    </row>
    <row r="46" spans="1:19" ht="17.25" customHeight="1" thickBot="1">
      <c r="A46" s="125" t="s">
        <v>149</v>
      </c>
      <c r="B46" s="126">
        <v>72.099999999999994</v>
      </c>
      <c r="C46" s="77">
        <v>-3.0913978500000001E-2</v>
      </c>
      <c r="D46" s="15">
        <v>75.400000000000006</v>
      </c>
      <c r="E46" s="32">
        <f t="shared" si="14"/>
        <v>4.5769764216366318E-2</v>
      </c>
      <c r="F46" s="18">
        <f>IF(ISNUMBER(D46), $B64 * E46, "")</f>
        <v>6865.4646324549476</v>
      </c>
      <c r="G46" s="31">
        <v>75.2</v>
      </c>
      <c r="H46" s="32">
        <f t="shared" si="15"/>
        <v>4.2995839112344086E-2</v>
      </c>
      <c r="I46" s="101">
        <f>IF(ISNUMBER(G46), $B64 * H46, "")</f>
        <v>6449.375866851613</v>
      </c>
      <c r="J46" s="15">
        <v>75.599999999999994</v>
      </c>
      <c r="K46" s="32">
        <f t="shared" si="16"/>
        <v>4.8543689320388356E-2</v>
      </c>
      <c r="L46" s="18">
        <f>IF(ISNUMBER(J46), $B64 * K46, "")</f>
        <v>7281.5533980582532</v>
      </c>
      <c r="M46" s="31">
        <v>73.900000000000006</v>
      </c>
      <c r="N46" s="32">
        <f t="shared" si="17"/>
        <v>2.4965325936199882E-2</v>
      </c>
      <c r="O46" s="18">
        <f>IF(ISNUMBER(M46), $B64 * N46, "")</f>
        <v>3744.7988904299823</v>
      </c>
      <c r="Q46" s="228"/>
      <c r="R46" s="228"/>
      <c r="S46" s="228"/>
    </row>
    <row r="47" spans="1:19" ht="17.25" customHeight="1" thickBot="1">
      <c r="A47" s="125" t="s">
        <v>119</v>
      </c>
      <c r="B47" s="126">
        <v>15.1</v>
      </c>
      <c r="C47" s="77">
        <v>-3.2051282100000002E-2</v>
      </c>
      <c r="D47" s="15">
        <v>16</v>
      </c>
      <c r="E47" s="32">
        <f t="shared" si="14"/>
        <v>5.9602649006622543E-2</v>
      </c>
      <c r="F47" s="18">
        <f>IF(ISNUMBER(D47), $B64 * E47, "")</f>
        <v>8940.3973509933821</v>
      </c>
      <c r="G47" s="31">
        <v>15.9</v>
      </c>
      <c r="H47" s="32">
        <f t="shared" si="15"/>
        <v>5.2980132450331174E-2</v>
      </c>
      <c r="I47" s="101">
        <f>IF(ISNUMBER(G47), $B64 * H47, "")</f>
        <v>7947.0198675496758</v>
      </c>
      <c r="J47" s="15">
        <v>16.2</v>
      </c>
      <c r="K47" s="32">
        <f t="shared" si="16"/>
        <v>7.2847682119205281E-2</v>
      </c>
      <c r="L47" s="18">
        <f>IF(ISNUMBER(J47), $B64 * K47, "")</f>
        <v>10927.152317880793</v>
      </c>
      <c r="M47" s="31">
        <v>16.3</v>
      </c>
      <c r="N47" s="32">
        <f t="shared" si="17"/>
        <v>7.9470198675496762E-2</v>
      </c>
      <c r="O47" s="18">
        <f>IF(ISNUMBER(M47), $B64 * N47, "")</f>
        <v>11920.529801324514</v>
      </c>
      <c r="Q47" s="228"/>
      <c r="R47" s="228"/>
      <c r="S47" s="228"/>
    </row>
    <row r="48" spans="1:19" ht="17.25" customHeight="1" thickBot="1">
      <c r="A48" s="127" t="s">
        <v>97</v>
      </c>
      <c r="B48" s="128">
        <v>2.2000000000000001E-3</v>
      </c>
      <c r="C48" s="78">
        <v>-4.3478260900000003E-2</v>
      </c>
      <c r="D48" s="20">
        <v>2.3E-3</v>
      </c>
      <c r="E48" s="21">
        <f t="shared" si="14"/>
        <v>4.5454545454545373E-2</v>
      </c>
      <c r="F48" s="22">
        <f>IF(ISNUMBER(D48), $B64 * E48, "")</f>
        <v>6818.1818181818062</v>
      </c>
      <c r="G48" s="30">
        <v>2.2000000000000001E-3</v>
      </c>
      <c r="H48" s="21">
        <f t="shared" si="15"/>
        <v>0</v>
      </c>
      <c r="I48" s="105">
        <f>IF(ISNUMBER(G48), $B64 * H48, "")</f>
        <v>0</v>
      </c>
      <c r="J48" s="20">
        <v>2.3E-3</v>
      </c>
      <c r="K48" s="21">
        <f t="shared" si="16"/>
        <v>4.5454545454545373E-2</v>
      </c>
      <c r="L48" s="22">
        <f>IF(ISNUMBER(J48), $B64 * K48, "")</f>
        <v>6818.1818181818062</v>
      </c>
      <c r="M48" s="30">
        <v>2.3E-3</v>
      </c>
      <c r="N48" s="21">
        <f t="shared" si="17"/>
        <v>4.5454545454545373E-2</v>
      </c>
      <c r="O48" s="22">
        <f>IF(ISNUMBER(M48), $B64 * N48, "")</f>
        <v>6818.1818181818062</v>
      </c>
      <c r="Q48" s="228"/>
      <c r="R48" s="228"/>
      <c r="S48" s="228"/>
    </row>
    <row r="49" spans="1:19" ht="17.25" customHeight="1" thickBot="1">
      <c r="A49" s="125" t="s">
        <v>206</v>
      </c>
      <c r="B49" s="129">
        <v>9.94</v>
      </c>
      <c r="C49" s="80">
        <v>-4.4230769199999999E-2</v>
      </c>
      <c r="D49" s="106">
        <v>10.3</v>
      </c>
      <c r="E49" s="107">
        <f>IF(ISNUMBER(D49), (D49 - $B49) / $B49, "")</f>
        <v>3.6217303822937752E-2</v>
      </c>
      <c r="F49" s="108">
        <f>IF(ISNUMBER(D49), $B64 * E49, "")</f>
        <v>5432.5955734406625</v>
      </c>
      <c r="G49" s="109">
        <v>10.5</v>
      </c>
      <c r="H49" s="107">
        <f>IF(ISNUMBER(G49), (G49 - $B49) / $B49, "")</f>
        <v>5.6338028169014134E-2</v>
      </c>
      <c r="I49" s="110">
        <f>IF(ISNUMBER(G49), $B64 * H49, "")</f>
        <v>8450.7042253521195</v>
      </c>
      <c r="J49" s="106">
        <v>10.8</v>
      </c>
      <c r="K49" s="107">
        <f>IF(ISNUMBER(J49), (J49 - $B49) / $B49, "")</f>
        <v>8.6519114688128895E-2</v>
      </c>
      <c r="L49" s="108">
        <f>IF(ISNUMBER(J49), $B64 * K49, "")</f>
        <v>12977.867203219334</v>
      </c>
      <c r="M49" s="109">
        <v>10.7</v>
      </c>
      <c r="N49" s="107">
        <f>IF(ISNUMBER(M49), (M49 - $B49) / $B49, "")</f>
        <v>7.6458752515090531E-2</v>
      </c>
      <c r="O49" s="108">
        <f>IF(ISNUMBER(M49), $B64 * N49, "")</f>
        <v>11468.812877263579</v>
      </c>
      <c r="Q49" s="228"/>
      <c r="R49" s="228"/>
      <c r="S49" s="228"/>
    </row>
    <row r="50" spans="1:19" ht="17.25" customHeight="1" thickBot="1">
      <c r="A50" s="125" t="s">
        <v>331</v>
      </c>
      <c r="B50" s="126">
        <v>8.1699999999999995E-2</v>
      </c>
      <c r="C50" s="77">
        <v>-0.05</v>
      </c>
      <c r="D50" s="15">
        <v>8.6999999999999994E-2</v>
      </c>
      <c r="E50" s="32">
        <f t="shared" ref="E50:E53" si="18">IF(ISNUMBER(D50), (D50 - $B50) / $B50, "")</f>
        <v>6.4871481028151767E-2</v>
      </c>
      <c r="F50" s="18">
        <f>IF(ISNUMBER(D50), $B64 * E50, "")</f>
        <v>9730.7221542227653</v>
      </c>
      <c r="G50" s="31">
        <v>8.7499999999999994E-2</v>
      </c>
      <c r="H50" s="32">
        <f t="shared" ref="H50:H53" si="19">IF(ISNUMBER(G50), (G50 - $B50) / $B50, "")</f>
        <v>7.0991432068543456E-2</v>
      </c>
      <c r="I50" s="101">
        <f>IF(ISNUMBER(G50), $B64 * H50, "")</f>
        <v>10648.714810281519</v>
      </c>
      <c r="J50" s="15">
        <v>8.9099999999999999E-2</v>
      </c>
      <c r="K50" s="32">
        <f t="shared" ref="K50:K53" si="20">IF(ISNUMBER(J50), (J50 - $B50) / $B50, "")</f>
        <v>9.0575275397796876E-2</v>
      </c>
      <c r="L50" s="18">
        <f>IF(ISNUMBER(J50), $B64 * K50, "")</f>
        <v>13586.291309669532</v>
      </c>
      <c r="M50" s="31">
        <v>8.9899999999999994E-2</v>
      </c>
      <c r="N50" s="32">
        <f t="shared" ref="N50:N53" si="21">IF(ISNUMBER(M50), (M50 - $B50) / $B50, "")</f>
        <v>0.10036719706242349</v>
      </c>
      <c r="O50" s="18">
        <f>IF(ISNUMBER(M50), $B64 * N50, "")</f>
        <v>15055.079559363523</v>
      </c>
      <c r="Q50" s="228"/>
      <c r="R50" s="228"/>
      <c r="S50" s="228"/>
    </row>
    <row r="51" spans="1:19" ht="17.25" customHeight="1" thickBot="1">
      <c r="A51" s="125" t="s">
        <v>342</v>
      </c>
      <c r="B51" s="126">
        <v>8.42</v>
      </c>
      <c r="C51" s="77">
        <v>-5.7110862300000002E-2</v>
      </c>
      <c r="D51" s="15">
        <v>8.77</v>
      </c>
      <c r="E51" s="32">
        <f t="shared" si="18"/>
        <v>4.1567695961995207E-2</v>
      </c>
      <c r="F51" s="18">
        <f>IF(ISNUMBER(D51), $B64 * E51, "")</f>
        <v>6235.1543942992812</v>
      </c>
      <c r="G51" s="31">
        <v>8.81</v>
      </c>
      <c r="H51" s="32">
        <f t="shared" si="19"/>
        <v>4.6318289786223349E-2</v>
      </c>
      <c r="I51" s="101">
        <f>IF(ISNUMBER(G51), $B64 * H51, "")</f>
        <v>6947.743467933502</v>
      </c>
      <c r="J51" s="15">
        <v>8.98</v>
      </c>
      <c r="K51" s="32">
        <f t="shared" si="20"/>
        <v>6.6508313539192454E-2</v>
      </c>
      <c r="L51" s="18">
        <f>IF(ISNUMBER(J51), $B64 * K51, "")</f>
        <v>9976.2470308788688</v>
      </c>
      <c r="M51" s="31">
        <v>9.1300000000000008</v>
      </c>
      <c r="N51" s="32">
        <f t="shared" si="21"/>
        <v>8.4323040380047606E-2</v>
      </c>
      <c r="O51" s="18">
        <f>IF(ISNUMBER(M51), $B64 * N51, "")</f>
        <v>12648.456057007141</v>
      </c>
      <c r="Q51" s="228"/>
      <c r="R51" s="228"/>
      <c r="S51" s="228"/>
    </row>
    <row r="52" spans="1:19" ht="17.25" customHeight="1" thickBot="1">
      <c r="A52" s="125" t="s">
        <v>212</v>
      </c>
      <c r="B52" s="126">
        <v>6.18</v>
      </c>
      <c r="C52" s="77">
        <v>-6.07902736E-2</v>
      </c>
      <c r="D52" s="15">
        <v>6.48</v>
      </c>
      <c r="E52" s="32">
        <f t="shared" si="18"/>
        <v>4.8543689320388467E-2</v>
      </c>
      <c r="F52" s="18">
        <f>IF(ISNUMBER(D52), $B64 * E52, "")</f>
        <v>7281.5533980582704</v>
      </c>
      <c r="G52" s="31">
        <v>6.47</v>
      </c>
      <c r="H52" s="32">
        <f t="shared" si="19"/>
        <v>4.6925566343042076E-2</v>
      </c>
      <c r="I52" s="101">
        <f>IF(ISNUMBER(G52), $B64 * H52, "")</f>
        <v>7038.8349514563115</v>
      </c>
      <c r="J52" s="15">
        <v>6.64</v>
      </c>
      <c r="K52" s="32">
        <f t="shared" si="20"/>
        <v>7.4433656957928807E-2</v>
      </c>
      <c r="L52" s="18">
        <f>IF(ISNUMBER(J52), $B64 * K52, "")</f>
        <v>11165.048543689321</v>
      </c>
      <c r="M52" s="31">
        <v>6.68</v>
      </c>
      <c r="N52" s="32">
        <f t="shared" si="21"/>
        <v>8.0906148867313926E-2</v>
      </c>
      <c r="O52" s="18">
        <f>IF(ISNUMBER(M52), $B64 * N52, "")</f>
        <v>12135.92233009709</v>
      </c>
      <c r="Q52" s="33"/>
      <c r="R52" s="33"/>
    </row>
    <row r="53" spans="1:19" ht="17.25" customHeight="1" thickBot="1">
      <c r="A53" s="130" t="s">
        <v>64</v>
      </c>
      <c r="B53" s="131">
        <v>25.5</v>
      </c>
      <c r="C53" s="79">
        <v>-6.25E-2</v>
      </c>
      <c r="D53" s="24">
        <v>27.8</v>
      </c>
      <c r="E53" s="25">
        <f t="shared" si="18"/>
        <v>9.0196078431372576E-2</v>
      </c>
      <c r="F53" s="104">
        <f>IF(ISNUMBER(D53), $B64 * E53, "")</f>
        <v>13529.411764705887</v>
      </c>
      <c r="G53" s="102">
        <v>27.8</v>
      </c>
      <c r="H53" s="25">
        <f t="shared" si="19"/>
        <v>9.0196078431372576E-2</v>
      </c>
      <c r="I53" s="103">
        <f>IF(ISNUMBER(G53), $B64 * H53, "")</f>
        <v>13529.411764705887</v>
      </c>
      <c r="J53" s="24">
        <v>28.3</v>
      </c>
      <c r="K53" s="25">
        <f t="shared" si="20"/>
        <v>0.10980392156862748</v>
      </c>
      <c r="L53" s="104">
        <f>IF(ISNUMBER(J53), $B64 * K53, "")</f>
        <v>16470.588235294123</v>
      </c>
      <c r="M53" s="102">
        <v>28.4</v>
      </c>
      <c r="N53" s="25">
        <f t="shared" si="21"/>
        <v>0.11372549019607837</v>
      </c>
      <c r="O53" s="104">
        <f>IF(ISNUMBER(M53), $B64 * N53, "")</f>
        <v>17058.823529411755</v>
      </c>
      <c r="Q53" s="237"/>
      <c r="R53" s="238"/>
      <c r="S53" s="239"/>
    </row>
    <row r="54" spans="1:19" ht="17.25" customHeight="1">
      <c r="A54" s="123" t="s">
        <v>230</v>
      </c>
      <c r="B54" s="124">
        <v>44.4</v>
      </c>
      <c r="C54" s="76">
        <v>-6.3291139199999999E-2</v>
      </c>
      <c r="D54" s="13">
        <v>46.6</v>
      </c>
      <c r="E54" s="14">
        <f>IF(ISNUMBER(D54), (D54 - $B54) / $B54, "")</f>
        <v>4.9549549549549612E-2</v>
      </c>
      <c r="F54" s="16">
        <f>IF(ISNUMBER(D54), $B64 * E54, "")</f>
        <v>7432.4324324324416</v>
      </c>
      <c r="G54" s="29">
        <v>46.9</v>
      </c>
      <c r="H54" s="14">
        <f>IF(ISNUMBER(G54), (G54 - $B54) / $B54, "")</f>
        <v>5.6306306306306307E-2</v>
      </c>
      <c r="I54" s="100">
        <f>IF(ISNUMBER(G54), $B64 * H54, "")</f>
        <v>8445.9459459459467</v>
      </c>
      <c r="J54" s="13">
        <v>48.4</v>
      </c>
      <c r="K54" s="14">
        <f>IF(ISNUMBER(J54), (J54 - $B54) / $B54, "")</f>
        <v>9.00900900900901E-2</v>
      </c>
      <c r="L54" s="16">
        <f>IF(ISNUMBER(J54), $B64 * K54, "")</f>
        <v>13513.513513513515</v>
      </c>
      <c r="M54" s="29">
        <v>47.9</v>
      </c>
      <c r="N54" s="14">
        <f>IF(ISNUMBER(M54), (M54 - $B54) / $B54, "")</f>
        <v>7.8828828828828829E-2</v>
      </c>
      <c r="O54" s="16">
        <f>IF(ISNUMBER(M54), $B64 * N54, "")</f>
        <v>11824.324324324325</v>
      </c>
      <c r="Q54" s="240"/>
      <c r="R54" s="241"/>
      <c r="S54" s="242"/>
    </row>
    <row r="55" spans="1:19" ht="17.25" customHeight="1" thickBot="1">
      <c r="A55" s="125" t="s">
        <v>200</v>
      </c>
      <c r="B55" s="126">
        <v>10.199999999999999</v>
      </c>
      <c r="C55" s="77">
        <v>-6.42201835E-2</v>
      </c>
      <c r="D55" s="15">
        <v>10.4</v>
      </c>
      <c r="E55" s="32">
        <f t="shared" ref="E55:E58" si="22">IF(ISNUMBER(D55), (D55 - $B55) / $B55, "")</f>
        <v>1.9607843137255009E-2</v>
      </c>
      <c r="F55" s="18">
        <f>IF(ISNUMBER(D55), $B64 * E55, "")</f>
        <v>2941.1764705882515</v>
      </c>
      <c r="G55" s="31">
        <v>10.4</v>
      </c>
      <c r="H55" s="32">
        <f t="shared" ref="H55:H58" si="23">IF(ISNUMBER(G55), (G55 - $B55) / $B55, "")</f>
        <v>1.9607843137255009E-2</v>
      </c>
      <c r="I55" s="101">
        <f>IF(ISNUMBER(G55), $B64 * H55, "")</f>
        <v>2941.1764705882515</v>
      </c>
      <c r="J55" s="15">
        <v>10.8</v>
      </c>
      <c r="K55" s="32">
        <f t="shared" ref="K55:K58" si="24">IF(ISNUMBER(J55), (J55 - $B55) / $B55, "")</f>
        <v>5.8823529411764851E-2</v>
      </c>
      <c r="L55" s="18">
        <f>IF(ISNUMBER(J55), $B64 * K55, "")</f>
        <v>8823.5294117647281</v>
      </c>
      <c r="M55" s="31">
        <v>10.9</v>
      </c>
      <c r="N55" s="32">
        <f t="shared" ref="N55:N58" si="25">IF(ISNUMBER(M55), (M55 - $B55) / $B55, "")</f>
        <v>6.862745098039226E-2</v>
      </c>
      <c r="O55" s="18">
        <f>IF(ISNUMBER(M55), $B64 * N55, "")</f>
        <v>10294.11764705884</v>
      </c>
      <c r="Q55" s="243"/>
      <c r="R55" s="244"/>
      <c r="S55" s="245"/>
    </row>
    <row r="56" spans="1:19" ht="17.25" customHeight="1" thickBot="1">
      <c r="A56" s="125" t="s">
        <v>198</v>
      </c>
      <c r="B56" s="126">
        <v>42.4</v>
      </c>
      <c r="C56" s="77">
        <v>-6.6079295199999999E-2</v>
      </c>
      <c r="D56" s="15">
        <v>44.7</v>
      </c>
      <c r="E56" s="32">
        <f t="shared" si="22"/>
        <v>5.4245283018868024E-2</v>
      </c>
      <c r="F56" s="18">
        <f>IF(ISNUMBER(D56), $B64 * E56, "")</f>
        <v>8136.7924528302037</v>
      </c>
      <c r="G56" s="31">
        <v>44.8</v>
      </c>
      <c r="H56" s="32">
        <f t="shared" si="23"/>
        <v>5.6603773584905627E-2</v>
      </c>
      <c r="I56" s="101">
        <f>IF(ISNUMBER(G56), $B64 * H56, "")</f>
        <v>8490.5660377358436</v>
      </c>
      <c r="J56" s="15">
        <v>45.7</v>
      </c>
      <c r="K56" s="32">
        <f t="shared" si="24"/>
        <v>7.7830188679245391E-2</v>
      </c>
      <c r="L56" s="18">
        <f>IF(ISNUMBER(J56), $B64 * K56, "")</f>
        <v>11674.528301886809</v>
      </c>
      <c r="M56" s="31">
        <v>45.8</v>
      </c>
      <c r="N56" s="32">
        <f t="shared" si="25"/>
        <v>8.0188679245282987E-2</v>
      </c>
      <c r="O56" s="18">
        <f>IF(ISNUMBER(M56), $B64 * N56, "")</f>
        <v>12028.301886792447</v>
      </c>
      <c r="Q56" s="228"/>
      <c r="R56" s="228"/>
      <c r="S56" s="228"/>
    </row>
    <row r="57" spans="1:19" ht="17.25" customHeight="1" thickBot="1">
      <c r="A57" s="125" t="s">
        <v>145</v>
      </c>
      <c r="B57" s="126">
        <v>9.51</v>
      </c>
      <c r="C57" s="77">
        <v>-6.7647058800000007E-2</v>
      </c>
      <c r="D57" s="15">
        <v>10.199999999999999</v>
      </c>
      <c r="E57" s="32">
        <f t="shared" si="22"/>
        <v>7.2555205047318563E-2</v>
      </c>
      <c r="F57" s="18">
        <f>IF(ISNUMBER(D57), $B64 * E57, "")</f>
        <v>10883.280757097784</v>
      </c>
      <c r="G57" s="31">
        <v>10.1</v>
      </c>
      <c r="H57" s="32">
        <f t="shared" si="23"/>
        <v>6.2039957939011556E-2</v>
      </c>
      <c r="I57" s="101">
        <f>IF(ISNUMBER(G57), $B64 * H57, "")</f>
        <v>9305.9936908517338</v>
      </c>
      <c r="J57" s="15">
        <v>10.4</v>
      </c>
      <c r="K57" s="32">
        <f t="shared" si="24"/>
        <v>9.3585699263932759E-2</v>
      </c>
      <c r="L57" s="18">
        <f>IF(ISNUMBER(J57), $B64 * K57, "")</f>
        <v>14037.854889589913</v>
      </c>
      <c r="M57" s="31">
        <v>10.5</v>
      </c>
      <c r="N57" s="32">
        <f t="shared" si="25"/>
        <v>0.10410094637223977</v>
      </c>
      <c r="O57" s="18">
        <f>IF(ISNUMBER(M57), $B64 * N57, "")</f>
        <v>15615.141955835965</v>
      </c>
      <c r="Q57" s="223"/>
      <c r="R57" s="223"/>
      <c r="S57" s="223"/>
    </row>
    <row r="58" spans="1:19" ht="17.25" customHeight="1" thickBot="1">
      <c r="A58" s="127" t="s">
        <v>107</v>
      </c>
      <c r="B58" s="128">
        <v>94</v>
      </c>
      <c r="C58" s="78">
        <v>-6.9306930700000005E-2</v>
      </c>
      <c r="D58" s="20">
        <v>99.6</v>
      </c>
      <c r="E58" s="21">
        <f t="shared" si="22"/>
        <v>5.9574468085106323E-2</v>
      </c>
      <c r="F58" s="22">
        <f>IF(ISNUMBER(D58), $B64 * E58, "")</f>
        <v>8936.1702127659482</v>
      </c>
      <c r="G58" s="30">
        <v>99.2</v>
      </c>
      <c r="H58" s="21">
        <f t="shared" si="23"/>
        <v>5.5319148936170244E-2</v>
      </c>
      <c r="I58" s="105">
        <f>IF(ISNUMBER(G58), $B64 * H58, "")</f>
        <v>8297.8723404255361</v>
      </c>
      <c r="J58" s="20">
        <v>101</v>
      </c>
      <c r="K58" s="21">
        <f t="shared" si="24"/>
        <v>7.4468085106382975E-2</v>
      </c>
      <c r="L58" s="22">
        <f>IF(ISNUMBER(J58), $B64 * K58, "")</f>
        <v>11170.212765957447</v>
      </c>
      <c r="M58" s="30">
        <v>103</v>
      </c>
      <c r="N58" s="21">
        <f t="shared" si="25"/>
        <v>9.5744680851063829E-2</v>
      </c>
      <c r="O58" s="22">
        <f>IF(ISNUMBER(M58), $B64 * N58, "")</f>
        <v>14361.702127659575</v>
      </c>
      <c r="Q58" s="223"/>
      <c r="R58" s="223"/>
      <c r="S58" s="223"/>
    </row>
    <row r="59" spans="1:19" ht="17.25" customHeight="1" thickBot="1">
      <c r="A59" s="125" t="s">
        <v>147</v>
      </c>
      <c r="B59" s="129">
        <v>7.52</v>
      </c>
      <c r="C59" s="80">
        <v>-7.0457354799999997E-2</v>
      </c>
      <c r="D59" s="106">
        <v>7.9</v>
      </c>
      <c r="E59" s="107">
        <f>IF(ISNUMBER(D59), (D59 - $B59) / $B59, "")</f>
        <v>5.0531914893617129E-2</v>
      </c>
      <c r="F59" s="108">
        <f>IF(ISNUMBER(D59), $B64 * E59, "")</f>
        <v>7579.7872340425693</v>
      </c>
      <c r="G59" s="109">
        <v>7.92</v>
      </c>
      <c r="H59" s="107">
        <f>IF(ISNUMBER(G59), (G59 - $B59) / $B59, "")</f>
        <v>5.3191489361702177E-2</v>
      </c>
      <c r="I59" s="110">
        <f>IF(ISNUMBER(G59), $B64 * H59, "")</f>
        <v>7978.7234042553264</v>
      </c>
      <c r="J59" s="106">
        <v>8.1199999999999992</v>
      </c>
      <c r="K59" s="107">
        <f>IF(ISNUMBER(J59), (J59 - $B59) / $B59, "")</f>
        <v>7.9787234042553154E-2</v>
      </c>
      <c r="L59" s="108">
        <f>IF(ISNUMBER(J59), $B64 * K59, "")</f>
        <v>11968.085106382972</v>
      </c>
      <c r="M59" s="109">
        <v>8.2200000000000006</v>
      </c>
      <c r="N59" s="107">
        <f>IF(ISNUMBER(M59), (M59 - $B59) / $B59, "")</f>
        <v>9.3085106382978872E-2</v>
      </c>
      <c r="O59" s="108">
        <f>IF(ISNUMBER(M59), $B64 * N59, "")</f>
        <v>13962.765957446831</v>
      </c>
      <c r="Q59" s="228"/>
      <c r="R59" s="228"/>
      <c r="S59" s="228"/>
    </row>
    <row r="60" spans="1:19" ht="17.25" customHeight="1" thickBot="1">
      <c r="A60" s="125" t="s">
        <v>141</v>
      </c>
      <c r="B60" s="126">
        <v>68.3</v>
      </c>
      <c r="C60" s="77">
        <v>-7.2010869599999999E-2</v>
      </c>
      <c r="D60" s="15">
        <v>74.2</v>
      </c>
      <c r="E60" s="32">
        <f t="shared" ref="E60:E63" si="26">IF(ISNUMBER(D60), (D60 - $B60) / $B60, "")</f>
        <v>8.6383601756954698E-2</v>
      </c>
      <c r="F60" s="18">
        <f>IF(ISNUMBER(D60), $B64 * E60, "")</f>
        <v>12957.540263543204</v>
      </c>
      <c r="G60" s="31">
        <v>73.900000000000006</v>
      </c>
      <c r="H60" s="32">
        <f t="shared" ref="H60:H63" si="27">IF(ISNUMBER(G60), (G60 - $B60) / $B60, "")</f>
        <v>8.1991215226940098E-2</v>
      </c>
      <c r="I60" s="101">
        <f>IF(ISNUMBER(G60), $B64 * H60, "")</f>
        <v>12298.682284041015</v>
      </c>
      <c r="J60" s="15">
        <v>76</v>
      </c>
      <c r="K60" s="32">
        <f t="shared" ref="K60:K63" si="28">IF(ISNUMBER(J60), (J60 - $B60) / $B60, "")</f>
        <v>0.1127379209370425</v>
      </c>
      <c r="L60" s="18">
        <f>IF(ISNUMBER(J60), $B64 * K60, "")</f>
        <v>16910.688140556376</v>
      </c>
      <c r="M60" s="31">
        <v>75.8</v>
      </c>
      <c r="N60" s="32">
        <f t="shared" ref="N60:N63" si="29">IF(ISNUMBER(M60), (M60 - $B60) / $B60, "")</f>
        <v>0.10980966325036604</v>
      </c>
      <c r="O60" s="18">
        <f>IF(ISNUMBER(M60), $B64 * N60, "")</f>
        <v>16471.449487554906</v>
      </c>
      <c r="Q60" s="228"/>
      <c r="R60" s="228"/>
      <c r="S60" s="228"/>
    </row>
    <row r="61" spans="1:19" ht="17.25" customHeight="1" thickBot="1">
      <c r="A61" s="125" t="s">
        <v>175</v>
      </c>
      <c r="B61" s="126">
        <v>9.4600000000000009</v>
      </c>
      <c r="C61" s="77">
        <v>-7.25490196E-2</v>
      </c>
      <c r="D61" s="15">
        <v>9.82</v>
      </c>
      <c r="E61" s="32">
        <f t="shared" si="26"/>
        <v>3.8054968287526365E-2</v>
      </c>
      <c r="F61" s="18">
        <f>IF(ISNUMBER(D61), $B64 * E61, "")</f>
        <v>5708.2452431289548</v>
      </c>
      <c r="G61" s="31">
        <v>9.89</v>
      </c>
      <c r="H61" s="32">
        <f t="shared" si="27"/>
        <v>4.5454545454545421E-2</v>
      </c>
      <c r="I61" s="101">
        <f>IF(ISNUMBER(G61), $B64 * H61, "")</f>
        <v>6818.1818181818135</v>
      </c>
      <c r="J61" s="15">
        <v>10</v>
      </c>
      <c r="K61" s="32">
        <f t="shared" si="28"/>
        <v>5.7082452431289545E-2</v>
      </c>
      <c r="L61" s="18">
        <f>IF(ISNUMBER(J61), $B64 * K61, "")</f>
        <v>8562.3678646934313</v>
      </c>
      <c r="M61" s="31">
        <v>10.1</v>
      </c>
      <c r="N61" s="32">
        <f t="shared" si="29"/>
        <v>6.7653276955602401E-2</v>
      </c>
      <c r="O61" s="18">
        <f>IF(ISNUMBER(M61), $B64 * N61, "")</f>
        <v>10147.99154334036</v>
      </c>
      <c r="Q61" s="228"/>
      <c r="R61" s="228"/>
      <c r="S61" s="228"/>
    </row>
    <row r="62" spans="1:19" ht="17.25" customHeight="1">
      <c r="A62" s="125" t="s">
        <v>127</v>
      </c>
      <c r="B62" s="126">
        <v>70.5</v>
      </c>
      <c r="C62" s="77">
        <v>-7.6015727399999997E-2</v>
      </c>
      <c r="D62" s="15">
        <v>76.099999999999994</v>
      </c>
      <c r="E62" s="32">
        <f t="shared" si="26"/>
        <v>7.9432624113475098E-2</v>
      </c>
      <c r="F62" s="18">
        <f>IF(ISNUMBER(D62), $B64 * E62, "")</f>
        <v>11914.893617021266</v>
      </c>
      <c r="G62" s="31">
        <v>74.7</v>
      </c>
      <c r="H62" s="32">
        <f t="shared" si="27"/>
        <v>5.957446808510642E-2</v>
      </c>
      <c r="I62" s="101">
        <f>IF(ISNUMBER(G62), $B64 * H62, "")</f>
        <v>8936.1702127659628</v>
      </c>
      <c r="J62" s="15">
        <v>76.8</v>
      </c>
      <c r="K62" s="32">
        <f t="shared" si="28"/>
        <v>8.9361702127659537E-2</v>
      </c>
      <c r="L62" s="18">
        <f>IF(ISNUMBER(J62), $B64 * K62, "")</f>
        <v>13404.25531914893</v>
      </c>
      <c r="M62" s="31">
        <v>76.5</v>
      </c>
      <c r="N62" s="32">
        <f t="shared" si="29"/>
        <v>8.5106382978723402E-2</v>
      </c>
      <c r="O62" s="18">
        <f>IF(ISNUMBER(M62), $B64 * N62, "")</f>
        <v>12765.95744680851</v>
      </c>
      <c r="Q62" s="250"/>
      <c r="R62" s="251"/>
      <c r="S62" s="252"/>
    </row>
    <row r="63" spans="1:19" ht="17.25" customHeight="1" thickBot="1">
      <c r="A63" s="130" t="s">
        <v>234</v>
      </c>
      <c r="B63" s="131">
        <v>79</v>
      </c>
      <c r="C63" s="79">
        <v>-7.8179696600000001E-2</v>
      </c>
      <c r="D63" s="24">
        <v>92.1</v>
      </c>
      <c r="E63" s="25">
        <f t="shared" si="26"/>
        <v>0.16582278481012652</v>
      </c>
      <c r="F63" s="104">
        <f>IF(ISNUMBER(D63), $B64 * E63, "")</f>
        <v>24873.417721518977</v>
      </c>
      <c r="G63" s="102">
        <v>94.2</v>
      </c>
      <c r="H63" s="25">
        <f t="shared" si="27"/>
        <v>0.19240506329113927</v>
      </c>
      <c r="I63" s="103">
        <f>IF(ISNUMBER(G63), $B64 * H63, "")</f>
        <v>28860.759493670888</v>
      </c>
      <c r="J63" s="24">
        <v>97.8</v>
      </c>
      <c r="K63" s="25">
        <f t="shared" si="28"/>
        <v>0.23797468354430376</v>
      </c>
      <c r="L63" s="104">
        <f>IF(ISNUMBER(J63), $B64 * K63, "")</f>
        <v>35696.202531645562</v>
      </c>
      <c r="M63" s="102">
        <v>94</v>
      </c>
      <c r="N63" s="25">
        <f t="shared" si="29"/>
        <v>0.189873417721519</v>
      </c>
      <c r="O63" s="104">
        <f>IF(ISNUMBER(M63), $B64 * N63, "")</f>
        <v>28481.01265822785</v>
      </c>
      <c r="Q63" s="253"/>
      <c r="R63" s="254"/>
      <c r="S63" s="255"/>
    </row>
    <row r="64" spans="1:19" ht="17.25" customHeight="1" thickBot="1">
      <c r="A64" s="132" t="s">
        <v>266</v>
      </c>
      <c r="B64" s="261">
        <f>$B$37</f>
        <v>150000</v>
      </c>
      <c r="C64" s="262"/>
      <c r="D64" s="26" t="s">
        <v>267</v>
      </c>
      <c r="E64" s="27">
        <f>IF(COUNT(E44:E63), SUM(E44:E63) / COUNT(E44:E63), 0)</f>
        <v>6.1890664200738875E-2</v>
      </c>
      <c r="F64" s="28">
        <f>SUM(F44:F63)</f>
        <v>185671.99260221663</v>
      </c>
      <c r="G64" s="26" t="s">
        <v>267</v>
      </c>
      <c r="H64" s="27">
        <f>IF(COUNT(H44:H63), SUM(H44:H63) / COUNT(H44:H63), 0)</f>
        <v>6.1717620838902018E-2</v>
      </c>
      <c r="I64" s="28">
        <f>SUM(I44:I63)</f>
        <v>185152.86251670602</v>
      </c>
      <c r="J64" s="26" t="s">
        <v>267</v>
      </c>
      <c r="K64" s="27">
        <f>IF(COUNT(K44:K63), SUM(K44:K63) / COUNT(K44:K63), 0)</f>
        <v>8.7301546483654999E-2</v>
      </c>
      <c r="L64" s="28">
        <f>SUM(L44:L63)</f>
        <v>261904.63945096498</v>
      </c>
      <c r="M64" s="26" t="s">
        <v>267</v>
      </c>
      <c r="N64" s="27">
        <f>IF(COUNT(N44:N63), SUM(N44:N63) / COUNT(N44:N63), 0)</f>
        <v>9.0240195277709587E-2</v>
      </c>
      <c r="O64" s="28">
        <f>SUM(O44:O63)</f>
        <v>270720.58583312877</v>
      </c>
      <c r="Q64" s="256"/>
      <c r="R64" s="257"/>
      <c r="S64" s="258"/>
    </row>
    <row r="65" spans="1:19" ht="17.25" customHeight="1"/>
    <row r="66" spans="1:19" ht="17.25" customHeight="1" thickBot="1"/>
    <row r="67" spans="1:19" ht="17.25" thickBot="1">
      <c r="A67" s="202" t="s">
        <v>45</v>
      </c>
      <c r="B67" s="203"/>
      <c r="C67" s="203"/>
      <c r="D67" s="203"/>
      <c r="E67" s="203"/>
      <c r="F67" s="203"/>
      <c r="G67" s="203"/>
      <c r="H67" s="203"/>
      <c r="I67" s="203"/>
      <c r="J67" s="203"/>
      <c r="K67" s="203"/>
      <c r="L67" s="203"/>
      <c r="M67" s="203"/>
      <c r="N67" s="203"/>
      <c r="O67" s="204"/>
      <c r="Q67" s="223"/>
      <c r="R67" s="223"/>
      <c r="S67" s="223"/>
    </row>
    <row r="68" spans="1:19" ht="17.25" thickBot="1">
      <c r="A68" s="198" t="s">
        <v>263</v>
      </c>
      <c r="B68" s="202" t="s">
        <v>49</v>
      </c>
      <c r="C68" s="204"/>
      <c r="D68" s="202" t="s">
        <v>57</v>
      </c>
      <c r="E68" s="203"/>
      <c r="F68" s="204"/>
      <c r="G68" s="229">
        <f>_xlfn.IFNA(VLOOKUP(B68, 현재가테이블!$B$2:$D$200, 2, FALSE), "-")</f>
        <v>48446000</v>
      </c>
      <c r="H68" s="230"/>
      <c r="I68" s="231"/>
      <c r="J68" s="202" t="s">
        <v>58</v>
      </c>
      <c r="K68" s="203"/>
      <c r="L68" s="204"/>
      <c r="M68" s="232">
        <f>_xlfn.IFNA(VLOOKUP(B68, 현재가테이블!$B$2:$D$200, 3, FALSE), "-")</f>
        <v>4.5040769699999997E-2</v>
      </c>
      <c r="N68" s="233"/>
      <c r="O68" s="234"/>
      <c r="Q68" s="223"/>
      <c r="R68" s="223"/>
      <c r="S68" s="223"/>
    </row>
    <row r="69" spans="1:19" ht="17.25" thickBot="1">
      <c r="A69" s="263" t="s">
        <v>54</v>
      </c>
      <c r="B69" s="265" t="str">
        <f>TEXT($G$1, "[$-ko-KR]yyyy-mm-dd(ddd) ") &amp; "오전 00:00"</f>
        <v>2022-02-25(금) 오전 00:00</v>
      </c>
      <c r="C69" s="266"/>
      <c r="D69" s="225" t="str">
        <f>TEXT($G$1, "[$-ko-KR]yyyy-mm-dd(ddd) ") &amp; "오후 14:00"</f>
        <v>2022-02-25(금) 오후 14:00</v>
      </c>
      <c r="E69" s="226"/>
      <c r="F69" s="227"/>
      <c r="G69" s="225" t="str">
        <f>TEXT($G$1, "[$-ko-KR]yyyy-mm-dd(ddd) ") &amp; "오후 19:00"</f>
        <v>2022-02-25(금) 오후 19:00</v>
      </c>
      <c r="H69" s="226"/>
      <c r="I69" s="227"/>
      <c r="J69" s="225" t="str">
        <f>TEXT($G$1, "[$-ko-KR]yyyy-mm-dd(ddd) ") &amp; "오후 21:00"</f>
        <v>2022-02-25(금) 오후 21:00</v>
      </c>
      <c r="K69" s="226"/>
      <c r="L69" s="227"/>
      <c r="M69" s="225" t="str">
        <f>TEXT($G$1+1, "[$-ko-KR]yyyy-mm-dd(ddd) ") &amp; "오전 00:00"</f>
        <v>2022-02-26(토) 오전 00:00</v>
      </c>
      <c r="N69" s="226"/>
      <c r="O69" s="227"/>
      <c r="Q69" s="223"/>
      <c r="R69" s="223"/>
      <c r="S69" s="223"/>
    </row>
    <row r="70" spans="1:19" ht="17.25" thickBot="1">
      <c r="A70" s="264"/>
      <c r="B70" s="121" t="s">
        <v>57</v>
      </c>
      <c r="C70" s="122" t="s">
        <v>58</v>
      </c>
      <c r="D70" s="2" t="s">
        <v>57</v>
      </c>
      <c r="E70" s="10" t="s">
        <v>264</v>
      </c>
      <c r="F70" s="11" t="s">
        <v>265</v>
      </c>
      <c r="G70" s="199" t="s">
        <v>57</v>
      </c>
      <c r="H70" s="200" t="s">
        <v>264</v>
      </c>
      <c r="I70" s="201" t="s">
        <v>265</v>
      </c>
      <c r="J70" s="10" t="s">
        <v>57</v>
      </c>
      <c r="K70" s="10" t="s">
        <v>264</v>
      </c>
      <c r="L70" s="115" t="s">
        <v>265</v>
      </c>
      <c r="M70" s="2" t="s">
        <v>57</v>
      </c>
      <c r="N70" s="10" t="s">
        <v>264</v>
      </c>
      <c r="O70" s="66" t="s">
        <v>265</v>
      </c>
      <c r="Q70" s="228"/>
      <c r="R70" s="228"/>
      <c r="S70" s="228"/>
    </row>
    <row r="71" spans="1:19" ht="17.25" thickBot="1">
      <c r="A71" s="123" t="s">
        <v>181</v>
      </c>
      <c r="B71" s="124">
        <v>887</v>
      </c>
      <c r="C71" s="76">
        <v>1.48741419E-2</v>
      </c>
      <c r="D71" s="13">
        <v>894</v>
      </c>
      <c r="E71" s="14">
        <f>IF(ISNUMBER(D71), (D71 - $B71) / $B71, "")</f>
        <v>7.8917700112739568E-3</v>
      </c>
      <c r="F71" s="16">
        <f>IF(ISNUMBER(D71), $B91 * E71, "")</f>
        <v>1183.7655016910935</v>
      </c>
      <c r="G71" s="29">
        <v>890</v>
      </c>
      <c r="H71" s="14">
        <f>IF(ISNUMBER(G71), (G71 - $B71) / $B71, "")</f>
        <v>3.3821871476888386E-3</v>
      </c>
      <c r="I71" s="100">
        <f>IF(ISNUMBER(G71), $B91 * H71, "")</f>
        <v>507.32807215332582</v>
      </c>
      <c r="J71" s="13">
        <v>907</v>
      </c>
      <c r="K71" s="14">
        <f>IF(ISNUMBER(J71), (J71 - $B71) / $B71, "")</f>
        <v>2.2547914317925591E-2</v>
      </c>
      <c r="L71" s="16">
        <f>IF(ISNUMBER(J71), $B91 * K71, "")</f>
        <v>3382.1871476888386</v>
      </c>
      <c r="M71" s="29">
        <v>902</v>
      </c>
      <c r="N71" s="14">
        <f>IF(ISNUMBER(M71), (M71 - $B71) / $B71, "")</f>
        <v>1.6910935738444193E-2</v>
      </c>
      <c r="O71" s="16">
        <f>IF(ISNUMBER(M71), $B91 * N71, "")</f>
        <v>2536.6403607666289</v>
      </c>
      <c r="Q71" s="223"/>
      <c r="R71" s="223"/>
      <c r="S71" s="223"/>
    </row>
    <row r="72" spans="1:19" ht="17.25" thickBot="1">
      <c r="A72" s="125" t="s">
        <v>341</v>
      </c>
      <c r="B72" s="126">
        <v>912</v>
      </c>
      <c r="C72" s="77">
        <v>-5.09885536E-2</v>
      </c>
      <c r="D72" s="15">
        <v>954</v>
      </c>
      <c r="E72" s="32">
        <f t="shared" ref="E72:E75" si="30">IF(ISNUMBER(D72), (D72 - $B72) / $B72, "")</f>
        <v>4.6052631578947366E-2</v>
      </c>
      <c r="F72" s="18">
        <f>IF(ISNUMBER(D72), $B91 * E72, "")</f>
        <v>6907.894736842105</v>
      </c>
      <c r="G72" s="31">
        <v>960</v>
      </c>
      <c r="H72" s="32">
        <f t="shared" ref="H72:H75" si="31">IF(ISNUMBER(G72), (G72 - $B72) / $B72, "")</f>
        <v>5.2631578947368418E-2</v>
      </c>
      <c r="I72" s="101">
        <f>IF(ISNUMBER(G72), $B91 * H72, "")</f>
        <v>7894.7368421052624</v>
      </c>
      <c r="J72" s="15">
        <v>973</v>
      </c>
      <c r="K72" s="32">
        <f t="shared" ref="K72:K75" si="32">IF(ISNUMBER(J72), (J72 - $B72) / $B72, "")</f>
        <v>6.6885964912280702E-2</v>
      </c>
      <c r="L72" s="18">
        <f>IF(ISNUMBER(J72), $B91 * K72, "")</f>
        <v>10032.894736842105</v>
      </c>
      <c r="M72" s="31">
        <v>962</v>
      </c>
      <c r="N72" s="32">
        <f t="shared" ref="N72:N75" si="33">IF(ISNUMBER(M72), (M72 - $B72) / $B72, "")</f>
        <v>5.4824561403508769E-2</v>
      </c>
      <c r="O72" s="18">
        <f>IF(ISNUMBER(M72), $B91 * N72, "")</f>
        <v>8223.6842105263149</v>
      </c>
      <c r="Q72" s="223"/>
      <c r="R72" s="223"/>
      <c r="S72" s="223"/>
    </row>
    <row r="73" spans="1:19" ht="17.25" thickBot="1">
      <c r="A73" s="125" t="s">
        <v>115</v>
      </c>
      <c r="B73" s="126">
        <v>458</v>
      </c>
      <c r="C73" s="77">
        <v>-5.3719008300000003E-2</v>
      </c>
      <c r="D73" s="15">
        <v>494</v>
      </c>
      <c r="E73" s="32">
        <f t="shared" si="30"/>
        <v>7.8602620087336247E-2</v>
      </c>
      <c r="F73" s="18">
        <f>IF(ISNUMBER(D73), $B91 * E73, "")</f>
        <v>11790.393013100436</v>
      </c>
      <c r="G73" s="31">
        <v>496</v>
      </c>
      <c r="H73" s="32">
        <f t="shared" si="31"/>
        <v>8.296943231441048E-2</v>
      </c>
      <c r="I73" s="101">
        <f>IF(ISNUMBER(G73), $B91 * H73, "")</f>
        <v>12445.414847161572</v>
      </c>
      <c r="J73" s="15">
        <v>498</v>
      </c>
      <c r="K73" s="32">
        <f t="shared" si="32"/>
        <v>8.7336244541484712E-2</v>
      </c>
      <c r="L73" s="18">
        <f>IF(ISNUMBER(J73), $B91 * K73, "")</f>
        <v>13100.436681222707</v>
      </c>
      <c r="M73" s="31">
        <v>499</v>
      </c>
      <c r="N73" s="32">
        <f t="shared" si="33"/>
        <v>8.9519650655021835E-2</v>
      </c>
      <c r="O73" s="18">
        <f>IF(ISNUMBER(M73), $B91 * N73, "")</f>
        <v>13427.947598253275</v>
      </c>
      <c r="Q73" s="228"/>
      <c r="R73" s="228"/>
      <c r="S73" s="228"/>
    </row>
    <row r="74" spans="1:19" ht="17.25" thickBot="1">
      <c r="A74" s="125" t="s">
        <v>216</v>
      </c>
      <c r="B74" s="126">
        <v>122</v>
      </c>
      <c r="C74" s="77">
        <v>-5.4263565899999998E-2</v>
      </c>
      <c r="D74" s="15">
        <v>128</v>
      </c>
      <c r="E74" s="32">
        <f t="shared" si="30"/>
        <v>4.9180327868852458E-2</v>
      </c>
      <c r="F74" s="18">
        <f>IF(ISNUMBER(D74), $B91 * E74, "")</f>
        <v>7377.0491803278683</v>
      </c>
      <c r="G74" s="31">
        <v>130</v>
      </c>
      <c r="H74" s="32">
        <f t="shared" si="31"/>
        <v>6.5573770491803282E-2</v>
      </c>
      <c r="I74" s="101">
        <f>IF(ISNUMBER(G74), $B91 * H74, "")</f>
        <v>9836.0655737704928</v>
      </c>
      <c r="J74" s="15">
        <v>131</v>
      </c>
      <c r="K74" s="32">
        <f t="shared" si="32"/>
        <v>7.3770491803278687E-2</v>
      </c>
      <c r="L74" s="18">
        <f>IF(ISNUMBER(J74), $B91 * K74, "")</f>
        <v>11065.573770491803</v>
      </c>
      <c r="M74" s="31">
        <v>135</v>
      </c>
      <c r="N74" s="32">
        <f t="shared" si="33"/>
        <v>0.10655737704918032</v>
      </c>
      <c r="O74" s="18">
        <f>IF(ISNUMBER(M74), $B91 * N74, "")</f>
        <v>15983.606557377048</v>
      </c>
      <c r="Q74" s="228"/>
      <c r="R74" s="228"/>
      <c r="S74" s="228"/>
    </row>
    <row r="75" spans="1:19" ht="17.25" thickBot="1">
      <c r="A75" s="127" t="s">
        <v>226</v>
      </c>
      <c r="B75" s="128">
        <v>316</v>
      </c>
      <c r="C75" s="78">
        <v>-5.6716417900000003E-2</v>
      </c>
      <c r="D75" s="20">
        <v>332</v>
      </c>
      <c r="E75" s="21">
        <f t="shared" si="30"/>
        <v>5.0632911392405063E-2</v>
      </c>
      <c r="F75" s="22">
        <f>IF(ISNUMBER(D75), $B91 * E75, "")</f>
        <v>7594.9367088607596</v>
      </c>
      <c r="G75" s="30">
        <v>335</v>
      </c>
      <c r="H75" s="21">
        <f t="shared" si="31"/>
        <v>6.0126582278481014E-2</v>
      </c>
      <c r="I75" s="105">
        <f>IF(ISNUMBER(G75), $B91 * H75, "")</f>
        <v>9018.9873417721519</v>
      </c>
      <c r="J75" s="20">
        <v>343</v>
      </c>
      <c r="K75" s="21">
        <f t="shared" si="32"/>
        <v>8.5443037974683542E-2</v>
      </c>
      <c r="L75" s="22">
        <f>IF(ISNUMBER(J75), $B91 * K75, "")</f>
        <v>12816.455696202531</v>
      </c>
      <c r="M75" s="30">
        <v>340</v>
      </c>
      <c r="N75" s="21">
        <f t="shared" si="33"/>
        <v>7.5949367088607597E-2</v>
      </c>
      <c r="O75" s="22">
        <f>IF(ISNUMBER(M75), $B91 * N75, "")</f>
        <v>11392.40506329114</v>
      </c>
      <c r="Q75" s="228"/>
      <c r="R75" s="228"/>
      <c r="S75" s="228"/>
    </row>
    <row r="76" spans="1:19" ht="17.25" thickBot="1">
      <c r="A76" s="125" t="s">
        <v>51</v>
      </c>
      <c r="B76" s="129">
        <v>209</v>
      </c>
      <c r="C76" s="80">
        <v>-5.8558558599999998E-2</v>
      </c>
      <c r="D76" s="106">
        <v>222</v>
      </c>
      <c r="E76" s="107">
        <f>IF(ISNUMBER(D76), (D76 - $B76) / $B76, "")</f>
        <v>6.2200956937799042E-2</v>
      </c>
      <c r="F76" s="108">
        <f>IF(ISNUMBER(D76), $B91 * E76, "")</f>
        <v>9330.1435406698565</v>
      </c>
      <c r="G76" s="109">
        <v>221</v>
      </c>
      <c r="H76" s="107">
        <f>IF(ISNUMBER(G76), (G76 - $B76) / $B76, "")</f>
        <v>5.7416267942583733E-2</v>
      </c>
      <c r="I76" s="110">
        <f>IF(ISNUMBER(G76), $B91 * H76, "")</f>
        <v>8612.4401913875608</v>
      </c>
      <c r="J76" s="106">
        <v>224</v>
      </c>
      <c r="K76" s="107">
        <f>IF(ISNUMBER(J76), (J76 - $B76) / $B76, "")</f>
        <v>7.1770334928229665E-2</v>
      </c>
      <c r="L76" s="108">
        <f>IF(ISNUMBER(J76), $B91 * K76, "")</f>
        <v>10765.55023923445</v>
      </c>
      <c r="M76" s="109">
        <v>225</v>
      </c>
      <c r="N76" s="107">
        <f>IF(ISNUMBER(M76), (M76 - $B76) / $B76, "")</f>
        <v>7.6555023923444973E-2</v>
      </c>
      <c r="O76" s="108">
        <f>IF(ISNUMBER(M76), $B91 * N76, "")</f>
        <v>11483.253588516745</v>
      </c>
      <c r="Q76" s="228"/>
      <c r="R76" s="228"/>
      <c r="S76" s="228"/>
    </row>
    <row r="77" spans="1:19" ht="17.25" thickBot="1">
      <c r="A77" s="125" t="s">
        <v>89</v>
      </c>
      <c r="B77" s="126">
        <v>803</v>
      </c>
      <c r="C77" s="77">
        <v>-5.8616647100000002E-2</v>
      </c>
      <c r="D77" s="15">
        <v>851</v>
      </c>
      <c r="E77" s="32">
        <f t="shared" ref="E77:E80" si="34">IF(ISNUMBER(D77), (D77 - $B77) / $B77, "")</f>
        <v>5.9775840597758409E-2</v>
      </c>
      <c r="F77" s="18">
        <f>IF(ISNUMBER(D77), $B91 * E77, "")</f>
        <v>8966.3760896637614</v>
      </c>
      <c r="G77" s="31">
        <v>845</v>
      </c>
      <c r="H77" s="32">
        <f t="shared" ref="H77:H80" si="35">IF(ISNUMBER(G77), (G77 - $B77) / $B77, "")</f>
        <v>5.2303860523038606E-2</v>
      </c>
      <c r="I77" s="101">
        <f>IF(ISNUMBER(G77), $B91 * H77, "")</f>
        <v>7845.5790784557912</v>
      </c>
      <c r="J77" s="15">
        <v>858</v>
      </c>
      <c r="K77" s="32">
        <f t="shared" ref="K77:K80" si="36">IF(ISNUMBER(J77), (J77 - $B77) / $B77, "")</f>
        <v>6.8493150684931503E-2</v>
      </c>
      <c r="L77" s="18">
        <f>IF(ISNUMBER(J77), $B91 * K77, "")</f>
        <v>10273.972602739725</v>
      </c>
      <c r="M77" s="31">
        <v>860</v>
      </c>
      <c r="N77" s="32">
        <f t="shared" ref="N77:N80" si="37">IF(ISNUMBER(M77), (M77 - $B77) / $B77, "")</f>
        <v>7.0983810709838113E-2</v>
      </c>
      <c r="O77" s="18">
        <f>IF(ISNUMBER(M77), $B91 * N77, "")</f>
        <v>10647.571606475716</v>
      </c>
      <c r="Q77" s="228"/>
      <c r="R77" s="228"/>
      <c r="S77" s="228"/>
    </row>
    <row r="78" spans="1:19" ht="17.25" thickBot="1">
      <c r="A78" s="125" t="s">
        <v>56</v>
      </c>
      <c r="B78" s="126">
        <v>109</v>
      </c>
      <c r="C78" s="77">
        <v>-6.0344827599999998E-2</v>
      </c>
      <c r="D78" s="15">
        <v>114</v>
      </c>
      <c r="E78" s="32">
        <f t="shared" si="34"/>
        <v>4.5871559633027525E-2</v>
      </c>
      <c r="F78" s="18">
        <f>IF(ISNUMBER(D78), $B91 * E78, "")</f>
        <v>6880.7339449541287</v>
      </c>
      <c r="G78" s="31">
        <v>113</v>
      </c>
      <c r="H78" s="32">
        <f t="shared" si="35"/>
        <v>3.669724770642202E-2</v>
      </c>
      <c r="I78" s="101">
        <f>IF(ISNUMBER(G78), $B91 * H78, "")</f>
        <v>5504.5871559633033</v>
      </c>
      <c r="J78" s="15">
        <v>119</v>
      </c>
      <c r="K78" s="32">
        <f t="shared" si="36"/>
        <v>9.1743119266055051E-2</v>
      </c>
      <c r="L78" s="18">
        <f>IF(ISNUMBER(J78), $B91 * K78, "")</f>
        <v>13761.467889908257</v>
      </c>
      <c r="M78" s="31">
        <v>118</v>
      </c>
      <c r="N78" s="32">
        <f t="shared" si="37"/>
        <v>8.2568807339449546E-2</v>
      </c>
      <c r="O78" s="18">
        <f>IF(ISNUMBER(M78), $B91 * N78, "")</f>
        <v>12385.321100917432</v>
      </c>
      <c r="Q78" s="228"/>
      <c r="R78" s="228"/>
      <c r="S78" s="228"/>
    </row>
    <row r="79" spans="1:19" ht="17.25" thickBot="1">
      <c r="A79" s="125" t="s">
        <v>248</v>
      </c>
      <c r="B79" s="126">
        <v>637</v>
      </c>
      <c r="C79" s="77">
        <v>-6.0471976400000002E-2</v>
      </c>
      <c r="D79" s="15">
        <v>658</v>
      </c>
      <c r="E79" s="32">
        <f t="shared" si="34"/>
        <v>3.2967032967032968E-2</v>
      </c>
      <c r="F79" s="18">
        <f>IF(ISNUMBER(D79), $B91 * E79, "")</f>
        <v>4945.0549450549452</v>
      </c>
      <c r="G79" s="31">
        <v>668</v>
      </c>
      <c r="H79" s="32">
        <f t="shared" si="35"/>
        <v>4.8665620094191522E-2</v>
      </c>
      <c r="I79" s="101">
        <f>IF(ISNUMBER(G79), $B91 * H79, "")</f>
        <v>7299.8430141287281</v>
      </c>
      <c r="J79" s="15">
        <v>689</v>
      </c>
      <c r="K79" s="32">
        <f t="shared" si="36"/>
        <v>8.1632653061224483E-2</v>
      </c>
      <c r="L79" s="18">
        <f>IF(ISNUMBER(J79), $B91 * K79, "")</f>
        <v>12244.897959183672</v>
      </c>
      <c r="M79" s="31">
        <v>681</v>
      </c>
      <c r="N79" s="32">
        <f t="shared" si="37"/>
        <v>6.907378335949764E-2</v>
      </c>
      <c r="O79" s="18">
        <f>IF(ISNUMBER(M79), $B91 * N79, "")</f>
        <v>10361.067503924645</v>
      </c>
      <c r="Q79" s="33"/>
      <c r="R79" s="33"/>
    </row>
    <row r="80" spans="1:19" ht="17.25" thickBot="1">
      <c r="A80" s="130" t="s">
        <v>208</v>
      </c>
      <c r="B80" s="131">
        <v>901</v>
      </c>
      <c r="C80" s="79">
        <v>-6.1458333300000001E-2</v>
      </c>
      <c r="D80" s="24">
        <v>946</v>
      </c>
      <c r="E80" s="25">
        <f t="shared" si="34"/>
        <v>4.9944506104328525E-2</v>
      </c>
      <c r="F80" s="104">
        <f>IF(ISNUMBER(D80), $B91 * E80, "")</f>
        <v>7491.675915649279</v>
      </c>
      <c r="G80" s="102">
        <v>946</v>
      </c>
      <c r="H80" s="25">
        <f t="shared" si="35"/>
        <v>4.9944506104328525E-2</v>
      </c>
      <c r="I80" s="103">
        <f>IF(ISNUMBER(G80), $B91 * H80, "")</f>
        <v>7491.675915649279</v>
      </c>
      <c r="J80" s="24">
        <v>989</v>
      </c>
      <c r="K80" s="25">
        <f t="shared" si="36"/>
        <v>9.7669256381798006E-2</v>
      </c>
      <c r="L80" s="104">
        <f>IF(ISNUMBER(J80), $B91 * K80, "")</f>
        <v>14650.388457269701</v>
      </c>
      <c r="M80" s="102">
        <v>978</v>
      </c>
      <c r="N80" s="25">
        <f t="shared" si="37"/>
        <v>8.5460599334073253E-2</v>
      </c>
      <c r="O80" s="104">
        <f>IF(ISNUMBER(M80), $B91 * N80, "")</f>
        <v>12819.089900110988</v>
      </c>
      <c r="Q80" s="237"/>
      <c r="R80" s="238"/>
      <c r="S80" s="239"/>
    </row>
    <row r="81" spans="1:19">
      <c r="A81" s="123" t="s">
        <v>101</v>
      </c>
      <c r="B81" s="124">
        <v>550</v>
      </c>
      <c r="C81" s="76">
        <v>-6.3032368000000005E-2</v>
      </c>
      <c r="D81" s="13">
        <v>582</v>
      </c>
      <c r="E81" s="14">
        <f>IF(ISNUMBER(D81), (D81 - $B81) / $B81, "")</f>
        <v>5.8181818181818182E-2</v>
      </c>
      <c r="F81" s="16">
        <f>IF(ISNUMBER(D81), $B91 * E81, "")</f>
        <v>8727.2727272727279</v>
      </c>
      <c r="G81" s="29">
        <v>586</v>
      </c>
      <c r="H81" s="14">
        <f>IF(ISNUMBER(G81), (G81 - $B81) / $B81, "")</f>
        <v>6.545454545454546E-2</v>
      </c>
      <c r="I81" s="100">
        <f>IF(ISNUMBER(G81), $B91 * H81, "")</f>
        <v>9818.1818181818198</v>
      </c>
      <c r="J81" s="13">
        <v>599</v>
      </c>
      <c r="K81" s="14">
        <f>IF(ISNUMBER(J81), (J81 - $B81) / $B81, "")</f>
        <v>8.9090909090909096E-2</v>
      </c>
      <c r="L81" s="16">
        <f>IF(ISNUMBER(J81), $B91 * K81, "")</f>
        <v>13363.636363636364</v>
      </c>
      <c r="M81" s="29">
        <v>597</v>
      </c>
      <c r="N81" s="14">
        <f>IF(ISNUMBER(M81), (M81 - $B81) / $B81, "")</f>
        <v>8.545454545454545E-2</v>
      </c>
      <c r="O81" s="16">
        <f>IF(ISNUMBER(M81), $B91 * N81, "")</f>
        <v>12818.181818181818</v>
      </c>
      <c r="Q81" s="240"/>
      <c r="R81" s="241"/>
      <c r="S81" s="242"/>
    </row>
    <row r="82" spans="1:19" ht="17.25" thickBot="1">
      <c r="A82" s="125" t="s">
        <v>325</v>
      </c>
      <c r="B82" s="126">
        <v>249</v>
      </c>
      <c r="C82" s="77">
        <v>-6.7415730300000004E-2</v>
      </c>
      <c r="D82" s="15">
        <v>264</v>
      </c>
      <c r="E82" s="32">
        <f t="shared" ref="E82:E85" si="38">IF(ISNUMBER(D82), (D82 - $B82) / $B82, "")</f>
        <v>6.0240963855421686E-2</v>
      </c>
      <c r="F82" s="18">
        <f>IF(ISNUMBER(D82), $B91 * E82, "")</f>
        <v>9036.1445783132531</v>
      </c>
      <c r="G82" s="31">
        <v>261</v>
      </c>
      <c r="H82" s="32">
        <f t="shared" ref="H82:H85" si="39">IF(ISNUMBER(G82), (G82 - $B82) / $B82, "")</f>
        <v>4.8192771084337352E-2</v>
      </c>
      <c r="I82" s="101">
        <f>IF(ISNUMBER(G82), $B91 * H82, "")</f>
        <v>7228.9156626506028</v>
      </c>
      <c r="J82" s="15">
        <v>266</v>
      </c>
      <c r="K82" s="32">
        <f t="shared" ref="K82:K85" si="40">IF(ISNUMBER(J82), (J82 - $B82) / $B82, "")</f>
        <v>6.8273092369477914E-2</v>
      </c>
      <c r="L82" s="18">
        <f>IF(ISNUMBER(J82), $B91 * K82, "")</f>
        <v>10240.963855421687</v>
      </c>
      <c r="M82" s="31">
        <v>270</v>
      </c>
      <c r="N82" s="32">
        <f t="shared" ref="N82:N85" si="41">IF(ISNUMBER(M82), (M82 - $B82) / $B82, "")</f>
        <v>8.4337349397590355E-2</v>
      </c>
      <c r="O82" s="18">
        <f>IF(ISNUMBER(M82), $B91 * N82, "")</f>
        <v>12650.602409638554</v>
      </c>
      <c r="Q82" s="243"/>
      <c r="R82" s="244"/>
      <c r="S82" s="245"/>
    </row>
    <row r="83" spans="1:19" ht="17.25" thickBot="1">
      <c r="A83" s="125" t="s">
        <v>79</v>
      </c>
      <c r="B83" s="126">
        <v>746</v>
      </c>
      <c r="C83" s="77">
        <v>-6.7500000000000004E-2</v>
      </c>
      <c r="D83" s="15">
        <v>820</v>
      </c>
      <c r="E83" s="32">
        <f t="shared" si="38"/>
        <v>9.9195710455764072E-2</v>
      </c>
      <c r="F83" s="18">
        <f>IF(ISNUMBER(D83), $B91 * E83, "")</f>
        <v>14879.35656836461</v>
      </c>
      <c r="G83" s="31">
        <v>807</v>
      </c>
      <c r="H83" s="32">
        <f t="shared" si="39"/>
        <v>8.1769436997319034E-2</v>
      </c>
      <c r="I83" s="101">
        <f>IF(ISNUMBER(G83), $B91 * H83, "")</f>
        <v>12265.415549597856</v>
      </c>
      <c r="J83" s="15">
        <v>825</v>
      </c>
      <c r="K83" s="32">
        <f t="shared" si="40"/>
        <v>0.10589812332439678</v>
      </c>
      <c r="L83" s="18">
        <f>IF(ISNUMBER(J83), $B91 * K83, "")</f>
        <v>15884.718498659518</v>
      </c>
      <c r="M83" s="31">
        <v>821</v>
      </c>
      <c r="N83" s="32">
        <f t="shared" si="41"/>
        <v>0.10053619302949061</v>
      </c>
      <c r="O83" s="18">
        <f>IF(ISNUMBER(M83), $B91 * N83, "")</f>
        <v>15080.428954423593</v>
      </c>
      <c r="Q83" s="228"/>
      <c r="R83" s="228"/>
      <c r="S83" s="228"/>
    </row>
    <row r="84" spans="1:19" ht="17.25" thickBot="1">
      <c r="A84" s="125" t="s">
        <v>196</v>
      </c>
      <c r="B84" s="126">
        <v>106</v>
      </c>
      <c r="C84" s="77">
        <v>-7.0175438600000001E-2</v>
      </c>
      <c r="D84" s="15">
        <v>113</v>
      </c>
      <c r="E84" s="32">
        <f t="shared" si="38"/>
        <v>6.6037735849056603E-2</v>
      </c>
      <c r="F84" s="18">
        <f>IF(ISNUMBER(D84), $B91 * E84, "")</f>
        <v>9905.6603773584902</v>
      </c>
      <c r="G84" s="31">
        <v>114</v>
      </c>
      <c r="H84" s="32">
        <f t="shared" si="39"/>
        <v>7.5471698113207544E-2</v>
      </c>
      <c r="I84" s="101">
        <f>IF(ISNUMBER(G84), $B91 * H84, "")</f>
        <v>11320.754716981131</v>
      </c>
      <c r="J84" s="15">
        <v>117</v>
      </c>
      <c r="K84" s="32">
        <f t="shared" si="40"/>
        <v>0.10377358490566038</v>
      </c>
      <c r="L84" s="18">
        <f>IF(ISNUMBER(J84), $B91 * K84, "")</f>
        <v>15566.037735849057</v>
      </c>
      <c r="M84" s="31">
        <v>118</v>
      </c>
      <c r="N84" s="32">
        <f t="shared" si="41"/>
        <v>0.11320754716981132</v>
      </c>
      <c r="O84" s="18">
        <f>IF(ISNUMBER(M84), $B91 * N84, "")</f>
        <v>16981.132075471698</v>
      </c>
      <c r="Q84" s="223"/>
      <c r="R84" s="223"/>
      <c r="S84" s="223"/>
    </row>
    <row r="85" spans="1:19" ht="17.25" thickBot="1">
      <c r="A85" s="127" t="s">
        <v>214</v>
      </c>
      <c r="B85" s="128">
        <v>251</v>
      </c>
      <c r="C85" s="78">
        <v>-7.0370370400000007E-2</v>
      </c>
      <c r="D85" s="20">
        <v>266</v>
      </c>
      <c r="E85" s="21">
        <f t="shared" si="38"/>
        <v>5.9760956175298807E-2</v>
      </c>
      <c r="F85" s="22">
        <f>IF(ISNUMBER(D85), $B91 * E85, "")</f>
        <v>8964.1434262948205</v>
      </c>
      <c r="G85" s="30">
        <v>267</v>
      </c>
      <c r="H85" s="21">
        <f t="shared" si="39"/>
        <v>6.3745019920318724E-2</v>
      </c>
      <c r="I85" s="105">
        <f>IF(ISNUMBER(G85), $B91 * H85, "")</f>
        <v>9561.7529880478087</v>
      </c>
      <c r="J85" s="20">
        <v>275</v>
      </c>
      <c r="K85" s="21">
        <f t="shared" si="40"/>
        <v>9.5617529880478086E-2</v>
      </c>
      <c r="L85" s="22">
        <f>IF(ISNUMBER(J85), $B91 * K85, "")</f>
        <v>14342.629482071712</v>
      </c>
      <c r="M85" s="30">
        <v>271</v>
      </c>
      <c r="N85" s="21">
        <f t="shared" si="41"/>
        <v>7.9681274900398405E-2</v>
      </c>
      <c r="O85" s="22">
        <f>IF(ISNUMBER(M85), $B91 * N85, "")</f>
        <v>11952.191235059761</v>
      </c>
      <c r="Q85" s="223"/>
      <c r="R85" s="223"/>
      <c r="S85" s="223"/>
    </row>
    <row r="86" spans="1:19" ht="17.25" thickBot="1">
      <c r="A86" s="125" t="s">
        <v>210</v>
      </c>
      <c r="B86" s="129">
        <v>926</v>
      </c>
      <c r="C86" s="80">
        <v>-7.12136409E-2</v>
      </c>
      <c r="D86" s="106">
        <v>1005</v>
      </c>
      <c r="E86" s="107">
        <f>IF(ISNUMBER(D86), (D86 - $B86) / $B86, "")</f>
        <v>8.5313174946004322E-2</v>
      </c>
      <c r="F86" s="108">
        <f>IF(ISNUMBER(D86), $B91 * E86, "")</f>
        <v>12796.976241900647</v>
      </c>
      <c r="G86" s="109">
        <v>999</v>
      </c>
      <c r="H86" s="107">
        <f>IF(ISNUMBER(G86), (G86 - $B86) / $B86, "")</f>
        <v>7.8833693304535643E-2</v>
      </c>
      <c r="I86" s="110">
        <f>IF(ISNUMBER(G86), $B91 * H86, "")</f>
        <v>11825.053995680346</v>
      </c>
      <c r="J86" s="106">
        <v>1040</v>
      </c>
      <c r="K86" s="107">
        <f>IF(ISNUMBER(J86), (J86 - $B86) / $B86, "")</f>
        <v>0.12311015118790497</v>
      </c>
      <c r="L86" s="108">
        <f>IF(ISNUMBER(J86), $B91 * K86, "")</f>
        <v>18466.522678185745</v>
      </c>
      <c r="M86" s="109">
        <v>1025</v>
      </c>
      <c r="N86" s="107">
        <f>IF(ISNUMBER(M86), (M86 - $B86) / $B86, "")</f>
        <v>0.10691144708423327</v>
      </c>
      <c r="O86" s="108">
        <f>IF(ISNUMBER(M86), $B91 * N86, "")</f>
        <v>16036.717062634991</v>
      </c>
      <c r="Q86" s="228"/>
      <c r="R86" s="228"/>
      <c r="S86" s="228"/>
    </row>
    <row r="87" spans="1:19" ht="17.25" thickBot="1">
      <c r="A87" s="125" t="s">
        <v>202</v>
      </c>
      <c r="B87" s="126">
        <v>394</v>
      </c>
      <c r="C87" s="77">
        <v>-7.2941176499999996E-2</v>
      </c>
      <c r="D87" s="15">
        <v>437</v>
      </c>
      <c r="E87" s="32">
        <f t="shared" ref="E87:E90" si="42">IF(ISNUMBER(D87), (D87 - $B87) / $B87, "")</f>
        <v>0.10913705583756345</v>
      </c>
      <c r="F87" s="18">
        <f>IF(ISNUMBER(D87), $B91 * E87, "")</f>
        <v>16370.558375634517</v>
      </c>
      <c r="G87" s="31">
        <v>447</v>
      </c>
      <c r="H87" s="32">
        <f t="shared" ref="H87:H90" si="43">IF(ISNUMBER(G87), (G87 - $B87) / $B87, "")</f>
        <v>0.13451776649746192</v>
      </c>
      <c r="I87" s="101">
        <f>IF(ISNUMBER(G87), $B91 * H87, "")</f>
        <v>20177.664974619289</v>
      </c>
      <c r="J87" s="15">
        <v>463</v>
      </c>
      <c r="K87" s="32">
        <f t="shared" ref="K87:K90" si="44">IF(ISNUMBER(J87), (J87 - $B87) / $B87, "")</f>
        <v>0.17512690355329949</v>
      </c>
      <c r="L87" s="18">
        <f>IF(ISNUMBER(J87), $B91 * K87, "")</f>
        <v>26269.035532994923</v>
      </c>
      <c r="M87" s="31">
        <v>463</v>
      </c>
      <c r="N87" s="32">
        <f t="shared" ref="N87:N90" si="45">IF(ISNUMBER(M87), (M87 - $B87) / $B87, "")</f>
        <v>0.17512690355329949</v>
      </c>
      <c r="O87" s="18">
        <f>IF(ISNUMBER(M87), $B91 * N87, "")</f>
        <v>26269.035532994923</v>
      </c>
      <c r="Q87" s="228"/>
      <c r="R87" s="228"/>
      <c r="S87" s="228"/>
    </row>
    <row r="88" spans="1:19" ht="17.25" thickBot="1">
      <c r="A88" s="125" t="s">
        <v>81</v>
      </c>
      <c r="B88" s="126">
        <v>982</v>
      </c>
      <c r="C88" s="77">
        <v>-7.3584905699999995E-2</v>
      </c>
      <c r="D88" s="15">
        <v>1035</v>
      </c>
      <c r="E88" s="32">
        <f t="shared" si="42"/>
        <v>5.3971486761710798E-2</v>
      </c>
      <c r="F88" s="18">
        <f>IF(ISNUMBER(D88), $B91 * E88, "")</f>
        <v>8095.7230142566195</v>
      </c>
      <c r="G88" s="31">
        <v>1025</v>
      </c>
      <c r="H88" s="32">
        <f t="shared" si="43"/>
        <v>4.3788187372708759E-2</v>
      </c>
      <c r="I88" s="101">
        <f>IF(ISNUMBER(G88), $B91 * H88, "")</f>
        <v>6568.2281059063134</v>
      </c>
      <c r="J88" s="15">
        <v>1045</v>
      </c>
      <c r="K88" s="32">
        <f t="shared" si="44"/>
        <v>6.4154786150712836E-2</v>
      </c>
      <c r="L88" s="18">
        <f>IF(ISNUMBER(J88), $B91 * K88, "")</f>
        <v>9623.2179226069256</v>
      </c>
      <c r="M88" s="31">
        <v>1055</v>
      </c>
      <c r="N88" s="32">
        <f t="shared" si="45"/>
        <v>7.4338085539714868E-2</v>
      </c>
      <c r="O88" s="18">
        <f>IF(ISNUMBER(M88), $B91 * N88, "")</f>
        <v>11150.712830957231</v>
      </c>
      <c r="Q88" s="228"/>
      <c r="R88" s="228"/>
      <c r="S88" s="228"/>
    </row>
    <row r="89" spans="1:19">
      <c r="A89" s="125" t="s">
        <v>173</v>
      </c>
      <c r="B89" s="126">
        <v>807</v>
      </c>
      <c r="C89" s="77">
        <v>-7.4541284400000005E-2</v>
      </c>
      <c r="D89" s="15">
        <v>861</v>
      </c>
      <c r="E89" s="32">
        <f t="shared" si="42"/>
        <v>6.6914498141263934E-2</v>
      </c>
      <c r="F89" s="18">
        <f>IF(ISNUMBER(D89), $B91 * E89, "")</f>
        <v>10037.174721189591</v>
      </c>
      <c r="G89" s="31">
        <v>858</v>
      </c>
      <c r="H89" s="32">
        <f t="shared" si="43"/>
        <v>6.3197026022304828E-2</v>
      </c>
      <c r="I89" s="101">
        <f>IF(ISNUMBER(G89), $B91 * H89, "")</f>
        <v>9479.5539033457244</v>
      </c>
      <c r="J89" s="15">
        <v>876</v>
      </c>
      <c r="K89" s="32">
        <f t="shared" si="44"/>
        <v>8.5501858736059477E-2</v>
      </c>
      <c r="L89" s="18">
        <f>IF(ISNUMBER(J89), $B91 * K89, "")</f>
        <v>12825.278810408921</v>
      </c>
      <c r="M89" s="31">
        <v>868</v>
      </c>
      <c r="N89" s="32">
        <f t="shared" si="45"/>
        <v>7.5588599752168528E-2</v>
      </c>
      <c r="O89" s="18">
        <f>IF(ISNUMBER(M89), $B91 * N89, "")</f>
        <v>11338.28996282528</v>
      </c>
      <c r="Q89" s="250"/>
      <c r="R89" s="251"/>
      <c r="S89" s="252"/>
    </row>
    <row r="90" spans="1:19" ht="17.25" thickBot="1">
      <c r="A90" s="130" t="s">
        <v>262</v>
      </c>
      <c r="B90" s="131">
        <v>144</v>
      </c>
      <c r="C90" s="79">
        <v>-7.6923076899999998E-2</v>
      </c>
      <c r="D90" s="24">
        <v>150</v>
      </c>
      <c r="E90" s="25">
        <f t="shared" si="42"/>
        <v>4.1666666666666664E-2</v>
      </c>
      <c r="F90" s="104">
        <f>IF(ISNUMBER(D90), $B91 * E90, "")</f>
        <v>6250</v>
      </c>
      <c r="G90" s="102">
        <v>150</v>
      </c>
      <c r="H90" s="25">
        <f t="shared" si="43"/>
        <v>4.1666666666666664E-2</v>
      </c>
      <c r="I90" s="103">
        <f>IF(ISNUMBER(G90), $B91 * H90, "")</f>
        <v>6250</v>
      </c>
      <c r="J90" s="24">
        <v>153</v>
      </c>
      <c r="K90" s="25">
        <f t="shared" si="44"/>
        <v>6.25E-2</v>
      </c>
      <c r="L90" s="104">
        <f>IF(ISNUMBER(J90), $B91 * K90, "")</f>
        <v>9375</v>
      </c>
      <c r="M90" s="102">
        <v>151</v>
      </c>
      <c r="N90" s="25">
        <f t="shared" si="45"/>
        <v>4.8611111111111112E-2</v>
      </c>
      <c r="O90" s="104">
        <f>IF(ISNUMBER(M90), $B91 * N90, "")</f>
        <v>7291.666666666667</v>
      </c>
      <c r="Q90" s="253"/>
      <c r="R90" s="254"/>
      <c r="S90" s="255"/>
    </row>
    <row r="91" spans="1:19" ht="17.25" thickBot="1">
      <c r="A91" s="132" t="s">
        <v>266</v>
      </c>
      <c r="B91" s="261">
        <f>$B$37</f>
        <v>150000</v>
      </c>
      <c r="C91" s="262"/>
      <c r="D91" s="26" t="s">
        <v>267</v>
      </c>
      <c r="E91" s="27">
        <f>IF(COUNT(E71:E90), SUM(E71:E90) / COUNT(E71:E90), 0)</f>
        <v>5.9177011202466503E-2</v>
      </c>
      <c r="F91" s="28">
        <f>SUM(F71:F90)</f>
        <v>177531.03360739953</v>
      </c>
      <c r="G91" s="26" t="s">
        <v>267</v>
      </c>
      <c r="H91" s="27">
        <f>IF(COUNT(H71:H90), SUM(H71:H90) / COUNT(H71:H90), 0)</f>
        <v>6.0317393249186127E-2</v>
      </c>
      <c r="I91" s="28">
        <f>SUM(I71:I90)</f>
        <v>180952.17974755834</v>
      </c>
      <c r="J91" s="26" t="s">
        <v>267</v>
      </c>
      <c r="K91" s="27">
        <f>IF(COUNT(K71:K90), SUM(K71:K90) / COUNT(K71:K90), 0)</f>
        <v>8.6016955353539537E-2</v>
      </c>
      <c r="L91" s="28">
        <f>SUM(L71:L90)</f>
        <v>258050.86606061863</v>
      </c>
      <c r="M91" s="26" t="s">
        <v>267</v>
      </c>
      <c r="N91" s="27">
        <f>IF(COUNT(N71:N90), SUM(N71:N90) / COUNT(N71:N90), 0)</f>
        <v>8.3609848679671472E-2</v>
      </c>
      <c r="O91" s="28">
        <f>SUM(O71:O90)</f>
        <v>250829.54603901441</v>
      </c>
      <c r="Q91" s="256"/>
      <c r="R91" s="257"/>
      <c r="S91" s="258"/>
    </row>
    <row r="93" spans="1:19" ht="17.25" thickBot="1"/>
    <row r="94" spans="1:19" ht="17.25" thickBot="1">
      <c r="A94" s="202" t="s">
        <v>46</v>
      </c>
      <c r="B94" s="203"/>
      <c r="C94" s="203"/>
      <c r="D94" s="203"/>
      <c r="E94" s="203"/>
      <c r="F94" s="203"/>
      <c r="G94" s="203"/>
      <c r="H94" s="203"/>
      <c r="I94" s="203"/>
      <c r="J94" s="203"/>
      <c r="K94" s="203"/>
      <c r="L94" s="203"/>
      <c r="M94" s="203"/>
      <c r="N94" s="203"/>
      <c r="O94" s="204"/>
      <c r="Q94" s="223"/>
      <c r="R94" s="223"/>
      <c r="S94" s="223"/>
    </row>
    <row r="95" spans="1:19" ht="17.25" thickBot="1">
      <c r="A95" s="198" t="s">
        <v>263</v>
      </c>
      <c r="B95" s="202" t="s">
        <v>49</v>
      </c>
      <c r="C95" s="204"/>
      <c r="D95" s="202" t="s">
        <v>57</v>
      </c>
      <c r="E95" s="203"/>
      <c r="F95" s="204"/>
      <c r="G95" s="229">
        <f>_xlfn.IFNA(VLOOKUP(B95, 현재가테이블!$B$2:$D$200, 2, FALSE), "-")</f>
        <v>48446000</v>
      </c>
      <c r="H95" s="230"/>
      <c r="I95" s="231"/>
      <c r="J95" s="202" t="s">
        <v>58</v>
      </c>
      <c r="K95" s="203"/>
      <c r="L95" s="204"/>
      <c r="M95" s="232">
        <f>_xlfn.IFNA(VLOOKUP(B95, 현재가테이블!$B$2:$D$200, 3, FALSE), "-")</f>
        <v>4.5040769699999997E-2</v>
      </c>
      <c r="N95" s="233"/>
      <c r="O95" s="234"/>
      <c r="Q95" s="223"/>
      <c r="R95" s="223"/>
      <c r="S95" s="223"/>
    </row>
    <row r="96" spans="1:19" ht="17.25" thickBot="1">
      <c r="A96" s="263" t="s">
        <v>54</v>
      </c>
      <c r="B96" s="265" t="str">
        <f>TEXT($G$1, "[$-ko-KR]yyyy-mm-dd(ddd) ") &amp; "오전 00:00"</f>
        <v>2022-02-25(금) 오전 00:00</v>
      </c>
      <c r="C96" s="266"/>
      <c r="D96" s="225" t="str">
        <f>TEXT($G$1, "[$-ko-KR]yyyy-mm-dd(ddd) ") &amp; "오후 14:00"</f>
        <v>2022-02-25(금) 오후 14:00</v>
      </c>
      <c r="E96" s="226"/>
      <c r="F96" s="227"/>
      <c r="G96" s="225" t="str">
        <f>TEXT($G$1, "[$-ko-KR]yyyy-mm-dd(ddd) ") &amp; "오후 19:00"</f>
        <v>2022-02-25(금) 오후 19:00</v>
      </c>
      <c r="H96" s="226"/>
      <c r="I96" s="227"/>
      <c r="J96" s="225" t="str">
        <f>TEXT($G$1, "[$-ko-KR]yyyy-mm-dd(ddd) ") &amp; "오후 21:00"</f>
        <v>2022-02-25(금) 오후 21:00</v>
      </c>
      <c r="K96" s="226"/>
      <c r="L96" s="227"/>
      <c r="M96" s="225" t="str">
        <f>TEXT($G$1+1, "[$-ko-KR]yyyy-mm-dd(ddd) ") &amp; "오전 00:00"</f>
        <v>2022-02-26(토) 오전 00:00</v>
      </c>
      <c r="N96" s="226"/>
      <c r="O96" s="227"/>
      <c r="Q96" s="223"/>
      <c r="R96" s="223"/>
      <c r="S96" s="223"/>
    </row>
    <row r="97" spans="1:19" ht="17.25" thickBot="1">
      <c r="A97" s="264"/>
      <c r="B97" s="121" t="s">
        <v>57</v>
      </c>
      <c r="C97" s="122" t="s">
        <v>58</v>
      </c>
      <c r="D97" s="2" t="s">
        <v>57</v>
      </c>
      <c r="E97" s="10" t="s">
        <v>264</v>
      </c>
      <c r="F97" s="11" t="s">
        <v>265</v>
      </c>
      <c r="G97" s="199" t="s">
        <v>57</v>
      </c>
      <c r="H97" s="200" t="s">
        <v>264</v>
      </c>
      <c r="I97" s="201" t="s">
        <v>265</v>
      </c>
      <c r="J97" s="10" t="s">
        <v>57</v>
      </c>
      <c r="K97" s="10" t="s">
        <v>264</v>
      </c>
      <c r="L97" s="115" t="s">
        <v>265</v>
      </c>
      <c r="M97" s="2" t="s">
        <v>57</v>
      </c>
      <c r="N97" s="10" t="s">
        <v>264</v>
      </c>
      <c r="O97" s="66" t="s">
        <v>265</v>
      </c>
      <c r="Q97" s="228"/>
      <c r="R97" s="228"/>
      <c r="S97" s="228"/>
    </row>
    <row r="98" spans="1:19" ht="17.25" thickBot="1">
      <c r="A98" s="123" t="s">
        <v>181</v>
      </c>
      <c r="B98" s="124">
        <v>887</v>
      </c>
      <c r="C98" s="76">
        <v>1.48741419E-2</v>
      </c>
      <c r="D98" s="13">
        <v>894</v>
      </c>
      <c r="E98" s="14">
        <f>IF(ISNUMBER(D98), (D98 - $B98) / $B98, "")</f>
        <v>7.8917700112739568E-3</v>
      </c>
      <c r="F98" s="16">
        <f>IF(ISNUMBER(D98), $B118 * E98, "")</f>
        <v>1183.7655016910935</v>
      </c>
      <c r="G98" s="29">
        <v>890</v>
      </c>
      <c r="H98" s="14">
        <f>IF(ISNUMBER(G98), (G98 - $B98) / $B98, "")</f>
        <v>3.3821871476888386E-3</v>
      </c>
      <c r="I98" s="100">
        <f>IF(ISNUMBER(G98), $B118 * H98, "")</f>
        <v>507.32807215332582</v>
      </c>
      <c r="J98" s="13">
        <v>907</v>
      </c>
      <c r="K98" s="14">
        <f>IF(ISNUMBER(J98), (J98 - $B98) / $B98, "")</f>
        <v>2.2547914317925591E-2</v>
      </c>
      <c r="L98" s="16">
        <f>IF(ISNUMBER(J98), $B118 * K98, "")</f>
        <v>3382.1871476888386</v>
      </c>
      <c r="M98" s="29">
        <v>902</v>
      </c>
      <c r="N98" s="14">
        <f>IF(ISNUMBER(M98), (M98 - $B98) / $B98, "")</f>
        <v>1.6910935738444193E-2</v>
      </c>
      <c r="O98" s="16">
        <f>IF(ISNUMBER(M98), $B118 * N98, "")</f>
        <v>2536.6403607666289</v>
      </c>
      <c r="Q98" s="223"/>
      <c r="R98" s="223"/>
      <c r="S98" s="223"/>
    </row>
    <row r="99" spans="1:19" ht="17.25" thickBot="1">
      <c r="A99" s="125" t="s">
        <v>339</v>
      </c>
      <c r="B99" s="126">
        <v>103500</v>
      </c>
      <c r="C99" s="77">
        <v>-1.4471779999999999E-3</v>
      </c>
      <c r="D99" s="15">
        <v>108050</v>
      </c>
      <c r="E99" s="32">
        <f t="shared" ref="E99:E102" si="46">IF(ISNUMBER(D99), (D99 - $B99) / $B99, "")</f>
        <v>4.3961352657004828E-2</v>
      </c>
      <c r="F99" s="18">
        <f>IF(ISNUMBER(D99), $B118 * E99, "")</f>
        <v>6594.2028985507241</v>
      </c>
      <c r="G99" s="31">
        <v>108100</v>
      </c>
      <c r="H99" s="32">
        <f t="shared" ref="H99:H102" si="47">IF(ISNUMBER(G99), (G99 - $B99) / $B99, "")</f>
        <v>4.4444444444444446E-2</v>
      </c>
      <c r="I99" s="101">
        <f>IF(ISNUMBER(G99), $B118 * H99, "")</f>
        <v>6666.666666666667</v>
      </c>
      <c r="J99" s="15">
        <v>110000</v>
      </c>
      <c r="K99" s="32">
        <f t="shared" ref="K99:K102" si="48">IF(ISNUMBER(J99), (J99 - $B99) / $B99, "")</f>
        <v>6.280193236714976E-2</v>
      </c>
      <c r="L99" s="18">
        <f>IF(ISNUMBER(J99), $B118 * K99, "")</f>
        <v>9420.289855072464</v>
      </c>
      <c r="M99" s="31">
        <v>108000</v>
      </c>
      <c r="N99" s="32">
        <f t="shared" ref="N99:N102" si="49">IF(ISNUMBER(M99), (M99 - $B99) / $B99, "")</f>
        <v>4.3478260869565216E-2</v>
      </c>
      <c r="O99" s="18">
        <f>IF(ISNUMBER(M99), $B118 * N99, "")</f>
        <v>6521.7391304347821</v>
      </c>
      <c r="Q99" s="223"/>
      <c r="R99" s="223"/>
      <c r="S99" s="223"/>
    </row>
    <row r="100" spans="1:19" ht="17.25" thickBot="1">
      <c r="A100" s="125" t="s">
        <v>335</v>
      </c>
      <c r="B100" s="126">
        <v>6355</v>
      </c>
      <c r="C100" s="77">
        <v>-7.0312500000000002E-3</v>
      </c>
      <c r="D100" s="15">
        <v>6515</v>
      </c>
      <c r="E100" s="32">
        <f t="shared" si="46"/>
        <v>2.5177025963808025E-2</v>
      </c>
      <c r="F100" s="18">
        <f>IF(ISNUMBER(D100), $B118 * E100, "")</f>
        <v>3776.5538945712037</v>
      </c>
      <c r="G100" s="31">
        <v>6450</v>
      </c>
      <c r="H100" s="32">
        <f t="shared" si="47"/>
        <v>1.4948859166011016E-2</v>
      </c>
      <c r="I100" s="101">
        <f>IF(ISNUMBER(G100), $B118 * H100, "")</f>
        <v>2242.3288749016524</v>
      </c>
      <c r="J100" s="15">
        <v>6530</v>
      </c>
      <c r="K100" s="32">
        <f t="shared" si="48"/>
        <v>2.7537372147915028E-2</v>
      </c>
      <c r="L100" s="18">
        <f>IF(ISNUMBER(J100), $B118 * K100, "")</f>
        <v>4130.6058221872545</v>
      </c>
      <c r="M100" s="31">
        <v>6525</v>
      </c>
      <c r="N100" s="32">
        <f t="shared" si="49"/>
        <v>2.6750590086546028E-2</v>
      </c>
      <c r="O100" s="18">
        <f>IF(ISNUMBER(M100), $B118 * N100, "")</f>
        <v>4012.5885129819044</v>
      </c>
      <c r="Q100" s="228"/>
      <c r="R100" s="228"/>
      <c r="S100" s="228"/>
    </row>
    <row r="101" spans="1:19" ht="17.25" thickBot="1">
      <c r="A101" s="125" t="s">
        <v>190</v>
      </c>
      <c r="B101" s="126">
        <v>77.400000000000006</v>
      </c>
      <c r="C101" s="77">
        <v>-2.0253164600000002E-2</v>
      </c>
      <c r="D101" s="15">
        <v>84.8</v>
      </c>
      <c r="E101" s="32">
        <f t="shared" si="46"/>
        <v>9.5607235142118746E-2</v>
      </c>
      <c r="F101" s="18">
        <f>IF(ISNUMBER(D101), $B118 * E101, "")</f>
        <v>14341.085271317812</v>
      </c>
      <c r="G101" s="31">
        <v>85.9</v>
      </c>
      <c r="H101" s="32">
        <f t="shared" si="47"/>
        <v>0.10981912144702842</v>
      </c>
      <c r="I101" s="101">
        <f>IF(ISNUMBER(G101), $B118 * H101, "")</f>
        <v>16472.868217054263</v>
      </c>
      <c r="J101" s="15">
        <v>86.5</v>
      </c>
      <c r="K101" s="32">
        <f t="shared" si="48"/>
        <v>0.11757105943152446</v>
      </c>
      <c r="L101" s="18">
        <f>IF(ISNUMBER(J101), $B118 * K101, "")</f>
        <v>17635.658914728669</v>
      </c>
      <c r="M101" s="31">
        <v>90.1</v>
      </c>
      <c r="N101" s="32">
        <f t="shared" si="49"/>
        <v>0.16408268733850112</v>
      </c>
      <c r="O101" s="18">
        <f>IF(ISNUMBER(M101), $B118 * N101, "")</f>
        <v>24612.403100775169</v>
      </c>
      <c r="Q101" s="228"/>
      <c r="R101" s="228"/>
      <c r="S101" s="228"/>
    </row>
    <row r="102" spans="1:19" ht="17.25" thickBot="1">
      <c r="A102" s="127" t="s">
        <v>186</v>
      </c>
      <c r="B102" s="128">
        <v>9.35</v>
      </c>
      <c r="C102" s="78">
        <v>-2.8066528100000002E-2</v>
      </c>
      <c r="D102" s="20">
        <v>9.67</v>
      </c>
      <c r="E102" s="21">
        <f t="shared" si="46"/>
        <v>3.4224598930481312E-2</v>
      </c>
      <c r="F102" s="22">
        <f>IF(ISNUMBER(D102), $B118 * E102, "")</f>
        <v>5133.6898395721964</v>
      </c>
      <c r="G102" s="30">
        <v>9.68</v>
      </c>
      <c r="H102" s="21">
        <f t="shared" si="47"/>
        <v>3.529411764705883E-2</v>
      </c>
      <c r="I102" s="105">
        <f>IF(ISNUMBER(G102), $B118 * H102, "")</f>
        <v>5294.1176470588243</v>
      </c>
      <c r="J102" s="20">
        <v>9.93</v>
      </c>
      <c r="K102" s="21">
        <f t="shared" si="48"/>
        <v>6.2032085561497335E-2</v>
      </c>
      <c r="L102" s="22">
        <f>IF(ISNUMBER(J102), $B118 * K102, "")</f>
        <v>9304.8128342246</v>
      </c>
      <c r="M102" s="30">
        <v>9.93</v>
      </c>
      <c r="N102" s="21">
        <f t="shared" si="49"/>
        <v>6.2032085561497335E-2</v>
      </c>
      <c r="O102" s="22">
        <f>IF(ISNUMBER(M102), $B118 * N102, "")</f>
        <v>9304.8128342246</v>
      </c>
      <c r="Q102" s="228"/>
      <c r="R102" s="228"/>
      <c r="S102" s="228"/>
    </row>
    <row r="103" spans="1:19" ht="17.25" thickBot="1">
      <c r="A103" s="125" t="s">
        <v>49</v>
      </c>
      <c r="B103" s="129">
        <v>44146000</v>
      </c>
      <c r="C103" s="80">
        <v>-3.0674307800000002E-2</v>
      </c>
      <c r="D103" s="106">
        <v>47139000</v>
      </c>
      <c r="E103" s="107">
        <f>IF(ISNUMBER(D103), (D103 - $B103) / $B103, "")</f>
        <v>6.7797761971639559E-2</v>
      </c>
      <c r="F103" s="108">
        <f>IF(ISNUMBER(D103), $B118 * E103, "")</f>
        <v>10169.664295745933</v>
      </c>
      <c r="G103" s="109">
        <v>47194000</v>
      </c>
      <c r="H103" s="107">
        <f>IF(ISNUMBER(G103), (G103 - $B103) / $B103, "")</f>
        <v>6.9043627961763235E-2</v>
      </c>
      <c r="I103" s="110">
        <f>IF(ISNUMBER(G103), $B118 * H103, "")</f>
        <v>10356.544194264485</v>
      </c>
      <c r="J103" s="106">
        <v>47524000</v>
      </c>
      <c r="K103" s="107">
        <f>IF(ISNUMBER(J103), (J103 - $B103) / $B103, "")</f>
        <v>7.651882390250532E-2</v>
      </c>
      <c r="L103" s="108">
        <f>IF(ISNUMBER(J103), $B118 * K103, "")</f>
        <v>11477.823585375798</v>
      </c>
      <c r="M103" s="109">
        <v>47462000</v>
      </c>
      <c r="N103" s="107">
        <f>IF(ISNUMBER(M103), (M103 - $B103) / $B103, "")</f>
        <v>7.5114393150002262E-2</v>
      </c>
      <c r="O103" s="108">
        <f>IF(ISNUMBER(M103), $B118 * N103, "")</f>
        <v>11267.15897250034</v>
      </c>
      <c r="Q103" s="228"/>
      <c r="R103" s="228"/>
      <c r="S103" s="228"/>
    </row>
    <row r="104" spans="1:19" ht="17.25" thickBot="1">
      <c r="A104" s="125" t="s">
        <v>149</v>
      </c>
      <c r="B104" s="126">
        <v>72.099999999999994</v>
      </c>
      <c r="C104" s="77">
        <v>-3.0913978500000001E-2</v>
      </c>
      <c r="D104" s="15">
        <v>75.400000000000006</v>
      </c>
      <c r="E104" s="32">
        <f t="shared" ref="E104:E107" si="50">IF(ISNUMBER(D104), (D104 - $B104) / $B104, "")</f>
        <v>4.5769764216366318E-2</v>
      </c>
      <c r="F104" s="18">
        <f>IF(ISNUMBER(D104), $B118 * E104, "")</f>
        <v>6865.4646324549476</v>
      </c>
      <c r="G104" s="31">
        <v>75.2</v>
      </c>
      <c r="H104" s="32">
        <f t="shared" ref="H104:H107" si="51">IF(ISNUMBER(G104), (G104 - $B104) / $B104, "")</f>
        <v>4.2995839112344086E-2</v>
      </c>
      <c r="I104" s="101">
        <f>IF(ISNUMBER(G104), $B118 * H104, "")</f>
        <v>6449.375866851613</v>
      </c>
      <c r="J104" s="15">
        <v>75.599999999999994</v>
      </c>
      <c r="K104" s="32">
        <f t="shared" ref="K104:K107" si="52">IF(ISNUMBER(J104), (J104 - $B104) / $B104, "")</f>
        <v>4.8543689320388356E-2</v>
      </c>
      <c r="L104" s="18">
        <f>IF(ISNUMBER(J104), $B118 * K104, "")</f>
        <v>7281.5533980582532</v>
      </c>
      <c r="M104" s="31">
        <v>73.900000000000006</v>
      </c>
      <c r="N104" s="32">
        <f t="shared" ref="N104:N107" si="53">IF(ISNUMBER(M104), (M104 - $B104) / $B104, "")</f>
        <v>2.4965325936199882E-2</v>
      </c>
      <c r="O104" s="18">
        <f>IF(ISNUMBER(M104), $B118 * N104, "")</f>
        <v>3744.7988904299823</v>
      </c>
      <c r="Q104" s="228"/>
      <c r="R104" s="228"/>
      <c r="S104" s="228"/>
    </row>
    <row r="105" spans="1:19" ht="17.25" thickBot="1">
      <c r="A105" s="125" t="s">
        <v>119</v>
      </c>
      <c r="B105" s="126">
        <v>15.1</v>
      </c>
      <c r="C105" s="77">
        <v>-3.2051282100000002E-2</v>
      </c>
      <c r="D105" s="15">
        <v>16</v>
      </c>
      <c r="E105" s="32">
        <f t="shared" si="50"/>
        <v>5.9602649006622543E-2</v>
      </c>
      <c r="F105" s="18">
        <f>IF(ISNUMBER(D105), $B118 * E105, "")</f>
        <v>8940.3973509933821</v>
      </c>
      <c r="G105" s="31">
        <v>15.9</v>
      </c>
      <c r="H105" s="32">
        <f t="shared" si="51"/>
        <v>5.2980132450331174E-2</v>
      </c>
      <c r="I105" s="101">
        <f>IF(ISNUMBER(G105), $B118 * H105, "")</f>
        <v>7947.0198675496758</v>
      </c>
      <c r="J105" s="15">
        <v>16.2</v>
      </c>
      <c r="K105" s="32">
        <f t="shared" si="52"/>
        <v>7.2847682119205281E-2</v>
      </c>
      <c r="L105" s="18">
        <f>IF(ISNUMBER(J105), $B118 * K105, "")</f>
        <v>10927.152317880793</v>
      </c>
      <c r="M105" s="31">
        <v>16.3</v>
      </c>
      <c r="N105" s="32">
        <f t="shared" si="53"/>
        <v>7.9470198675496762E-2</v>
      </c>
      <c r="O105" s="18">
        <f>IF(ISNUMBER(M105), $B118 * N105, "")</f>
        <v>11920.529801324514</v>
      </c>
      <c r="Q105" s="228"/>
      <c r="R105" s="228"/>
      <c r="S105" s="228"/>
    </row>
    <row r="106" spans="1:19" ht="17.25" thickBot="1">
      <c r="A106" s="125" t="s">
        <v>113</v>
      </c>
      <c r="B106" s="126">
        <v>3495</v>
      </c>
      <c r="C106" s="77">
        <v>-3.4530386699999999E-2</v>
      </c>
      <c r="D106" s="15">
        <v>3680</v>
      </c>
      <c r="E106" s="32">
        <f t="shared" si="50"/>
        <v>5.2932761087267528E-2</v>
      </c>
      <c r="F106" s="18">
        <f>IF(ISNUMBER(D106), $B118 * E106, "")</f>
        <v>7939.9141630901295</v>
      </c>
      <c r="G106" s="31">
        <v>3640</v>
      </c>
      <c r="H106" s="32">
        <f t="shared" si="51"/>
        <v>4.1487839771101577E-2</v>
      </c>
      <c r="I106" s="101">
        <f>IF(ISNUMBER(G106), $B118 * H106, "")</f>
        <v>6223.1759656652366</v>
      </c>
      <c r="J106" s="15">
        <v>3705</v>
      </c>
      <c r="K106" s="32">
        <f t="shared" si="52"/>
        <v>6.0085836909871244E-2</v>
      </c>
      <c r="L106" s="18">
        <f>IF(ISNUMBER(J106), $B118 * K106, "")</f>
        <v>9012.8755364806875</v>
      </c>
      <c r="M106" s="31">
        <v>3705</v>
      </c>
      <c r="N106" s="32">
        <f t="shared" si="53"/>
        <v>6.0085836909871244E-2</v>
      </c>
      <c r="O106" s="18">
        <f>IF(ISNUMBER(M106), $B118 * N106, "")</f>
        <v>9012.8755364806875</v>
      </c>
      <c r="Q106" s="33"/>
      <c r="R106" s="33"/>
    </row>
    <row r="107" spans="1:19" ht="17.25" thickBot="1">
      <c r="A107" s="130" t="s">
        <v>87</v>
      </c>
      <c r="B107" s="131">
        <v>96440</v>
      </c>
      <c r="C107" s="79">
        <v>-3.6563436599999999E-2</v>
      </c>
      <c r="D107" s="24">
        <v>101250</v>
      </c>
      <c r="E107" s="25">
        <f t="shared" si="50"/>
        <v>4.9875570302778928E-2</v>
      </c>
      <c r="F107" s="104">
        <f>IF(ISNUMBER(D107), $B118 * E107, "")</f>
        <v>7481.3355454168395</v>
      </c>
      <c r="G107" s="102">
        <v>100850</v>
      </c>
      <c r="H107" s="25">
        <f t="shared" si="51"/>
        <v>4.5727913728743262E-2</v>
      </c>
      <c r="I107" s="103">
        <f>IF(ISNUMBER(G107), $B118 * H107, "")</f>
        <v>6859.1870593114891</v>
      </c>
      <c r="J107" s="24">
        <v>102150</v>
      </c>
      <c r="K107" s="25">
        <f t="shared" si="52"/>
        <v>5.9207797594359186E-2</v>
      </c>
      <c r="L107" s="104">
        <f>IF(ISNUMBER(J107), $B118 * K107, "")</f>
        <v>8881.1696391538771</v>
      </c>
      <c r="M107" s="102">
        <v>101550</v>
      </c>
      <c r="N107" s="25">
        <f t="shared" si="53"/>
        <v>5.2986312733305681E-2</v>
      </c>
      <c r="O107" s="104">
        <f>IF(ISNUMBER(M107), $B118 * N107, "")</f>
        <v>7947.9469099958524</v>
      </c>
      <c r="Q107" s="237"/>
      <c r="R107" s="238"/>
      <c r="S107" s="239"/>
    </row>
    <row r="108" spans="1:19">
      <c r="A108" s="123" t="s">
        <v>131</v>
      </c>
      <c r="B108" s="124">
        <v>18750</v>
      </c>
      <c r="C108" s="76">
        <v>-3.9446721300000001E-2</v>
      </c>
      <c r="D108" s="13">
        <v>19690</v>
      </c>
      <c r="E108" s="14">
        <f>IF(ISNUMBER(D108), (D108 - $B108) / $B108, "")</f>
        <v>5.0133333333333335E-2</v>
      </c>
      <c r="F108" s="16">
        <f>IF(ISNUMBER(D108), $B118 * E108, "")</f>
        <v>7520</v>
      </c>
      <c r="G108" s="29">
        <v>19630</v>
      </c>
      <c r="H108" s="14">
        <f>IF(ISNUMBER(G108), (G108 - $B108) / $B108, "")</f>
        <v>4.6933333333333334E-2</v>
      </c>
      <c r="I108" s="100">
        <f>IF(ISNUMBER(G108), $B118 * H108, "")</f>
        <v>7040</v>
      </c>
      <c r="J108" s="13">
        <v>19830</v>
      </c>
      <c r="K108" s="14">
        <f>IF(ISNUMBER(J108), (J108 - $B108) / $B108, "")</f>
        <v>5.7599999999999998E-2</v>
      </c>
      <c r="L108" s="16">
        <f>IF(ISNUMBER(J108), $B118 * K108, "")</f>
        <v>8640</v>
      </c>
      <c r="M108" s="29">
        <v>19850</v>
      </c>
      <c r="N108" s="14">
        <f>IF(ISNUMBER(M108), (M108 - $B108) / $B108, "")</f>
        <v>5.8666666666666666E-2</v>
      </c>
      <c r="O108" s="16">
        <f>IF(ISNUMBER(M108), $B118 * N108, "")</f>
        <v>8800</v>
      </c>
      <c r="Q108" s="240"/>
      <c r="R108" s="241"/>
      <c r="S108" s="242"/>
    </row>
    <row r="109" spans="1:19" ht="17.25" thickBot="1">
      <c r="A109" s="125" t="s">
        <v>97</v>
      </c>
      <c r="B109" s="126">
        <v>2.2000000000000001E-3</v>
      </c>
      <c r="C109" s="77">
        <v>-4.3478260900000003E-2</v>
      </c>
      <c r="D109" s="15">
        <v>2.3E-3</v>
      </c>
      <c r="E109" s="32">
        <f t="shared" ref="E109:E112" si="54">IF(ISNUMBER(D109), (D109 - $B109) / $B109, "")</f>
        <v>4.5454545454545373E-2</v>
      </c>
      <c r="F109" s="18">
        <f>IF(ISNUMBER(D109), $B118 * E109, "")</f>
        <v>6818.1818181818062</v>
      </c>
      <c r="G109" s="31">
        <v>2.2000000000000001E-3</v>
      </c>
      <c r="H109" s="32">
        <f t="shared" ref="H109:H112" si="55">IF(ISNUMBER(G109), (G109 - $B109) / $B109, "")</f>
        <v>0</v>
      </c>
      <c r="I109" s="101">
        <f>IF(ISNUMBER(G109), $B118 * H109, "")</f>
        <v>0</v>
      </c>
      <c r="J109" s="15">
        <v>2.3E-3</v>
      </c>
      <c r="K109" s="32">
        <f t="shared" ref="K109:K112" si="56">IF(ISNUMBER(J109), (J109 - $B109) / $B109, "")</f>
        <v>4.5454545454545373E-2</v>
      </c>
      <c r="L109" s="18">
        <f>IF(ISNUMBER(J109), $B118 * K109, "")</f>
        <v>6818.1818181818062</v>
      </c>
      <c r="M109" s="31">
        <v>2.3E-3</v>
      </c>
      <c r="N109" s="32">
        <f t="shared" ref="N109:N112" si="57">IF(ISNUMBER(M109), (M109 - $B109) / $B109, "")</f>
        <v>4.5454545454545373E-2</v>
      </c>
      <c r="O109" s="18">
        <f>IF(ISNUMBER(M109), $B118 * N109, "")</f>
        <v>6818.1818181818062</v>
      </c>
      <c r="Q109" s="243"/>
      <c r="R109" s="244"/>
      <c r="S109" s="245"/>
    </row>
    <row r="110" spans="1:19" ht="17.25" thickBot="1">
      <c r="A110" s="125" t="s">
        <v>206</v>
      </c>
      <c r="B110" s="126">
        <v>9.94</v>
      </c>
      <c r="C110" s="77">
        <v>-4.4230769199999999E-2</v>
      </c>
      <c r="D110" s="15">
        <v>10.3</v>
      </c>
      <c r="E110" s="32">
        <f t="shared" si="54"/>
        <v>3.6217303822937752E-2</v>
      </c>
      <c r="F110" s="18">
        <f>IF(ISNUMBER(D110), $B118 * E110, "")</f>
        <v>5432.5955734406625</v>
      </c>
      <c r="G110" s="31">
        <v>10.5</v>
      </c>
      <c r="H110" s="32">
        <f t="shared" si="55"/>
        <v>5.6338028169014134E-2</v>
      </c>
      <c r="I110" s="101">
        <f>IF(ISNUMBER(G110), $B118 * H110, "")</f>
        <v>8450.7042253521195</v>
      </c>
      <c r="J110" s="15">
        <v>10.8</v>
      </c>
      <c r="K110" s="32">
        <f t="shared" si="56"/>
        <v>8.6519114688128895E-2</v>
      </c>
      <c r="L110" s="18">
        <f>IF(ISNUMBER(J110), $B118 * K110, "")</f>
        <v>12977.867203219334</v>
      </c>
      <c r="M110" s="31">
        <v>10.7</v>
      </c>
      <c r="N110" s="32">
        <f t="shared" si="57"/>
        <v>7.6458752515090531E-2</v>
      </c>
      <c r="O110" s="18">
        <f>IF(ISNUMBER(M110), $B118 * N110, "")</f>
        <v>11468.812877263579</v>
      </c>
      <c r="Q110" s="228"/>
      <c r="R110" s="228"/>
      <c r="S110" s="228"/>
    </row>
    <row r="111" spans="1:19" ht="17.25" thickBot="1">
      <c r="A111" s="125" t="s">
        <v>77</v>
      </c>
      <c r="B111" s="126">
        <v>336000</v>
      </c>
      <c r="C111" s="77">
        <v>-4.6267385799999998E-2</v>
      </c>
      <c r="D111" s="15">
        <v>366100</v>
      </c>
      <c r="E111" s="32">
        <f t="shared" si="54"/>
        <v>8.9583333333333334E-2</v>
      </c>
      <c r="F111" s="18">
        <f>IF(ISNUMBER(D111), $B118 * E111, "")</f>
        <v>13437.5</v>
      </c>
      <c r="G111" s="31">
        <v>357850</v>
      </c>
      <c r="H111" s="32">
        <f t="shared" si="55"/>
        <v>6.502976190476191E-2</v>
      </c>
      <c r="I111" s="101">
        <f>IF(ISNUMBER(G111), $B118 * H111, "")</f>
        <v>9754.4642857142862</v>
      </c>
      <c r="J111" s="15">
        <v>364050</v>
      </c>
      <c r="K111" s="32">
        <f t="shared" si="56"/>
        <v>8.3482142857142852E-2</v>
      </c>
      <c r="L111" s="18">
        <f>IF(ISNUMBER(J111), $B118 * K111, "")</f>
        <v>12522.321428571428</v>
      </c>
      <c r="M111" s="31">
        <v>361100</v>
      </c>
      <c r="N111" s="32">
        <f t="shared" si="57"/>
        <v>7.4702380952380951E-2</v>
      </c>
      <c r="O111" s="18">
        <f>IF(ISNUMBER(M111), $B118 * N111, "")</f>
        <v>11205.357142857143</v>
      </c>
      <c r="Q111" s="223"/>
      <c r="R111" s="223"/>
      <c r="S111" s="223"/>
    </row>
    <row r="112" spans="1:19" ht="17.25" thickBot="1">
      <c r="A112" s="127" t="s">
        <v>346</v>
      </c>
      <c r="B112" s="128">
        <v>85530</v>
      </c>
      <c r="C112" s="78">
        <v>-4.7337937199999999E-2</v>
      </c>
      <c r="D112" s="20">
        <v>92350</v>
      </c>
      <c r="E112" s="21">
        <f t="shared" si="54"/>
        <v>7.9738103589383838E-2</v>
      </c>
      <c r="F112" s="22">
        <f>IF(ISNUMBER(D112), $B118 * E112, "")</f>
        <v>11960.715538407576</v>
      </c>
      <c r="G112" s="30">
        <v>90700</v>
      </c>
      <c r="H112" s="21">
        <f t="shared" si="55"/>
        <v>6.0446626914532911E-2</v>
      </c>
      <c r="I112" s="105">
        <f>IF(ISNUMBER(G112), $B118 * H112, "")</f>
        <v>9066.9940371799366</v>
      </c>
      <c r="J112" s="20">
        <v>93440</v>
      </c>
      <c r="K112" s="21">
        <f t="shared" si="56"/>
        <v>9.2482169998830813E-2</v>
      </c>
      <c r="L112" s="22">
        <f>IF(ISNUMBER(J112), $B118 * K112, "")</f>
        <v>13872.325499824621</v>
      </c>
      <c r="M112" s="30">
        <v>93550</v>
      </c>
      <c r="N112" s="21">
        <f t="shared" si="57"/>
        <v>9.3768268443820885E-2</v>
      </c>
      <c r="O112" s="22">
        <f>IF(ISNUMBER(M112), $B118 * N112, "")</f>
        <v>14065.240266573133</v>
      </c>
      <c r="Q112" s="223"/>
      <c r="R112" s="223"/>
      <c r="S112" s="223"/>
    </row>
    <row r="113" spans="1:19" ht="17.25" thickBot="1">
      <c r="A113" s="125" t="s">
        <v>177</v>
      </c>
      <c r="B113" s="129">
        <v>6710</v>
      </c>
      <c r="C113" s="80">
        <v>-4.7551454899999998E-2</v>
      </c>
      <c r="D113" s="106">
        <v>7210</v>
      </c>
      <c r="E113" s="107">
        <f>IF(ISNUMBER(D113), (D113 - $B113) / $B113, "")</f>
        <v>7.4515648286140088E-2</v>
      </c>
      <c r="F113" s="108">
        <f>IF(ISNUMBER(D113), $B118 * E113, "")</f>
        <v>11177.347242921012</v>
      </c>
      <c r="G113" s="109">
        <v>7155</v>
      </c>
      <c r="H113" s="107">
        <f>IF(ISNUMBER(G113), (G113 - $B113) / $B113, "")</f>
        <v>6.6318926974664683E-2</v>
      </c>
      <c r="I113" s="110">
        <f>IF(ISNUMBER(G113), $B118 * H113, "")</f>
        <v>9947.8390461997024</v>
      </c>
      <c r="J113" s="106">
        <v>7300</v>
      </c>
      <c r="K113" s="107">
        <f>IF(ISNUMBER(J113), (J113 - $B113) / $B113, "")</f>
        <v>8.792846497764531E-2</v>
      </c>
      <c r="L113" s="108">
        <f>IF(ISNUMBER(J113), $B118 * K113, "")</f>
        <v>13189.269746646796</v>
      </c>
      <c r="M113" s="109">
        <v>7230</v>
      </c>
      <c r="N113" s="107">
        <f>IF(ISNUMBER(M113), (M113 - $B113) / $B113, "")</f>
        <v>7.7496274217585689E-2</v>
      </c>
      <c r="O113" s="108">
        <f>IF(ISNUMBER(M113), $B118 * N113, "")</f>
        <v>11624.441132637854</v>
      </c>
      <c r="Q113" s="228"/>
      <c r="R113" s="228"/>
      <c r="S113" s="228"/>
    </row>
    <row r="114" spans="1:19" ht="17.25" thickBot="1">
      <c r="A114" s="125" t="s">
        <v>93</v>
      </c>
      <c r="B114" s="126">
        <v>3004000</v>
      </c>
      <c r="C114" s="77">
        <v>-4.7558655700000001E-2</v>
      </c>
      <c r="D114" s="15">
        <v>3203000</v>
      </c>
      <c r="E114" s="32">
        <f t="shared" ref="E114:E117" si="58">IF(ISNUMBER(D114), (D114 - $B114) / $B114, "")</f>
        <v>6.624500665778961E-2</v>
      </c>
      <c r="F114" s="18">
        <f>IF(ISNUMBER(D114), $B118 * E114, "")</f>
        <v>9936.7509986684418</v>
      </c>
      <c r="G114" s="31">
        <v>3193000</v>
      </c>
      <c r="H114" s="32">
        <f t="shared" ref="H114:H117" si="59">IF(ISNUMBER(G114), (G114 - $B114) / $B114, "")</f>
        <v>6.2916111850865514E-2</v>
      </c>
      <c r="I114" s="101">
        <f>IF(ISNUMBER(G114), $B118 * H114, "")</f>
        <v>9437.4167776298273</v>
      </c>
      <c r="J114" s="15">
        <v>3231000</v>
      </c>
      <c r="K114" s="32">
        <f t="shared" ref="K114:K117" si="60">IF(ISNUMBER(J114), (J114 - $B114) / $B114, "")</f>
        <v>7.55659121171771E-2</v>
      </c>
      <c r="L114" s="18">
        <f>IF(ISNUMBER(J114), $B118 * K114, "")</f>
        <v>11334.886817576566</v>
      </c>
      <c r="M114" s="31">
        <v>3252000</v>
      </c>
      <c r="N114" s="32">
        <f t="shared" ref="N114:N117" si="61">IF(ISNUMBER(M114), (M114 - $B114) / $B114, "")</f>
        <v>8.2556591211717711E-2</v>
      </c>
      <c r="O114" s="18">
        <f>IF(ISNUMBER(M114), $B118 * N114, "")</f>
        <v>12383.488681757657</v>
      </c>
      <c r="Q114" s="228"/>
      <c r="R114" s="228"/>
      <c r="S114" s="228"/>
    </row>
    <row r="115" spans="1:19" ht="17.25" thickBot="1">
      <c r="A115" s="125" t="s">
        <v>163</v>
      </c>
      <c r="B115" s="126">
        <v>1045</v>
      </c>
      <c r="C115" s="77">
        <v>-0.05</v>
      </c>
      <c r="D115" s="15">
        <v>1115</v>
      </c>
      <c r="E115" s="32">
        <f t="shared" si="58"/>
        <v>6.6985645933014357E-2</v>
      </c>
      <c r="F115" s="18">
        <f>IF(ISNUMBER(D115), $B118 * E115, "")</f>
        <v>10047.846889952154</v>
      </c>
      <c r="G115" s="31">
        <v>1105</v>
      </c>
      <c r="H115" s="32">
        <f t="shared" si="59"/>
        <v>5.7416267942583733E-2</v>
      </c>
      <c r="I115" s="101">
        <f>IF(ISNUMBER(G115), $B118 * H115, "")</f>
        <v>8612.4401913875608</v>
      </c>
      <c r="J115" s="15">
        <v>1130</v>
      </c>
      <c r="K115" s="32">
        <f t="shared" si="60"/>
        <v>8.1339712918660281E-2</v>
      </c>
      <c r="L115" s="18">
        <f>IF(ISNUMBER(J115), $B118 * K115, "")</f>
        <v>12200.956937799043</v>
      </c>
      <c r="M115" s="31">
        <v>1135</v>
      </c>
      <c r="N115" s="32">
        <f t="shared" si="61"/>
        <v>8.6124401913875603E-2</v>
      </c>
      <c r="O115" s="18">
        <f>IF(ISNUMBER(M115), $B118 * N115, "")</f>
        <v>12918.66028708134</v>
      </c>
      <c r="Q115" s="228"/>
      <c r="R115" s="228"/>
      <c r="S115" s="228"/>
    </row>
    <row r="116" spans="1:19">
      <c r="A116" s="125" t="s">
        <v>331</v>
      </c>
      <c r="B116" s="126">
        <v>8.1699999999999995E-2</v>
      </c>
      <c r="C116" s="77">
        <v>-0.05</v>
      </c>
      <c r="D116" s="15">
        <v>8.6999999999999994E-2</v>
      </c>
      <c r="E116" s="32">
        <f t="shared" si="58"/>
        <v>6.4871481028151767E-2</v>
      </c>
      <c r="F116" s="18">
        <f>IF(ISNUMBER(D116), $B118 * E116, "")</f>
        <v>9730.7221542227653</v>
      </c>
      <c r="G116" s="31">
        <v>8.7499999999999994E-2</v>
      </c>
      <c r="H116" s="32">
        <f t="shared" si="59"/>
        <v>7.0991432068543456E-2</v>
      </c>
      <c r="I116" s="101">
        <f>IF(ISNUMBER(G116), $B118 * H116, "")</f>
        <v>10648.714810281519</v>
      </c>
      <c r="J116" s="15">
        <v>8.9099999999999999E-2</v>
      </c>
      <c r="K116" s="32">
        <f t="shared" si="60"/>
        <v>9.0575275397796876E-2</v>
      </c>
      <c r="L116" s="18">
        <f>IF(ISNUMBER(J116), $B118 * K116, "")</f>
        <v>13586.291309669532</v>
      </c>
      <c r="M116" s="31">
        <v>8.9899999999999994E-2</v>
      </c>
      <c r="N116" s="32">
        <f t="shared" si="61"/>
        <v>0.10036719706242349</v>
      </c>
      <c r="O116" s="18">
        <f>IF(ISNUMBER(M116), $B118 * N116, "")</f>
        <v>15055.079559363523</v>
      </c>
      <c r="Q116" s="250"/>
      <c r="R116" s="251"/>
      <c r="S116" s="252"/>
    </row>
    <row r="117" spans="1:19" ht="17.25" thickBot="1">
      <c r="A117" s="130" t="s">
        <v>341</v>
      </c>
      <c r="B117" s="131">
        <v>912</v>
      </c>
      <c r="C117" s="79">
        <v>-5.09885536E-2</v>
      </c>
      <c r="D117" s="24">
        <v>954</v>
      </c>
      <c r="E117" s="25">
        <f t="shared" si="58"/>
        <v>4.6052631578947366E-2</v>
      </c>
      <c r="F117" s="104">
        <f>IF(ISNUMBER(D117), $B118 * E117, "")</f>
        <v>6907.894736842105</v>
      </c>
      <c r="G117" s="102">
        <v>960</v>
      </c>
      <c r="H117" s="25">
        <f t="shared" si="59"/>
        <v>5.2631578947368418E-2</v>
      </c>
      <c r="I117" s="103">
        <f>IF(ISNUMBER(G117), $B118 * H117, "")</f>
        <v>7894.7368421052624</v>
      </c>
      <c r="J117" s="24">
        <v>973</v>
      </c>
      <c r="K117" s="25">
        <f t="shared" si="60"/>
        <v>6.6885964912280702E-2</v>
      </c>
      <c r="L117" s="104">
        <f>IF(ISNUMBER(J117), $B118 * K117, "")</f>
        <v>10032.894736842105</v>
      </c>
      <c r="M117" s="102">
        <v>962</v>
      </c>
      <c r="N117" s="25">
        <f t="shared" si="61"/>
        <v>5.4824561403508769E-2</v>
      </c>
      <c r="O117" s="104">
        <f>IF(ISNUMBER(M117), $B118 * N117, "")</f>
        <v>8223.6842105263149</v>
      </c>
      <c r="Q117" s="253"/>
      <c r="R117" s="254"/>
      <c r="S117" s="255"/>
    </row>
    <row r="118" spans="1:19" ht="17.25" thickBot="1">
      <c r="A118" s="132" t="s">
        <v>266</v>
      </c>
      <c r="B118" s="261">
        <f>$B$37</f>
        <v>150000</v>
      </c>
      <c r="C118" s="262"/>
      <c r="D118" s="26" t="s">
        <v>267</v>
      </c>
      <c r="E118" s="27">
        <f>IF(COUNT(E98:E117), SUM(E98:E117) / COUNT(E98:E117), 0)</f>
        <v>5.5131876115346937E-2</v>
      </c>
      <c r="F118" s="28">
        <f>SUM(F98:F117)</f>
        <v>165395.62834604076</v>
      </c>
      <c r="G118" s="26" t="s">
        <v>267</v>
      </c>
      <c r="H118" s="27">
        <f>IF(COUNT(H98:H117), SUM(H98:H117) / COUNT(H98:H117), 0)</f>
        <v>4.9957307549109153E-2</v>
      </c>
      <c r="I118" s="28">
        <f>SUM(I98:I117)</f>
        <v>149871.92264732745</v>
      </c>
      <c r="J118" s="26" t="s">
        <v>267</v>
      </c>
      <c r="K118" s="27">
        <f>IF(COUNT(K98:K117), SUM(K98:K117) / COUNT(K98:K117), 0)</f>
        <v>6.8876374849727501E-2</v>
      </c>
      <c r="L118" s="28">
        <f>SUM(L98:L117)</f>
        <v>206629.12454918248</v>
      </c>
      <c r="M118" s="26" t="s">
        <v>267</v>
      </c>
      <c r="N118" s="27">
        <f>IF(COUNT(N98:N117), SUM(N98:N117) / COUNT(N98:N117), 0)</f>
        <v>6.7814813342052277E-2</v>
      </c>
      <c r="O118" s="28">
        <f>SUM(O98:O117)</f>
        <v>203444.44002615681</v>
      </c>
      <c r="Q118" s="256"/>
      <c r="R118" s="257"/>
      <c r="S118" s="258"/>
    </row>
    <row r="120" spans="1:19" ht="17.25" thickBot="1"/>
    <row r="121" spans="1:19" ht="17.25" thickBot="1">
      <c r="A121" s="202" t="s">
        <v>254</v>
      </c>
      <c r="B121" s="203"/>
      <c r="C121" s="203"/>
      <c r="D121" s="203"/>
      <c r="E121" s="203"/>
      <c r="F121" s="203"/>
      <c r="G121" s="203"/>
      <c r="H121" s="203"/>
      <c r="I121" s="203"/>
      <c r="J121" s="203"/>
      <c r="K121" s="203"/>
      <c r="L121" s="203"/>
      <c r="M121" s="203"/>
      <c r="N121" s="203"/>
      <c r="O121" s="204"/>
      <c r="Q121" s="223"/>
      <c r="R121" s="223"/>
      <c r="S121" s="223"/>
    </row>
    <row r="122" spans="1:19" ht="17.25" thickBot="1">
      <c r="A122" s="198" t="s">
        <v>263</v>
      </c>
      <c r="B122" s="202" t="s">
        <v>49</v>
      </c>
      <c r="C122" s="204"/>
      <c r="D122" s="202" t="s">
        <v>57</v>
      </c>
      <c r="E122" s="203"/>
      <c r="F122" s="204"/>
      <c r="G122" s="229">
        <f>_xlfn.IFNA(VLOOKUP(B122, 현재가테이블!$B$2:$D$200, 2, FALSE), "-")</f>
        <v>48446000</v>
      </c>
      <c r="H122" s="230"/>
      <c r="I122" s="231"/>
      <c r="J122" s="202" t="s">
        <v>58</v>
      </c>
      <c r="K122" s="203"/>
      <c r="L122" s="204"/>
      <c r="M122" s="232">
        <f>_xlfn.IFNA(VLOOKUP(B122, 현재가테이블!$B$2:$D$200, 3, FALSE), "-")</f>
        <v>4.5040769699999997E-2</v>
      </c>
      <c r="N122" s="233"/>
      <c r="O122" s="234"/>
      <c r="Q122" s="223"/>
      <c r="R122" s="223"/>
      <c r="S122" s="223"/>
    </row>
    <row r="123" spans="1:19" ht="17.25" thickBot="1">
      <c r="A123" s="263" t="s">
        <v>54</v>
      </c>
      <c r="B123" s="265" t="str">
        <f>TEXT($G$1, "[$-ko-KR]yyyy-mm-dd(ddd) ") &amp; "오전 00:00"</f>
        <v>2022-02-25(금) 오전 00:00</v>
      </c>
      <c r="C123" s="266"/>
      <c r="D123" s="225" t="str">
        <f>TEXT($G$1, "[$-ko-KR]yyyy-mm-dd(ddd) ") &amp; "오후 14:00"</f>
        <v>2022-02-25(금) 오후 14:00</v>
      </c>
      <c r="E123" s="226"/>
      <c r="F123" s="227"/>
      <c r="G123" s="225" t="str">
        <f>TEXT($G$1, "[$-ko-KR]yyyy-mm-dd(ddd) ") &amp; "오후 19:00"</f>
        <v>2022-02-25(금) 오후 19:00</v>
      </c>
      <c r="H123" s="226"/>
      <c r="I123" s="227"/>
      <c r="J123" s="225" t="str">
        <f>TEXT($G$1, "[$-ko-KR]yyyy-mm-dd(ddd) ") &amp; "오후 21:00"</f>
        <v>2022-02-25(금) 오후 21:00</v>
      </c>
      <c r="K123" s="226"/>
      <c r="L123" s="227"/>
      <c r="M123" s="225" t="str">
        <f>TEXT($G$1+1, "[$-ko-KR]yyyy-mm-dd(ddd) ") &amp; "오전 00:00"</f>
        <v>2022-02-26(토) 오전 00:00</v>
      </c>
      <c r="N123" s="226"/>
      <c r="O123" s="227"/>
      <c r="Q123" s="223"/>
      <c r="R123" s="223"/>
      <c r="S123" s="223"/>
    </row>
    <row r="124" spans="1:19" ht="17.25" thickBot="1">
      <c r="A124" s="264"/>
      <c r="B124" s="121" t="s">
        <v>57</v>
      </c>
      <c r="C124" s="122" t="s">
        <v>58</v>
      </c>
      <c r="D124" s="2" t="s">
        <v>57</v>
      </c>
      <c r="E124" s="10" t="s">
        <v>264</v>
      </c>
      <c r="F124" s="11" t="s">
        <v>265</v>
      </c>
      <c r="G124" s="199" t="s">
        <v>57</v>
      </c>
      <c r="H124" s="200" t="s">
        <v>264</v>
      </c>
      <c r="I124" s="201" t="s">
        <v>265</v>
      </c>
      <c r="J124" s="10" t="s">
        <v>57</v>
      </c>
      <c r="K124" s="10" t="s">
        <v>264</v>
      </c>
      <c r="L124" s="115" t="s">
        <v>265</v>
      </c>
      <c r="M124" s="2" t="s">
        <v>57</v>
      </c>
      <c r="N124" s="10" t="s">
        <v>264</v>
      </c>
      <c r="O124" s="66" t="s">
        <v>265</v>
      </c>
      <c r="Q124" s="228"/>
      <c r="R124" s="228"/>
      <c r="S124" s="228"/>
    </row>
    <row r="125" spans="1:19" ht="17.25" thickBot="1">
      <c r="A125" s="123" t="s">
        <v>342</v>
      </c>
      <c r="B125" s="124">
        <v>8.42</v>
      </c>
      <c r="C125" s="76">
        <v>-5.7110862300000002E-2</v>
      </c>
      <c r="D125" s="13">
        <v>8.77</v>
      </c>
      <c r="E125" s="14">
        <f>IF(ISNUMBER(D125), (D125 - $B125) / $B125, "")</f>
        <v>4.1567695961995207E-2</v>
      </c>
      <c r="F125" s="16">
        <f>IF(ISNUMBER(D125), $B145 * E125, "")</f>
        <v>6235.1543942992812</v>
      </c>
      <c r="G125" s="29">
        <v>8.81</v>
      </c>
      <c r="H125" s="14">
        <f>IF(ISNUMBER(G125), (G125 - $B125) / $B125, "")</f>
        <v>4.6318289786223349E-2</v>
      </c>
      <c r="I125" s="100">
        <f>IF(ISNUMBER(G125), $B145 * H125, "")</f>
        <v>6947.743467933502</v>
      </c>
      <c r="J125" s="13">
        <v>8.98</v>
      </c>
      <c r="K125" s="14">
        <f>IF(ISNUMBER(J125), (J125 - $B125) / $B125, "")</f>
        <v>6.6508313539192454E-2</v>
      </c>
      <c r="L125" s="16">
        <f>IF(ISNUMBER(J125), $B145 * K125, "")</f>
        <v>9976.2470308788688</v>
      </c>
      <c r="M125" s="29">
        <v>9.1300000000000008</v>
      </c>
      <c r="N125" s="14">
        <f>IF(ISNUMBER(M125), (M125 - $B125) / $B125, "")</f>
        <v>8.4323040380047606E-2</v>
      </c>
      <c r="O125" s="16">
        <f>IF(ISNUMBER(M125), $B145 * N125, "")</f>
        <v>12648.456057007141</v>
      </c>
      <c r="Q125" s="223"/>
      <c r="R125" s="223"/>
      <c r="S125" s="223"/>
    </row>
    <row r="126" spans="1:19" ht="17.25" thickBot="1">
      <c r="A126" s="125" t="s">
        <v>212</v>
      </c>
      <c r="B126" s="126">
        <v>6.18</v>
      </c>
      <c r="C126" s="77">
        <v>-6.07902736E-2</v>
      </c>
      <c r="D126" s="15">
        <v>6.48</v>
      </c>
      <c r="E126" s="32">
        <f t="shared" ref="E126:E129" si="62">IF(ISNUMBER(D126), (D126 - $B126) / $B126, "")</f>
        <v>4.8543689320388467E-2</v>
      </c>
      <c r="F126" s="18">
        <f>IF(ISNUMBER(D126), $B145 * E126, "")</f>
        <v>7281.5533980582704</v>
      </c>
      <c r="G126" s="31">
        <v>6.47</v>
      </c>
      <c r="H126" s="32">
        <f t="shared" ref="H126:H129" si="63">IF(ISNUMBER(G126), (G126 - $B126) / $B126, "")</f>
        <v>4.6925566343042076E-2</v>
      </c>
      <c r="I126" s="101">
        <f>IF(ISNUMBER(G126), $B145 * H126, "")</f>
        <v>7038.8349514563115</v>
      </c>
      <c r="J126" s="15">
        <v>6.64</v>
      </c>
      <c r="K126" s="32">
        <f t="shared" ref="K126:K129" si="64">IF(ISNUMBER(J126), (J126 - $B126) / $B126, "")</f>
        <v>7.4433656957928807E-2</v>
      </c>
      <c r="L126" s="18">
        <f>IF(ISNUMBER(J126), $B145 * K126, "")</f>
        <v>11165.048543689321</v>
      </c>
      <c r="M126" s="31">
        <v>6.68</v>
      </c>
      <c r="N126" s="32">
        <f t="shared" ref="N126:N129" si="65">IF(ISNUMBER(M126), (M126 - $B126) / $B126, "")</f>
        <v>8.0906148867313926E-2</v>
      </c>
      <c r="O126" s="18">
        <f>IF(ISNUMBER(M126), $B145 * N126, "")</f>
        <v>12135.92233009709</v>
      </c>
      <c r="Q126" s="223"/>
      <c r="R126" s="223"/>
      <c r="S126" s="223"/>
    </row>
    <row r="127" spans="1:19" ht="17.25" thickBot="1">
      <c r="A127" s="125" t="s">
        <v>64</v>
      </c>
      <c r="B127" s="126">
        <v>25.5</v>
      </c>
      <c r="C127" s="77">
        <v>-6.25E-2</v>
      </c>
      <c r="D127" s="15">
        <v>27.8</v>
      </c>
      <c r="E127" s="32">
        <f t="shared" si="62"/>
        <v>9.0196078431372576E-2</v>
      </c>
      <c r="F127" s="18">
        <f>IF(ISNUMBER(D127), $B145 * E127, "")</f>
        <v>13529.411764705887</v>
      </c>
      <c r="G127" s="31">
        <v>27.8</v>
      </c>
      <c r="H127" s="32">
        <f t="shared" si="63"/>
        <v>9.0196078431372576E-2</v>
      </c>
      <c r="I127" s="101">
        <f>IF(ISNUMBER(G127), $B145 * H127, "")</f>
        <v>13529.411764705887</v>
      </c>
      <c r="J127" s="15">
        <v>28.3</v>
      </c>
      <c r="K127" s="32">
        <f t="shared" si="64"/>
        <v>0.10980392156862748</v>
      </c>
      <c r="L127" s="18">
        <f>IF(ISNUMBER(J127), $B145 * K127, "")</f>
        <v>16470.588235294123</v>
      </c>
      <c r="M127" s="31">
        <v>28.4</v>
      </c>
      <c r="N127" s="32">
        <f t="shared" si="65"/>
        <v>0.11372549019607837</v>
      </c>
      <c r="O127" s="18">
        <f>IF(ISNUMBER(M127), $B145 * N127, "")</f>
        <v>17058.823529411755</v>
      </c>
      <c r="Q127" s="228"/>
      <c r="R127" s="228"/>
      <c r="S127" s="228"/>
    </row>
    <row r="128" spans="1:19" ht="17.25" thickBot="1">
      <c r="A128" s="125" t="s">
        <v>230</v>
      </c>
      <c r="B128" s="126">
        <v>44.4</v>
      </c>
      <c r="C128" s="77">
        <v>-6.3291139199999999E-2</v>
      </c>
      <c r="D128" s="15">
        <v>46.6</v>
      </c>
      <c r="E128" s="32">
        <f t="shared" si="62"/>
        <v>4.9549549549549612E-2</v>
      </c>
      <c r="F128" s="18">
        <f>IF(ISNUMBER(D128), $B145 * E128, "")</f>
        <v>7432.4324324324416</v>
      </c>
      <c r="G128" s="31">
        <v>46.9</v>
      </c>
      <c r="H128" s="32">
        <f t="shared" si="63"/>
        <v>5.6306306306306307E-2</v>
      </c>
      <c r="I128" s="101">
        <f>IF(ISNUMBER(G128), $B145 * H128, "")</f>
        <v>8445.9459459459467</v>
      </c>
      <c r="J128" s="15">
        <v>48.4</v>
      </c>
      <c r="K128" s="32">
        <f t="shared" si="64"/>
        <v>9.00900900900901E-2</v>
      </c>
      <c r="L128" s="18">
        <f>IF(ISNUMBER(J128), $B145 * K128, "")</f>
        <v>13513.513513513515</v>
      </c>
      <c r="M128" s="31">
        <v>47.9</v>
      </c>
      <c r="N128" s="32">
        <f t="shared" si="65"/>
        <v>7.8828828828828829E-2</v>
      </c>
      <c r="O128" s="18">
        <f>IF(ISNUMBER(M128), $B145 * N128, "")</f>
        <v>11824.324324324325</v>
      </c>
      <c r="Q128" s="228"/>
      <c r="R128" s="228"/>
      <c r="S128" s="228"/>
    </row>
    <row r="129" spans="1:19" ht="17.25" thickBot="1">
      <c r="A129" s="127" t="s">
        <v>200</v>
      </c>
      <c r="B129" s="128">
        <v>10.199999999999999</v>
      </c>
      <c r="C129" s="78">
        <v>-6.42201835E-2</v>
      </c>
      <c r="D129" s="20">
        <v>10.4</v>
      </c>
      <c r="E129" s="21">
        <f t="shared" si="62"/>
        <v>1.9607843137255009E-2</v>
      </c>
      <c r="F129" s="22">
        <f>IF(ISNUMBER(D129), $B145 * E129, "")</f>
        <v>2941.1764705882515</v>
      </c>
      <c r="G129" s="30">
        <v>10.4</v>
      </c>
      <c r="H129" s="21">
        <f t="shared" si="63"/>
        <v>1.9607843137255009E-2</v>
      </c>
      <c r="I129" s="105">
        <f>IF(ISNUMBER(G129), $B145 * H129, "")</f>
        <v>2941.1764705882515</v>
      </c>
      <c r="J129" s="20">
        <v>10.8</v>
      </c>
      <c r="K129" s="21">
        <f t="shared" si="64"/>
        <v>5.8823529411764851E-2</v>
      </c>
      <c r="L129" s="22">
        <f>IF(ISNUMBER(J129), $B145 * K129, "")</f>
        <v>8823.5294117647281</v>
      </c>
      <c r="M129" s="30">
        <v>10.9</v>
      </c>
      <c r="N129" s="21">
        <f t="shared" si="65"/>
        <v>6.862745098039226E-2</v>
      </c>
      <c r="O129" s="22">
        <f>IF(ISNUMBER(M129), $B145 * N129, "")</f>
        <v>10294.11764705884</v>
      </c>
      <c r="Q129" s="228"/>
      <c r="R129" s="228"/>
      <c r="S129" s="228"/>
    </row>
    <row r="130" spans="1:19" ht="17.25" thickBot="1">
      <c r="A130" s="125" t="s">
        <v>198</v>
      </c>
      <c r="B130" s="129">
        <v>42.4</v>
      </c>
      <c r="C130" s="80">
        <v>-6.6079295199999999E-2</v>
      </c>
      <c r="D130" s="106">
        <v>44.7</v>
      </c>
      <c r="E130" s="107">
        <f>IF(ISNUMBER(D130), (D130 - $B130) / $B130, "")</f>
        <v>5.4245283018868024E-2</v>
      </c>
      <c r="F130" s="108">
        <f>IF(ISNUMBER(D130), $B145 * E130, "")</f>
        <v>8136.7924528302037</v>
      </c>
      <c r="G130" s="109">
        <v>44.8</v>
      </c>
      <c r="H130" s="107">
        <f>IF(ISNUMBER(G130), (G130 - $B130) / $B130, "")</f>
        <v>5.6603773584905627E-2</v>
      </c>
      <c r="I130" s="110">
        <f>IF(ISNUMBER(G130), $B145 * H130, "")</f>
        <v>8490.5660377358436</v>
      </c>
      <c r="J130" s="106">
        <v>45.7</v>
      </c>
      <c r="K130" s="107">
        <f>IF(ISNUMBER(J130), (J130 - $B130) / $B130, "")</f>
        <v>7.7830188679245391E-2</v>
      </c>
      <c r="L130" s="108">
        <f>IF(ISNUMBER(J130), $B145 * K130, "")</f>
        <v>11674.528301886809</v>
      </c>
      <c r="M130" s="109">
        <v>45.8</v>
      </c>
      <c r="N130" s="107">
        <f>IF(ISNUMBER(M130), (M130 - $B130) / $B130, "")</f>
        <v>8.0188679245282987E-2</v>
      </c>
      <c r="O130" s="108">
        <f>IF(ISNUMBER(M130), $B145 * N130, "")</f>
        <v>12028.301886792447</v>
      </c>
      <c r="Q130" s="228"/>
      <c r="R130" s="228"/>
      <c r="S130" s="228"/>
    </row>
    <row r="131" spans="1:19" ht="17.25" thickBot="1">
      <c r="A131" s="125" t="s">
        <v>145</v>
      </c>
      <c r="B131" s="126">
        <v>9.51</v>
      </c>
      <c r="C131" s="77">
        <v>-6.7647058800000007E-2</v>
      </c>
      <c r="D131" s="15">
        <v>10.199999999999999</v>
      </c>
      <c r="E131" s="32">
        <f t="shared" ref="E131:E134" si="66">IF(ISNUMBER(D131), (D131 - $B131) / $B131, "")</f>
        <v>7.2555205047318563E-2</v>
      </c>
      <c r="F131" s="18">
        <f>IF(ISNUMBER(D131), $B145 * E131, "")</f>
        <v>10883.280757097784</v>
      </c>
      <c r="G131" s="31">
        <v>10.1</v>
      </c>
      <c r="H131" s="32">
        <f t="shared" ref="H131:H134" si="67">IF(ISNUMBER(G131), (G131 - $B131) / $B131, "")</f>
        <v>6.2039957939011556E-2</v>
      </c>
      <c r="I131" s="101">
        <f>IF(ISNUMBER(G131), $B145 * H131, "")</f>
        <v>9305.9936908517338</v>
      </c>
      <c r="J131" s="15">
        <v>10.4</v>
      </c>
      <c r="K131" s="32">
        <f t="shared" ref="K131:K134" si="68">IF(ISNUMBER(J131), (J131 - $B131) / $B131, "")</f>
        <v>9.3585699263932759E-2</v>
      </c>
      <c r="L131" s="18">
        <f>IF(ISNUMBER(J131), $B145 * K131, "")</f>
        <v>14037.854889589913</v>
      </c>
      <c r="M131" s="31">
        <v>10.5</v>
      </c>
      <c r="N131" s="32">
        <f t="shared" ref="N131:N134" si="69">IF(ISNUMBER(M131), (M131 - $B131) / $B131, "")</f>
        <v>0.10410094637223977</v>
      </c>
      <c r="O131" s="18">
        <f>IF(ISNUMBER(M131), $B145 * N131, "")</f>
        <v>15615.141955835965</v>
      </c>
      <c r="Q131" s="228"/>
      <c r="R131" s="228"/>
      <c r="S131" s="228"/>
    </row>
    <row r="132" spans="1:19" ht="17.25" thickBot="1">
      <c r="A132" s="125" t="s">
        <v>107</v>
      </c>
      <c r="B132" s="126">
        <v>94</v>
      </c>
      <c r="C132" s="77">
        <v>-6.9306930700000005E-2</v>
      </c>
      <c r="D132" s="15">
        <v>99.6</v>
      </c>
      <c r="E132" s="32">
        <f t="shared" si="66"/>
        <v>5.9574468085106323E-2</v>
      </c>
      <c r="F132" s="18">
        <f>IF(ISNUMBER(D132), $B145 * E132, "")</f>
        <v>8936.1702127659482</v>
      </c>
      <c r="G132" s="31">
        <v>99.2</v>
      </c>
      <c r="H132" s="32">
        <f t="shared" si="67"/>
        <v>5.5319148936170244E-2</v>
      </c>
      <c r="I132" s="101">
        <f>IF(ISNUMBER(G132), $B145 * H132, "")</f>
        <v>8297.8723404255361</v>
      </c>
      <c r="J132" s="15">
        <v>101</v>
      </c>
      <c r="K132" s="32">
        <f t="shared" si="68"/>
        <v>7.4468085106382975E-2</v>
      </c>
      <c r="L132" s="18">
        <f>IF(ISNUMBER(J132), $B145 * K132, "")</f>
        <v>11170.212765957447</v>
      </c>
      <c r="M132" s="31">
        <v>103</v>
      </c>
      <c r="N132" s="32">
        <f t="shared" si="69"/>
        <v>9.5744680851063829E-2</v>
      </c>
      <c r="O132" s="18">
        <f>IF(ISNUMBER(M132), $B145 * N132, "")</f>
        <v>14361.702127659575</v>
      </c>
      <c r="Q132" s="228"/>
      <c r="R132" s="228"/>
      <c r="S132" s="228"/>
    </row>
    <row r="133" spans="1:19" ht="17.25" thickBot="1">
      <c r="A133" s="125" t="s">
        <v>147</v>
      </c>
      <c r="B133" s="126">
        <v>7.52</v>
      </c>
      <c r="C133" s="77">
        <v>-7.0457354799999997E-2</v>
      </c>
      <c r="D133" s="15">
        <v>7.9</v>
      </c>
      <c r="E133" s="32">
        <f t="shared" si="66"/>
        <v>5.0531914893617129E-2</v>
      </c>
      <c r="F133" s="18">
        <f>IF(ISNUMBER(D133), $B145 * E133, "")</f>
        <v>7579.7872340425693</v>
      </c>
      <c r="G133" s="31">
        <v>7.92</v>
      </c>
      <c r="H133" s="32">
        <f t="shared" si="67"/>
        <v>5.3191489361702177E-2</v>
      </c>
      <c r="I133" s="101">
        <f>IF(ISNUMBER(G133), $B145 * H133, "")</f>
        <v>7978.7234042553264</v>
      </c>
      <c r="J133" s="15">
        <v>8.1199999999999992</v>
      </c>
      <c r="K133" s="32">
        <f t="shared" si="68"/>
        <v>7.9787234042553154E-2</v>
      </c>
      <c r="L133" s="18">
        <f>IF(ISNUMBER(J133), $B145 * K133, "")</f>
        <v>11968.085106382972</v>
      </c>
      <c r="M133" s="31">
        <v>8.2200000000000006</v>
      </c>
      <c r="N133" s="32">
        <f t="shared" si="69"/>
        <v>9.3085106382978872E-2</v>
      </c>
      <c r="O133" s="18">
        <f>IF(ISNUMBER(M133), $B145 * N133, "")</f>
        <v>13962.765957446831</v>
      </c>
      <c r="Q133" s="33"/>
      <c r="R133" s="33"/>
    </row>
    <row r="134" spans="1:19" ht="17.25" thickBot="1">
      <c r="A134" s="130" t="s">
        <v>141</v>
      </c>
      <c r="B134" s="131">
        <v>68.3</v>
      </c>
      <c r="C134" s="79">
        <v>-7.2010869599999999E-2</v>
      </c>
      <c r="D134" s="24">
        <v>74.2</v>
      </c>
      <c r="E134" s="25">
        <f t="shared" si="66"/>
        <v>8.6383601756954698E-2</v>
      </c>
      <c r="F134" s="104">
        <f>IF(ISNUMBER(D134), $B145 * E134, "")</f>
        <v>12957.540263543204</v>
      </c>
      <c r="G134" s="102">
        <v>73.900000000000006</v>
      </c>
      <c r="H134" s="25">
        <f t="shared" si="67"/>
        <v>8.1991215226940098E-2</v>
      </c>
      <c r="I134" s="103">
        <f>IF(ISNUMBER(G134), $B145 * H134, "")</f>
        <v>12298.682284041015</v>
      </c>
      <c r="J134" s="24">
        <v>76</v>
      </c>
      <c r="K134" s="25">
        <f t="shared" si="68"/>
        <v>0.1127379209370425</v>
      </c>
      <c r="L134" s="104">
        <f>IF(ISNUMBER(J134), $B145 * K134, "")</f>
        <v>16910.688140556376</v>
      </c>
      <c r="M134" s="102">
        <v>75.8</v>
      </c>
      <c r="N134" s="25">
        <f t="shared" si="69"/>
        <v>0.10980966325036604</v>
      </c>
      <c r="O134" s="104">
        <f>IF(ISNUMBER(M134), $B145 * N134, "")</f>
        <v>16471.449487554906</v>
      </c>
      <c r="Q134" s="237"/>
      <c r="R134" s="238"/>
      <c r="S134" s="239"/>
    </row>
    <row r="135" spans="1:19">
      <c r="A135" s="123" t="s">
        <v>175</v>
      </c>
      <c r="B135" s="124">
        <v>9.4600000000000009</v>
      </c>
      <c r="C135" s="76">
        <v>-7.25490196E-2</v>
      </c>
      <c r="D135" s="13">
        <v>9.82</v>
      </c>
      <c r="E135" s="14">
        <f>IF(ISNUMBER(D135), (D135 - $B135) / $B135, "")</f>
        <v>3.8054968287526365E-2</v>
      </c>
      <c r="F135" s="16">
        <f>IF(ISNUMBER(D135), $B145 * E135, "")</f>
        <v>5708.2452431289548</v>
      </c>
      <c r="G135" s="29">
        <v>9.89</v>
      </c>
      <c r="H135" s="14">
        <f>IF(ISNUMBER(G135), (G135 - $B135) / $B135, "")</f>
        <v>4.5454545454545421E-2</v>
      </c>
      <c r="I135" s="100">
        <f>IF(ISNUMBER(G135), $B145 * H135, "")</f>
        <v>6818.1818181818135</v>
      </c>
      <c r="J135" s="13">
        <v>10</v>
      </c>
      <c r="K135" s="14">
        <f>IF(ISNUMBER(J135), (J135 - $B135) / $B135, "")</f>
        <v>5.7082452431289545E-2</v>
      </c>
      <c r="L135" s="16">
        <f>IF(ISNUMBER(J135), $B145 * K135, "")</f>
        <v>8562.3678646934313</v>
      </c>
      <c r="M135" s="29">
        <v>10.1</v>
      </c>
      <c r="N135" s="14">
        <f>IF(ISNUMBER(M135), (M135 - $B135) / $B135, "")</f>
        <v>6.7653276955602401E-2</v>
      </c>
      <c r="O135" s="16">
        <f>IF(ISNUMBER(M135), $B145 * N135, "")</f>
        <v>10147.99154334036</v>
      </c>
      <c r="Q135" s="240"/>
      <c r="R135" s="241"/>
      <c r="S135" s="242"/>
    </row>
    <row r="136" spans="1:19" ht="17.25" thickBot="1">
      <c r="A136" s="125" t="s">
        <v>127</v>
      </c>
      <c r="B136" s="126">
        <v>70.5</v>
      </c>
      <c r="C136" s="77">
        <v>-7.6015727399999997E-2</v>
      </c>
      <c r="D136" s="15">
        <v>76.099999999999994</v>
      </c>
      <c r="E136" s="32">
        <f t="shared" ref="E136:E139" si="70">IF(ISNUMBER(D136), (D136 - $B136) / $B136, "")</f>
        <v>7.9432624113475098E-2</v>
      </c>
      <c r="F136" s="18">
        <f>IF(ISNUMBER(D136), $B145 * E136, "")</f>
        <v>11914.893617021266</v>
      </c>
      <c r="G136" s="31">
        <v>74.7</v>
      </c>
      <c r="H136" s="32">
        <f t="shared" ref="H136:H139" si="71">IF(ISNUMBER(G136), (G136 - $B136) / $B136, "")</f>
        <v>5.957446808510642E-2</v>
      </c>
      <c r="I136" s="101">
        <f>IF(ISNUMBER(G136), $B145 * H136, "")</f>
        <v>8936.1702127659628</v>
      </c>
      <c r="J136" s="15">
        <v>76.8</v>
      </c>
      <c r="K136" s="32">
        <f t="shared" ref="K136:K139" si="72">IF(ISNUMBER(J136), (J136 - $B136) / $B136, "")</f>
        <v>8.9361702127659537E-2</v>
      </c>
      <c r="L136" s="18">
        <f>IF(ISNUMBER(J136), $B145 * K136, "")</f>
        <v>13404.25531914893</v>
      </c>
      <c r="M136" s="31">
        <v>76.5</v>
      </c>
      <c r="N136" s="32">
        <f t="shared" ref="N136:N139" si="73">IF(ISNUMBER(M136), (M136 - $B136) / $B136, "")</f>
        <v>8.5106382978723402E-2</v>
      </c>
      <c r="O136" s="18">
        <f>IF(ISNUMBER(M136), $B145 * N136, "")</f>
        <v>12765.95744680851</v>
      </c>
      <c r="Q136" s="243"/>
      <c r="R136" s="244"/>
      <c r="S136" s="245"/>
    </row>
    <row r="137" spans="1:19" ht="17.25" thickBot="1">
      <c r="A137" s="125" t="s">
        <v>234</v>
      </c>
      <c r="B137" s="126">
        <v>79</v>
      </c>
      <c r="C137" s="77">
        <v>-7.8179696600000001E-2</v>
      </c>
      <c r="D137" s="15">
        <v>92.1</v>
      </c>
      <c r="E137" s="32">
        <f t="shared" si="70"/>
        <v>0.16582278481012652</v>
      </c>
      <c r="F137" s="18">
        <f>IF(ISNUMBER(D137), $B145 * E137, "")</f>
        <v>24873.417721518977</v>
      </c>
      <c r="G137" s="31">
        <v>94.2</v>
      </c>
      <c r="H137" s="32">
        <f t="shared" si="71"/>
        <v>0.19240506329113927</v>
      </c>
      <c r="I137" s="101">
        <f>IF(ISNUMBER(G137), $B145 * H137, "")</f>
        <v>28860.759493670888</v>
      </c>
      <c r="J137" s="15">
        <v>97.8</v>
      </c>
      <c r="K137" s="32">
        <f t="shared" si="72"/>
        <v>0.23797468354430376</v>
      </c>
      <c r="L137" s="18">
        <f>IF(ISNUMBER(J137), $B145 * K137, "")</f>
        <v>35696.202531645562</v>
      </c>
      <c r="M137" s="31">
        <v>94</v>
      </c>
      <c r="N137" s="32">
        <f t="shared" si="73"/>
        <v>0.189873417721519</v>
      </c>
      <c r="O137" s="18">
        <f>IF(ISNUMBER(M137), $B145 * N137, "")</f>
        <v>28481.01265822785</v>
      </c>
      <c r="Q137" s="228"/>
      <c r="R137" s="228"/>
      <c r="S137" s="228"/>
    </row>
    <row r="138" spans="1:19" ht="17.25" thickBot="1">
      <c r="A138" s="125" t="s">
        <v>246</v>
      </c>
      <c r="B138" s="126">
        <v>50.7</v>
      </c>
      <c r="C138" s="77">
        <v>-7.8181818200000003E-2</v>
      </c>
      <c r="D138" s="15">
        <v>53.1</v>
      </c>
      <c r="E138" s="32">
        <f t="shared" si="70"/>
        <v>4.7337278106508847E-2</v>
      </c>
      <c r="F138" s="18">
        <f>IF(ISNUMBER(D138), $B145 * E138, "")</f>
        <v>7100.5917159763267</v>
      </c>
      <c r="G138" s="31">
        <v>52.6</v>
      </c>
      <c r="H138" s="32">
        <f t="shared" si="71"/>
        <v>3.7475345167652829E-2</v>
      </c>
      <c r="I138" s="101">
        <f>IF(ISNUMBER(G138), $B145 * H138, "")</f>
        <v>5621.3017751479247</v>
      </c>
      <c r="J138" s="15">
        <v>54.4</v>
      </c>
      <c r="K138" s="32">
        <f t="shared" si="72"/>
        <v>7.2978303747534432E-2</v>
      </c>
      <c r="L138" s="18">
        <f>IF(ISNUMBER(J138), $B145 * K138, "")</f>
        <v>10946.745562130165</v>
      </c>
      <c r="M138" s="31">
        <v>54.2</v>
      </c>
      <c r="N138" s="32">
        <f t="shared" si="73"/>
        <v>6.9033530571992102E-2</v>
      </c>
      <c r="O138" s="18">
        <f>IF(ISNUMBER(M138), $B145 * N138, "")</f>
        <v>10355.029585798815</v>
      </c>
      <c r="Q138" s="223"/>
      <c r="R138" s="223"/>
      <c r="S138" s="223"/>
    </row>
    <row r="139" spans="1:19" ht="17.25" thickBot="1">
      <c r="A139" s="127" t="s">
        <v>71</v>
      </c>
      <c r="B139" s="128">
        <v>16.100000000000001</v>
      </c>
      <c r="C139" s="78">
        <v>-0.08</v>
      </c>
      <c r="D139" s="20">
        <v>17.399999999999999</v>
      </c>
      <c r="E139" s="21">
        <f t="shared" si="70"/>
        <v>8.0745341614906652E-2</v>
      </c>
      <c r="F139" s="22">
        <f>IF(ISNUMBER(D139), $B145 * E139, "")</f>
        <v>12111.801242235997</v>
      </c>
      <c r="G139" s="30">
        <v>17.3</v>
      </c>
      <c r="H139" s="21">
        <f t="shared" si="71"/>
        <v>7.4534161490683176E-2</v>
      </c>
      <c r="I139" s="105">
        <f>IF(ISNUMBER(G139), $B145 * H139, "")</f>
        <v>11180.124223602477</v>
      </c>
      <c r="J139" s="20">
        <v>17.899999999999999</v>
      </c>
      <c r="K139" s="21">
        <f t="shared" si="72"/>
        <v>0.11180124223602465</v>
      </c>
      <c r="L139" s="22">
        <f>IF(ISNUMBER(J139), $B145 * K139, "")</f>
        <v>16770.186335403698</v>
      </c>
      <c r="M139" s="30">
        <v>18.399999999999999</v>
      </c>
      <c r="N139" s="21">
        <f t="shared" si="73"/>
        <v>0.14285714285714265</v>
      </c>
      <c r="O139" s="22">
        <f>IF(ISNUMBER(M139), $B145 * N139, "")</f>
        <v>21428.571428571398</v>
      </c>
      <c r="Q139" s="223"/>
      <c r="R139" s="223"/>
      <c r="S139" s="223"/>
    </row>
    <row r="140" spans="1:19" ht="17.25" thickBot="1">
      <c r="A140" s="125" t="s">
        <v>159</v>
      </c>
      <c r="B140" s="129">
        <v>55.6</v>
      </c>
      <c r="C140" s="80">
        <v>-8.0991735499999995E-2</v>
      </c>
      <c r="D140" s="106">
        <v>59.1</v>
      </c>
      <c r="E140" s="107">
        <f>IF(ISNUMBER(D140), (D140 - $B140) / $B140, "")</f>
        <v>6.2949640287769781E-2</v>
      </c>
      <c r="F140" s="108">
        <f>IF(ISNUMBER(D140), $B145 * E140, "")</f>
        <v>9442.4460431654679</v>
      </c>
      <c r="G140" s="109">
        <v>58.7</v>
      </c>
      <c r="H140" s="107">
        <f>IF(ISNUMBER(G140), (G140 - $B140) / $B140, "")</f>
        <v>5.5755395683453259E-2</v>
      </c>
      <c r="I140" s="110">
        <f>IF(ISNUMBER(G140), $B145 * H140, "")</f>
        <v>8363.3093525179884</v>
      </c>
      <c r="J140" s="106">
        <v>61.3</v>
      </c>
      <c r="K140" s="107">
        <f>IF(ISNUMBER(J140), (J140 - $B140) / $B140, "")</f>
        <v>0.10251798561151071</v>
      </c>
      <c r="L140" s="108">
        <f>IF(ISNUMBER(J140), $B145 * K140, "")</f>
        <v>15377.697841726605</v>
      </c>
      <c r="M140" s="109">
        <v>60.8</v>
      </c>
      <c r="N140" s="107">
        <f>IF(ISNUMBER(M140), (M140 - $B140) / $B140, "")</f>
        <v>9.3525179856115026E-2</v>
      </c>
      <c r="O140" s="108">
        <f>IF(ISNUMBER(M140), $B145 * N140, "")</f>
        <v>14028.776978417254</v>
      </c>
      <c r="Q140" s="228"/>
      <c r="R140" s="228"/>
      <c r="S140" s="228"/>
    </row>
    <row r="141" spans="1:19" ht="17.25" thickBot="1">
      <c r="A141" s="125" t="s">
        <v>125</v>
      </c>
      <c r="B141" s="126">
        <v>51.2</v>
      </c>
      <c r="C141" s="77">
        <v>-8.2437276000000004E-2</v>
      </c>
      <c r="D141" s="15">
        <v>54.8</v>
      </c>
      <c r="E141" s="32">
        <f t="shared" ref="E141:E144" si="74">IF(ISNUMBER(D141), (D141 - $B141) / $B141, "")</f>
        <v>7.0312499999999889E-2</v>
      </c>
      <c r="F141" s="18">
        <f>IF(ISNUMBER(D141), $B145 * E141, "")</f>
        <v>10546.874999999984</v>
      </c>
      <c r="G141" s="31">
        <v>54.3</v>
      </c>
      <c r="H141" s="32">
        <f t="shared" ref="H141:H144" si="75">IF(ISNUMBER(G141), (G141 - $B141) / $B141, "")</f>
        <v>6.0546874999999889E-2</v>
      </c>
      <c r="I141" s="101">
        <f>IF(ISNUMBER(G141), $B145 * H141, "")</f>
        <v>9082.0312499999836</v>
      </c>
      <c r="J141" s="15">
        <v>55.7</v>
      </c>
      <c r="K141" s="32">
        <f t="shared" ref="K141:K144" si="76">IF(ISNUMBER(J141), (J141 - $B141) / $B141, "")</f>
        <v>8.7890625E-2</v>
      </c>
      <c r="L141" s="18">
        <f>IF(ISNUMBER(J141), $B145 * K141, "")</f>
        <v>13183.59375</v>
      </c>
      <c r="M141" s="31">
        <v>56</v>
      </c>
      <c r="N141" s="32">
        <f t="shared" ref="N141:N144" si="77">IF(ISNUMBER(M141), (M141 - $B141) / $B141, "")</f>
        <v>9.3749999999999944E-2</v>
      </c>
      <c r="O141" s="18">
        <f>IF(ISNUMBER(M141), $B145 * N141, "")</f>
        <v>14062.499999999991</v>
      </c>
      <c r="Q141" s="228"/>
      <c r="R141" s="228"/>
      <c r="S141" s="228"/>
    </row>
    <row r="142" spans="1:19" ht="17.25" thickBot="1">
      <c r="A142" s="125" t="s">
        <v>204</v>
      </c>
      <c r="B142" s="126">
        <v>6.52</v>
      </c>
      <c r="C142" s="77">
        <v>-8.5553997199999995E-2</v>
      </c>
      <c r="D142" s="15">
        <v>6.96</v>
      </c>
      <c r="E142" s="32">
        <f t="shared" si="74"/>
        <v>6.7484662576687185E-2</v>
      </c>
      <c r="F142" s="18">
        <f>IF(ISNUMBER(D142), $B145 * E142, "")</f>
        <v>10122.699386503078</v>
      </c>
      <c r="G142" s="31">
        <v>6.97</v>
      </c>
      <c r="H142" s="32">
        <f t="shared" si="75"/>
        <v>6.9018404907975492E-2</v>
      </c>
      <c r="I142" s="101">
        <f>IF(ISNUMBER(G142), $B145 * H142, "")</f>
        <v>10352.760736196324</v>
      </c>
      <c r="J142" s="15">
        <v>7.17</v>
      </c>
      <c r="K142" s="32">
        <f t="shared" si="76"/>
        <v>9.9693251533742394E-2</v>
      </c>
      <c r="L142" s="18">
        <f>IF(ISNUMBER(J142), $B145 * K142, "")</f>
        <v>14953.987730061359</v>
      </c>
      <c r="M142" s="31">
        <v>7.18</v>
      </c>
      <c r="N142" s="32">
        <f t="shared" si="77"/>
        <v>0.1012269938650307</v>
      </c>
      <c r="O142" s="18">
        <f>IF(ISNUMBER(M142), $B145 * N142, "")</f>
        <v>15184.049079754604</v>
      </c>
      <c r="Q142" s="228"/>
      <c r="R142" s="228"/>
      <c r="S142" s="228"/>
    </row>
    <row r="143" spans="1:19">
      <c r="A143" s="125" t="s">
        <v>129</v>
      </c>
      <c r="B143" s="126">
        <v>43.5</v>
      </c>
      <c r="C143" s="77">
        <v>-8.6134453799999997E-2</v>
      </c>
      <c r="D143" s="15">
        <v>46.9</v>
      </c>
      <c r="E143" s="32">
        <f t="shared" si="74"/>
        <v>7.8160919540229856E-2</v>
      </c>
      <c r="F143" s="18">
        <f>IF(ISNUMBER(D143), $B145 * E143, "")</f>
        <v>11724.137931034478</v>
      </c>
      <c r="G143" s="31">
        <v>47.1</v>
      </c>
      <c r="H143" s="32">
        <f t="shared" si="75"/>
        <v>8.2758620689655199E-2</v>
      </c>
      <c r="I143" s="101">
        <f>IF(ISNUMBER(G143), $B145 * H143, "")</f>
        <v>12413.793103448279</v>
      </c>
      <c r="J143" s="15">
        <v>48.1</v>
      </c>
      <c r="K143" s="32">
        <f t="shared" si="76"/>
        <v>0.10574712643678164</v>
      </c>
      <c r="L143" s="18">
        <f>IF(ISNUMBER(J143), $B145 * K143, "")</f>
        <v>15862.068965517245</v>
      </c>
      <c r="M143" s="31">
        <v>48.2</v>
      </c>
      <c r="N143" s="32">
        <f t="shared" si="77"/>
        <v>0.10804597701149432</v>
      </c>
      <c r="O143" s="18">
        <f>IF(ISNUMBER(M143), $B145 * N143, "")</f>
        <v>16206.896551724149</v>
      </c>
      <c r="Q143" s="250"/>
      <c r="R143" s="251"/>
      <c r="S143" s="252"/>
    </row>
    <row r="144" spans="1:19" ht="17.25" thickBot="1">
      <c r="A144" s="130" t="s">
        <v>236</v>
      </c>
      <c r="B144" s="131">
        <v>92.4</v>
      </c>
      <c r="C144" s="79">
        <v>-0.1029126214</v>
      </c>
      <c r="D144" s="24">
        <v>97.1</v>
      </c>
      <c r="E144" s="25">
        <f t="shared" si="74"/>
        <v>5.0865800865800739E-2</v>
      </c>
      <c r="F144" s="104">
        <f>IF(ISNUMBER(D144), $B145 * E144, "")</f>
        <v>7629.8701298701108</v>
      </c>
      <c r="G144" s="102">
        <v>97.7</v>
      </c>
      <c r="H144" s="25">
        <f t="shared" si="75"/>
        <v>5.7359307359307325E-2</v>
      </c>
      <c r="I144" s="103">
        <f>IF(ISNUMBER(G144), $B145 * H144, "")</f>
        <v>8603.8961038960988</v>
      </c>
      <c r="J144" s="24">
        <v>102</v>
      </c>
      <c r="K144" s="25">
        <f t="shared" si="76"/>
        <v>0.10389610389610383</v>
      </c>
      <c r="L144" s="104">
        <f>IF(ISNUMBER(J144), $B145 * K144, "")</f>
        <v>15584.415584415576</v>
      </c>
      <c r="M144" s="102">
        <v>102</v>
      </c>
      <c r="N144" s="25">
        <f t="shared" si="77"/>
        <v>0.10389610389610383</v>
      </c>
      <c r="O144" s="104">
        <f>IF(ISNUMBER(M144), $B145 * N144, "")</f>
        <v>15584.415584415576</v>
      </c>
      <c r="Q144" s="253"/>
      <c r="R144" s="254"/>
      <c r="S144" s="255"/>
    </row>
    <row r="145" spans="1:19" ht="17.25" thickBot="1">
      <c r="A145" s="132" t="s">
        <v>266</v>
      </c>
      <c r="B145" s="261">
        <f>$B$37</f>
        <v>150000</v>
      </c>
      <c r="C145" s="262"/>
      <c r="D145" s="26" t="s">
        <v>267</v>
      </c>
      <c r="E145" s="27">
        <f>IF(COUNT(E125:E144), SUM(E125:E144) / COUNT(E125:E144), 0)</f>
        <v>6.5696092470272832E-2</v>
      </c>
      <c r="F145" s="28">
        <f>SUM(F125:F144)</f>
        <v>197088.27741081847</v>
      </c>
      <c r="G145" s="26" t="s">
        <v>267</v>
      </c>
      <c r="H145" s="27">
        <f>IF(COUNT(H125:H144), SUM(H125:H144) / COUNT(H125:H144), 0)</f>
        <v>6.5169092809122364E-2</v>
      </c>
      <c r="I145" s="28">
        <f>SUM(I125:I144)</f>
        <v>195507.2784273671</v>
      </c>
      <c r="J145" s="26" t="s">
        <v>267</v>
      </c>
      <c r="K145" s="27">
        <f>IF(COUNT(K125:K144), SUM(K125:K144) / COUNT(K125:K144), 0)</f>
        <v>9.5350605808085548E-2</v>
      </c>
      <c r="L145" s="28">
        <f>SUM(L125:L144)</f>
        <v>286051.8174242567</v>
      </c>
      <c r="M145" s="26" t="s">
        <v>267</v>
      </c>
      <c r="N145" s="27">
        <f>IF(COUNT(N125:N144), SUM(N125:N144) / COUNT(N125:N144), 0)</f>
        <v>9.8215402053415779E-2</v>
      </c>
      <c r="O145" s="28">
        <f>SUM(O125:O144)</f>
        <v>294646.20616024744</v>
      </c>
      <c r="Q145" s="256"/>
      <c r="R145" s="257"/>
      <c r="S145" s="258"/>
    </row>
    <row r="147" spans="1:19" ht="17.25" thickBot="1"/>
    <row r="148" spans="1:19" ht="17.25" thickBot="1">
      <c r="A148" s="202" t="s">
        <v>255</v>
      </c>
      <c r="B148" s="203"/>
      <c r="C148" s="203"/>
      <c r="D148" s="203"/>
      <c r="E148" s="203"/>
      <c r="F148" s="203"/>
      <c r="G148" s="203"/>
      <c r="H148" s="203"/>
      <c r="I148" s="203"/>
      <c r="J148" s="203"/>
      <c r="K148" s="203"/>
      <c r="L148" s="203"/>
      <c r="M148" s="203"/>
      <c r="N148" s="203"/>
      <c r="O148" s="204"/>
      <c r="Q148" s="223"/>
      <c r="R148" s="223"/>
      <c r="S148" s="223"/>
    </row>
    <row r="149" spans="1:19" ht="17.25" thickBot="1">
      <c r="A149" s="198" t="s">
        <v>263</v>
      </c>
      <c r="B149" s="202" t="s">
        <v>49</v>
      </c>
      <c r="C149" s="204"/>
      <c r="D149" s="202" t="s">
        <v>57</v>
      </c>
      <c r="E149" s="203"/>
      <c r="F149" s="204"/>
      <c r="G149" s="229">
        <f>_xlfn.IFNA(VLOOKUP(B149, 현재가테이블!$B$2:$D$200, 2, FALSE), "-")</f>
        <v>48446000</v>
      </c>
      <c r="H149" s="230"/>
      <c r="I149" s="231"/>
      <c r="J149" s="202" t="s">
        <v>58</v>
      </c>
      <c r="K149" s="203"/>
      <c r="L149" s="204"/>
      <c r="M149" s="232">
        <f>_xlfn.IFNA(VLOOKUP(B149, 현재가테이블!$B$2:$D$200, 3, FALSE), "-")</f>
        <v>4.5040769699999997E-2</v>
      </c>
      <c r="N149" s="233"/>
      <c r="O149" s="234"/>
      <c r="Q149" s="223"/>
      <c r="R149" s="223"/>
      <c r="S149" s="223"/>
    </row>
    <row r="150" spans="1:19" ht="17.25" thickBot="1">
      <c r="A150" s="263" t="s">
        <v>54</v>
      </c>
      <c r="B150" s="265" t="str">
        <f>TEXT($G$1, "[$-ko-KR]yyyy-mm-dd(ddd) ") &amp; "오전 00:00"</f>
        <v>2022-02-25(금) 오전 00:00</v>
      </c>
      <c r="C150" s="266"/>
      <c r="D150" s="225" t="str">
        <f>TEXT($G$1, "[$-ko-KR]yyyy-mm-dd(ddd) ") &amp; "오후 14:00"</f>
        <v>2022-02-25(금) 오후 14:00</v>
      </c>
      <c r="E150" s="226"/>
      <c r="F150" s="227"/>
      <c r="G150" s="225" t="str">
        <f>TEXT($G$1, "[$-ko-KR]yyyy-mm-dd(ddd) ") &amp; "오후 19:00"</f>
        <v>2022-02-25(금) 오후 19:00</v>
      </c>
      <c r="H150" s="226"/>
      <c r="I150" s="227"/>
      <c r="J150" s="225" t="str">
        <f>TEXT($G$1, "[$-ko-KR]yyyy-mm-dd(ddd) ") &amp; "오후 21:00"</f>
        <v>2022-02-25(금) 오후 21:00</v>
      </c>
      <c r="K150" s="226"/>
      <c r="L150" s="227"/>
      <c r="M150" s="225" t="str">
        <f>TEXT($G$1+1, "[$-ko-KR]yyyy-mm-dd(ddd) ") &amp; "오전 00:00"</f>
        <v>2022-02-26(토) 오전 00:00</v>
      </c>
      <c r="N150" s="226"/>
      <c r="O150" s="227"/>
      <c r="Q150" s="223"/>
      <c r="R150" s="223"/>
      <c r="S150" s="223"/>
    </row>
    <row r="151" spans="1:19" ht="17.25" thickBot="1">
      <c r="A151" s="264"/>
      <c r="B151" s="121" t="s">
        <v>57</v>
      </c>
      <c r="C151" s="122" t="s">
        <v>58</v>
      </c>
      <c r="D151" s="2" t="s">
        <v>57</v>
      </c>
      <c r="E151" s="10" t="s">
        <v>264</v>
      </c>
      <c r="F151" s="11" t="s">
        <v>265</v>
      </c>
      <c r="G151" s="199" t="s">
        <v>57</v>
      </c>
      <c r="H151" s="200" t="s">
        <v>264</v>
      </c>
      <c r="I151" s="201" t="s">
        <v>265</v>
      </c>
      <c r="J151" s="10" t="s">
        <v>57</v>
      </c>
      <c r="K151" s="10" t="s">
        <v>264</v>
      </c>
      <c r="L151" s="115" t="s">
        <v>265</v>
      </c>
      <c r="M151" s="2" t="s">
        <v>57</v>
      </c>
      <c r="N151" s="10" t="s">
        <v>264</v>
      </c>
      <c r="O151" s="66" t="s">
        <v>265</v>
      </c>
      <c r="Q151" s="228"/>
      <c r="R151" s="228"/>
      <c r="S151" s="228"/>
    </row>
    <row r="152" spans="1:19" ht="17.25" thickBot="1">
      <c r="A152" s="123" t="s">
        <v>81</v>
      </c>
      <c r="B152" s="124">
        <v>982</v>
      </c>
      <c r="C152" s="76">
        <v>-7.3584905699999995E-2</v>
      </c>
      <c r="D152" s="13">
        <v>1035</v>
      </c>
      <c r="E152" s="14">
        <f>IF(ISNUMBER(D152), (D152 - $B152) / $B152, "")</f>
        <v>5.3971486761710798E-2</v>
      </c>
      <c r="F152" s="16">
        <f>IF(ISNUMBER(D152), $B172 * E152, "")</f>
        <v>8095.7230142566195</v>
      </c>
      <c r="G152" s="29">
        <v>1025</v>
      </c>
      <c r="H152" s="14">
        <f>IF(ISNUMBER(G152), (G152 - $B152) / $B152, "")</f>
        <v>4.3788187372708759E-2</v>
      </c>
      <c r="I152" s="100">
        <f>IF(ISNUMBER(G152), $B172 * H152, "")</f>
        <v>6568.2281059063134</v>
      </c>
      <c r="J152" s="13">
        <v>1045</v>
      </c>
      <c r="K152" s="14">
        <f>IF(ISNUMBER(J152), (J152 - $B152) / $B152, "")</f>
        <v>6.4154786150712836E-2</v>
      </c>
      <c r="L152" s="16">
        <f>IF(ISNUMBER(J152), $B172 * K152, "")</f>
        <v>9623.2179226069256</v>
      </c>
      <c r="M152" s="29">
        <v>1055</v>
      </c>
      <c r="N152" s="14">
        <f>IF(ISNUMBER(M152), (M152 - $B152) / $B152, "")</f>
        <v>7.4338085539714868E-2</v>
      </c>
      <c r="O152" s="16">
        <f>IF(ISNUMBER(M152), $B172 * N152, "")</f>
        <v>11150.712830957231</v>
      </c>
      <c r="Q152" s="223"/>
      <c r="R152" s="223"/>
      <c r="S152" s="223"/>
    </row>
    <row r="153" spans="1:19" ht="17.25" thickBot="1">
      <c r="A153" s="125" t="s">
        <v>173</v>
      </c>
      <c r="B153" s="126">
        <v>807</v>
      </c>
      <c r="C153" s="77">
        <v>-7.4541284400000005E-2</v>
      </c>
      <c r="D153" s="15">
        <v>861</v>
      </c>
      <c r="E153" s="32">
        <f t="shared" ref="E153:E156" si="78">IF(ISNUMBER(D153), (D153 - $B153) / $B153, "")</f>
        <v>6.6914498141263934E-2</v>
      </c>
      <c r="F153" s="18">
        <f>IF(ISNUMBER(D153), $B172 * E153, "")</f>
        <v>10037.174721189591</v>
      </c>
      <c r="G153" s="31">
        <v>858</v>
      </c>
      <c r="H153" s="32">
        <f t="shared" ref="H153:H156" si="79">IF(ISNUMBER(G153), (G153 - $B153) / $B153, "")</f>
        <v>6.3197026022304828E-2</v>
      </c>
      <c r="I153" s="101">
        <f>IF(ISNUMBER(G153), $B172 * H153, "")</f>
        <v>9479.5539033457244</v>
      </c>
      <c r="J153" s="15">
        <v>876</v>
      </c>
      <c r="K153" s="32">
        <f t="shared" ref="K153:K156" si="80">IF(ISNUMBER(J153), (J153 - $B153) / $B153, "")</f>
        <v>8.5501858736059477E-2</v>
      </c>
      <c r="L153" s="18">
        <f>IF(ISNUMBER(J153), $B172 * K153, "")</f>
        <v>12825.278810408921</v>
      </c>
      <c r="M153" s="31">
        <v>868</v>
      </c>
      <c r="N153" s="32">
        <f t="shared" ref="N153:N156" si="81">IF(ISNUMBER(M153), (M153 - $B153) / $B153, "")</f>
        <v>7.5588599752168528E-2</v>
      </c>
      <c r="O153" s="18">
        <f>IF(ISNUMBER(M153), $B172 * N153, "")</f>
        <v>11338.28996282528</v>
      </c>
      <c r="Q153" s="223"/>
      <c r="R153" s="223"/>
      <c r="S153" s="223"/>
    </row>
    <row r="154" spans="1:19" ht="17.25" thickBot="1">
      <c r="A154" s="125" t="s">
        <v>262</v>
      </c>
      <c r="B154" s="126">
        <v>144</v>
      </c>
      <c r="C154" s="77">
        <v>-7.6923076899999998E-2</v>
      </c>
      <c r="D154" s="15">
        <v>150</v>
      </c>
      <c r="E154" s="32">
        <f t="shared" si="78"/>
        <v>4.1666666666666664E-2</v>
      </c>
      <c r="F154" s="18">
        <f>IF(ISNUMBER(D154), $B172 * E154, "")</f>
        <v>6250</v>
      </c>
      <c r="G154" s="31">
        <v>150</v>
      </c>
      <c r="H154" s="32">
        <f t="shared" si="79"/>
        <v>4.1666666666666664E-2</v>
      </c>
      <c r="I154" s="101">
        <f>IF(ISNUMBER(G154), $B172 * H154, "")</f>
        <v>6250</v>
      </c>
      <c r="J154" s="15">
        <v>153</v>
      </c>
      <c r="K154" s="32">
        <f t="shared" si="80"/>
        <v>6.25E-2</v>
      </c>
      <c r="L154" s="18">
        <f>IF(ISNUMBER(J154), $B172 * K154, "")</f>
        <v>9375</v>
      </c>
      <c r="M154" s="31">
        <v>151</v>
      </c>
      <c r="N154" s="32">
        <f t="shared" si="81"/>
        <v>4.8611111111111112E-2</v>
      </c>
      <c r="O154" s="18">
        <f>IF(ISNUMBER(M154), $B172 * N154, "")</f>
        <v>7291.666666666667</v>
      </c>
      <c r="Q154" s="228"/>
      <c r="R154" s="228"/>
      <c r="S154" s="228"/>
    </row>
    <row r="155" spans="1:19" ht="17.25" thickBot="1">
      <c r="A155" s="125" t="s">
        <v>121</v>
      </c>
      <c r="B155" s="126">
        <v>271</v>
      </c>
      <c r="C155" s="77">
        <v>-7.8231292499999994E-2</v>
      </c>
      <c r="D155" s="15">
        <v>298</v>
      </c>
      <c r="E155" s="32">
        <f t="shared" si="78"/>
        <v>9.9630996309963096E-2</v>
      </c>
      <c r="F155" s="18">
        <f>IF(ISNUMBER(D155), $B172 * E155, "")</f>
        <v>14944.649446494464</v>
      </c>
      <c r="G155" s="31">
        <v>304</v>
      </c>
      <c r="H155" s="32">
        <f t="shared" si="79"/>
        <v>0.12177121771217712</v>
      </c>
      <c r="I155" s="101">
        <f>IF(ISNUMBER(G155), $B172 * H155, "")</f>
        <v>18265.682656826568</v>
      </c>
      <c r="J155" s="15">
        <v>313</v>
      </c>
      <c r="K155" s="32">
        <f t="shared" si="80"/>
        <v>0.15498154981549817</v>
      </c>
      <c r="L155" s="18">
        <f>IF(ISNUMBER(J155), $B172 * K155, "")</f>
        <v>23247.232472324726</v>
      </c>
      <c r="M155" s="31">
        <v>309</v>
      </c>
      <c r="N155" s="32">
        <f t="shared" si="81"/>
        <v>0.14022140221402213</v>
      </c>
      <c r="O155" s="18">
        <f>IF(ISNUMBER(M155), $B172 * N155, "")</f>
        <v>21033.210332103321</v>
      </c>
      <c r="Q155" s="228"/>
      <c r="R155" s="228"/>
      <c r="S155" s="228"/>
    </row>
    <row r="156" spans="1:19" ht="17.25" thickBot="1">
      <c r="A156" s="127" t="s">
        <v>240</v>
      </c>
      <c r="B156" s="128">
        <v>894</v>
      </c>
      <c r="C156" s="78">
        <v>-8.0246913599999997E-2</v>
      </c>
      <c r="D156" s="20">
        <v>946</v>
      </c>
      <c r="E156" s="21">
        <f t="shared" si="78"/>
        <v>5.8165548098434001E-2</v>
      </c>
      <c r="F156" s="22">
        <f>IF(ISNUMBER(D156), $B172 * E156, "")</f>
        <v>8724.8322147650997</v>
      </c>
      <c r="G156" s="30">
        <v>957</v>
      </c>
      <c r="H156" s="21">
        <f t="shared" si="79"/>
        <v>7.0469798657718116E-2</v>
      </c>
      <c r="I156" s="105">
        <f>IF(ISNUMBER(G156), $B172 * H156, "")</f>
        <v>10570.469798657718</v>
      </c>
      <c r="J156" s="20">
        <v>992</v>
      </c>
      <c r="K156" s="21">
        <f t="shared" si="80"/>
        <v>0.10961968680089486</v>
      </c>
      <c r="L156" s="22">
        <f>IF(ISNUMBER(J156), $B172 * K156, "")</f>
        <v>16442.953020134228</v>
      </c>
      <c r="M156" s="30">
        <v>987</v>
      </c>
      <c r="N156" s="21">
        <f t="shared" si="81"/>
        <v>0.1040268456375839</v>
      </c>
      <c r="O156" s="22">
        <f>IF(ISNUMBER(M156), $B172 * N156, "")</f>
        <v>15604.026845637583</v>
      </c>
      <c r="Q156" s="228"/>
      <c r="R156" s="228"/>
      <c r="S156" s="228"/>
    </row>
    <row r="157" spans="1:19" ht="17.25" thickBot="1">
      <c r="A157" s="125" t="s">
        <v>228</v>
      </c>
      <c r="B157" s="129">
        <v>924</v>
      </c>
      <c r="C157" s="80">
        <v>-8.05970149E-2</v>
      </c>
      <c r="D157" s="106">
        <v>1020</v>
      </c>
      <c r="E157" s="107">
        <f>IF(ISNUMBER(D157), (D157 - $B157) / $B157, "")</f>
        <v>0.1038961038961039</v>
      </c>
      <c r="F157" s="108">
        <f>IF(ISNUMBER(D157), $B172 * E157, "")</f>
        <v>15584.415584415585</v>
      </c>
      <c r="G157" s="109">
        <v>1015</v>
      </c>
      <c r="H157" s="107">
        <f>IF(ISNUMBER(G157), (G157 - $B157) / $B157, "")</f>
        <v>9.8484848484848481E-2</v>
      </c>
      <c r="I157" s="110">
        <f>IF(ISNUMBER(G157), $B172 * H157, "")</f>
        <v>14772.727272727272</v>
      </c>
      <c r="J157" s="106">
        <v>1075</v>
      </c>
      <c r="K157" s="107">
        <f>IF(ISNUMBER(J157), (J157 - $B157) / $B157, "")</f>
        <v>0.16341991341991341</v>
      </c>
      <c r="L157" s="108">
        <f>IF(ISNUMBER(J157), $B172 * K157, "")</f>
        <v>24512.987012987011</v>
      </c>
      <c r="M157" s="109">
        <v>1045</v>
      </c>
      <c r="N157" s="107">
        <f>IF(ISNUMBER(M157), (M157 - $B157) / $B157, "")</f>
        <v>0.13095238095238096</v>
      </c>
      <c r="O157" s="108">
        <f>IF(ISNUMBER(M157), $B172 * N157, "")</f>
        <v>19642.857142857145</v>
      </c>
      <c r="Q157" s="228"/>
      <c r="R157" s="228"/>
      <c r="S157" s="228"/>
    </row>
    <row r="158" spans="1:19" ht="17.25" thickBot="1">
      <c r="A158" s="125" t="s">
        <v>161</v>
      </c>
      <c r="B158" s="126">
        <v>342</v>
      </c>
      <c r="C158" s="77">
        <v>-8.0645161300000004E-2</v>
      </c>
      <c r="D158" s="15">
        <v>383</v>
      </c>
      <c r="E158" s="32">
        <f t="shared" ref="E158:E161" si="82">IF(ISNUMBER(D158), (D158 - $B158) / $B158, "")</f>
        <v>0.11988304093567251</v>
      </c>
      <c r="F158" s="18">
        <f>IF(ISNUMBER(D158), $B172 * E158, "")</f>
        <v>17982.456140350878</v>
      </c>
      <c r="G158" s="31">
        <v>399</v>
      </c>
      <c r="H158" s="32">
        <f t="shared" ref="H158:H161" si="83">IF(ISNUMBER(G158), (G158 - $B158) / $B158, "")</f>
        <v>0.16666666666666666</v>
      </c>
      <c r="I158" s="101">
        <f>IF(ISNUMBER(G158), $B172 * H158, "")</f>
        <v>25000</v>
      </c>
      <c r="J158" s="15">
        <v>423</v>
      </c>
      <c r="K158" s="32">
        <f t="shared" ref="K158:K161" si="84">IF(ISNUMBER(J158), (J158 - $B158) / $B158, "")</f>
        <v>0.23684210526315788</v>
      </c>
      <c r="L158" s="18">
        <f>IF(ISNUMBER(J158), $B172 * K158, "")</f>
        <v>35526.31578947368</v>
      </c>
      <c r="M158" s="31">
        <v>440</v>
      </c>
      <c r="N158" s="32">
        <f t="shared" ref="N158:N161" si="85">IF(ISNUMBER(M158), (M158 - $B158) / $B158, "")</f>
        <v>0.28654970760233917</v>
      </c>
      <c r="O158" s="18">
        <f>IF(ISNUMBER(M158), $B172 * N158, "")</f>
        <v>42982.456140350878</v>
      </c>
      <c r="Q158" s="228"/>
      <c r="R158" s="228"/>
      <c r="S158" s="228"/>
    </row>
    <row r="159" spans="1:19" ht="17.25" thickBot="1">
      <c r="A159" s="125" t="s">
        <v>222</v>
      </c>
      <c r="B159" s="126">
        <v>815</v>
      </c>
      <c r="C159" s="77">
        <v>-8.1172491499999999E-2</v>
      </c>
      <c r="D159" s="15">
        <v>854</v>
      </c>
      <c r="E159" s="32">
        <f t="shared" si="82"/>
        <v>4.785276073619632E-2</v>
      </c>
      <c r="F159" s="18">
        <f>IF(ISNUMBER(D159), $B172 * E159, "")</f>
        <v>7177.9141104294476</v>
      </c>
      <c r="G159" s="31">
        <v>849</v>
      </c>
      <c r="H159" s="32">
        <f t="shared" si="83"/>
        <v>4.1717791411042947E-2</v>
      </c>
      <c r="I159" s="101">
        <f>IF(ISNUMBER(G159), $B172 * H159, "")</f>
        <v>6257.6687116564417</v>
      </c>
      <c r="J159" s="15">
        <v>876</v>
      </c>
      <c r="K159" s="32">
        <f t="shared" si="84"/>
        <v>7.4846625766871164E-2</v>
      </c>
      <c r="L159" s="18">
        <f>IF(ISNUMBER(J159), $B172 * K159, "")</f>
        <v>11226.993865030674</v>
      </c>
      <c r="M159" s="31">
        <v>873</v>
      </c>
      <c r="N159" s="32">
        <f t="shared" si="85"/>
        <v>7.1165644171779147E-2</v>
      </c>
      <c r="O159" s="18">
        <f>IF(ISNUMBER(M159), $B172 * N159, "")</f>
        <v>10674.846625766872</v>
      </c>
      <c r="Q159" s="228"/>
      <c r="R159" s="228"/>
      <c r="S159" s="228"/>
    </row>
    <row r="160" spans="1:19" ht="17.25" thickBot="1">
      <c r="A160" s="125" t="s">
        <v>250</v>
      </c>
      <c r="B160" s="126">
        <v>201</v>
      </c>
      <c r="C160" s="77">
        <v>-8.2191780800000003E-2</v>
      </c>
      <c r="D160" s="15">
        <v>213</v>
      </c>
      <c r="E160" s="32">
        <f t="shared" si="82"/>
        <v>5.9701492537313432E-2</v>
      </c>
      <c r="F160" s="18">
        <f>IF(ISNUMBER(D160), $B172 * E160, "")</f>
        <v>8955.2238805970155</v>
      </c>
      <c r="G160" s="31">
        <v>219</v>
      </c>
      <c r="H160" s="32">
        <f t="shared" si="83"/>
        <v>8.9552238805970144E-2</v>
      </c>
      <c r="I160" s="101">
        <f>IF(ISNUMBER(G160), $B172 * H160, "")</f>
        <v>13432.835820895521</v>
      </c>
      <c r="J160" s="15">
        <v>226</v>
      </c>
      <c r="K160" s="32">
        <f t="shared" si="84"/>
        <v>0.12437810945273632</v>
      </c>
      <c r="L160" s="18">
        <f>IF(ISNUMBER(J160), $B172 * K160, "")</f>
        <v>18656.716417910447</v>
      </c>
      <c r="M160" s="31">
        <v>219</v>
      </c>
      <c r="N160" s="32">
        <f t="shared" si="85"/>
        <v>8.9552238805970144E-2</v>
      </c>
      <c r="O160" s="18">
        <f>IF(ISNUMBER(M160), $B172 * N160, "")</f>
        <v>13432.835820895521</v>
      </c>
      <c r="Q160" s="33"/>
      <c r="R160" s="33"/>
    </row>
    <row r="161" spans="1:19" ht="17.25" thickBot="1">
      <c r="A161" s="130" t="s">
        <v>218</v>
      </c>
      <c r="B161" s="131">
        <v>177</v>
      </c>
      <c r="C161" s="79">
        <v>-8.2901554399999994E-2</v>
      </c>
      <c r="D161" s="24">
        <v>187</v>
      </c>
      <c r="E161" s="25">
        <f t="shared" si="82"/>
        <v>5.6497175141242938E-2</v>
      </c>
      <c r="F161" s="104">
        <f>IF(ISNUMBER(D161), $B172 * E161, "")</f>
        <v>8474.5762711864409</v>
      </c>
      <c r="G161" s="102">
        <v>188</v>
      </c>
      <c r="H161" s="25">
        <f t="shared" si="83"/>
        <v>6.2146892655367235E-2</v>
      </c>
      <c r="I161" s="103">
        <f>IF(ISNUMBER(G161), $B172 * H161, "")</f>
        <v>9322.033898305086</v>
      </c>
      <c r="J161" s="24">
        <v>195</v>
      </c>
      <c r="K161" s="25">
        <f t="shared" si="84"/>
        <v>0.10169491525423729</v>
      </c>
      <c r="L161" s="104">
        <f>IF(ISNUMBER(J161), $B172 * K161, "")</f>
        <v>15254.237288135595</v>
      </c>
      <c r="M161" s="102">
        <v>194</v>
      </c>
      <c r="N161" s="25">
        <f t="shared" si="85"/>
        <v>9.6045197740112997E-2</v>
      </c>
      <c r="O161" s="104">
        <f>IF(ISNUMBER(M161), $B172 * N161, "")</f>
        <v>14406.77966101695</v>
      </c>
      <c r="Q161" s="237"/>
      <c r="R161" s="238"/>
      <c r="S161" s="239"/>
    </row>
    <row r="162" spans="1:19">
      <c r="A162" s="123" t="s">
        <v>224</v>
      </c>
      <c r="B162" s="124">
        <v>768</v>
      </c>
      <c r="C162" s="76">
        <v>-8.3532219599999999E-2</v>
      </c>
      <c r="D162" s="13">
        <v>812</v>
      </c>
      <c r="E162" s="14">
        <f>IF(ISNUMBER(D162), (D162 - $B162) / $B162, "")</f>
        <v>5.7291666666666664E-2</v>
      </c>
      <c r="F162" s="16">
        <f>IF(ISNUMBER(D162), $B172 * E162, "")</f>
        <v>8593.75</v>
      </c>
      <c r="G162" s="29">
        <v>811</v>
      </c>
      <c r="H162" s="14">
        <f>IF(ISNUMBER(G162), (G162 - $B162) / $B162, "")</f>
        <v>5.5989583333333336E-2</v>
      </c>
      <c r="I162" s="100">
        <f>IF(ISNUMBER(G162), $B172 * H162, "")</f>
        <v>8398.4375</v>
      </c>
      <c r="J162" s="13">
        <v>899</v>
      </c>
      <c r="K162" s="14">
        <f>IF(ISNUMBER(J162), (J162 - $B162) / $B162, "")</f>
        <v>0.17057291666666666</v>
      </c>
      <c r="L162" s="16">
        <f>IF(ISNUMBER(J162), $B172 * K162, "")</f>
        <v>25585.9375</v>
      </c>
      <c r="M162" s="29">
        <v>874</v>
      </c>
      <c r="N162" s="14">
        <f>IF(ISNUMBER(M162), (M162 - $B162) / $B162, "")</f>
        <v>0.13802083333333334</v>
      </c>
      <c r="O162" s="16">
        <f>IF(ISNUMBER(M162), $B172 * N162, "")</f>
        <v>20703.125</v>
      </c>
      <c r="Q162" s="240"/>
      <c r="R162" s="241"/>
      <c r="S162" s="242"/>
    </row>
    <row r="163" spans="1:19" ht="17.25" thickBot="1">
      <c r="A163" s="125" t="s">
        <v>103</v>
      </c>
      <c r="B163" s="126">
        <v>590</v>
      </c>
      <c r="C163" s="77">
        <v>-8.5271317799999996E-2</v>
      </c>
      <c r="D163" s="15">
        <v>622</v>
      </c>
      <c r="E163" s="32">
        <f t="shared" ref="E163:E166" si="86">IF(ISNUMBER(D163), (D163 - $B163) / $B163, "")</f>
        <v>5.4237288135593219E-2</v>
      </c>
      <c r="F163" s="18">
        <f>IF(ISNUMBER(D163), $B172 * E163, "")</f>
        <v>8135.593220338983</v>
      </c>
      <c r="G163" s="31">
        <v>620</v>
      </c>
      <c r="H163" s="32">
        <f t="shared" ref="H163:H166" si="87">IF(ISNUMBER(G163), (G163 - $B163) / $B163, "")</f>
        <v>5.0847457627118647E-2</v>
      </c>
      <c r="I163" s="101">
        <f>IF(ISNUMBER(G163), $B172 * H163, "")</f>
        <v>7627.1186440677975</v>
      </c>
      <c r="J163" s="15">
        <v>635</v>
      </c>
      <c r="K163" s="32">
        <f t="shared" ref="K163:K166" si="88">IF(ISNUMBER(J163), (J163 - $B163) / $B163, "")</f>
        <v>7.6271186440677971E-2</v>
      </c>
      <c r="L163" s="18">
        <f>IF(ISNUMBER(J163), $B172 * K163, "")</f>
        <v>11440.677966101695</v>
      </c>
      <c r="M163" s="31">
        <v>643</v>
      </c>
      <c r="N163" s="32">
        <f t="shared" ref="N163:N166" si="89">IF(ISNUMBER(M163), (M163 - $B163) / $B163, "")</f>
        <v>8.9830508474576271E-2</v>
      </c>
      <c r="O163" s="18">
        <f>IF(ISNUMBER(M163), $B172 * N163, "")</f>
        <v>13474.576271186441</v>
      </c>
      <c r="Q163" s="243"/>
      <c r="R163" s="244"/>
      <c r="S163" s="245"/>
    </row>
    <row r="164" spans="1:19" ht="17.25" thickBot="1">
      <c r="A164" s="125" t="s">
        <v>171</v>
      </c>
      <c r="B164" s="126">
        <v>544</v>
      </c>
      <c r="C164" s="77">
        <v>-8.5714285700000004E-2</v>
      </c>
      <c r="D164" s="15">
        <v>593</v>
      </c>
      <c r="E164" s="32">
        <f t="shared" si="86"/>
        <v>9.0073529411764705E-2</v>
      </c>
      <c r="F164" s="18">
        <f>IF(ISNUMBER(D164), $B172 * E164, "")</f>
        <v>13511.029411764706</v>
      </c>
      <c r="G164" s="31">
        <v>611</v>
      </c>
      <c r="H164" s="32">
        <f t="shared" si="87"/>
        <v>0.12316176470588236</v>
      </c>
      <c r="I164" s="101">
        <f>IF(ISNUMBER(G164), $B172 * H164, "")</f>
        <v>18474.264705882353</v>
      </c>
      <c r="J164" s="15">
        <v>631</v>
      </c>
      <c r="K164" s="32">
        <f t="shared" si="88"/>
        <v>0.15992647058823528</v>
      </c>
      <c r="L164" s="18">
        <f>IF(ISNUMBER(J164), $B172 * K164, "")</f>
        <v>23988.970588235294</v>
      </c>
      <c r="M164" s="31">
        <v>629</v>
      </c>
      <c r="N164" s="32">
        <f t="shared" si="89"/>
        <v>0.15625</v>
      </c>
      <c r="O164" s="18">
        <f>IF(ISNUMBER(M164), $B172 * N164, "")</f>
        <v>23437.5</v>
      </c>
      <c r="Q164" s="228"/>
      <c r="R164" s="228"/>
      <c r="S164" s="228"/>
    </row>
    <row r="165" spans="1:19" ht="17.25" thickBot="1">
      <c r="A165" s="125" t="s">
        <v>188</v>
      </c>
      <c r="B165" s="126">
        <v>190</v>
      </c>
      <c r="C165" s="77">
        <v>-8.6538461499999997E-2</v>
      </c>
      <c r="D165" s="15">
        <v>202</v>
      </c>
      <c r="E165" s="32">
        <f t="shared" si="86"/>
        <v>6.3157894736842107E-2</v>
      </c>
      <c r="F165" s="18">
        <f>IF(ISNUMBER(D165), $B172 * E165, "")</f>
        <v>9473.6842105263167</v>
      </c>
      <c r="G165" s="31">
        <v>212</v>
      </c>
      <c r="H165" s="32">
        <f t="shared" si="87"/>
        <v>0.11578947368421053</v>
      </c>
      <c r="I165" s="101">
        <f>IF(ISNUMBER(G165), $B172 * H165, "")</f>
        <v>17368.42105263158</v>
      </c>
      <c r="J165" s="15">
        <v>219</v>
      </c>
      <c r="K165" s="32">
        <f t="shared" si="88"/>
        <v>0.15263157894736842</v>
      </c>
      <c r="L165" s="18">
        <f>IF(ISNUMBER(J165), $B172 * K165, "")</f>
        <v>22894.736842105263</v>
      </c>
      <c r="M165" s="31">
        <v>215</v>
      </c>
      <c r="N165" s="32">
        <f t="shared" si="89"/>
        <v>0.13157894736842105</v>
      </c>
      <c r="O165" s="18">
        <f>IF(ISNUMBER(M165), $B172 * N165, "")</f>
        <v>19736.842105263157</v>
      </c>
      <c r="Q165" s="223"/>
      <c r="R165" s="223"/>
      <c r="S165" s="223"/>
    </row>
    <row r="166" spans="1:19" ht="17.25" thickBot="1">
      <c r="A166" s="127" t="s">
        <v>238</v>
      </c>
      <c r="B166" s="128">
        <v>355</v>
      </c>
      <c r="C166" s="78">
        <v>-8.7403598999999998E-2</v>
      </c>
      <c r="D166" s="20">
        <v>449</v>
      </c>
      <c r="E166" s="21">
        <f t="shared" si="86"/>
        <v>0.26478873239436618</v>
      </c>
      <c r="F166" s="22">
        <f>IF(ISNUMBER(D166), $B172 * E166, "")</f>
        <v>39718.309859154928</v>
      </c>
      <c r="G166" s="30">
        <v>512</v>
      </c>
      <c r="H166" s="21">
        <f t="shared" si="87"/>
        <v>0.44225352112676058</v>
      </c>
      <c r="I166" s="105">
        <f>IF(ISNUMBER(G166), $B172 * H166, "")</f>
        <v>66338.028169014084</v>
      </c>
      <c r="J166" s="20">
        <v>579</v>
      </c>
      <c r="K166" s="21">
        <f t="shared" si="88"/>
        <v>0.63098591549295779</v>
      </c>
      <c r="L166" s="22">
        <f>IF(ISNUMBER(J166), $B172 * K166, "")</f>
        <v>94647.887323943665</v>
      </c>
      <c r="M166" s="30">
        <v>544</v>
      </c>
      <c r="N166" s="21">
        <f t="shared" si="89"/>
        <v>0.53239436619718306</v>
      </c>
      <c r="O166" s="22">
        <f>IF(ISNUMBER(M166), $B172 * N166, "")</f>
        <v>79859.15492957746</v>
      </c>
      <c r="Q166" s="223"/>
      <c r="R166" s="223"/>
      <c r="S166" s="223"/>
    </row>
    <row r="167" spans="1:19" ht="17.25" thickBot="1">
      <c r="A167" s="125" t="s">
        <v>85</v>
      </c>
      <c r="B167" s="129">
        <v>189</v>
      </c>
      <c r="C167" s="80">
        <v>-9.1346153799999996E-2</v>
      </c>
      <c r="D167" s="106">
        <v>200</v>
      </c>
      <c r="E167" s="107">
        <f>IF(ISNUMBER(D167), (D167 - $B167) / $B167, "")</f>
        <v>5.8201058201058198E-2</v>
      </c>
      <c r="F167" s="108">
        <f>IF(ISNUMBER(D167), $B172 * E167, "")</f>
        <v>8730.1587301587297</v>
      </c>
      <c r="G167" s="109">
        <v>200</v>
      </c>
      <c r="H167" s="107">
        <f>IF(ISNUMBER(G167), (G167 - $B167) / $B167, "")</f>
        <v>5.8201058201058198E-2</v>
      </c>
      <c r="I167" s="110">
        <f>IF(ISNUMBER(G167), $B172 * H167, "")</f>
        <v>8730.1587301587297</v>
      </c>
      <c r="J167" s="106">
        <v>206</v>
      </c>
      <c r="K167" s="107">
        <f>IF(ISNUMBER(J167), (J167 - $B167) / $B167, "")</f>
        <v>8.9947089947089942E-2</v>
      </c>
      <c r="L167" s="108">
        <f>IF(ISNUMBER(J167), $B172 * K167, "")</f>
        <v>13492.063492063491</v>
      </c>
      <c r="M167" s="109">
        <v>204</v>
      </c>
      <c r="N167" s="107">
        <f>IF(ISNUMBER(M167), (M167 - $B167) / $B167, "")</f>
        <v>7.9365079365079361E-2</v>
      </c>
      <c r="O167" s="108">
        <f>IF(ISNUMBER(M167), $B172 * N167, "")</f>
        <v>11904.761904761905</v>
      </c>
      <c r="Q167" s="228"/>
      <c r="R167" s="228"/>
      <c r="S167" s="228"/>
    </row>
    <row r="168" spans="1:19" ht="17.25" thickBot="1">
      <c r="A168" s="125" t="s">
        <v>135</v>
      </c>
      <c r="B168" s="126">
        <v>177</v>
      </c>
      <c r="C168" s="77">
        <v>-9.2307692299999994E-2</v>
      </c>
      <c r="D168" s="15">
        <v>198</v>
      </c>
      <c r="E168" s="32">
        <f t="shared" ref="E168:E171" si="90">IF(ISNUMBER(D168), (D168 - $B168) / $B168, "")</f>
        <v>0.11864406779661017</v>
      </c>
      <c r="F168" s="18">
        <f>IF(ISNUMBER(D168), $B172 * E168, "")</f>
        <v>17796.610169491527</v>
      </c>
      <c r="G168" s="31">
        <v>197</v>
      </c>
      <c r="H168" s="32">
        <f t="shared" ref="H168:H171" si="91">IF(ISNUMBER(G168), (G168 - $B168) / $B168, "")</f>
        <v>0.11299435028248588</v>
      </c>
      <c r="I168" s="101">
        <f>IF(ISNUMBER(G168), $B172 * H168, "")</f>
        <v>16949.152542372882</v>
      </c>
      <c r="J168" s="15">
        <v>200</v>
      </c>
      <c r="K168" s="32">
        <f t="shared" ref="K168:K171" si="92">IF(ISNUMBER(J168), (J168 - $B168) / $B168, "")</f>
        <v>0.12994350282485875</v>
      </c>
      <c r="L168" s="18">
        <f>IF(ISNUMBER(J168), $B172 * K168, "")</f>
        <v>19491.525423728814</v>
      </c>
      <c r="M168" s="31">
        <v>199</v>
      </c>
      <c r="N168" s="32">
        <f t="shared" ref="N168:N171" si="93">IF(ISNUMBER(M168), (M168 - $B168) / $B168, "")</f>
        <v>0.12429378531073447</v>
      </c>
      <c r="O168" s="18">
        <f>IF(ISNUMBER(M168), $B172 * N168, "")</f>
        <v>18644.067796610172</v>
      </c>
      <c r="Q168" s="228"/>
      <c r="R168" s="228"/>
      <c r="S168" s="228"/>
    </row>
    <row r="169" spans="1:19" ht="17.25" thickBot="1">
      <c r="A169" s="125" t="s">
        <v>232</v>
      </c>
      <c r="B169" s="126">
        <v>342</v>
      </c>
      <c r="C169" s="77">
        <v>-9.2838196299999995E-2</v>
      </c>
      <c r="D169" s="15">
        <v>357</v>
      </c>
      <c r="E169" s="32">
        <f t="shared" si="90"/>
        <v>4.3859649122807015E-2</v>
      </c>
      <c r="F169" s="18">
        <f>IF(ISNUMBER(D169), $B172 * E169, "")</f>
        <v>6578.9473684210525</v>
      </c>
      <c r="G169" s="31">
        <v>365</v>
      </c>
      <c r="H169" s="32">
        <f t="shared" si="91"/>
        <v>6.725146198830409E-2</v>
      </c>
      <c r="I169" s="101">
        <f>IF(ISNUMBER(G169), $B172 * H169, "")</f>
        <v>10087.719298245613</v>
      </c>
      <c r="J169" s="15">
        <v>374</v>
      </c>
      <c r="K169" s="32">
        <f t="shared" si="92"/>
        <v>9.3567251461988299E-2</v>
      </c>
      <c r="L169" s="18">
        <f>IF(ISNUMBER(J169), $B172 * K169, "")</f>
        <v>14035.087719298244</v>
      </c>
      <c r="M169" s="31">
        <v>373</v>
      </c>
      <c r="N169" s="32">
        <f t="shared" si="93"/>
        <v>9.0643274853801165E-2</v>
      </c>
      <c r="O169" s="18">
        <f>IF(ISNUMBER(M169), $B172 * N169, "")</f>
        <v>13596.491228070176</v>
      </c>
      <c r="Q169" s="228"/>
      <c r="R169" s="228"/>
      <c r="S169" s="228"/>
    </row>
    <row r="170" spans="1:19">
      <c r="A170" s="125" t="s">
        <v>105</v>
      </c>
      <c r="B170" s="126">
        <v>699</v>
      </c>
      <c r="C170" s="77">
        <v>-0.1015424165</v>
      </c>
      <c r="D170" s="15">
        <v>765</v>
      </c>
      <c r="E170" s="32">
        <f t="shared" si="90"/>
        <v>9.4420600858369105E-2</v>
      </c>
      <c r="F170" s="18">
        <f>IF(ISNUMBER(D170), $B172 * E170, "")</f>
        <v>14163.090128755366</v>
      </c>
      <c r="G170" s="31">
        <v>763</v>
      </c>
      <c r="H170" s="32">
        <f t="shared" si="91"/>
        <v>9.1559370529327611E-2</v>
      </c>
      <c r="I170" s="101">
        <f>IF(ISNUMBER(G170), $B172 * H170, "")</f>
        <v>13733.905579399141</v>
      </c>
      <c r="J170" s="15">
        <v>779</v>
      </c>
      <c r="K170" s="32">
        <f t="shared" si="92"/>
        <v>0.11444921316165951</v>
      </c>
      <c r="L170" s="18">
        <f>IF(ISNUMBER(J170), $B172 * K170, "")</f>
        <v>17167.381974248929</v>
      </c>
      <c r="M170" s="31">
        <v>775</v>
      </c>
      <c r="N170" s="32">
        <f t="shared" si="93"/>
        <v>0.10872675250357654</v>
      </c>
      <c r="O170" s="18">
        <f>IF(ISNUMBER(M170), $B172 * N170, "")</f>
        <v>16309.01287553648</v>
      </c>
      <c r="Q170" s="250"/>
      <c r="R170" s="251"/>
      <c r="S170" s="252"/>
    </row>
    <row r="171" spans="1:19" ht="17.25" thickBot="1">
      <c r="A171" s="130" t="s">
        <v>327</v>
      </c>
      <c r="B171" s="131">
        <v>549</v>
      </c>
      <c r="C171" s="79">
        <v>-0.1116504854</v>
      </c>
      <c r="D171" s="24">
        <v>553</v>
      </c>
      <c r="E171" s="25">
        <f t="shared" si="90"/>
        <v>7.2859744990892532E-3</v>
      </c>
      <c r="F171" s="104">
        <f>IF(ISNUMBER(D171), $B172 * E171, "")</f>
        <v>1092.8961748633881</v>
      </c>
      <c r="G171" s="102">
        <v>552</v>
      </c>
      <c r="H171" s="25">
        <f t="shared" si="91"/>
        <v>5.4644808743169399E-3</v>
      </c>
      <c r="I171" s="103">
        <f>IF(ISNUMBER(G171), $B172 * H171, "")</f>
        <v>819.67213114754099</v>
      </c>
      <c r="J171" s="24">
        <v>566</v>
      </c>
      <c r="K171" s="25">
        <f t="shared" si="92"/>
        <v>3.0965391621129327E-2</v>
      </c>
      <c r="L171" s="104">
        <f>IF(ISNUMBER(J171), $B172 * K171, "")</f>
        <v>4644.8087431693993</v>
      </c>
      <c r="M171" s="102">
        <v>569</v>
      </c>
      <c r="N171" s="25">
        <f t="shared" si="93"/>
        <v>3.6429872495446269E-2</v>
      </c>
      <c r="O171" s="104">
        <f>IF(ISNUMBER(M171), $B172 * N171, "")</f>
        <v>5464.4808743169406</v>
      </c>
      <c r="Q171" s="253"/>
      <c r="R171" s="254"/>
      <c r="S171" s="255"/>
    </row>
    <row r="172" spans="1:19" ht="17.25" thickBot="1">
      <c r="A172" s="132" t="s">
        <v>266</v>
      </c>
      <c r="B172" s="261">
        <f>$B$37</f>
        <v>150000</v>
      </c>
      <c r="C172" s="262"/>
      <c r="D172" s="26" t="s">
        <v>267</v>
      </c>
      <c r="E172" s="27">
        <f>IF(COUNT(E152:E171), SUM(E152:E171) / COUNT(E152:E171), 0)</f>
        <v>7.8007011552386679E-2</v>
      </c>
      <c r="F172" s="28">
        <f>SUM(F152:F171)</f>
        <v>234021.03465716011</v>
      </c>
      <c r="G172" s="26" t="s">
        <v>267</v>
      </c>
      <c r="H172" s="27">
        <f>IF(COUNT(H152:H171), SUM(H152:H171) / COUNT(H152:H171), 0)</f>
        <v>9.6148692840413455E-2</v>
      </c>
      <c r="I172" s="28">
        <f>SUM(I152:I171)</f>
        <v>288446.07852124033</v>
      </c>
      <c r="J172" s="26" t="s">
        <v>267</v>
      </c>
      <c r="K172" s="27">
        <f>IF(COUNT(K152:K171), SUM(K152:K171) / COUNT(K152:K171), 0)</f>
        <v>0.14136000339063565</v>
      </c>
      <c r="L172" s="28">
        <f>SUM(L152:L171)</f>
        <v>424080.01017190696</v>
      </c>
      <c r="M172" s="26" t="s">
        <v>267</v>
      </c>
      <c r="N172" s="27">
        <f>IF(COUNT(N152:N171), SUM(N152:N171) / COUNT(N152:N171), 0)</f>
        <v>0.13022923167146674</v>
      </c>
      <c r="O172" s="28">
        <f>SUM(O152:O171)</f>
        <v>390687.69501440012</v>
      </c>
      <c r="Q172" s="256"/>
      <c r="R172" s="257"/>
      <c r="S172" s="258"/>
    </row>
    <row r="174" spans="1:19" ht="17.25" thickBot="1"/>
    <row r="175" spans="1:19" ht="17.25" thickBot="1">
      <c r="A175" s="202" t="s">
        <v>251</v>
      </c>
      <c r="B175" s="203"/>
      <c r="C175" s="203"/>
      <c r="D175" s="203"/>
      <c r="E175" s="203"/>
      <c r="F175" s="203"/>
      <c r="G175" s="203"/>
      <c r="H175" s="203"/>
      <c r="I175" s="203"/>
      <c r="J175" s="203"/>
      <c r="K175" s="203"/>
      <c r="L175" s="203"/>
      <c r="M175" s="203"/>
      <c r="N175" s="203"/>
      <c r="O175" s="204"/>
      <c r="Q175" s="223"/>
      <c r="R175" s="223"/>
      <c r="S175" s="223"/>
    </row>
    <row r="176" spans="1:19" ht="17.25" thickBot="1">
      <c r="A176" s="198" t="s">
        <v>263</v>
      </c>
      <c r="B176" s="202" t="s">
        <v>49</v>
      </c>
      <c r="C176" s="204"/>
      <c r="D176" s="202" t="s">
        <v>57</v>
      </c>
      <c r="E176" s="203"/>
      <c r="F176" s="204"/>
      <c r="G176" s="229">
        <f>_xlfn.IFNA(VLOOKUP(B176, 현재가테이블!$B$2:$D$200, 2, FALSE), "-")</f>
        <v>48446000</v>
      </c>
      <c r="H176" s="230"/>
      <c r="I176" s="231"/>
      <c r="J176" s="202" t="s">
        <v>58</v>
      </c>
      <c r="K176" s="203"/>
      <c r="L176" s="204"/>
      <c r="M176" s="232">
        <f>_xlfn.IFNA(VLOOKUP(B176, 현재가테이블!$B$2:$D$200, 3, FALSE), "-")</f>
        <v>4.5040769699999997E-2</v>
      </c>
      <c r="N176" s="233"/>
      <c r="O176" s="234"/>
      <c r="Q176" s="223"/>
      <c r="R176" s="223"/>
      <c r="S176" s="223"/>
    </row>
    <row r="177" spans="1:19" ht="17.25" thickBot="1">
      <c r="A177" s="263" t="s">
        <v>54</v>
      </c>
      <c r="B177" s="265" t="str">
        <f>TEXT($G$1, "[$-ko-KR]yyyy-mm-dd(ddd) ") &amp; "오전 00:00"</f>
        <v>2022-02-25(금) 오전 00:00</v>
      </c>
      <c r="C177" s="266"/>
      <c r="D177" s="225" t="str">
        <f>TEXT($G$1, "[$-ko-KR]yyyy-mm-dd(ddd) ") &amp; "오후 14:00"</f>
        <v>2022-02-25(금) 오후 14:00</v>
      </c>
      <c r="E177" s="226"/>
      <c r="F177" s="227"/>
      <c r="G177" s="225" t="str">
        <f>TEXT($G$1, "[$-ko-KR]yyyy-mm-dd(ddd) ") &amp; "오후 19:00"</f>
        <v>2022-02-25(금) 오후 19:00</v>
      </c>
      <c r="H177" s="226"/>
      <c r="I177" s="227"/>
      <c r="J177" s="225" t="str">
        <f>TEXT($G$1, "[$-ko-KR]yyyy-mm-dd(ddd) ") &amp; "오후 21:00"</f>
        <v>2022-02-25(금) 오후 21:00</v>
      </c>
      <c r="K177" s="226"/>
      <c r="L177" s="227"/>
      <c r="M177" s="225" t="str">
        <f>TEXT($G$1+1, "[$-ko-KR]yyyy-mm-dd(ddd) ") &amp; "오전 00:00"</f>
        <v>2022-02-26(토) 오전 00:00</v>
      </c>
      <c r="N177" s="226"/>
      <c r="O177" s="227"/>
      <c r="Q177" s="223"/>
      <c r="R177" s="223"/>
      <c r="S177" s="223"/>
    </row>
    <row r="178" spans="1:19" ht="17.25" thickBot="1">
      <c r="A178" s="264"/>
      <c r="B178" s="121" t="s">
        <v>57</v>
      </c>
      <c r="C178" s="122" t="s">
        <v>58</v>
      </c>
      <c r="D178" s="2" t="s">
        <v>57</v>
      </c>
      <c r="E178" s="10" t="s">
        <v>264</v>
      </c>
      <c r="F178" s="11" t="s">
        <v>265</v>
      </c>
      <c r="G178" s="199" t="s">
        <v>57</v>
      </c>
      <c r="H178" s="200" t="s">
        <v>264</v>
      </c>
      <c r="I178" s="201" t="s">
        <v>265</v>
      </c>
      <c r="J178" s="10" t="s">
        <v>57</v>
      </c>
      <c r="K178" s="10" t="s">
        <v>264</v>
      </c>
      <c r="L178" s="115" t="s">
        <v>265</v>
      </c>
      <c r="M178" s="2" t="s">
        <v>57</v>
      </c>
      <c r="N178" s="10" t="s">
        <v>264</v>
      </c>
      <c r="O178" s="66" t="s">
        <v>265</v>
      </c>
      <c r="Q178" s="228"/>
      <c r="R178" s="228"/>
      <c r="S178" s="228"/>
    </row>
    <row r="179" spans="1:19" ht="17.25" thickBot="1">
      <c r="A179" s="123" t="s">
        <v>139</v>
      </c>
      <c r="B179" s="124">
        <v>5205</v>
      </c>
      <c r="C179" s="76">
        <v>-8.5237258299999993E-2</v>
      </c>
      <c r="D179" s="13">
        <v>5460</v>
      </c>
      <c r="E179" s="14">
        <f>IF(ISNUMBER(D179), (D179 - $B179) / $B179, "")</f>
        <v>4.8991354466858789E-2</v>
      </c>
      <c r="F179" s="16">
        <f>IF(ISNUMBER(D179), $B199 * E179, "")</f>
        <v>7348.703170028818</v>
      </c>
      <c r="G179" s="29">
        <v>5470</v>
      </c>
      <c r="H179" s="14">
        <f>IF(ISNUMBER(G179), (G179 - $B179) / $B179, "")</f>
        <v>5.0912584053794431E-2</v>
      </c>
      <c r="I179" s="100">
        <f>IF(ISNUMBER(G179), $B199 * H179, "")</f>
        <v>7636.8876080691643</v>
      </c>
      <c r="J179" s="13">
        <v>5635</v>
      </c>
      <c r="K179" s="14">
        <f>IF(ISNUMBER(J179), (J179 - $B179) / $B179, "")</f>
        <v>8.2612872238232465E-2</v>
      </c>
      <c r="L179" s="16">
        <f>IF(ISNUMBER(J179), $B199 * K179, "")</f>
        <v>12391.930835734869</v>
      </c>
      <c r="M179" s="29">
        <v>5655</v>
      </c>
      <c r="N179" s="14">
        <f>IF(ISNUMBER(M179), (M179 - $B179) / $B179, "")</f>
        <v>8.645533141210375E-2</v>
      </c>
      <c r="O179" s="16">
        <f>IF(ISNUMBER(M179), $B199 * N179, "")</f>
        <v>12968.299711815562</v>
      </c>
      <c r="Q179" s="223"/>
      <c r="R179" s="223"/>
      <c r="S179" s="223"/>
    </row>
    <row r="180" spans="1:19" ht="17.25" thickBot="1">
      <c r="A180" s="125" t="s">
        <v>103</v>
      </c>
      <c r="B180" s="126">
        <v>590</v>
      </c>
      <c r="C180" s="77">
        <v>-8.5271317799999996E-2</v>
      </c>
      <c r="D180" s="15">
        <v>622</v>
      </c>
      <c r="E180" s="32">
        <f t="shared" ref="E180:E183" si="94">IF(ISNUMBER(D180), (D180 - $B180) / $B180, "")</f>
        <v>5.4237288135593219E-2</v>
      </c>
      <c r="F180" s="18">
        <f>IF(ISNUMBER(D180), $B199 * E180, "")</f>
        <v>8135.593220338983</v>
      </c>
      <c r="G180" s="31">
        <v>620</v>
      </c>
      <c r="H180" s="32">
        <f t="shared" ref="H180:H183" si="95">IF(ISNUMBER(G180), (G180 - $B180) / $B180, "")</f>
        <v>5.0847457627118647E-2</v>
      </c>
      <c r="I180" s="101">
        <f>IF(ISNUMBER(G180), $B199 * H180, "")</f>
        <v>7627.1186440677975</v>
      </c>
      <c r="J180" s="15">
        <v>635</v>
      </c>
      <c r="K180" s="32">
        <f t="shared" ref="K180:K183" si="96">IF(ISNUMBER(J180), (J180 - $B180) / $B180, "")</f>
        <v>7.6271186440677971E-2</v>
      </c>
      <c r="L180" s="18">
        <f>IF(ISNUMBER(J180), $B199 * K180, "")</f>
        <v>11440.677966101695</v>
      </c>
      <c r="M180" s="31">
        <v>643</v>
      </c>
      <c r="N180" s="32">
        <f t="shared" ref="N180:N183" si="97">IF(ISNUMBER(M180), (M180 - $B180) / $B180, "")</f>
        <v>8.9830508474576271E-2</v>
      </c>
      <c r="O180" s="18">
        <f>IF(ISNUMBER(M180), $B199 * N180, "")</f>
        <v>13474.576271186441</v>
      </c>
      <c r="Q180" s="223"/>
      <c r="R180" s="223"/>
      <c r="S180" s="223"/>
    </row>
    <row r="181" spans="1:19" ht="17.25" thickBot="1">
      <c r="A181" s="125" t="s">
        <v>329</v>
      </c>
      <c r="B181" s="126">
        <v>1550</v>
      </c>
      <c r="C181" s="77">
        <v>-8.5545722699999993E-2</v>
      </c>
      <c r="D181" s="15">
        <v>1645</v>
      </c>
      <c r="E181" s="32">
        <f t="shared" si="94"/>
        <v>6.1290322580645158E-2</v>
      </c>
      <c r="F181" s="18">
        <f>IF(ISNUMBER(D181), $B199 * E181, "")</f>
        <v>9193.5483870967746</v>
      </c>
      <c r="G181" s="31">
        <v>1625</v>
      </c>
      <c r="H181" s="32">
        <f t="shared" si="95"/>
        <v>4.8387096774193547E-2</v>
      </c>
      <c r="I181" s="101">
        <f>IF(ISNUMBER(G181), $B199 * H181, "")</f>
        <v>7258.0645161290322</v>
      </c>
      <c r="J181" s="15">
        <v>1665</v>
      </c>
      <c r="K181" s="32">
        <f t="shared" si="96"/>
        <v>7.4193548387096769E-2</v>
      </c>
      <c r="L181" s="18">
        <f>IF(ISNUMBER(J181), $B199 * K181, "")</f>
        <v>11129.032258064515</v>
      </c>
      <c r="M181" s="31">
        <v>1690</v>
      </c>
      <c r="N181" s="32">
        <f t="shared" si="97"/>
        <v>9.0322580645161285E-2</v>
      </c>
      <c r="O181" s="18">
        <f>IF(ISNUMBER(M181), $B199 * N181, "")</f>
        <v>13548.387096774193</v>
      </c>
      <c r="Q181" s="228"/>
      <c r="R181" s="228"/>
      <c r="S181" s="228"/>
    </row>
    <row r="182" spans="1:19" ht="17.25" thickBot="1">
      <c r="A182" s="125" t="s">
        <v>204</v>
      </c>
      <c r="B182" s="126">
        <v>6.52</v>
      </c>
      <c r="C182" s="77">
        <v>-8.5553997199999995E-2</v>
      </c>
      <c r="D182" s="15">
        <v>6.96</v>
      </c>
      <c r="E182" s="32">
        <f t="shared" si="94"/>
        <v>6.7484662576687185E-2</v>
      </c>
      <c r="F182" s="18">
        <f>IF(ISNUMBER(D182), $B199 * E182, "")</f>
        <v>10122.699386503078</v>
      </c>
      <c r="G182" s="31">
        <v>6.97</v>
      </c>
      <c r="H182" s="32">
        <f t="shared" si="95"/>
        <v>6.9018404907975492E-2</v>
      </c>
      <c r="I182" s="101">
        <f>IF(ISNUMBER(G182), $B199 * H182, "")</f>
        <v>10352.760736196324</v>
      </c>
      <c r="J182" s="15">
        <v>7.17</v>
      </c>
      <c r="K182" s="32">
        <f t="shared" si="96"/>
        <v>9.9693251533742394E-2</v>
      </c>
      <c r="L182" s="18">
        <f>IF(ISNUMBER(J182), $B199 * K182, "")</f>
        <v>14953.987730061359</v>
      </c>
      <c r="M182" s="31">
        <v>7.18</v>
      </c>
      <c r="N182" s="32">
        <f t="shared" si="97"/>
        <v>0.1012269938650307</v>
      </c>
      <c r="O182" s="18">
        <f>IF(ISNUMBER(M182), $B199 * N182, "")</f>
        <v>15184.049079754604</v>
      </c>
      <c r="Q182" s="228"/>
      <c r="R182" s="228"/>
      <c r="S182" s="228"/>
    </row>
    <row r="183" spans="1:19" ht="17.25" thickBot="1">
      <c r="A183" s="127" t="s">
        <v>171</v>
      </c>
      <c r="B183" s="128">
        <v>544</v>
      </c>
      <c r="C183" s="78">
        <v>-8.5714285700000004E-2</v>
      </c>
      <c r="D183" s="20">
        <v>593</v>
      </c>
      <c r="E183" s="21">
        <f t="shared" si="94"/>
        <v>9.0073529411764705E-2</v>
      </c>
      <c r="F183" s="22">
        <f>IF(ISNUMBER(D183), $B199 * E183, "")</f>
        <v>13511.029411764706</v>
      </c>
      <c r="G183" s="30">
        <v>611</v>
      </c>
      <c r="H183" s="21">
        <f t="shared" si="95"/>
        <v>0.12316176470588236</v>
      </c>
      <c r="I183" s="105">
        <f>IF(ISNUMBER(G183), $B199 * H183, "")</f>
        <v>18474.264705882353</v>
      </c>
      <c r="J183" s="20">
        <v>631</v>
      </c>
      <c r="K183" s="21">
        <f t="shared" si="96"/>
        <v>0.15992647058823528</v>
      </c>
      <c r="L183" s="22">
        <f>IF(ISNUMBER(J183), $B199 * K183, "")</f>
        <v>23988.970588235294</v>
      </c>
      <c r="M183" s="30">
        <v>629</v>
      </c>
      <c r="N183" s="21">
        <f t="shared" si="97"/>
        <v>0.15625</v>
      </c>
      <c r="O183" s="22">
        <f>IF(ISNUMBER(M183), $B199 * N183, "")</f>
        <v>23437.5</v>
      </c>
      <c r="Q183" s="228"/>
      <c r="R183" s="228"/>
      <c r="S183" s="228"/>
    </row>
    <row r="184" spans="1:19" ht="17.25" thickBot="1">
      <c r="A184" s="125" t="s">
        <v>129</v>
      </c>
      <c r="B184" s="129">
        <v>43.5</v>
      </c>
      <c r="C184" s="80">
        <v>-8.6134453799999997E-2</v>
      </c>
      <c r="D184" s="106">
        <v>46.9</v>
      </c>
      <c r="E184" s="107">
        <f>IF(ISNUMBER(D184), (D184 - $B184) / $B184, "")</f>
        <v>7.8160919540229856E-2</v>
      </c>
      <c r="F184" s="108">
        <f>IF(ISNUMBER(D184), $B199 * E184, "")</f>
        <v>11724.137931034478</v>
      </c>
      <c r="G184" s="109">
        <v>47.1</v>
      </c>
      <c r="H184" s="107">
        <f>IF(ISNUMBER(G184), (G184 - $B184) / $B184, "")</f>
        <v>8.2758620689655199E-2</v>
      </c>
      <c r="I184" s="110">
        <f>IF(ISNUMBER(G184), $B199 * H184, "")</f>
        <v>12413.793103448279</v>
      </c>
      <c r="J184" s="106">
        <v>48.1</v>
      </c>
      <c r="K184" s="107">
        <f>IF(ISNUMBER(J184), (J184 - $B184) / $B184, "")</f>
        <v>0.10574712643678164</v>
      </c>
      <c r="L184" s="108">
        <f>IF(ISNUMBER(J184), $B199 * K184, "")</f>
        <v>15862.068965517245</v>
      </c>
      <c r="M184" s="109">
        <v>48.2</v>
      </c>
      <c r="N184" s="107">
        <f>IF(ISNUMBER(M184), (M184 - $B184) / $B184, "")</f>
        <v>0.10804597701149432</v>
      </c>
      <c r="O184" s="108">
        <f>IF(ISNUMBER(M184), $B199 * N184, "")</f>
        <v>16206.896551724149</v>
      </c>
      <c r="Q184" s="228"/>
      <c r="R184" s="228"/>
      <c r="S184" s="228"/>
    </row>
    <row r="185" spans="1:19" ht="17.25" thickBot="1">
      <c r="A185" s="125" t="s">
        <v>188</v>
      </c>
      <c r="B185" s="126">
        <v>190</v>
      </c>
      <c r="C185" s="77">
        <v>-8.6538461499999997E-2</v>
      </c>
      <c r="D185" s="15">
        <v>202</v>
      </c>
      <c r="E185" s="32">
        <f t="shared" ref="E185:E188" si="98">IF(ISNUMBER(D185), (D185 - $B185) / $B185, "")</f>
        <v>6.3157894736842107E-2</v>
      </c>
      <c r="F185" s="18">
        <f>IF(ISNUMBER(D185), $B199 * E185, "")</f>
        <v>9473.6842105263167</v>
      </c>
      <c r="G185" s="31">
        <v>212</v>
      </c>
      <c r="H185" s="32">
        <f t="shared" ref="H185:H188" si="99">IF(ISNUMBER(G185), (G185 - $B185) / $B185, "")</f>
        <v>0.11578947368421053</v>
      </c>
      <c r="I185" s="101">
        <f>IF(ISNUMBER(G185), $B199 * H185, "")</f>
        <v>17368.42105263158</v>
      </c>
      <c r="J185" s="15">
        <v>219</v>
      </c>
      <c r="K185" s="32">
        <f t="shared" ref="K185:K188" si="100">IF(ISNUMBER(J185), (J185 - $B185) / $B185, "")</f>
        <v>0.15263157894736842</v>
      </c>
      <c r="L185" s="18">
        <f>IF(ISNUMBER(J185), $B199 * K185, "")</f>
        <v>22894.736842105263</v>
      </c>
      <c r="M185" s="31">
        <v>215</v>
      </c>
      <c r="N185" s="32">
        <f t="shared" ref="N185:N188" si="101">IF(ISNUMBER(M185), (M185 - $B185) / $B185, "")</f>
        <v>0.13157894736842105</v>
      </c>
      <c r="O185" s="18">
        <f>IF(ISNUMBER(M185), $B199 * N185, "")</f>
        <v>19736.842105263157</v>
      </c>
      <c r="Q185" s="228"/>
      <c r="R185" s="228"/>
      <c r="S185" s="228"/>
    </row>
    <row r="186" spans="1:19" ht="17.25" thickBot="1">
      <c r="A186" s="125" t="s">
        <v>238</v>
      </c>
      <c r="B186" s="126">
        <v>355</v>
      </c>
      <c r="C186" s="77">
        <v>-8.7403598999999998E-2</v>
      </c>
      <c r="D186" s="15">
        <v>449</v>
      </c>
      <c r="E186" s="32">
        <f t="shared" si="98"/>
        <v>0.26478873239436618</v>
      </c>
      <c r="F186" s="18">
        <f>IF(ISNUMBER(D186), $B199 * E186, "")</f>
        <v>39718.309859154928</v>
      </c>
      <c r="G186" s="31">
        <v>512</v>
      </c>
      <c r="H186" s="32">
        <f t="shared" si="99"/>
        <v>0.44225352112676058</v>
      </c>
      <c r="I186" s="101">
        <f>IF(ISNUMBER(G186), $B199 * H186, "")</f>
        <v>66338.028169014084</v>
      </c>
      <c r="J186" s="15">
        <v>579</v>
      </c>
      <c r="K186" s="32">
        <f t="shared" si="100"/>
        <v>0.63098591549295779</v>
      </c>
      <c r="L186" s="18">
        <f>IF(ISNUMBER(J186), $B199 * K186, "")</f>
        <v>94647.887323943665</v>
      </c>
      <c r="M186" s="31">
        <v>544</v>
      </c>
      <c r="N186" s="32">
        <f t="shared" si="101"/>
        <v>0.53239436619718306</v>
      </c>
      <c r="O186" s="18">
        <f>IF(ISNUMBER(M186), $B199 * N186, "")</f>
        <v>79859.15492957746</v>
      </c>
      <c r="Q186" s="228"/>
      <c r="R186" s="228"/>
      <c r="S186" s="228"/>
    </row>
    <row r="187" spans="1:19" ht="17.25" thickBot="1">
      <c r="A187" s="125" t="s">
        <v>109</v>
      </c>
      <c r="B187" s="126">
        <v>3000</v>
      </c>
      <c r="C187" s="77">
        <v>-9.0909090900000003E-2</v>
      </c>
      <c r="D187" s="15">
        <v>3215</v>
      </c>
      <c r="E187" s="32">
        <f t="shared" si="98"/>
        <v>7.166666666666667E-2</v>
      </c>
      <c r="F187" s="18">
        <f>IF(ISNUMBER(D187), $B199 * E187, "")</f>
        <v>10750</v>
      </c>
      <c r="G187" s="31">
        <v>3235</v>
      </c>
      <c r="H187" s="32">
        <f t="shared" si="99"/>
        <v>7.8333333333333338E-2</v>
      </c>
      <c r="I187" s="101">
        <f>IF(ISNUMBER(G187), $B199 * H187, "")</f>
        <v>11750</v>
      </c>
      <c r="J187" s="15">
        <v>3285</v>
      </c>
      <c r="K187" s="32">
        <f t="shared" si="100"/>
        <v>9.5000000000000001E-2</v>
      </c>
      <c r="L187" s="18">
        <f>IF(ISNUMBER(J187), $B199 * K187, "")</f>
        <v>14250</v>
      </c>
      <c r="M187" s="31">
        <v>3295</v>
      </c>
      <c r="N187" s="32">
        <f t="shared" si="101"/>
        <v>9.8333333333333328E-2</v>
      </c>
      <c r="O187" s="18">
        <f>IF(ISNUMBER(M187), $B199 * N187, "")</f>
        <v>14750</v>
      </c>
      <c r="Q187" s="33"/>
      <c r="R187" s="33"/>
    </row>
    <row r="188" spans="1:19" ht="17.25" thickBot="1">
      <c r="A188" s="130" t="s">
        <v>85</v>
      </c>
      <c r="B188" s="131">
        <v>189</v>
      </c>
      <c r="C188" s="79">
        <v>-9.1346153799999996E-2</v>
      </c>
      <c r="D188" s="24">
        <v>200</v>
      </c>
      <c r="E188" s="25">
        <f t="shared" si="98"/>
        <v>5.8201058201058198E-2</v>
      </c>
      <c r="F188" s="104">
        <f>IF(ISNUMBER(D188), $B199 * E188, "")</f>
        <v>8730.1587301587297</v>
      </c>
      <c r="G188" s="102">
        <v>200</v>
      </c>
      <c r="H188" s="25">
        <f t="shared" si="99"/>
        <v>5.8201058201058198E-2</v>
      </c>
      <c r="I188" s="103">
        <f>IF(ISNUMBER(G188), $B199 * H188, "")</f>
        <v>8730.1587301587297</v>
      </c>
      <c r="J188" s="24">
        <v>206</v>
      </c>
      <c r="K188" s="25">
        <f t="shared" si="100"/>
        <v>8.9947089947089942E-2</v>
      </c>
      <c r="L188" s="104">
        <f>IF(ISNUMBER(J188), $B199 * K188, "")</f>
        <v>13492.063492063491</v>
      </c>
      <c r="M188" s="102">
        <v>204</v>
      </c>
      <c r="N188" s="25">
        <f t="shared" si="101"/>
        <v>7.9365079365079361E-2</v>
      </c>
      <c r="O188" s="104">
        <f>IF(ISNUMBER(M188), $B199 * N188, "")</f>
        <v>11904.761904761905</v>
      </c>
      <c r="Q188" s="237"/>
      <c r="R188" s="238"/>
      <c r="S188" s="239"/>
    </row>
    <row r="189" spans="1:19">
      <c r="A189" s="123" t="s">
        <v>135</v>
      </c>
      <c r="B189" s="124">
        <v>177</v>
      </c>
      <c r="C189" s="76">
        <v>-9.2307692299999994E-2</v>
      </c>
      <c r="D189" s="13">
        <v>198</v>
      </c>
      <c r="E189" s="14">
        <f>IF(ISNUMBER(D189), (D189 - $B189) / $B189, "")</f>
        <v>0.11864406779661017</v>
      </c>
      <c r="F189" s="16">
        <f>IF(ISNUMBER(D189), $B199 * E189, "")</f>
        <v>17796.610169491527</v>
      </c>
      <c r="G189" s="29">
        <v>197</v>
      </c>
      <c r="H189" s="14">
        <f>IF(ISNUMBER(G189), (G189 - $B189) / $B189, "")</f>
        <v>0.11299435028248588</v>
      </c>
      <c r="I189" s="100">
        <f>IF(ISNUMBER(G189), $B199 * H189, "")</f>
        <v>16949.152542372882</v>
      </c>
      <c r="J189" s="13">
        <v>200</v>
      </c>
      <c r="K189" s="14">
        <f>IF(ISNUMBER(J189), (J189 - $B189) / $B189, "")</f>
        <v>0.12994350282485875</v>
      </c>
      <c r="L189" s="16">
        <f>IF(ISNUMBER(J189), $B199 * K189, "")</f>
        <v>19491.525423728814</v>
      </c>
      <c r="M189" s="29">
        <v>199</v>
      </c>
      <c r="N189" s="14">
        <f>IF(ISNUMBER(M189), (M189 - $B189) / $B189, "")</f>
        <v>0.12429378531073447</v>
      </c>
      <c r="O189" s="16">
        <f>IF(ISNUMBER(M189), $B199 * N189, "")</f>
        <v>18644.067796610172</v>
      </c>
      <c r="Q189" s="240"/>
      <c r="R189" s="241"/>
      <c r="S189" s="242"/>
    </row>
    <row r="190" spans="1:19" ht="17.25" thickBot="1">
      <c r="A190" s="125" t="s">
        <v>143</v>
      </c>
      <c r="B190" s="126">
        <v>1375</v>
      </c>
      <c r="C190" s="77">
        <v>-9.2409240899999995E-2</v>
      </c>
      <c r="D190" s="15">
        <v>1495</v>
      </c>
      <c r="E190" s="32">
        <f t="shared" ref="E190:E193" si="102">IF(ISNUMBER(D190), (D190 - $B190) / $B190, "")</f>
        <v>8.727272727272728E-2</v>
      </c>
      <c r="F190" s="18">
        <f>IF(ISNUMBER(D190), $B199 * E190, "")</f>
        <v>13090.909090909092</v>
      </c>
      <c r="G190" s="31">
        <v>1490</v>
      </c>
      <c r="H190" s="32">
        <f t="shared" ref="H190:H193" si="103">IF(ISNUMBER(G190), (G190 - $B190) / $B190, "")</f>
        <v>8.3636363636363634E-2</v>
      </c>
      <c r="I190" s="101">
        <f>IF(ISNUMBER(G190), $B199 * H190, "")</f>
        <v>12545.454545454546</v>
      </c>
      <c r="J190" s="15">
        <v>1535</v>
      </c>
      <c r="K190" s="32">
        <f t="shared" ref="K190:K193" si="104">IF(ISNUMBER(J190), (J190 - $B190) / $B190, "")</f>
        <v>0.11636363636363636</v>
      </c>
      <c r="L190" s="18">
        <f>IF(ISNUMBER(J190), $B199 * K190, "")</f>
        <v>17454.545454545456</v>
      </c>
      <c r="M190" s="31">
        <v>1515</v>
      </c>
      <c r="N190" s="32">
        <f t="shared" ref="N190:N193" si="105">IF(ISNUMBER(M190), (M190 - $B190) / $B190, "")</f>
        <v>0.10181818181818182</v>
      </c>
      <c r="O190" s="18">
        <f>IF(ISNUMBER(M190), $B199 * N190, "")</f>
        <v>15272.727272727274</v>
      </c>
      <c r="Q190" s="243"/>
      <c r="R190" s="244"/>
      <c r="S190" s="245"/>
    </row>
    <row r="191" spans="1:19" ht="17.25" thickBot="1">
      <c r="A191" s="125" t="s">
        <v>232</v>
      </c>
      <c r="B191" s="126">
        <v>342</v>
      </c>
      <c r="C191" s="77">
        <v>-9.2838196299999995E-2</v>
      </c>
      <c r="D191" s="15">
        <v>357</v>
      </c>
      <c r="E191" s="32">
        <f t="shared" si="102"/>
        <v>4.3859649122807015E-2</v>
      </c>
      <c r="F191" s="18">
        <f>IF(ISNUMBER(D191), $B199 * E191, "")</f>
        <v>6578.9473684210525</v>
      </c>
      <c r="G191" s="31">
        <v>365</v>
      </c>
      <c r="H191" s="32">
        <f t="shared" si="103"/>
        <v>6.725146198830409E-2</v>
      </c>
      <c r="I191" s="101">
        <f>IF(ISNUMBER(G191), $B199 * H191, "")</f>
        <v>10087.719298245613</v>
      </c>
      <c r="J191" s="15">
        <v>374</v>
      </c>
      <c r="K191" s="32">
        <f t="shared" si="104"/>
        <v>9.3567251461988299E-2</v>
      </c>
      <c r="L191" s="18">
        <f>IF(ISNUMBER(J191), $B199 * K191, "")</f>
        <v>14035.087719298244</v>
      </c>
      <c r="M191" s="31">
        <v>373</v>
      </c>
      <c r="N191" s="32">
        <f t="shared" si="105"/>
        <v>9.0643274853801165E-2</v>
      </c>
      <c r="O191" s="18">
        <f>IF(ISNUMBER(M191), $B199 * N191, "")</f>
        <v>13596.491228070176</v>
      </c>
      <c r="Q191" s="228"/>
      <c r="R191" s="228"/>
      <c r="S191" s="228"/>
    </row>
    <row r="192" spans="1:19" ht="17.25" thickBot="1">
      <c r="A192" s="125" t="s">
        <v>220</v>
      </c>
      <c r="B192" s="126">
        <v>2510</v>
      </c>
      <c r="C192" s="77">
        <v>-9.3862815899999993E-2</v>
      </c>
      <c r="D192" s="15">
        <v>2595</v>
      </c>
      <c r="E192" s="32">
        <f t="shared" si="102"/>
        <v>3.386454183266932E-2</v>
      </c>
      <c r="F192" s="18">
        <f>IF(ISNUMBER(D192), $B199 * E192, "")</f>
        <v>5079.6812749003984</v>
      </c>
      <c r="G192" s="31">
        <v>2600</v>
      </c>
      <c r="H192" s="32">
        <f t="shared" si="103"/>
        <v>3.5856573705179286E-2</v>
      </c>
      <c r="I192" s="101">
        <f>IF(ISNUMBER(G192), $B199 * H192, "")</f>
        <v>5378.4860557768925</v>
      </c>
      <c r="J192" s="15">
        <v>2670</v>
      </c>
      <c r="K192" s="32">
        <f t="shared" si="104"/>
        <v>6.3745019920318724E-2</v>
      </c>
      <c r="L192" s="18">
        <f>IF(ISNUMBER(J192), $B199 * K192, "")</f>
        <v>9561.7529880478087</v>
      </c>
      <c r="M192" s="31">
        <v>2675</v>
      </c>
      <c r="N192" s="32">
        <f t="shared" si="105"/>
        <v>6.5737051792828682E-2</v>
      </c>
      <c r="O192" s="18">
        <f>IF(ISNUMBER(M192), $B199 * N192, "")</f>
        <v>9860.5577689243019</v>
      </c>
      <c r="Q192" s="223"/>
      <c r="R192" s="223"/>
      <c r="S192" s="223"/>
    </row>
    <row r="193" spans="1:19" ht="17.25" thickBot="1">
      <c r="A193" s="127" t="s">
        <v>167</v>
      </c>
      <c r="B193" s="128">
        <v>15970</v>
      </c>
      <c r="C193" s="78">
        <v>-9.5184136000000003E-2</v>
      </c>
      <c r="D193" s="20">
        <v>16460</v>
      </c>
      <c r="E193" s="21">
        <f t="shared" si="102"/>
        <v>3.0682529743268627E-2</v>
      </c>
      <c r="F193" s="22">
        <f>IF(ISNUMBER(D193), $B199 * E193, "")</f>
        <v>4602.3794614902945</v>
      </c>
      <c r="G193" s="30">
        <v>16450</v>
      </c>
      <c r="H193" s="21">
        <f t="shared" si="103"/>
        <v>3.0056355666875392E-2</v>
      </c>
      <c r="I193" s="105">
        <f>IF(ISNUMBER(G193), $B199 * H193, "")</f>
        <v>4508.4533500313091</v>
      </c>
      <c r="J193" s="20">
        <v>17010</v>
      </c>
      <c r="K193" s="21">
        <f t="shared" si="104"/>
        <v>6.5122103944896675E-2</v>
      </c>
      <c r="L193" s="22">
        <f>IF(ISNUMBER(J193), $B199 * K193, "")</f>
        <v>9768.3155917345011</v>
      </c>
      <c r="M193" s="30">
        <v>16850</v>
      </c>
      <c r="N193" s="21">
        <f t="shared" si="105"/>
        <v>5.5103318722604884E-2</v>
      </c>
      <c r="O193" s="22">
        <f>IF(ISNUMBER(M193), $B199 * N193, "")</f>
        <v>8265.4978083907317</v>
      </c>
      <c r="Q193" s="223"/>
      <c r="R193" s="223"/>
      <c r="S193" s="223"/>
    </row>
    <row r="194" spans="1:19" ht="17.25" thickBot="1">
      <c r="A194" s="125" t="s">
        <v>153</v>
      </c>
      <c r="B194" s="129">
        <v>1530</v>
      </c>
      <c r="C194" s="80">
        <v>-9.7345132700000003E-2</v>
      </c>
      <c r="D194" s="106">
        <v>1670</v>
      </c>
      <c r="E194" s="107">
        <f>IF(ISNUMBER(D194), (D194 - $B194) / $B194, "")</f>
        <v>9.1503267973856203E-2</v>
      </c>
      <c r="F194" s="108">
        <f>IF(ISNUMBER(D194), $B199 * E194, "")</f>
        <v>13725.49019607843</v>
      </c>
      <c r="G194" s="109">
        <v>1650</v>
      </c>
      <c r="H194" s="107">
        <f>IF(ISNUMBER(G194), (G194 - $B194) / $B194, "")</f>
        <v>7.8431372549019607E-2</v>
      </c>
      <c r="I194" s="110">
        <f>IF(ISNUMBER(G194), $B199 * H194, "")</f>
        <v>11764.705882352941</v>
      </c>
      <c r="J194" s="106">
        <v>1690</v>
      </c>
      <c r="K194" s="107">
        <f>IF(ISNUMBER(J194), (J194 - $B194) / $B194, "")</f>
        <v>0.10457516339869281</v>
      </c>
      <c r="L194" s="108">
        <f>IF(ISNUMBER(J194), $B199 * K194, "")</f>
        <v>15686.274509803921</v>
      </c>
      <c r="M194" s="109">
        <v>1695</v>
      </c>
      <c r="N194" s="107">
        <f>IF(ISNUMBER(M194), (M194 - $B194) / $B194, "")</f>
        <v>0.10784313725490197</v>
      </c>
      <c r="O194" s="108">
        <f>IF(ISNUMBER(M194), $B199 * N194, "")</f>
        <v>16176.470588235296</v>
      </c>
      <c r="Q194" s="228"/>
      <c r="R194" s="228"/>
      <c r="S194" s="228"/>
    </row>
    <row r="195" spans="1:19" ht="17.25" thickBot="1">
      <c r="A195" s="125" t="s">
        <v>105</v>
      </c>
      <c r="B195" s="126">
        <v>699</v>
      </c>
      <c r="C195" s="77">
        <v>-0.1015424165</v>
      </c>
      <c r="D195" s="15">
        <v>765</v>
      </c>
      <c r="E195" s="32">
        <f t="shared" ref="E195:E198" si="106">IF(ISNUMBER(D195), (D195 - $B195) / $B195, "")</f>
        <v>9.4420600858369105E-2</v>
      </c>
      <c r="F195" s="18">
        <f>IF(ISNUMBER(D195), $B199 * E195, "")</f>
        <v>14163.090128755366</v>
      </c>
      <c r="G195" s="31">
        <v>763</v>
      </c>
      <c r="H195" s="32">
        <f t="shared" ref="H195:H198" si="107">IF(ISNUMBER(G195), (G195 - $B195) / $B195, "")</f>
        <v>9.1559370529327611E-2</v>
      </c>
      <c r="I195" s="101">
        <f>IF(ISNUMBER(G195), $B199 * H195, "")</f>
        <v>13733.905579399141</v>
      </c>
      <c r="J195" s="15">
        <v>779</v>
      </c>
      <c r="K195" s="32">
        <f t="shared" ref="K195:K198" si="108">IF(ISNUMBER(J195), (J195 - $B195) / $B195, "")</f>
        <v>0.11444921316165951</v>
      </c>
      <c r="L195" s="18">
        <f>IF(ISNUMBER(J195), $B199 * K195, "")</f>
        <v>17167.381974248929</v>
      </c>
      <c r="M195" s="31">
        <v>775</v>
      </c>
      <c r="N195" s="32">
        <f t="shared" ref="N195:N198" si="109">IF(ISNUMBER(M195), (M195 - $B195) / $B195, "")</f>
        <v>0.10872675250357654</v>
      </c>
      <c r="O195" s="18">
        <f>IF(ISNUMBER(M195), $B199 * N195, "")</f>
        <v>16309.01287553648</v>
      </c>
      <c r="Q195" s="228"/>
      <c r="R195" s="228"/>
      <c r="S195" s="228"/>
    </row>
    <row r="196" spans="1:19" ht="17.25" thickBot="1">
      <c r="A196" s="125" t="s">
        <v>236</v>
      </c>
      <c r="B196" s="126">
        <v>92.4</v>
      </c>
      <c r="C196" s="77">
        <v>-0.1029126214</v>
      </c>
      <c r="D196" s="15">
        <v>97.1</v>
      </c>
      <c r="E196" s="32">
        <f t="shared" si="106"/>
        <v>5.0865800865800739E-2</v>
      </c>
      <c r="F196" s="18">
        <f>IF(ISNUMBER(D196), $B199 * E196, "")</f>
        <v>7629.8701298701108</v>
      </c>
      <c r="G196" s="31">
        <v>97.7</v>
      </c>
      <c r="H196" s="32">
        <f t="shared" si="107"/>
        <v>5.7359307359307325E-2</v>
      </c>
      <c r="I196" s="101">
        <f>IF(ISNUMBER(G196), $B199 * H196, "")</f>
        <v>8603.8961038960988</v>
      </c>
      <c r="J196" s="15">
        <v>102</v>
      </c>
      <c r="K196" s="32">
        <f t="shared" si="108"/>
        <v>0.10389610389610383</v>
      </c>
      <c r="L196" s="18">
        <f>IF(ISNUMBER(J196), $B199 * K196, "")</f>
        <v>15584.415584415576</v>
      </c>
      <c r="M196" s="31">
        <v>102</v>
      </c>
      <c r="N196" s="32">
        <f t="shared" si="109"/>
        <v>0.10389610389610383</v>
      </c>
      <c r="O196" s="18">
        <f>IF(ISNUMBER(M196), $B199 * N196, "")</f>
        <v>15584.415584415576</v>
      </c>
      <c r="Q196" s="228"/>
      <c r="R196" s="228"/>
      <c r="S196" s="228"/>
    </row>
    <row r="197" spans="1:19">
      <c r="A197" s="125" t="s">
        <v>327</v>
      </c>
      <c r="B197" s="126">
        <v>549</v>
      </c>
      <c r="C197" s="77">
        <v>-0.1116504854</v>
      </c>
      <c r="D197" s="15">
        <v>553</v>
      </c>
      <c r="E197" s="32">
        <f t="shared" si="106"/>
        <v>7.2859744990892532E-3</v>
      </c>
      <c r="F197" s="18">
        <f>IF(ISNUMBER(D197), $B199 * E197, "")</f>
        <v>1092.8961748633881</v>
      </c>
      <c r="G197" s="31">
        <v>552</v>
      </c>
      <c r="H197" s="32">
        <f t="shared" si="107"/>
        <v>5.4644808743169399E-3</v>
      </c>
      <c r="I197" s="101">
        <f>IF(ISNUMBER(G197), $B199 * H197, "")</f>
        <v>819.67213114754099</v>
      </c>
      <c r="J197" s="15">
        <v>566</v>
      </c>
      <c r="K197" s="32">
        <f t="shared" si="108"/>
        <v>3.0965391621129327E-2</v>
      </c>
      <c r="L197" s="18">
        <f>IF(ISNUMBER(J197), $B199 * K197, "")</f>
        <v>4644.8087431693993</v>
      </c>
      <c r="M197" s="31">
        <v>569</v>
      </c>
      <c r="N197" s="32">
        <f t="shared" si="109"/>
        <v>3.6429872495446269E-2</v>
      </c>
      <c r="O197" s="18">
        <f>IF(ISNUMBER(M197), $B199 * N197, "")</f>
        <v>5464.4808743169406</v>
      </c>
      <c r="Q197" s="250"/>
      <c r="R197" s="251"/>
      <c r="S197" s="252"/>
    </row>
    <row r="198" spans="1:19" ht="17.25" thickBot="1">
      <c r="A198" s="130" t="s">
        <v>179</v>
      </c>
      <c r="B198" s="131">
        <v>49950</v>
      </c>
      <c r="C198" s="79">
        <v>-0.1201338735</v>
      </c>
      <c r="D198" s="24">
        <v>51550</v>
      </c>
      <c r="E198" s="25">
        <f t="shared" si="106"/>
        <v>3.2032032032032032E-2</v>
      </c>
      <c r="F198" s="104">
        <f>IF(ISNUMBER(D198), $B199 * E198, "")</f>
        <v>4804.8048048048049</v>
      </c>
      <c r="G198" s="102">
        <v>50530</v>
      </c>
      <c r="H198" s="25">
        <f t="shared" si="107"/>
        <v>1.1611611611611611E-2</v>
      </c>
      <c r="I198" s="103">
        <f>IF(ISNUMBER(G198), $B199 * H198, "")</f>
        <v>1741.7417417417416</v>
      </c>
      <c r="J198" s="24">
        <v>51290</v>
      </c>
      <c r="K198" s="25">
        <f t="shared" si="108"/>
        <v>2.6826826826826827E-2</v>
      </c>
      <c r="L198" s="104">
        <f>IF(ISNUMBER(J198), $B199 * K198, "")</f>
        <v>4024.0240240240241</v>
      </c>
      <c r="M198" s="102">
        <v>51600</v>
      </c>
      <c r="N198" s="25">
        <f t="shared" si="109"/>
        <v>3.3033033033033031E-2</v>
      </c>
      <c r="O198" s="104">
        <f>IF(ISNUMBER(M198), $B199 * N198, "")</f>
        <v>4954.9549549549547</v>
      </c>
      <c r="Q198" s="253"/>
      <c r="R198" s="254"/>
      <c r="S198" s="255"/>
    </row>
    <row r="199" spans="1:19" ht="17.25" thickBot="1">
      <c r="A199" s="132" t="s">
        <v>266</v>
      </c>
      <c r="B199" s="261">
        <f>$B$37</f>
        <v>150000</v>
      </c>
      <c r="C199" s="262"/>
      <c r="D199" s="26" t="s">
        <v>267</v>
      </c>
      <c r="E199" s="27">
        <f>IF(COUNT(E179:E198), SUM(E179:E198) / COUNT(E179:E198), 0)</f>
        <v>7.2424181035397078E-2</v>
      </c>
      <c r="F199" s="28">
        <f>SUM(F179:F198)</f>
        <v>217272.54310619124</v>
      </c>
      <c r="G199" s="26" t="s">
        <v>267</v>
      </c>
      <c r="H199" s="27">
        <f>IF(COUNT(H179:H198), SUM(H179:H198) / COUNT(H179:H198), 0)</f>
        <v>8.4694228165338684E-2</v>
      </c>
      <c r="I199" s="28">
        <f>SUM(I179:I198)</f>
        <v>254082.68449601604</v>
      </c>
      <c r="J199" s="26" t="s">
        <v>267</v>
      </c>
      <c r="K199" s="27">
        <f>IF(COUNT(K179:K198), SUM(K179:K198) / COUNT(K179:K198), 0)</f>
        <v>0.12082316267161471</v>
      </c>
      <c r="L199" s="28">
        <f>SUM(L179:L198)</f>
        <v>362469.48801484401</v>
      </c>
      <c r="M199" s="26" t="s">
        <v>267</v>
      </c>
      <c r="N199" s="27">
        <f>IF(COUNT(N179:N198), SUM(N179:N198) / COUNT(N179:N198), 0)</f>
        <v>0.11506638146767978</v>
      </c>
      <c r="O199" s="28">
        <f>SUM(O179:O198)</f>
        <v>345199.14440303936</v>
      </c>
      <c r="Q199" s="256"/>
      <c r="R199" s="257"/>
      <c r="S199" s="258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8C17C5-F874-4AF4-8942-A35D2FFF5EE3}">
  <sheetPr codeName="Sheet28"/>
  <dimension ref="A1:S199"/>
  <sheetViews>
    <sheetView topLeftCell="A48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2" t="s">
        <v>0</v>
      </c>
      <c r="B1" s="203"/>
      <c r="C1" s="203"/>
      <c r="D1" s="203"/>
      <c r="E1" s="203"/>
      <c r="F1" s="204"/>
      <c r="G1" s="205">
        <v>44618</v>
      </c>
      <c r="H1" s="206"/>
      <c r="I1" s="207"/>
      <c r="J1" s="202" t="s">
        <v>1</v>
      </c>
      <c r="K1" s="203"/>
      <c r="L1" s="203"/>
      <c r="M1" s="203"/>
      <c r="N1" s="203"/>
      <c r="O1" s="204"/>
      <c r="Q1" s="202" t="s">
        <v>2</v>
      </c>
      <c r="R1" s="204"/>
    </row>
    <row r="2" spans="1:19" ht="17.25" customHeight="1">
      <c r="A2" s="117" t="s">
        <v>3</v>
      </c>
      <c r="B2" s="208" t="s">
        <v>8</v>
      </c>
      <c r="C2" s="209"/>
      <c r="D2" s="209"/>
      <c r="E2" s="209"/>
      <c r="F2" s="210"/>
      <c r="G2" s="211" t="s">
        <v>46</v>
      </c>
      <c r="H2" s="212"/>
      <c r="I2" s="213"/>
      <c r="J2" s="1" t="s">
        <v>3</v>
      </c>
      <c r="K2" s="208" t="s">
        <v>316</v>
      </c>
      <c r="L2" s="209"/>
      <c r="M2" s="209"/>
      <c r="N2" s="209"/>
      <c r="O2" s="210"/>
      <c r="Q2" s="2" t="s">
        <v>6</v>
      </c>
      <c r="R2" s="3">
        <v>0.375</v>
      </c>
    </row>
    <row r="3" spans="1:19" ht="17.25" customHeight="1" thickBot="1">
      <c r="A3" s="118" t="s">
        <v>7</v>
      </c>
      <c r="B3" s="214" t="s">
        <v>324</v>
      </c>
      <c r="C3" s="215"/>
      <c r="D3" s="215"/>
      <c r="E3" s="215"/>
      <c r="F3" s="216"/>
      <c r="G3" s="21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227,990 KRW (7.60%)</v>
      </c>
      <c r="H3" s="218"/>
      <c r="I3" s="219"/>
      <c r="J3" s="4" t="s">
        <v>7</v>
      </c>
      <c r="K3" s="214" t="s">
        <v>317</v>
      </c>
      <c r="L3" s="215"/>
      <c r="M3" s="215"/>
      <c r="N3" s="215"/>
      <c r="O3" s="21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14" t="s">
        <v>16</v>
      </c>
      <c r="C4" s="215"/>
      <c r="D4" s="215"/>
      <c r="E4" s="215"/>
      <c r="F4" s="216"/>
      <c r="G4" s="211" t="s">
        <v>44</v>
      </c>
      <c r="H4" s="212"/>
      <c r="I4" s="213"/>
      <c r="J4" s="4" t="s">
        <v>11</v>
      </c>
      <c r="K4" s="214" t="s">
        <v>318</v>
      </c>
      <c r="L4" s="215"/>
      <c r="M4" s="215"/>
      <c r="N4" s="215"/>
      <c r="O4" s="21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14" t="s">
        <v>315</v>
      </c>
      <c r="C5" s="215"/>
      <c r="D5" s="215"/>
      <c r="E5" s="215"/>
      <c r="F5" s="216"/>
      <c r="G5" s="21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164,038 KRW (5.47%)</v>
      </c>
      <c r="H5" s="218"/>
      <c r="I5" s="219"/>
      <c r="J5" s="4" t="s">
        <v>15</v>
      </c>
      <c r="K5" s="214" t="s">
        <v>319</v>
      </c>
      <c r="L5" s="215"/>
      <c r="M5" s="215"/>
      <c r="N5" s="215"/>
      <c r="O5" s="216"/>
    </row>
    <row r="6" spans="1:19">
      <c r="A6" s="118" t="s">
        <v>18</v>
      </c>
      <c r="B6" s="214"/>
      <c r="C6" s="215"/>
      <c r="D6" s="215"/>
      <c r="E6" s="215"/>
      <c r="F6" s="216"/>
      <c r="G6" s="211" t="s">
        <v>45</v>
      </c>
      <c r="H6" s="212"/>
      <c r="I6" s="213"/>
      <c r="J6" s="4" t="s">
        <v>18</v>
      </c>
      <c r="K6" s="214" t="s">
        <v>320</v>
      </c>
      <c r="L6" s="215"/>
      <c r="M6" s="215"/>
      <c r="N6" s="215"/>
      <c r="O6" s="216"/>
    </row>
    <row r="7" spans="1:19" ht="17.25" thickBot="1">
      <c r="A7" s="118" t="s">
        <v>21</v>
      </c>
      <c r="B7" s="214"/>
      <c r="C7" s="215"/>
      <c r="D7" s="215"/>
      <c r="E7" s="215"/>
      <c r="F7" s="216"/>
      <c r="G7" s="21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243,390 KRW (8.11%)</v>
      </c>
      <c r="H7" s="218"/>
      <c r="I7" s="219"/>
      <c r="J7" s="4" t="s">
        <v>21</v>
      </c>
      <c r="K7" s="214" t="s">
        <v>321</v>
      </c>
      <c r="L7" s="215"/>
      <c r="M7" s="215"/>
      <c r="N7" s="215"/>
      <c r="O7" s="216"/>
    </row>
    <row r="8" spans="1:19" ht="17.25" thickBot="1">
      <c r="A8" s="118" t="s">
        <v>24</v>
      </c>
      <c r="B8" s="214"/>
      <c r="C8" s="215"/>
      <c r="D8" s="215"/>
      <c r="E8" s="215"/>
      <c r="F8" s="216"/>
      <c r="G8" s="211" t="s">
        <v>251</v>
      </c>
      <c r="H8" s="212"/>
      <c r="I8" s="213"/>
      <c r="J8" s="4" t="s">
        <v>24</v>
      </c>
      <c r="K8" s="214"/>
      <c r="L8" s="215"/>
      <c r="M8" s="215"/>
      <c r="N8" s="215"/>
      <c r="O8" s="216"/>
      <c r="Q8" s="202" t="s">
        <v>27</v>
      </c>
      <c r="R8" s="204"/>
    </row>
    <row r="9" spans="1:19" ht="17.25" thickBot="1">
      <c r="A9" s="118" t="s">
        <v>28</v>
      </c>
      <c r="B9" s="214"/>
      <c r="C9" s="215"/>
      <c r="D9" s="215"/>
      <c r="E9" s="215"/>
      <c r="F9" s="216"/>
      <c r="G9" s="21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127,953 KRW (4.27%)</v>
      </c>
      <c r="H9" s="218"/>
      <c r="I9" s="219"/>
      <c r="J9" s="4" t="s">
        <v>28</v>
      </c>
      <c r="K9" s="214"/>
      <c r="L9" s="215"/>
      <c r="M9" s="215"/>
      <c r="N9" s="215"/>
      <c r="O9" s="216"/>
      <c r="Q9" s="2" t="s">
        <v>29</v>
      </c>
      <c r="R9" s="6">
        <v>10</v>
      </c>
    </row>
    <row r="10" spans="1:19">
      <c r="A10" s="118" t="s">
        <v>30</v>
      </c>
      <c r="B10" s="214"/>
      <c r="C10" s="215"/>
      <c r="D10" s="215"/>
      <c r="E10" s="215"/>
      <c r="F10" s="216"/>
      <c r="G10" s="211" t="s">
        <v>47</v>
      </c>
      <c r="H10" s="212"/>
      <c r="I10" s="213"/>
      <c r="J10" s="4" t="s">
        <v>30</v>
      </c>
      <c r="K10" s="214" t="s">
        <v>322</v>
      </c>
      <c r="L10" s="215"/>
      <c r="M10" s="215"/>
      <c r="N10" s="215"/>
      <c r="O10" s="216"/>
      <c r="Q10" s="2" t="s">
        <v>31</v>
      </c>
      <c r="R10" s="6">
        <v>100</v>
      </c>
    </row>
    <row r="11" spans="1:19" ht="17.25" thickBot="1">
      <c r="A11" s="119" t="s">
        <v>32</v>
      </c>
      <c r="B11" s="220" t="s">
        <v>323</v>
      </c>
      <c r="C11" s="221"/>
      <c r="D11" s="221"/>
      <c r="E11" s="221"/>
      <c r="F11" s="222"/>
      <c r="G11" s="21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8"/>
      <c r="I11" s="219"/>
      <c r="J11" s="7" t="s">
        <v>32</v>
      </c>
      <c r="K11" s="220" t="s">
        <v>314</v>
      </c>
      <c r="L11" s="221"/>
      <c r="M11" s="221"/>
      <c r="N11" s="221"/>
      <c r="O11" s="222"/>
      <c r="Q11" s="65" t="s">
        <v>33</v>
      </c>
      <c r="R11" s="8">
        <v>1000</v>
      </c>
    </row>
    <row r="12" spans="1:19" ht="17.25" thickBot="1"/>
    <row r="13" spans="1:19" ht="17.25" customHeight="1" thickBot="1">
      <c r="A13" s="202" t="s">
        <v>34</v>
      </c>
      <c r="B13" s="203"/>
      <c r="C13" s="203"/>
      <c r="D13" s="203"/>
      <c r="E13" s="203"/>
      <c r="F13" s="203"/>
      <c r="G13" s="203"/>
      <c r="H13" s="203"/>
      <c r="I13" s="203"/>
      <c r="J13" s="203"/>
      <c r="K13" s="203"/>
      <c r="L13" s="203"/>
      <c r="M13" s="203"/>
      <c r="N13" s="203"/>
      <c r="O13" s="204"/>
      <c r="Q13" s="223"/>
      <c r="R13" s="223"/>
      <c r="S13" s="223"/>
    </row>
    <row r="14" spans="1:19" ht="17.25" customHeight="1" thickBot="1">
      <c r="A14" s="198" t="s">
        <v>35</v>
      </c>
      <c r="B14" s="202" t="s">
        <v>36</v>
      </c>
      <c r="C14" s="204"/>
      <c r="D14" s="202" t="s">
        <v>37</v>
      </c>
      <c r="E14" s="203"/>
      <c r="F14" s="204"/>
      <c r="G14" s="229">
        <f>_xlfn.IFNA(VLOOKUP(B14, 현재가테이블!$B$2:$D$200, 2, FALSE), "-")</f>
        <v>48446000</v>
      </c>
      <c r="H14" s="230"/>
      <c r="I14" s="231"/>
      <c r="J14" s="202" t="s">
        <v>38</v>
      </c>
      <c r="K14" s="203"/>
      <c r="L14" s="204"/>
      <c r="M14" s="232">
        <f>_xlfn.IFNA(VLOOKUP(B14, 현재가테이블!$B$2:$D$200, 3, FALSE), "-")</f>
        <v>4.5040769699999997E-2</v>
      </c>
      <c r="N14" s="233"/>
      <c r="O14" s="234"/>
      <c r="Q14" s="223"/>
      <c r="R14" s="223"/>
      <c r="S14" s="223"/>
    </row>
    <row r="15" spans="1:19" ht="17.25" customHeight="1" thickBot="1">
      <c r="A15" s="267" t="s">
        <v>39</v>
      </c>
      <c r="B15" s="268" t="str">
        <f>TEXT($G$1, "[$-ko-KR]yyyy-mm-dd(ddd) ") &amp; "오전 00:00"</f>
        <v>2022-02-26(토) 오전 00:00</v>
      </c>
      <c r="C15" s="269"/>
      <c r="D15" s="225" t="str">
        <f>TEXT($G$1, "[$-ko-KR]yyyy-mm-dd(ddd) ") &amp; "오후 14:00"</f>
        <v>2022-02-26(토) 오후 14:00</v>
      </c>
      <c r="E15" s="226"/>
      <c r="F15" s="227"/>
      <c r="G15" s="225" t="str">
        <f>TEXT($G$1, "[$-ko-KR]yyyy-mm-dd(ddd) ") &amp; "오후 19:00"</f>
        <v>2022-02-26(토) 오후 19:00</v>
      </c>
      <c r="H15" s="226"/>
      <c r="I15" s="227"/>
      <c r="J15" s="225" t="str">
        <f>TEXT($G$1, "[$-ko-KR]yyyy-mm-dd(ddd) ") &amp; "오후 21:00"</f>
        <v>2022-02-26(토) 오후 21:00</v>
      </c>
      <c r="K15" s="226"/>
      <c r="L15" s="227"/>
      <c r="M15" s="225" t="str">
        <f>TEXT($G$1+1, "[$-ko-KR]yyyy-mm-dd(ddd) ") &amp; "오전 00:00"</f>
        <v>2022-02-27(일) 오전 00:00</v>
      </c>
      <c r="N15" s="226"/>
      <c r="O15" s="227"/>
      <c r="Q15" s="223"/>
      <c r="R15" s="223"/>
      <c r="S15" s="223"/>
    </row>
    <row r="16" spans="1:19" ht="17.25" customHeight="1" thickBot="1">
      <c r="A16" s="26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9" t="s">
        <v>37</v>
      </c>
      <c r="H16" s="200" t="s">
        <v>40</v>
      </c>
      <c r="I16" s="201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8"/>
      <c r="R16" s="228"/>
      <c r="S16" s="22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3"/>
      <c r="R17" s="223"/>
      <c r="S17" s="223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3"/>
      <c r="R18" s="223"/>
      <c r="S18" s="223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8"/>
      <c r="R19" s="228"/>
      <c r="S19" s="22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8"/>
      <c r="R20" s="228"/>
      <c r="S20" s="22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8"/>
      <c r="R21" s="228"/>
      <c r="S21" s="22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8"/>
      <c r="R22" s="228"/>
      <c r="S22" s="22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8"/>
      <c r="R23" s="228"/>
      <c r="S23" s="22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8"/>
      <c r="R24" s="228"/>
      <c r="S24" s="22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7"/>
      <c r="R26" s="238"/>
      <c r="S26" s="23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0"/>
      <c r="R27" s="241"/>
      <c r="S27" s="24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3"/>
      <c r="R28" s="244"/>
      <c r="S28" s="24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8"/>
      <c r="R29" s="228"/>
      <c r="S29" s="22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3"/>
      <c r="R30" s="223"/>
      <c r="S30" s="223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3"/>
      <c r="R31" s="223"/>
      <c r="S31" s="223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8"/>
      <c r="R32" s="228"/>
      <c r="S32" s="22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8"/>
      <c r="R33" s="228"/>
      <c r="S33" s="22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8"/>
      <c r="R34" s="228"/>
      <c r="S34" s="22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0"/>
      <c r="R35" s="251"/>
      <c r="S35" s="25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3"/>
      <c r="R36" s="254"/>
      <c r="S36" s="255"/>
    </row>
    <row r="37" spans="1:19" ht="17.25" customHeight="1" thickBot="1">
      <c r="A37" s="132" t="s">
        <v>42</v>
      </c>
      <c r="B37" s="261">
        <v>150000</v>
      </c>
      <c r="C37" s="26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6"/>
      <c r="R37" s="257"/>
      <c r="S37" s="258"/>
    </row>
    <row r="38" spans="1:19" ht="17.25" customHeight="1"/>
    <row r="39" spans="1:19" ht="17.25" customHeight="1" thickBot="1"/>
    <row r="40" spans="1:19" ht="17.25" customHeight="1" thickBot="1">
      <c r="A40" s="202" t="s">
        <v>44</v>
      </c>
      <c r="B40" s="203"/>
      <c r="C40" s="203"/>
      <c r="D40" s="203"/>
      <c r="E40" s="203"/>
      <c r="F40" s="203"/>
      <c r="G40" s="203"/>
      <c r="H40" s="203"/>
      <c r="I40" s="203"/>
      <c r="J40" s="203"/>
      <c r="K40" s="203"/>
      <c r="L40" s="203"/>
      <c r="M40" s="203"/>
      <c r="N40" s="203"/>
      <c r="O40" s="204"/>
      <c r="Q40" s="223"/>
      <c r="R40" s="223"/>
      <c r="S40" s="223"/>
    </row>
    <row r="41" spans="1:19" ht="17.25" customHeight="1" thickBot="1">
      <c r="A41" s="198" t="s">
        <v>263</v>
      </c>
      <c r="B41" s="202" t="s">
        <v>49</v>
      </c>
      <c r="C41" s="204"/>
      <c r="D41" s="202" t="s">
        <v>57</v>
      </c>
      <c r="E41" s="203"/>
      <c r="F41" s="204"/>
      <c r="G41" s="229">
        <f>_xlfn.IFNA(VLOOKUP(B41, 현재가테이블!$B$2:$D$200, 2, FALSE), "-")</f>
        <v>48446000</v>
      </c>
      <c r="H41" s="230"/>
      <c r="I41" s="231"/>
      <c r="J41" s="202" t="s">
        <v>58</v>
      </c>
      <c r="K41" s="203"/>
      <c r="L41" s="204"/>
      <c r="M41" s="232">
        <f>_xlfn.IFNA(VLOOKUP(B41, 현재가테이블!$B$2:$D$200, 3, FALSE), "-")</f>
        <v>4.5040769699999997E-2</v>
      </c>
      <c r="N41" s="233"/>
      <c r="O41" s="234"/>
      <c r="Q41" s="223"/>
      <c r="R41" s="223"/>
      <c r="S41" s="223"/>
    </row>
    <row r="42" spans="1:19" ht="17.25" customHeight="1" thickBot="1">
      <c r="A42" s="263" t="s">
        <v>54</v>
      </c>
      <c r="B42" s="265" t="str">
        <f>TEXT($G$1, "[$-ko-KR]yyyy-mm-dd(ddd) ") &amp; "오전 00:00"</f>
        <v>2022-02-26(토) 오전 00:00</v>
      </c>
      <c r="C42" s="266"/>
      <c r="D42" s="225" t="str">
        <f>TEXT($G$1, "[$-ko-KR]yyyy-mm-dd(ddd) ") &amp; "오후 14:00"</f>
        <v>2022-02-26(토) 오후 14:00</v>
      </c>
      <c r="E42" s="226"/>
      <c r="F42" s="227"/>
      <c r="G42" s="225" t="str">
        <f>TEXT($G$1, "[$-ko-KR]yyyy-mm-dd(ddd) ") &amp; "오후 19:00"</f>
        <v>2022-02-26(토) 오후 19:00</v>
      </c>
      <c r="H42" s="226"/>
      <c r="I42" s="227"/>
      <c r="J42" s="225" t="str">
        <f>TEXT($G$1, "[$-ko-KR]yyyy-mm-dd(ddd) ") &amp; "오후 21:00"</f>
        <v>2022-02-26(토) 오후 21:00</v>
      </c>
      <c r="K42" s="226"/>
      <c r="L42" s="227"/>
      <c r="M42" s="225" t="str">
        <f>TEXT($G$1+1, "[$-ko-KR]yyyy-mm-dd(ddd) ") &amp; "오전 00:00"</f>
        <v>2022-02-27(일) 오전 00:00</v>
      </c>
      <c r="N42" s="226"/>
      <c r="O42" s="227"/>
      <c r="Q42" s="223"/>
      <c r="R42" s="223"/>
      <c r="S42" s="223"/>
    </row>
    <row r="43" spans="1:19" ht="17.25" customHeight="1" thickBot="1">
      <c r="A43" s="264"/>
      <c r="B43" s="121" t="s">
        <v>57</v>
      </c>
      <c r="C43" s="122" t="s">
        <v>58</v>
      </c>
      <c r="D43" s="2" t="s">
        <v>57</v>
      </c>
      <c r="E43" s="10" t="s">
        <v>264</v>
      </c>
      <c r="F43" s="11" t="s">
        <v>265</v>
      </c>
      <c r="G43" s="199" t="s">
        <v>57</v>
      </c>
      <c r="H43" s="200" t="s">
        <v>264</v>
      </c>
      <c r="I43" s="201" t="s">
        <v>265</v>
      </c>
      <c r="J43" s="10" t="s">
        <v>57</v>
      </c>
      <c r="K43" s="10" t="s">
        <v>264</v>
      </c>
      <c r="L43" s="115" t="s">
        <v>265</v>
      </c>
      <c r="M43" s="2" t="s">
        <v>57</v>
      </c>
      <c r="N43" s="10" t="s">
        <v>264</v>
      </c>
      <c r="O43" s="66" t="s">
        <v>265</v>
      </c>
      <c r="Q43" s="228"/>
      <c r="R43" s="228"/>
      <c r="S43" s="228"/>
    </row>
    <row r="44" spans="1:19" ht="17.25" customHeight="1" thickBot="1">
      <c r="A44" s="123" t="s">
        <v>190</v>
      </c>
      <c r="B44" s="124">
        <v>90.1</v>
      </c>
      <c r="C44" s="76">
        <v>0.11509900989999999</v>
      </c>
      <c r="D44" s="13">
        <v>91.4</v>
      </c>
      <c r="E44" s="14">
        <f>IF(ISNUMBER(D44), (D44 - $B44) / $B44, "")</f>
        <v>1.4428412874583922E-2</v>
      </c>
      <c r="F44" s="16">
        <f>IF(ISNUMBER(D44), $B64 * E44, "")</f>
        <v>2164.2619311875883</v>
      </c>
      <c r="G44" s="29">
        <v>90</v>
      </c>
      <c r="H44" s="14">
        <f>IF(ISNUMBER(G44), (G44 - $B44) / $B44, "")</f>
        <v>-1.1098779134294597E-3</v>
      </c>
      <c r="I44" s="100">
        <f>IF(ISNUMBER(G44), $B64 * H44, "")</f>
        <v>-166.48168701441895</v>
      </c>
      <c r="J44" s="13">
        <v>90.9</v>
      </c>
      <c r="K44" s="14">
        <f>IF(ISNUMBER(J44), (J44 - $B44) / $B44, "")</f>
        <v>8.8790233074363088E-3</v>
      </c>
      <c r="L44" s="16">
        <f>IF(ISNUMBER(J44), $B64 * K44, "")</f>
        <v>1331.8534961154464</v>
      </c>
      <c r="M44" s="29">
        <v>90.9</v>
      </c>
      <c r="N44" s="14">
        <f>IF(ISNUMBER(M44), (M44 - $B44) / $B44, "")</f>
        <v>8.8790233074363088E-3</v>
      </c>
      <c r="O44" s="16">
        <f>IF(ISNUMBER(M44), $B64 * N44, "")</f>
        <v>1331.8534961154464</v>
      </c>
      <c r="Q44" s="223"/>
      <c r="R44" s="223"/>
      <c r="S44" s="223"/>
    </row>
    <row r="45" spans="1:19" ht="17.25" customHeight="1" thickBot="1">
      <c r="A45" s="125" t="s">
        <v>234</v>
      </c>
      <c r="B45" s="126">
        <v>94</v>
      </c>
      <c r="C45" s="77">
        <v>0.1150652432</v>
      </c>
      <c r="D45" s="15">
        <v>97.6</v>
      </c>
      <c r="E45" s="32">
        <f t="shared" ref="E45:E48" si="14">IF(ISNUMBER(D45), (D45 - $B45) / $B45, "")</f>
        <v>3.8297872340425469E-2</v>
      </c>
      <c r="F45" s="18">
        <f>IF(ISNUMBER(D45), $B64 * E45, "")</f>
        <v>5744.6808510638202</v>
      </c>
      <c r="G45" s="31">
        <v>97</v>
      </c>
      <c r="H45" s="32">
        <f t="shared" ref="H45:H48" si="15">IF(ISNUMBER(G45), (G45 - $B45) / $B45, "")</f>
        <v>3.1914893617021274E-2</v>
      </c>
      <c r="I45" s="101">
        <f>IF(ISNUMBER(G45), $B64 * H45, "")</f>
        <v>4787.2340425531911</v>
      </c>
      <c r="J45" s="15">
        <v>96.1</v>
      </c>
      <c r="K45" s="32">
        <f t="shared" ref="K45:K48" si="16">IF(ISNUMBER(J45), (J45 - $B45) / $B45, "")</f>
        <v>2.2340425531914832E-2</v>
      </c>
      <c r="L45" s="18">
        <f>IF(ISNUMBER(J45), $B64 * K45, "")</f>
        <v>3351.0638297872247</v>
      </c>
      <c r="M45" s="31">
        <v>96</v>
      </c>
      <c r="N45" s="32">
        <f t="shared" ref="N45:N48" si="17">IF(ISNUMBER(M45), (M45 - $B45) / $B45, "")</f>
        <v>2.1276595744680851E-2</v>
      </c>
      <c r="O45" s="18">
        <f>IF(ISNUMBER(M45), $B64 * N45, "")</f>
        <v>3191.4893617021276</v>
      </c>
      <c r="Q45" s="223"/>
      <c r="R45" s="223"/>
      <c r="S45" s="223"/>
    </row>
    <row r="46" spans="1:19" ht="17.25" customHeight="1" thickBot="1">
      <c r="A46" s="125" t="s">
        <v>71</v>
      </c>
      <c r="B46" s="126">
        <v>18.399999999999999</v>
      </c>
      <c r="C46" s="77">
        <v>6.3583815000000002E-2</v>
      </c>
      <c r="D46" s="15">
        <v>19.2</v>
      </c>
      <c r="E46" s="32">
        <f t="shared" si="14"/>
        <v>4.3478260869565258E-2</v>
      </c>
      <c r="F46" s="18">
        <f>IF(ISNUMBER(D46), $B64 * E46, "")</f>
        <v>6521.7391304347884</v>
      </c>
      <c r="G46" s="31">
        <v>18.899999999999999</v>
      </c>
      <c r="H46" s="32">
        <f t="shared" si="15"/>
        <v>2.7173913043478264E-2</v>
      </c>
      <c r="I46" s="101">
        <f>IF(ISNUMBER(G46), $B64 * H46, "")</f>
        <v>4076.0869565217395</v>
      </c>
      <c r="J46" s="15">
        <v>19.3</v>
      </c>
      <c r="K46" s="32">
        <f t="shared" si="16"/>
        <v>4.891304347826099E-2</v>
      </c>
      <c r="L46" s="18">
        <f>IF(ISNUMBER(J46), $B64 * K46, "")</f>
        <v>7336.9565217391482</v>
      </c>
      <c r="M46" s="31">
        <v>19.3</v>
      </c>
      <c r="N46" s="32">
        <f t="shared" si="17"/>
        <v>4.891304347826099E-2</v>
      </c>
      <c r="O46" s="18">
        <f>IF(ISNUMBER(M46), $B64 * N46, "")</f>
        <v>7336.9565217391482</v>
      </c>
      <c r="Q46" s="228"/>
      <c r="R46" s="228"/>
      <c r="S46" s="228"/>
    </row>
    <row r="47" spans="1:19" ht="17.25" customHeight="1" thickBot="1">
      <c r="A47" s="125" t="s">
        <v>64</v>
      </c>
      <c r="B47" s="126">
        <v>28.4</v>
      </c>
      <c r="C47" s="77">
        <v>4.4117647099999997E-2</v>
      </c>
      <c r="D47" s="15">
        <v>31</v>
      </c>
      <c r="E47" s="32">
        <f t="shared" si="14"/>
        <v>9.1549295774647946E-2</v>
      </c>
      <c r="F47" s="18">
        <f>IF(ISNUMBER(D47), $B64 * E47, "")</f>
        <v>13732.394366197192</v>
      </c>
      <c r="G47" s="31">
        <v>30.6</v>
      </c>
      <c r="H47" s="32">
        <f t="shared" si="15"/>
        <v>7.7464788732394471E-2</v>
      </c>
      <c r="I47" s="101">
        <f>IF(ISNUMBER(G47), $B64 * H47, "")</f>
        <v>11619.71830985917</v>
      </c>
      <c r="J47" s="15">
        <v>30.3</v>
      </c>
      <c r="K47" s="32">
        <f t="shared" si="16"/>
        <v>6.6901408450704303E-2</v>
      </c>
      <c r="L47" s="18">
        <f>IF(ISNUMBER(J47), $B64 * K47, "")</f>
        <v>10035.211267605646</v>
      </c>
      <c r="M47" s="31">
        <v>30.3</v>
      </c>
      <c r="N47" s="32">
        <f t="shared" si="17"/>
        <v>6.6901408450704303E-2</v>
      </c>
      <c r="O47" s="18">
        <f>IF(ISNUMBER(M47), $B64 * N47, "")</f>
        <v>10035.211267605646</v>
      </c>
      <c r="Q47" s="228"/>
      <c r="R47" s="228"/>
      <c r="S47" s="228"/>
    </row>
    <row r="48" spans="1:19" ht="17.25" customHeight="1" thickBot="1">
      <c r="A48" s="127" t="s">
        <v>145</v>
      </c>
      <c r="B48" s="128">
        <v>10.5</v>
      </c>
      <c r="C48" s="78">
        <v>3.9603960399999999E-2</v>
      </c>
      <c r="D48" s="20">
        <v>11.1</v>
      </c>
      <c r="E48" s="21">
        <f t="shared" si="14"/>
        <v>5.7142857142857106E-2</v>
      </c>
      <c r="F48" s="22">
        <f>IF(ISNUMBER(D48), $B64 * E48, "")</f>
        <v>8571.4285714285652</v>
      </c>
      <c r="G48" s="30">
        <v>10.9</v>
      </c>
      <c r="H48" s="21">
        <f t="shared" si="15"/>
        <v>3.8095238095238126E-2</v>
      </c>
      <c r="I48" s="105">
        <f>IF(ISNUMBER(G48), $B64 * H48, "")</f>
        <v>5714.2857142857192</v>
      </c>
      <c r="J48" s="20">
        <v>11.1</v>
      </c>
      <c r="K48" s="21">
        <f t="shared" si="16"/>
        <v>5.7142857142857106E-2</v>
      </c>
      <c r="L48" s="22">
        <f>IF(ISNUMBER(J48), $B64 * K48, "")</f>
        <v>8571.4285714285652</v>
      </c>
      <c r="M48" s="30">
        <v>11.1</v>
      </c>
      <c r="N48" s="21">
        <f t="shared" si="17"/>
        <v>5.7142857142857106E-2</v>
      </c>
      <c r="O48" s="22">
        <f>IF(ISNUMBER(M48), $B64 * N48, "")</f>
        <v>8571.4285714285652</v>
      </c>
      <c r="Q48" s="228"/>
      <c r="R48" s="228"/>
      <c r="S48" s="228"/>
    </row>
    <row r="49" spans="1:19" ht="17.25" customHeight="1" thickBot="1">
      <c r="A49" s="125" t="s">
        <v>206</v>
      </c>
      <c r="B49" s="129">
        <v>10.7</v>
      </c>
      <c r="C49" s="80">
        <v>3.8834951499999999E-2</v>
      </c>
      <c r="D49" s="106">
        <v>11.2</v>
      </c>
      <c r="E49" s="107">
        <f>IF(ISNUMBER(D49), (D49 - $B49) / $B49, "")</f>
        <v>4.6728971962616828E-2</v>
      </c>
      <c r="F49" s="108">
        <f>IF(ISNUMBER(D49), $B64 * E49, "")</f>
        <v>7009.3457943925241</v>
      </c>
      <c r="G49" s="109">
        <v>11.1</v>
      </c>
      <c r="H49" s="107">
        <f>IF(ISNUMBER(G49), (G49 - $B49) / $B49, "")</f>
        <v>3.7383177570093497E-2</v>
      </c>
      <c r="I49" s="110">
        <f>IF(ISNUMBER(G49), $B64 * H49, "")</f>
        <v>5607.4766355140246</v>
      </c>
      <c r="J49" s="106">
        <v>11.3</v>
      </c>
      <c r="K49" s="107">
        <f>IF(ISNUMBER(J49), (J49 - $B49) / $B49, "")</f>
        <v>5.6074766355140325E-2</v>
      </c>
      <c r="L49" s="108">
        <f>IF(ISNUMBER(J49), $B64 * K49, "")</f>
        <v>8411.2149532710482</v>
      </c>
      <c r="M49" s="109">
        <v>11.3</v>
      </c>
      <c r="N49" s="107">
        <f>IF(ISNUMBER(M49), (M49 - $B49) / $B49, "")</f>
        <v>5.6074766355140325E-2</v>
      </c>
      <c r="O49" s="108">
        <f>IF(ISNUMBER(M49), $B64 * N49, "")</f>
        <v>8411.2149532710482</v>
      </c>
      <c r="Q49" s="228"/>
      <c r="R49" s="228"/>
      <c r="S49" s="228"/>
    </row>
    <row r="50" spans="1:19" ht="17.25" customHeight="1" thickBot="1">
      <c r="A50" s="125" t="s">
        <v>212</v>
      </c>
      <c r="B50" s="126">
        <v>6.68</v>
      </c>
      <c r="C50" s="77">
        <v>3.5658914700000002E-2</v>
      </c>
      <c r="D50" s="15">
        <v>7.17</v>
      </c>
      <c r="E50" s="32">
        <f t="shared" ref="E50:E53" si="18">IF(ISNUMBER(D50), (D50 - $B50) / $B50, "")</f>
        <v>7.335329341317369E-2</v>
      </c>
      <c r="F50" s="18">
        <f>IF(ISNUMBER(D50), $B64 * E50, "")</f>
        <v>11002.994011976054</v>
      </c>
      <c r="G50" s="31">
        <v>7.1</v>
      </c>
      <c r="H50" s="32">
        <f t="shared" ref="H50:H53" si="19">IF(ISNUMBER(G50), (G50 - $B50) / $B50, "")</f>
        <v>6.2874251497005984E-2</v>
      </c>
      <c r="I50" s="101">
        <f>IF(ISNUMBER(G50), $B64 * H50, "")</f>
        <v>9431.1377245508975</v>
      </c>
      <c r="J50" s="15">
        <v>7.22</v>
      </c>
      <c r="K50" s="32">
        <f t="shared" ref="K50:K53" si="20">IF(ISNUMBER(J50), (J50 - $B50) / $B50, "")</f>
        <v>8.0838323353293426E-2</v>
      </c>
      <c r="L50" s="18">
        <f>IF(ISNUMBER(J50), $B64 * K50, "")</f>
        <v>12125.748502994014</v>
      </c>
      <c r="M50" s="31">
        <v>7.24</v>
      </c>
      <c r="N50" s="32">
        <f t="shared" ref="N50:N53" si="21">IF(ISNUMBER(M50), (M50 - $B50) / $B50, "")</f>
        <v>8.3832335329341395E-2</v>
      </c>
      <c r="O50" s="18">
        <f>IF(ISNUMBER(M50), $B64 * N50, "")</f>
        <v>12574.850299401209</v>
      </c>
      <c r="Q50" s="228"/>
      <c r="R50" s="228"/>
      <c r="S50" s="228"/>
    </row>
    <row r="51" spans="1:19" ht="17.25" customHeight="1" thickBot="1">
      <c r="A51" s="125" t="s">
        <v>186</v>
      </c>
      <c r="B51" s="126">
        <v>9.93</v>
      </c>
      <c r="C51" s="77">
        <v>3.4375000000000003E-2</v>
      </c>
      <c r="D51" s="15">
        <v>10.4</v>
      </c>
      <c r="E51" s="32">
        <f t="shared" si="18"/>
        <v>4.7331319234642566E-2</v>
      </c>
      <c r="F51" s="18">
        <f>IF(ISNUMBER(D51), $B64 * E51, "")</f>
        <v>7099.697885196385</v>
      </c>
      <c r="G51" s="31">
        <v>10.3</v>
      </c>
      <c r="H51" s="32">
        <f t="shared" si="19"/>
        <v>3.7260825780463344E-2</v>
      </c>
      <c r="I51" s="101">
        <f>IF(ISNUMBER(G51), $B64 * H51, "")</f>
        <v>5589.123867069502</v>
      </c>
      <c r="J51" s="15">
        <v>10.4</v>
      </c>
      <c r="K51" s="32">
        <f t="shared" si="20"/>
        <v>4.7331319234642566E-2</v>
      </c>
      <c r="L51" s="18">
        <f>IF(ISNUMBER(J51), $B64 * K51, "")</f>
        <v>7099.697885196385</v>
      </c>
      <c r="M51" s="31">
        <v>10.4</v>
      </c>
      <c r="N51" s="32">
        <f t="shared" si="21"/>
        <v>4.7331319234642566E-2</v>
      </c>
      <c r="O51" s="18">
        <f>IF(ISNUMBER(M51), $B64 * N51, "")</f>
        <v>7099.697885196385</v>
      </c>
      <c r="Q51" s="228"/>
      <c r="R51" s="228"/>
      <c r="S51" s="228"/>
    </row>
    <row r="52" spans="1:19" ht="17.25" customHeight="1" thickBot="1">
      <c r="A52" s="125" t="s">
        <v>342</v>
      </c>
      <c r="B52" s="126">
        <v>9.1300000000000008</v>
      </c>
      <c r="C52" s="77">
        <v>3.2805429900000002E-2</v>
      </c>
      <c r="D52" s="15">
        <v>9.5399999999999991</v>
      </c>
      <c r="E52" s="32">
        <f t="shared" si="18"/>
        <v>4.4906900328586893E-2</v>
      </c>
      <c r="F52" s="18">
        <f>IF(ISNUMBER(D52), $B64 * E52, "")</f>
        <v>6736.0350492880343</v>
      </c>
      <c r="G52" s="31">
        <v>9.3699999999999992</v>
      </c>
      <c r="H52" s="32">
        <f t="shared" si="19"/>
        <v>2.6286966046002017E-2</v>
      </c>
      <c r="I52" s="101">
        <f>IF(ISNUMBER(G52), $B64 * H52, "")</f>
        <v>3943.0449069003025</v>
      </c>
      <c r="J52" s="15">
        <v>9.59</v>
      </c>
      <c r="K52" s="32">
        <f t="shared" si="20"/>
        <v>5.0383351588170762E-2</v>
      </c>
      <c r="L52" s="18">
        <f>IF(ISNUMBER(J52), $B64 * K52, "")</f>
        <v>7557.5027382256139</v>
      </c>
      <c r="M52" s="31">
        <v>9.59</v>
      </c>
      <c r="N52" s="32">
        <f t="shared" si="21"/>
        <v>5.0383351588170762E-2</v>
      </c>
      <c r="O52" s="18">
        <f>IF(ISNUMBER(M52), $B64 * N52, "")</f>
        <v>7557.5027382256139</v>
      </c>
      <c r="Q52" s="33"/>
      <c r="R52" s="33"/>
    </row>
    <row r="53" spans="1:19" ht="17.25" customHeight="1" thickBot="1">
      <c r="A53" s="130" t="s">
        <v>331</v>
      </c>
      <c r="B53" s="131">
        <v>8.9899999999999994E-2</v>
      </c>
      <c r="C53" s="79">
        <v>3.2146957499999997E-2</v>
      </c>
      <c r="D53" s="24">
        <v>9.2600000000000002E-2</v>
      </c>
      <c r="E53" s="25">
        <f t="shared" si="18"/>
        <v>3.0033370411568498E-2</v>
      </c>
      <c r="F53" s="104">
        <f>IF(ISNUMBER(D53), $B64 * E53, "")</f>
        <v>4505.0055617352746</v>
      </c>
      <c r="G53" s="102">
        <v>9.0899999999999995E-2</v>
      </c>
      <c r="H53" s="25">
        <f t="shared" si="19"/>
        <v>1.1123470522803125E-2</v>
      </c>
      <c r="I53" s="103">
        <f>IF(ISNUMBER(G53), $B64 * H53, "")</f>
        <v>1668.5205784204688</v>
      </c>
      <c r="J53" s="24">
        <v>9.2100000000000001E-2</v>
      </c>
      <c r="K53" s="25">
        <f t="shared" si="20"/>
        <v>2.4471635150166936E-2</v>
      </c>
      <c r="L53" s="104">
        <f>IF(ISNUMBER(J53), $B64 * K53, "")</f>
        <v>3670.7452725250405</v>
      </c>
      <c r="M53" s="102">
        <v>9.2100000000000001E-2</v>
      </c>
      <c r="N53" s="25">
        <f t="shared" si="21"/>
        <v>2.4471635150166936E-2</v>
      </c>
      <c r="O53" s="104">
        <f>IF(ISNUMBER(M53), $B64 * N53, "")</f>
        <v>3670.7452725250405</v>
      </c>
      <c r="Q53" s="237"/>
      <c r="R53" s="238"/>
      <c r="S53" s="239"/>
    </row>
    <row r="54" spans="1:19" ht="17.25" customHeight="1">
      <c r="A54" s="123" t="s">
        <v>127</v>
      </c>
      <c r="B54" s="124">
        <v>76.5</v>
      </c>
      <c r="C54" s="76">
        <v>2.9609690399999999E-2</v>
      </c>
      <c r="D54" s="13">
        <v>81</v>
      </c>
      <c r="E54" s="14">
        <f>IF(ISNUMBER(D54), (D54 - $B54) / $B54, "")</f>
        <v>5.8823529411764705E-2</v>
      </c>
      <c r="F54" s="16">
        <f>IF(ISNUMBER(D54), $B64 * E54, "")</f>
        <v>8823.5294117647063</v>
      </c>
      <c r="G54" s="29">
        <v>80.099999999999994</v>
      </c>
      <c r="H54" s="14">
        <f>IF(ISNUMBER(G54), (G54 - $B54) / $B54, "")</f>
        <v>4.7058823529411688E-2</v>
      </c>
      <c r="I54" s="100">
        <f>IF(ISNUMBER(G54), $B64 * H54, "")</f>
        <v>7058.823529411753</v>
      </c>
      <c r="J54" s="13">
        <v>81.8</v>
      </c>
      <c r="K54" s="14">
        <f>IF(ISNUMBER(J54), (J54 - $B54) / $B54, "")</f>
        <v>6.9281045751633949E-2</v>
      </c>
      <c r="L54" s="16">
        <f>IF(ISNUMBER(J54), $B64 * K54, "")</f>
        <v>10392.156862745092</v>
      </c>
      <c r="M54" s="29">
        <v>81.8</v>
      </c>
      <c r="N54" s="14">
        <f>IF(ISNUMBER(M54), (M54 - $B54) / $B54, "")</f>
        <v>6.9281045751633949E-2</v>
      </c>
      <c r="O54" s="16">
        <f>IF(ISNUMBER(M54), $B64 * N54, "")</f>
        <v>10392.156862745092</v>
      </c>
      <c r="Q54" s="240"/>
      <c r="R54" s="241"/>
      <c r="S54" s="242"/>
    </row>
    <row r="55" spans="1:19" ht="17.25" customHeight="1" thickBot="1">
      <c r="A55" s="125" t="s">
        <v>200</v>
      </c>
      <c r="B55" s="126">
        <v>10.9</v>
      </c>
      <c r="C55" s="77">
        <v>2.8301886799999999E-2</v>
      </c>
      <c r="D55" s="15">
        <v>11.5</v>
      </c>
      <c r="E55" s="32">
        <f t="shared" ref="E55:E58" si="22">IF(ISNUMBER(D55), (D55 - $B55) / $B55, "")</f>
        <v>5.5045871559632996E-2</v>
      </c>
      <c r="F55" s="18">
        <f>IF(ISNUMBER(D55), $B64 * E55, "")</f>
        <v>8256.8807339449486</v>
      </c>
      <c r="G55" s="31">
        <v>11.2</v>
      </c>
      <c r="H55" s="32">
        <f t="shared" ref="H55:H58" si="23">IF(ISNUMBER(G55), (G55 - $B55) / $B55, "")</f>
        <v>2.7522935779816415E-2</v>
      </c>
      <c r="I55" s="101">
        <f>IF(ISNUMBER(G55), $B64 * H55, "")</f>
        <v>4128.4403669724625</v>
      </c>
      <c r="J55" s="15">
        <v>11.4</v>
      </c>
      <c r="K55" s="32">
        <f t="shared" ref="K55:K58" si="24">IF(ISNUMBER(J55), (J55 - $B55) / $B55, "")</f>
        <v>4.5871559633027519E-2</v>
      </c>
      <c r="L55" s="18">
        <f>IF(ISNUMBER(J55), $B64 * K55, "")</f>
        <v>6880.7339449541278</v>
      </c>
      <c r="M55" s="31">
        <v>11.4</v>
      </c>
      <c r="N55" s="32">
        <f t="shared" ref="N55:N58" si="25">IF(ISNUMBER(M55), (M55 - $B55) / $B55, "")</f>
        <v>4.5871559633027519E-2</v>
      </c>
      <c r="O55" s="18">
        <f>IF(ISNUMBER(M55), $B64 * N55, "")</f>
        <v>6880.7339449541278</v>
      </c>
      <c r="Q55" s="243"/>
      <c r="R55" s="244"/>
      <c r="S55" s="245"/>
    </row>
    <row r="56" spans="1:19" ht="17.25" customHeight="1" thickBot="1">
      <c r="A56" s="125" t="s">
        <v>129</v>
      </c>
      <c r="B56" s="126">
        <v>48.2</v>
      </c>
      <c r="C56" s="77">
        <v>2.7718550099999999E-2</v>
      </c>
      <c r="D56" s="15">
        <v>50.9</v>
      </c>
      <c r="E56" s="32">
        <f t="shared" si="22"/>
        <v>5.6016597510373349E-2</v>
      </c>
      <c r="F56" s="18">
        <f>IF(ISNUMBER(D56), $B64 * E56, "")</f>
        <v>8402.4896265560019</v>
      </c>
      <c r="G56" s="31">
        <v>50.1</v>
      </c>
      <c r="H56" s="32">
        <f t="shared" si="23"/>
        <v>3.9419087136929432E-2</v>
      </c>
      <c r="I56" s="101">
        <f>IF(ISNUMBER(G56), $B64 * H56, "")</f>
        <v>5912.8630705394144</v>
      </c>
      <c r="J56" s="15">
        <v>50</v>
      </c>
      <c r="K56" s="32">
        <f t="shared" si="24"/>
        <v>3.7344398340248899E-2</v>
      </c>
      <c r="L56" s="18">
        <f>IF(ISNUMBER(J56), $B64 * K56, "")</f>
        <v>5601.6597510373349</v>
      </c>
      <c r="M56" s="31">
        <v>50.1</v>
      </c>
      <c r="N56" s="32">
        <f t="shared" si="25"/>
        <v>3.9419087136929432E-2</v>
      </c>
      <c r="O56" s="18">
        <f>IF(ISNUMBER(M56), $B64 * N56, "")</f>
        <v>5912.8630705394144</v>
      </c>
      <c r="Q56" s="228"/>
      <c r="R56" s="228"/>
      <c r="S56" s="228"/>
    </row>
    <row r="57" spans="1:19" ht="17.25" customHeight="1" thickBot="1">
      <c r="A57" s="125" t="s">
        <v>204</v>
      </c>
      <c r="B57" s="126">
        <v>7.18</v>
      </c>
      <c r="C57" s="77">
        <v>2.71816881E-2</v>
      </c>
      <c r="D57" s="15">
        <v>7.69</v>
      </c>
      <c r="E57" s="32">
        <f t="shared" si="22"/>
        <v>7.103064066852377E-2</v>
      </c>
      <c r="F57" s="18">
        <f>IF(ISNUMBER(D57), $B64 * E57, "")</f>
        <v>10654.596100278566</v>
      </c>
      <c r="G57" s="31">
        <v>7.55</v>
      </c>
      <c r="H57" s="32">
        <f t="shared" si="23"/>
        <v>5.1532033426183864E-2</v>
      </c>
      <c r="I57" s="101">
        <f>IF(ISNUMBER(G57), $B64 * H57, "")</f>
        <v>7729.8050139275792</v>
      </c>
      <c r="J57" s="15">
        <v>7.76</v>
      </c>
      <c r="K57" s="32">
        <f t="shared" si="24"/>
        <v>8.0779944289693609E-2</v>
      </c>
      <c r="L57" s="18">
        <f>IF(ISNUMBER(J57), $B64 * K57, "")</f>
        <v>12116.991643454041</v>
      </c>
      <c r="M57" s="31">
        <v>7.76</v>
      </c>
      <c r="N57" s="32">
        <f t="shared" si="25"/>
        <v>8.0779944289693609E-2</v>
      </c>
      <c r="O57" s="18">
        <f>IF(ISNUMBER(M57), $B64 * N57, "")</f>
        <v>12116.991643454041</v>
      </c>
      <c r="Q57" s="223"/>
      <c r="R57" s="223"/>
      <c r="S57" s="223"/>
    </row>
    <row r="58" spans="1:19" ht="17.25" customHeight="1" thickBot="1">
      <c r="A58" s="127" t="s">
        <v>198</v>
      </c>
      <c r="B58" s="128">
        <v>45.8</v>
      </c>
      <c r="C58" s="78">
        <v>2.69058296E-2</v>
      </c>
      <c r="D58" s="20">
        <v>48.3</v>
      </c>
      <c r="E58" s="21">
        <f t="shared" si="22"/>
        <v>5.458515283842795E-2</v>
      </c>
      <c r="F58" s="22">
        <f>IF(ISNUMBER(D58), $B64 * E58, "")</f>
        <v>8187.7729257641922</v>
      </c>
      <c r="G58" s="30">
        <v>47.8</v>
      </c>
      <c r="H58" s="21">
        <f t="shared" si="23"/>
        <v>4.3668122270742363E-2</v>
      </c>
      <c r="I58" s="105">
        <f>IF(ISNUMBER(G58), $B64 * H58, "")</f>
        <v>6550.2183406113545</v>
      </c>
      <c r="J58" s="20">
        <v>48.2</v>
      </c>
      <c r="K58" s="21">
        <f t="shared" si="24"/>
        <v>5.2401746724890959E-2</v>
      </c>
      <c r="L58" s="22">
        <f>IF(ISNUMBER(J58), $B64 * K58, "")</f>
        <v>7860.2620087336436</v>
      </c>
      <c r="M58" s="30">
        <v>48.2</v>
      </c>
      <c r="N58" s="21">
        <f t="shared" si="25"/>
        <v>5.2401746724890959E-2</v>
      </c>
      <c r="O58" s="22">
        <f>IF(ISNUMBER(M58), $B64 * N58, "")</f>
        <v>7860.2620087336436</v>
      </c>
      <c r="Q58" s="223"/>
      <c r="R58" s="223"/>
      <c r="S58" s="223"/>
    </row>
    <row r="59" spans="1:19" ht="17.25" customHeight="1" thickBot="1">
      <c r="A59" s="125" t="s">
        <v>175</v>
      </c>
      <c r="B59" s="129">
        <v>10.1</v>
      </c>
      <c r="C59" s="80">
        <v>2.53807107E-2</v>
      </c>
      <c r="D59" s="106">
        <v>10.6</v>
      </c>
      <c r="E59" s="107">
        <f>IF(ISNUMBER(D59), (D59 - $B59) / $B59, "")</f>
        <v>4.9504950495049507E-2</v>
      </c>
      <c r="F59" s="108">
        <f>IF(ISNUMBER(D59), $B64 * E59, "")</f>
        <v>7425.742574257426</v>
      </c>
      <c r="G59" s="109">
        <v>10.4</v>
      </c>
      <c r="H59" s="107">
        <f>IF(ISNUMBER(G59), (G59 - $B59) / $B59, "")</f>
        <v>2.9702970297029774E-2</v>
      </c>
      <c r="I59" s="110">
        <f>IF(ISNUMBER(G59), $B64 * H59, "")</f>
        <v>4455.4455445544663</v>
      </c>
      <c r="J59" s="106">
        <v>10.7</v>
      </c>
      <c r="K59" s="107">
        <f>IF(ISNUMBER(J59), (J59 - $B59) / $B59, "")</f>
        <v>5.9405940594059375E-2</v>
      </c>
      <c r="L59" s="108">
        <f>IF(ISNUMBER(J59), $B64 * K59, "")</f>
        <v>8910.8910891089072</v>
      </c>
      <c r="M59" s="109">
        <v>10.7</v>
      </c>
      <c r="N59" s="107">
        <f>IF(ISNUMBER(M59), (M59 - $B59) / $B59, "")</f>
        <v>5.9405940594059375E-2</v>
      </c>
      <c r="O59" s="108">
        <f>IF(ISNUMBER(M59), $B64 * N59, "")</f>
        <v>8910.8910891089072</v>
      </c>
      <c r="Q59" s="228"/>
      <c r="R59" s="228"/>
      <c r="S59" s="228"/>
    </row>
    <row r="60" spans="1:19" ht="17.25" customHeight="1" thickBot="1">
      <c r="A60" s="125" t="s">
        <v>159</v>
      </c>
      <c r="B60" s="126">
        <v>60.8</v>
      </c>
      <c r="C60" s="77">
        <v>2.5295109600000001E-2</v>
      </c>
      <c r="D60" s="15">
        <v>65.7</v>
      </c>
      <c r="E60" s="32">
        <f t="shared" ref="E60:E63" si="26">IF(ISNUMBER(D60), (D60 - $B60) / $B60, "")</f>
        <v>8.0592105263157993E-2</v>
      </c>
      <c r="F60" s="18">
        <f>IF(ISNUMBER(D60), $B64 * E60, "")</f>
        <v>12088.8157894737</v>
      </c>
      <c r="G60" s="31">
        <v>65</v>
      </c>
      <c r="H60" s="32">
        <f t="shared" ref="H60:H63" si="27">IF(ISNUMBER(G60), (G60 - $B60) / $B60, "")</f>
        <v>6.9078947368421101E-2</v>
      </c>
      <c r="I60" s="101">
        <f>IF(ISNUMBER(G60), $B64 * H60, "")</f>
        <v>10361.842105263166</v>
      </c>
      <c r="J60" s="15">
        <v>65.8</v>
      </c>
      <c r="K60" s="32">
        <f t="shared" ref="K60:K63" si="28">IF(ISNUMBER(J60), (J60 - $B60) / $B60, "")</f>
        <v>8.2236842105263164E-2</v>
      </c>
      <c r="L60" s="18">
        <f>IF(ISNUMBER(J60), $B64 * K60, "")</f>
        <v>12335.526315789475</v>
      </c>
      <c r="M60" s="31">
        <v>65.7</v>
      </c>
      <c r="N60" s="32">
        <f t="shared" ref="N60:N63" si="29">IF(ISNUMBER(M60), (M60 - $B60) / $B60, "")</f>
        <v>8.0592105263157993E-2</v>
      </c>
      <c r="O60" s="18">
        <f>IF(ISNUMBER(M60), $B64 * N60, "")</f>
        <v>12088.8157894737</v>
      </c>
      <c r="Q60" s="228"/>
      <c r="R60" s="228"/>
      <c r="S60" s="228"/>
    </row>
    <row r="61" spans="1:19" ht="17.25" customHeight="1" thickBot="1">
      <c r="A61" s="125" t="s">
        <v>141</v>
      </c>
      <c r="B61" s="126">
        <v>75.8</v>
      </c>
      <c r="C61" s="77">
        <v>2.4324324299999998E-2</v>
      </c>
      <c r="D61" s="15">
        <v>81.599999999999994</v>
      </c>
      <c r="E61" s="32">
        <f t="shared" si="26"/>
        <v>7.6517150395778333E-2</v>
      </c>
      <c r="F61" s="18">
        <f>IF(ISNUMBER(D61), $B64 * E61, "")</f>
        <v>11477.57255936675</v>
      </c>
      <c r="G61" s="31">
        <v>80</v>
      </c>
      <c r="H61" s="32">
        <f t="shared" si="27"/>
        <v>5.5408970976253337E-2</v>
      </c>
      <c r="I61" s="101">
        <f>IF(ISNUMBER(G61), $B64 * H61, "")</f>
        <v>8311.3456464379997</v>
      </c>
      <c r="J61" s="15">
        <v>80.5</v>
      </c>
      <c r="K61" s="32">
        <f t="shared" si="28"/>
        <v>6.2005277044854923E-2</v>
      </c>
      <c r="L61" s="18">
        <f>IF(ISNUMBER(J61), $B64 * K61, "")</f>
        <v>9300.791556728238</v>
      </c>
      <c r="M61" s="31">
        <v>80.400000000000006</v>
      </c>
      <c r="N61" s="32">
        <f t="shared" si="29"/>
        <v>6.0686015831134678E-2</v>
      </c>
      <c r="O61" s="18">
        <f>IF(ISNUMBER(M61), $B64 * N61, "")</f>
        <v>9102.9023746702023</v>
      </c>
      <c r="Q61" s="228"/>
      <c r="R61" s="228"/>
      <c r="S61" s="228"/>
    </row>
    <row r="62" spans="1:19" ht="17.25" customHeight="1">
      <c r="A62" s="125" t="s">
        <v>125</v>
      </c>
      <c r="B62" s="126">
        <v>56</v>
      </c>
      <c r="C62" s="77">
        <v>2.3765996300000002E-2</v>
      </c>
      <c r="D62" s="15">
        <v>59</v>
      </c>
      <c r="E62" s="32">
        <f t="shared" si="26"/>
        <v>5.3571428571428568E-2</v>
      </c>
      <c r="F62" s="18">
        <f>IF(ISNUMBER(D62), $B64 * E62, "")</f>
        <v>8035.7142857142853</v>
      </c>
      <c r="G62" s="31">
        <v>58.8</v>
      </c>
      <c r="H62" s="32">
        <f t="shared" si="27"/>
        <v>4.9999999999999947E-2</v>
      </c>
      <c r="I62" s="101">
        <f>IF(ISNUMBER(G62), $B64 * H62, "")</f>
        <v>7499.9999999999918</v>
      </c>
      <c r="J62" s="15">
        <v>59</v>
      </c>
      <c r="K62" s="32">
        <f t="shared" si="28"/>
        <v>5.3571428571428568E-2</v>
      </c>
      <c r="L62" s="18">
        <f>IF(ISNUMBER(J62), $B64 * K62, "")</f>
        <v>8035.7142857142853</v>
      </c>
      <c r="M62" s="31">
        <v>59</v>
      </c>
      <c r="N62" s="32">
        <f t="shared" si="29"/>
        <v>5.3571428571428568E-2</v>
      </c>
      <c r="O62" s="18">
        <f>IF(ISNUMBER(M62), $B64 * N62, "")</f>
        <v>8035.7142857142853</v>
      </c>
      <c r="Q62" s="250"/>
      <c r="R62" s="251"/>
      <c r="S62" s="252"/>
    </row>
    <row r="63" spans="1:19" ht="17.25" customHeight="1" thickBot="1">
      <c r="A63" s="130" t="s">
        <v>147</v>
      </c>
      <c r="B63" s="131">
        <v>8.2200000000000006</v>
      </c>
      <c r="C63" s="79">
        <v>2.3661270200000001E-2</v>
      </c>
      <c r="D63" s="24">
        <v>8.7200000000000006</v>
      </c>
      <c r="E63" s="25">
        <f t="shared" si="26"/>
        <v>6.0827250608272501E-2</v>
      </c>
      <c r="F63" s="104">
        <f>IF(ISNUMBER(D63), $B64 * E63, "")</f>
        <v>9124.0875912408756</v>
      </c>
      <c r="G63" s="102">
        <v>8.9600000000000009</v>
      </c>
      <c r="H63" s="25">
        <f t="shared" si="27"/>
        <v>9.0024330900243324E-2</v>
      </c>
      <c r="I63" s="103">
        <f>IF(ISNUMBER(G63), $B64 * H63, "")</f>
        <v>13503.649635036498</v>
      </c>
      <c r="J63" s="24">
        <v>8.93</v>
      </c>
      <c r="K63" s="25">
        <f t="shared" si="28"/>
        <v>8.6374695863746839E-2</v>
      </c>
      <c r="L63" s="104">
        <f>IF(ISNUMBER(J63), $B64 * K63, "")</f>
        <v>12956.204379562027</v>
      </c>
      <c r="M63" s="102">
        <v>8.93</v>
      </c>
      <c r="N63" s="25">
        <f t="shared" si="29"/>
        <v>8.6374695863746839E-2</v>
      </c>
      <c r="O63" s="104">
        <f>IF(ISNUMBER(M63), $B64 * N63, "")</f>
        <v>12956.204379562027</v>
      </c>
      <c r="Q63" s="253"/>
      <c r="R63" s="254"/>
      <c r="S63" s="255"/>
    </row>
    <row r="64" spans="1:19" ht="17.25" customHeight="1" thickBot="1">
      <c r="A64" s="132" t="s">
        <v>266</v>
      </c>
      <c r="B64" s="261">
        <f>$B$37</f>
        <v>150000</v>
      </c>
      <c r="C64" s="262"/>
      <c r="D64" s="26" t="s">
        <v>267</v>
      </c>
      <c r="E64" s="27">
        <f>IF(COUNT(E44:E63), SUM(E44:E63) / COUNT(E44:E63), 0)</f>
        <v>5.5188261583753895E-2</v>
      </c>
      <c r="F64" s="28">
        <f>SUM(F44:F63)</f>
        <v>165564.7847512617</v>
      </c>
      <c r="G64" s="26" t="s">
        <v>267</v>
      </c>
      <c r="H64" s="27">
        <f>IF(COUNT(H44:H63), SUM(H44:H63) / COUNT(H44:H63), 0)</f>
        <v>4.2594193433805091E-2</v>
      </c>
      <c r="I64" s="28">
        <f>SUM(I44:I63)</f>
        <v>127782.58030141526</v>
      </c>
      <c r="J64" s="26" t="s">
        <v>267</v>
      </c>
      <c r="K64" s="27">
        <f>IF(COUNT(K44:K63), SUM(K44:K63) / COUNT(K44:K63), 0)</f>
        <v>5.4627451625571768E-2</v>
      </c>
      <c r="L64" s="28">
        <f>SUM(L44:L63)</f>
        <v>163882.35487671531</v>
      </c>
      <c r="M64" s="26" t="s">
        <v>267</v>
      </c>
      <c r="N64" s="27">
        <f>IF(COUNT(N44:N63), SUM(N44:N63) / COUNT(N44:N63), 0)</f>
        <v>5.4679495272055213E-2</v>
      </c>
      <c r="O64" s="28">
        <f>SUM(O44:O63)</f>
        <v>164038.48581616566</v>
      </c>
      <c r="Q64" s="256"/>
      <c r="R64" s="257"/>
      <c r="S64" s="258"/>
    </row>
    <row r="65" spans="1:19" ht="17.25" customHeight="1"/>
    <row r="66" spans="1:19" ht="17.25" customHeight="1" thickBot="1"/>
    <row r="67" spans="1:19" ht="17.25" thickBot="1">
      <c r="A67" s="202" t="s">
        <v>45</v>
      </c>
      <c r="B67" s="203"/>
      <c r="C67" s="203"/>
      <c r="D67" s="203"/>
      <c r="E67" s="203"/>
      <c r="F67" s="203"/>
      <c r="G67" s="203"/>
      <c r="H67" s="203"/>
      <c r="I67" s="203"/>
      <c r="J67" s="203"/>
      <c r="K67" s="203"/>
      <c r="L67" s="203"/>
      <c r="M67" s="203"/>
      <c r="N67" s="203"/>
      <c r="O67" s="204"/>
      <c r="Q67" s="223"/>
      <c r="R67" s="223"/>
      <c r="S67" s="223"/>
    </row>
    <row r="68" spans="1:19" ht="17.25" thickBot="1">
      <c r="A68" s="198" t="s">
        <v>263</v>
      </c>
      <c r="B68" s="202" t="s">
        <v>49</v>
      </c>
      <c r="C68" s="204"/>
      <c r="D68" s="202" t="s">
        <v>57</v>
      </c>
      <c r="E68" s="203"/>
      <c r="F68" s="204"/>
      <c r="G68" s="229">
        <f>_xlfn.IFNA(VLOOKUP(B68, 현재가테이블!$B$2:$D$200, 2, FALSE), "-")</f>
        <v>48446000</v>
      </c>
      <c r="H68" s="230"/>
      <c r="I68" s="231"/>
      <c r="J68" s="202" t="s">
        <v>58</v>
      </c>
      <c r="K68" s="203"/>
      <c r="L68" s="204"/>
      <c r="M68" s="232">
        <f>_xlfn.IFNA(VLOOKUP(B68, 현재가테이블!$B$2:$D$200, 3, FALSE), "-")</f>
        <v>4.5040769699999997E-2</v>
      </c>
      <c r="N68" s="233"/>
      <c r="O68" s="234"/>
      <c r="Q68" s="223"/>
      <c r="R68" s="223"/>
      <c r="S68" s="223"/>
    </row>
    <row r="69" spans="1:19" ht="17.25" thickBot="1">
      <c r="A69" s="263" t="s">
        <v>54</v>
      </c>
      <c r="B69" s="265" t="str">
        <f>TEXT($G$1, "[$-ko-KR]yyyy-mm-dd(ddd) ") &amp; "오전 00:00"</f>
        <v>2022-02-26(토) 오전 00:00</v>
      </c>
      <c r="C69" s="266"/>
      <c r="D69" s="225" t="str">
        <f>TEXT($G$1, "[$-ko-KR]yyyy-mm-dd(ddd) ") &amp; "오후 14:00"</f>
        <v>2022-02-26(토) 오후 14:00</v>
      </c>
      <c r="E69" s="226"/>
      <c r="F69" s="227"/>
      <c r="G69" s="225" t="str">
        <f>TEXT($G$1, "[$-ko-KR]yyyy-mm-dd(ddd) ") &amp; "오후 19:00"</f>
        <v>2022-02-26(토) 오후 19:00</v>
      </c>
      <c r="H69" s="226"/>
      <c r="I69" s="227"/>
      <c r="J69" s="225" t="str">
        <f>TEXT($G$1, "[$-ko-KR]yyyy-mm-dd(ddd) ") &amp; "오후 21:00"</f>
        <v>2022-02-26(토) 오후 21:00</v>
      </c>
      <c r="K69" s="226"/>
      <c r="L69" s="227"/>
      <c r="M69" s="225" t="str">
        <f>TEXT($G$1+1, "[$-ko-KR]yyyy-mm-dd(ddd) ") &amp; "오전 00:00"</f>
        <v>2022-02-27(일) 오전 00:00</v>
      </c>
      <c r="N69" s="226"/>
      <c r="O69" s="227"/>
      <c r="Q69" s="223"/>
      <c r="R69" s="223"/>
      <c r="S69" s="223"/>
    </row>
    <row r="70" spans="1:19" ht="17.25" thickBot="1">
      <c r="A70" s="264"/>
      <c r="B70" s="121" t="s">
        <v>57</v>
      </c>
      <c r="C70" s="122" t="s">
        <v>58</v>
      </c>
      <c r="D70" s="2" t="s">
        <v>57</v>
      </c>
      <c r="E70" s="10" t="s">
        <v>264</v>
      </c>
      <c r="F70" s="11" t="s">
        <v>265</v>
      </c>
      <c r="G70" s="199" t="s">
        <v>57</v>
      </c>
      <c r="H70" s="200" t="s">
        <v>264</v>
      </c>
      <c r="I70" s="201" t="s">
        <v>265</v>
      </c>
      <c r="J70" s="10" t="s">
        <v>57</v>
      </c>
      <c r="K70" s="10" t="s">
        <v>264</v>
      </c>
      <c r="L70" s="115" t="s">
        <v>265</v>
      </c>
      <c r="M70" s="2" t="s">
        <v>57</v>
      </c>
      <c r="N70" s="10" t="s">
        <v>264</v>
      </c>
      <c r="O70" s="66" t="s">
        <v>265</v>
      </c>
      <c r="Q70" s="228"/>
      <c r="R70" s="228"/>
      <c r="S70" s="228"/>
    </row>
    <row r="71" spans="1:19" ht="17.25" thickBot="1">
      <c r="A71" s="123" t="s">
        <v>238</v>
      </c>
      <c r="B71" s="124">
        <v>544</v>
      </c>
      <c r="C71" s="76">
        <v>0.43157894740000002</v>
      </c>
      <c r="D71" s="13">
        <v>700</v>
      </c>
      <c r="E71" s="14">
        <f>IF(ISNUMBER(D71), (D71 - $B71) / $B71, "")</f>
        <v>0.28676470588235292</v>
      </c>
      <c r="F71" s="16">
        <f>IF(ISNUMBER(D71), $B91 * E71, "")</f>
        <v>43014.705882352937</v>
      </c>
      <c r="G71" s="29">
        <v>636</v>
      </c>
      <c r="H71" s="14">
        <f>IF(ISNUMBER(G71), (G71 - $B71) / $B71, "")</f>
        <v>0.16911764705882354</v>
      </c>
      <c r="I71" s="100">
        <f>IF(ISNUMBER(G71), $B91 * H71, "")</f>
        <v>25367.647058823532</v>
      </c>
      <c r="J71" s="13">
        <v>628</v>
      </c>
      <c r="K71" s="14">
        <f>IF(ISNUMBER(J71), (J71 - $B71) / $B71, "")</f>
        <v>0.15441176470588236</v>
      </c>
      <c r="L71" s="16">
        <f>IF(ISNUMBER(J71), $B91 * K71, "")</f>
        <v>23161.764705882353</v>
      </c>
      <c r="M71" s="29">
        <v>629</v>
      </c>
      <c r="N71" s="14">
        <f>IF(ISNUMBER(M71), (M71 - $B71) / $B71, "")</f>
        <v>0.15625</v>
      </c>
      <c r="O71" s="16">
        <f>IF(ISNUMBER(M71), $B91 * N71, "")</f>
        <v>23437.5</v>
      </c>
      <c r="Q71" s="223"/>
      <c r="R71" s="223"/>
      <c r="S71" s="223"/>
    </row>
    <row r="72" spans="1:19" ht="17.25" thickBot="1">
      <c r="A72" s="125" t="s">
        <v>161</v>
      </c>
      <c r="B72" s="126">
        <v>440</v>
      </c>
      <c r="C72" s="77">
        <v>0.20547945209999999</v>
      </c>
      <c r="D72" s="15">
        <v>454</v>
      </c>
      <c r="E72" s="32">
        <f t="shared" ref="E72:E75" si="30">IF(ISNUMBER(D72), (D72 - $B72) / $B72, "")</f>
        <v>3.1818181818181815E-2</v>
      </c>
      <c r="F72" s="18">
        <f>IF(ISNUMBER(D72), $B91 * E72, "")</f>
        <v>4772.7272727272721</v>
      </c>
      <c r="G72" s="31">
        <v>447</v>
      </c>
      <c r="H72" s="32">
        <f t="shared" ref="H72:H75" si="31">IF(ISNUMBER(G72), (G72 - $B72) / $B72, "")</f>
        <v>1.5909090909090907E-2</v>
      </c>
      <c r="I72" s="101">
        <f>IF(ISNUMBER(G72), $B91 * H72, "")</f>
        <v>2386.363636363636</v>
      </c>
      <c r="J72" s="15">
        <v>446</v>
      </c>
      <c r="K72" s="32">
        <f t="shared" ref="K72:K75" si="32">IF(ISNUMBER(J72), (J72 - $B72) / $B72, "")</f>
        <v>1.3636363636363636E-2</v>
      </c>
      <c r="L72" s="18">
        <f>IF(ISNUMBER(J72), $B91 * K72, "")</f>
        <v>2045.4545454545453</v>
      </c>
      <c r="M72" s="31">
        <v>446</v>
      </c>
      <c r="N72" s="32">
        <f t="shared" ref="N72:N75" si="33">IF(ISNUMBER(M72), (M72 - $B72) / $B72, "")</f>
        <v>1.3636363636363636E-2</v>
      </c>
      <c r="O72" s="18">
        <f>IF(ISNUMBER(M72), $B91 * N72, "")</f>
        <v>2045.4545454545453</v>
      </c>
      <c r="Q72" s="223"/>
      <c r="R72" s="223"/>
      <c r="S72" s="223"/>
    </row>
    <row r="73" spans="1:19" ht="17.25" thickBot="1">
      <c r="A73" s="125" t="s">
        <v>202</v>
      </c>
      <c r="B73" s="126">
        <v>463</v>
      </c>
      <c r="C73" s="77">
        <v>0.10765550240000001</v>
      </c>
      <c r="D73" s="15">
        <v>489</v>
      </c>
      <c r="E73" s="32">
        <f t="shared" si="30"/>
        <v>5.6155507559395246E-2</v>
      </c>
      <c r="F73" s="18">
        <f>IF(ISNUMBER(D73), $B91 * E73, "")</f>
        <v>8423.326133909286</v>
      </c>
      <c r="G73" s="31">
        <v>472</v>
      </c>
      <c r="H73" s="32">
        <f t="shared" si="31"/>
        <v>1.9438444924406047E-2</v>
      </c>
      <c r="I73" s="101">
        <f>IF(ISNUMBER(G73), $B91 * H73, "")</f>
        <v>2915.7667386609073</v>
      </c>
      <c r="J73" s="15">
        <v>476</v>
      </c>
      <c r="K73" s="32">
        <f t="shared" si="32"/>
        <v>2.8077753779697623E-2</v>
      </c>
      <c r="L73" s="18">
        <f>IF(ISNUMBER(J73), $B91 * K73, "")</f>
        <v>4211.663066954643</v>
      </c>
      <c r="M73" s="31">
        <v>476</v>
      </c>
      <c r="N73" s="32">
        <f t="shared" si="33"/>
        <v>2.8077753779697623E-2</v>
      </c>
      <c r="O73" s="18">
        <f>IF(ISNUMBER(M73), $B91 * N73, "")</f>
        <v>4211.663066954643</v>
      </c>
      <c r="Q73" s="228"/>
      <c r="R73" s="228"/>
      <c r="S73" s="228"/>
    </row>
    <row r="74" spans="1:19" ht="17.25" thickBot="1">
      <c r="A74" s="125" t="s">
        <v>216</v>
      </c>
      <c r="B74" s="126">
        <v>135</v>
      </c>
      <c r="C74" s="77">
        <v>7.1428571400000002E-2</v>
      </c>
      <c r="D74" s="15">
        <v>152</v>
      </c>
      <c r="E74" s="32">
        <f t="shared" si="30"/>
        <v>0.12592592592592591</v>
      </c>
      <c r="F74" s="18">
        <f>IF(ISNUMBER(D74), $B91 * E74, "")</f>
        <v>18888.888888888887</v>
      </c>
      <c r="G74" s="31">
        <v>148</v>
      </c>
      <c r="H74" s="32">
        <f t="shared" si="31"/>
        <v>9.6296296296296297E-2</v>
      </c>
      <c r="I74" s="101">
        <f>IF(ISNUMBER(G74), $B91 * H74, "")</f>
        <v>14444.444444444445</v>
      </c>
      <c r="J74" s="15">
        <v>148</v>
      </c>
      <c r="K74" s="32">
        <f t="shared" si="32"/>
        <v>9.6296296296296297E-2</v>
      </c>
      <c r="L74" s="18">
        <f>IF(ISNUMBER(J74), $B91 * K74, "")</f>
        <v>14444.444444444445</v>
      </c>
      <c r="M74" s="31">
        <v>148</v>
      </c>
      <c r="N74" s="32">
        <f t="shared" si="33"/>
        <v>9.6296296296296297E-2</v>
      </c>
      <c r="O74" s="18">
        <f>IF(ISNUMBER(M74), $B91 * N74, "")</f>
        <v>14444.444444444445</v>
      </c>
      <c r="Q74" s="228"/>
      <c r="R74" s="228"/>
      <c r="S74" s="228"/>
    </row>
    <row r="75" spans="1:19" ht="17.25" thickBot="1">
      <c r="A75" s="127" t="s">
        <v>224</v>
      </c>
      <c r="B75" s="128">
        <v>874</v>
      </c>
      <c r="C75" s="78">
        <v>6.8459657699999996E-2</v>
      </c>
      <c r="D75" s="20">
        <v>971</v>
      </c>
      <c r="E75" s="21">
        <f t="shared" si="30"/>
        <v>0.11098398169336385</v>
      </c>
      <c r="F75" s="22">
        <f>IF(ISNUMBER(D75), $B91 * E75, "")</f>
        <v>16647.597254004577</v>
      </c>
      <c r="G75" s="30">
        <v>944</v>
      </c>
      <c r="H75" s="21">
        <f t="shared" si="31"/>
        <v>8.0091533180778038E-2</v>
      </c>
      <c r="I75" s="105">
        <f>IF(ISNUMBER(G75), $B91 * H75, "")</f>
        <v>12013.729977116705</v>
      </c>
      <c r="J75" s="20">
        <v>945</v>
      </c>
      <c r="K75" s="21">
        <f t="shared" si="32"/>
        <v>8.1235697940503435E-2</v>
      </c>
      <c r="L75" s="22">
        <f>IF(ISNUMBER(J75), $B91 * K75, "")</f>
        <v>12185.354691075516</v>
      </c>
      <c r="M75" s="30">
        <v>945</v>
      </c>
      <c r="N75" s="21">
        <f t="shared" si="33"/>
        <v>8.1235697940503435E-2</v>
      </c>
      <c r="O75" s="22">
        <f>IF(ISNUMBER(M75), $B91 * N75, "")</f>
        <v>12185.354691075516</v>
      </c>
      <c r="Q75" s="228"/>
      <c r="R75" s="228"/>
      <c r="S75" s="228"/>
    </row>
    <row r="76" spans="1:19" ht="17.25" thickBot="1">
      <c r="A76" s="125" t="s">
        <v>121</v>
      </c>
      <c r="B76" s="129">
        <v>309</v>
      </c>
      <c r="C76" s="80">
        <v>6.5517241399999995E-2</v>
      </c>
      <c r="D76" s="106">
        <v>339</v>
      </c>
      <c r="E76" s="107">
        <f>IF(ISNUMBER(D76), (D76 - $B76) / $B76, "")</f>
        <v>9.7087378640776698E-2</v>
      </c>
      <c r="F76" s="108">
        <f>IF(ISNUMBER(D76), $B91 * E76, "")</f>
        <v>14563.106796116504</v>
      </c>
      <c r="G76" s="109">
        <v>335</v>
      </c>
      <c r="H76" s="107">
        <f>IF(ISNUMBER(G76), (G76 - $B76) / $B76, "")</f>
        <v>8.4142394822006472E-2</v>
      </c>
      <c r="I76" s="110">
        <f>IF(ISNUMBER(G76), $B91 * H76, "")</f>
        <v>12621.359223300971</v>
      </c>
      <c r="J76" s="106">
        <v>339</v>
      </c>
      <c r="K76" s="107">
        <f>IF(ISNUMBER(J76), (J76 - $B76) / $B76, "")</f>
        <v>9.7087378640776698E-2</v>
      </c>
      <c r="L76" s="108">
        <f>IF(ISNUMBER(J76), $B91 * K76, "")</f>
        <v>14563.106796116504</v>
      </c>
      <c r="M76" s="109">
        <v>339</v>
      </c>
      <c r="N76" s="107">
        <f>IF(ISNUMBER(M76), (M76 - $B76) / $B76, "")</f>
        <v>9.7087378640776698E-2</v>
      </c>
      <c r="O76" s="108">
        <f>IF(ISNUMBER(M76), $B91 * N76, "")</f>
        <v>14563.106796116504</v>
      </c>
      <c r="Q76" s="228"/>
      <c r="R76" s="228"/>
      <c r="S76" s="228"/>
    </row>
    <row r="77" spans="1:19" ht="17.25" thickBot="1">
      <c r="A77" s="125" t="s">
        <v>188</v>
      </c>
      <c r="B77" s="126">
        <v>215</v>
      </c>
      <c r="C77" s="77">
        <v>6.4356435599999998E-2</v>
      </c>
      <c r="D77" s="15">
        <v>310</v>
      </c>
      <c r="E77" s="32">
        <f t="shared" ref="E77:E80" si="34">IF(ISNUMBER(D77), (D77 - $B77) / $B77, "")</f>
        <v>0.44186046511627908</v>
      </c>
      <c r="F77" s="18">
        <f>IF(ISNUMBER(D77), $B91 * E77, "")</f>
        <v>66279.069767441862</v>
      </c>
      <c r="G77" s="31">
        <v>313</v>
      </c>
      <c r="H77" s="32">
        <f t="shared" ref="H77:H80" si="35">IF(ISNUMBER(G77), (G77 - $B77) / $B77, "")</f>
        <v>0.45581395348837211</v>
      </c>
      <c r="I77" s="101">
        <f>IF(ISNUMBER(G77), $B91 * H77, "")</f>
        <v>68372.093023255817</v>
      </c>
      <c r="J77" s="15">
        <v>297</v>
      </c>
      <c r="K77" s="32">
        <f t="shared" ref="K77:K80" si="36">IF(ISNUMBER(J77), (J77 - $B77) / $B77, "")</f>
        <v>0.38139534883720932</v>
      </c>
      <c r="L77" s="18">
        <f>IF(ISNUMBER(J77), $B91 * K77, "")</f>
        <v>57209.302325581397</v>
      </c>
      <c r="M77" s="31">
        <v>298</v>
      </c>
      <c r="N77" s="32">
        <f t="shared" ref="N77:N80" si="37">IF(ISNUMBER(M77), (M77 - $B77) / $B77, "")</f>
        <v>0.38604651162790699</v>
      </c>
      <c r="O77" s="18">
        <f>IF(ISNUMBER(M77), $B91 * N77, "")</f>
        <v>57906.976744186046</v>
      </c>
      <c r="Q77" s="228"/>
      <c r="R77" s="228"/>
      <c r="S77" s="228"/>
    </row>
    <row r="78" spans="1:19" ht="17.25" thickBot="1">
      <c r="A78" s="125" t="s">
        <v>171</v>
      </c>
      <c r="B78" s="126">
        <v>629</v>
      </c>
      <c r="C78" s="77">
        <v>6.4297800299999999E-2</v>
      </c>
      <c r="D78" s="15">
        <v>657</v>
      </c>
      <c r="E78" s="32">
        <f t="shared" si="34"/>
        <v>4.4515103338632747E-2</v>
      </c>
      <c r="F78" s="18">
        <f>IF(ISNUMBER(D78), $B91 * E78, "")</f>
        <v>6677.2655007949124</v>
      </c>
      <c r="G78" s="31">
        <v>656</v>
      </c>
      <c r="H78" s="32">
        <f t="shared" si="35"/>
        <v>4.2925278219395867E-2</v>
      </c>
      <c r="I78" s="101">
        <f>IF(ISNUMBER(G78), $B91 * H78, "")</f>
        <v>6438.7917329093798</v>
      </c>
      <c r="J78" s="15">
        <v>658</v>
      </c>
      <c r="K78" s="32">
        <f t="shared" si="36"/>
        <v>4.6104928457869634E-2</v>
      </c>
      <c r="L78" s="18">
        <f>IF(ISNUMBER(J78), $B91 * K78, "")</f>
        <v>6915.7392686804451</v>
      </c>
      <c r="M78" s="31">
        <v>658</v>
      </c>
      <c r="N78" s="32">
        <f t="shared" si="37"/>
        <v>4.6104928457869634E-2</v>
      </c>
      <c r="O78" s="18">
        <f>IF(ISNUMBER(M78), $B91 * N78, "")</f>
        <v>6915.7392686804451</v>
      </c>
      <c r="Q78" s="228"/>
      <c r="R78" s="228"/>
      <c r="S78" s="228"/>
    </row>
    <row r="79" spans="1:19" ht="17.25" thickBot="1">
      <c r="A79" s="125" t="s">
        <v>196</v>
      </c>
      <c r="B79" s="126">
        <v>118</v>
      </c>
      <c r="C79" s="77">
        <v>4.4247787599999998E-2</v>
      </c>
      <c r="D79" s="15">
        <v>125</v>
      </c>
      <c r="E79" s="32">
        <f t="shared" si="34"/>
        <v>5.9322033898305086E-2</v>
      </c>
      <c r="F79" s="18">
        <f>IF(ISNUMBER(D79), $B91 * E79, "")</f>
        <v>8898.3050847457635</v>
      </c>
      <c r="G79" s="31">
        <v>124</v>
      </c>
      <c r="H79" s="32">
        <f t="shared" si="35"/>
        <v>5.0847457627118647E-2</v>
      </c>
      <c r="I79" s="101">
        <f>IF(ISNUMBER(G79), $B91 * H79, "")</f>
        <v>7627.1186440677975</v>
      </c>
      <c r="J79" s="15">
        <v>125</v>
      </c>
      <c r="K79" s="32">
        <f t="shared" si="36"/>
        <v>5.9322033898305086E-2</v>
      </c>
      <c r="L79" s="18">
        <f>IF(ISNUMBER(J79), $B91 * K79, "")</f>
        <v>8898.3050847457635</v>
      </c>
      <c r="M79" s="31">
        <v>124</v>
      </c>
      <c r="N79" s="32">
        <f t="shared" si="37"/>
        <v>5.0847457627118647E-2</v>
      </c>
      <c r="O79" s="18">
        <f>IF(ISNUMBER(M79), $B91 * N79, "")</f>
        <v>7627.1186440677975</v>
      </c>
      <c r="Q79" s="33"/>
      <c r="R79" s="33"/>
    </row>
    <row r="80" spans="1:19" ht="17.25" thickBot="1">
      <c r="A80" s="130" t="s">
        <v>135</v>
      </c>
      <c r="B80" s="131">
        <v>199</v>
      </c>
      <c r="C80" s="79">
        <v>4.1884816800000002E-2</v>
      </c>
      <c r="D80" s="24">
        <v>207</v>
      </c>
      <c r="E80" s="25">
        <f t="shared" si="34"/>
        <v>4.0201005025125629E-2</v>
      </c>
      <c r="F80" s="104">
        <f>IF(ISNUMBER(D80), $B91 * E80, "")</f>
        <v>6030.150753768844</v>
      </c>
      <c r="G80" s="102">
        <v>203</v>
      </c>
      <c r="H80" s="25">
        <f t="shared" si="35"/>
        <v>2.0100502512562814E-2</v>
      </c>
      <c r="I80" s="103">
        <f>IF(ISNUMBER(G80), $B91 * H80, "")</f>
        <v>3015.075376884422</v>
      </c>
      <c r="J80" s="24">
        <v>204</v>
      </c>
      <c r="K80" s="25">
        <f t="shared" si="36"/>
        <v>2.5125628140703519E-2</v>
      </c>
      <c r="L80" s="104">
        <f>IF(ISNUMBER(J80), $B91 * K80, "")</f>
        <v>3768.844221105528</v>
      </c>
      <c r="M80" s="102">
        <v>204</v>
      </c>
      <c r="N80" s="25">
        <f t="shared" si="37"/>
        <v>2.5125628140703519E-2</v>
      </c>
      <c r="O80" s="104">
        <f>IF(ISNUMBER(M80), $B91 * N80, "")</f>
        <v>3768.844221105528</v>
      </c>
      <c r="Q80" s="237"/>
      <c r="R80" s="238"/>
      <c r="S80" s="239"/>
    </row>
    <row r="81" spans="1:19">
      <c r="A81" s="123" t="s">
        <v>56</v>
      </c>
      <c r="B81" s="124">
        <v>118</v>
      </c>
      <c r="C81" s="76">
        <v>3.50877193E-2</v>
      </c>
      <c r="D81" s="13">
        <v>123</v>
      </c>
      <c r="E81" s="14">
        <f>IF(ISNUMBER(D81), (D81 - $B81) / $B81, "")</f>
        <v>4.2372881355932202E-2</v>
      </c>
      <c r="F81" s="16">
        <f>IF(ISNUMBER(D81), $B91 * E81, "")</f>
        <v>6355.9322033898306</v>
      </c>
      <c r="G81" s="29">
        <v>123</v>
      </c>
      <c r="H81" s="14">
        <f>IF(ISNUMBER(G81), (G81 - $B81) / $B81, "")</f>
        <v>4.2372881355932202E-2</v>
      </c>
      <c r="I81" s="100">
        <f>IF(ISNUMBER(G81), $B91 * H81, "")</f>
        <v>6355.9322033898306</v>
      </c>
      <c r="J81" s="13">
        <v>125</v>
      </c>
      <c r="K81" s="14">
        <f>IF(ISNUMBER(J81), (J81 - $B81) / $B81, "")</f>
        <v>5.9322033898305086E-2</v>
      </c>
      <c r="L81" s="16">
        <f>IF(ISNUMBER(J81), $B91 * K81, "")</f>
        <v>8898.3050847457635</v>
      </c>
      <c r="M81" s="29">
        <v>123</v>
      </c>
      <c r="N81" s="14">
        <f>IF(ISNUMBER(M81), (M81 - $B81) / $B81, "")</f>
        <v>4.2372881355932202E-2</v>
      </c>
      <c r="O81" s="16">
        <f>IF(ISNUMBER(M81), $B91 * N81, "")</f>
        <v>6355.9322033898306</v>
      </c>
      <c r="Q81" s="240"/>
      <c r="R81" s="241"/>
      <c r="S81" s="242"/>
    </row>
    <row r="82" spans="1:19" ht="17.25" thickBot="1">
      <c r="A82" s="125" t="s">
        <v>240</v>
      </c>
      <c r="B82" s="126">
        <v>987</v>
      </c>
      <c r="C82" s="77">
        <v>3.4591194999999998E-2</v>
      </c>
      <c r="D82" s="15">
        <v>1325</v>
      </c>
      <c r="E82" s="32">
        <f t="shared" ref="E82:E85" si="38">IF(ISNUMBER(D82), (D82 - $B82) / $B82, "")</f>
        <v>0.34245187436676799</v>
      </c>
      <c r="F82" s="18">
        <f>IF(ISNUMBER(D82), $B91 * E82, "")</f>
        <v>51367.781155015196</v>
      </c>
      <c r="G82" s="31">
        <v>1205</v>
      </c>
      <c r="H82" s="32">
        <f t="shared" ref="H82:H85" si="39">IF(ISNUMBER(G82), (G82 - $B82) / $B82, "")</f>
        <v>0.22087132725430597</v>
      </c>
      <c r="I82" s="101">
        <f>IF(ISNUMBER(G82), $B91 * H82, "")</f>
        <v>33130.699088145899</v>
      </c>
      <c r="J82" s="15">
        <v>1180</v>
      </c>
      <c r="K82" s="32">
        <f t="shared" ref="K82:K85" si="40">IF(ISNUMBER(J82), (J82 - $B82) / $B82, "")</f>
        <v>0.1955420466058764</v>
      </c>
      <c r="L82" s="18">
        <f>IF(ISNUMBER(J82), $B91 * K82, "")</f>
        <v>29331.306990881461</v>
      </c>
      <c r="M82" s="31">
        <v>1185</v>
      </c>
      <c r="N82" s="32">
        <f t="shared" ref="N82:N85" si="41">IF(ISNUMBER(M82), (M82 - $B82) / $B82, "")</f>
        <v>0.20060790273556231</v>
      </c>
      <c r="O82" s="18">
        <f>IF(ISNUMBER(M82), $B91 * N82, "")</f>
        <v>30091.185410334347</v>
      </c>
      <c r="Q82" s="243"/>
      <c r="R82" s="244"/>
      <c r="S82" s="245"/>
    </row>
    <row r="83" spans="1:19" ht="17.25" thickBot="1">
      <c r="A83" s="125" t="s">
        <v>218</v>
      </c>
      <c r="B83" s="126">
        <v>194</v>
      </c>
      <c r="C83" s="77">
        <v>3.1914893600000001E-2</v>
      </c>
      <c r="D83" s="15">
        <v>214</v>
      </c>
      <c r="E83" s="32">
        <f t="shared" si="38"/>
        <v>0.10309278350515463</v>
      </c>
      <c r="F83" s="18">
        <f>IF(ISNUMBER(D83), $B91 * E83, "")</f>
        <v>15463.917525773195</v>
      </c>
      <c r="G83" s="31">
        <v>208</v>
      </c>
      <c r="H83" s="32">
        <f t="shared" si="39"/>
        <v>7.2164948453608241E-2</v>
      </c>
      <c r="I83" s="101">
        <f>IF(ISNUMBER(G83), $B91 * H83, "")</f>
        <v>10824.742268041236</v>
      </c>
      <c r="J83" s="15">
        <v>210</v>
      </c>
      <c r="K83" s="32">
        <f t="shared" si="40"/>
        <v>8.247422680412371E-2</v>
      </c>
      <c r="L83" s="18">
        <f>IF(ISNUMBER(J83), $B91 * K83, "")</f>
        <v>12371.134020618556</v>
      </c>
      <c r="M83" s="31">
        <v>210</v>
      </c>
      <c r="N83" s="32">
        <f t="shared" si="41"/>
        <v>8.247422680412371E-2</v>
      </c>
      <c r="O83" s="18">
        <f>IF(ISNUMBER(M83), $B91 * N83, "")</f>
        <v>12371.134020618556</v>
      </c>
      <c r="Q83" s="228"/>
      <c r="R83" s="228"/>
      <c r="S83" s="228"/>
    </row>
    <row r="84" spans="1:19" ht="17.25" thickBot="1">
      <c r="A84" s="125" t="s">
        <v>115</v>
      </c>
      <c r="B84" s="126">
        <v>499</v>
      </c>
      <c r="C84" s="77">
        <v>3.0991735499999999E-2</v>
      </c>
      <c r="D84" s="15">
        <v>516</v>
      </c>
      <c r="E84" s="32">
        <f t="shared" si="38"/>
        <v>3.406813627254509E-2</v>
      </c>
      <c r="F84" s="18">
        <f>IF(ISNUMBER(D84), $B91 * E84, "")</f>
        <v>5110.2204408817634</v>
      </c>
      <c r="G84" s="31">
        <v>515</v>
      </c>
      <c r="H84" s="32">
        <f t="shared" si="39"/>
        <v>3.2064128256513023E-2</v>
      </c>
      <c r="I84" s="101">
        <f>IF(ISNUMBER(G84), $B91 * H84, "")</f>
        <v>4809.6192384769538</v>
      </c>
      <c r="J84" s="15">
        <v>508</v>
      </c>
      <c r="K84" s="32">
        <f t="shared" si="40"/>
        <v>1.8036072144288578E-2</v>
      </c>
      <c r="L84" s="18">
        <f>IF(ISNUMBER(J84), $B91 * K84, "")</f>
        <v>2705.4108216432865</v>
      </c>
      <c r="M84" s="31">
        <v>508</v>
      </c>
      <c r="N84" s="32">
        <f t="shared" si="41"/>
        <v>1.8036072144288578E-2</v>
      </c>
      <c r="O84" s="18">
        <f>IF(ISNUMBER(M84), $B91 * N84, "")</f>
        <v>2705.4108216432865</v>
      </c>
      <c r="Q84" s="223"/>
      <c r="R84" s="223"/>
      <c r="S84" s="223"/>
    </row>
    <row r="85" spans="1:19" ht="17.25" thickBot="1">
      <c r="A85" s="127" t="s">
        <v>103</v>
      </c>
      <c r="B85" s="128">
        <v>643</v>
      </c>
      <c r="C85" s="78">
        <v>3.0448717899999998E-2</v>
      </c>
      <c r="D85" s="20">
        <v>673</v>
      </c>
      <c r="E85" s="21">
        <f t="shared" si="38"/>
        <v>4.6656298600311043E-2</v>
      </c>
      <c r="F85" s="22">
        <f>IF(ISNUMBER(D85), $B91 * E85, "")</f>
        <v>6998.4447900466566</v>
      </c>
      <c r="G85" s="30">
        <v>665</v>
      </c>
      <c r="H85" s="21">
        <f t="shared" si="39"/>
        <v>3.4214618973561428E-2</v>
      </c>
      <c r="I85" s="105">
        <f>IF(ISNUMBER(G85), $B91 * H85, "")</f>
        <v>5132.1928460342142</v>
      </c>
      <c r="J85" s="20">
        <v>666</v>
      </c>
      <c r="K85" s="21">
        <f t="shared" si="40"/>
        <v>3.5769828926905133E-2</v>
      </c>
      <c r="L85" s="22">
        <f>IF(ISNUMBER(J85), $B91 * K85, "")</f>
        <v>5365.4743390357698</v>
      </c>
      <c r="M85" s="30">
        <v>666</v>
      </c>
      <c r="N85" s="21">
        <f t="shared" si="41"/>
        <v>3.5769828926905133E-2</v>
      </c>
      <c r="O85" s="22">
        <f>IF(ISNUMBER(M85), $B91 * N85, "")</f>
        <v>5365.4743390357698</v>
      </c>
      <c r="Q85" s="223"/>
      <c r="R85" s="223"/>
      <c r="S85" s="223"/>
    </row>
    <row r="86" spans="1:19" ht="17.25" thickBot="1">
      <c r="A86" s="125" t="s">
        <v>107</v>
      </c>
      <c r="B86" s="129">
        <v>103</v>
      </c>
      <c r="C86" s="80">
        <v>0.03</v>
      </c>
      <c r="D86" s="106">
        <v>107</v>
      </c>
      <c r="E86" s="107">
        <f>IF(ISNUMBER(D86), (D86 - $B86) / $B86, "")</f>
        <v>3.8834951456310676E-2</v>
      </c>
      <c r="F86" s="108">
        <f>IF(ISNUMBER(D86), $B91 * E86, "")</f>
        <v>5825.2427184466014</v>
      </c>
      <c r="G86" s="109">
        <v>105</v>
      </c>
      <c r="H86" s="107">
        <f>IF(ISNUMBER(G86), (G86 - $B86) / $B86, "")</f>
        <v>1.9417475728155338E-2</v>
      </c>
      <c r="I86" s="110">
        <f>IF(ISNUMBER(G86), $B91 * H86, "")</f>
        <v>2912.6213592233007</v>
      </c>
      <c r="J86" s="106">
        <v>106</v>
      </c>
      <c r="K86" s="107">
        <f>IF(ISNUMBER(J86), (J86 - $B86) / $B86, "")</f>
        <v>2.9126213592233011E-2</v>
      </c>
      <c r="L86" s="108">
        <f>IF(ISNUMBER(J86), $B91 * K86, "")</f>
        <v>4368.9320388349515</v>
      </c>
      <c r="M86" s="109">
        <v>106</v>
      </c>
      <c r="N86" s="107">
        <f>IF(ISNUMBER(M86), (M86 - $B86) / $B86, "")</f>
        <v>2.9126213592233011E-2</v>
      </c>
      <c r="O86" s="108">
        <f>IF(ISNUMBER(M86), $B91 * N86, "")</f>
        <v>4368.9320388349515</v>
      </c>
      <c r="Q86" s="228"/>
      <c r="R86" s="228"/>
      <c r="S86" s="228"/>
    </row>
    <row r="87" spans="1:19" ht="17.25" thickBot="1">
      <c r="A87" s="125" t="s">
        <v>208</v>
      </c>
      <c r="B87" s="126">
        <v>978</v>
      </c>
      <c r="C87" s="77">
        <v>2.8391167200000001E-2</v>
      </c>
      <c r="D87" s="15">
        <v>1020</v>
      </c>
      <c r="E87" s="32">
        <f t="shared" ref="E87:E90" si="42">IF(ISNUMBER(D87), (D87 - $B87) / $B87, "")</f>
        <v>4.2944785276073622E-2</v>
      </c>
      <c r="F87" s="18">
        <f>IF(ISNUMBER(D87), $B91 * E87, "")</f>
        <v>6441.7177914110434</v>
      </c>
      <c r="G87" s="31">
        <v>1010</v>
      </c>
      <c r="H87" s="32">
        <f t="shared" ref="H87:H90" si="43">IF(ISNUMBER(G87), (G87 - $B87) / $B87, "")</f>
        <v>3.2719836400817999E-2</v>
      </c>
      <c r="I87" s="101">
        <f>IF(ISNUMBER(G87), $B91 * H87, "")</f>
        <v>4907.9754601226996</v>
      </c>
      <c r="J87" s="15">
        <v>1005</v>
      </c>
      <c r="K87" s="32">
        <f t="shared" ref="K87:K90" si="44">IF(ISNUMBER(J87), (J87 - $B87) / $B87, "")</f>
        <v>2.7607361963190184E-2</v>
      </c>
      <c r="L87" s="18">
        <f>IF(ISNUMBER(J87), $B91 * K87, "")</f>
        <v>4141.1042944785277</v>
      </c>
      <c r="M87" s="31">
        <v>1005</v>
      </c>
      <c r="N87" s="32">
        <f t="shared" ref="N87:N90" si="45">IF(ISNUMBER(M87), (M87 - $B87) / $B87, "")</f>
        <v>2.7607361963190184E-2</v>
      </c>
      <c r="O87" s="18">
        <f>IF(ISNUMBER(M87), $B91 * N87, "")</f>
        <v>4141.1042944785277</v>
      </c>
      <c r="Q87" s="228"/>
      <c r="R87" s="228"/>
      <c r="S87" s="228"/>
    </row>
    <row r="88" spans="1:19" ht="17.25" thickBot="1">
      <c r="A88" s="125" t="s">
        <v>236</v>
      </c>
      <c r="B88" s="126">
        <v>102</v>
      </c>
      <c r="C88" s="77">
        <v>2.8225806499999999E-2</v>
      </c>
      <c r="D88" s="15">
        <v>107</v>
      </c>
      <c r="E88" s="32">
        <f t="shared" si="42"/>
        <v>4.9019607843137254E-2</v>
      </c>
      <c r="F88" s="18">
        <f>IF(ISNUMBER(D88), $B91 * E88, "")</f>
        <v>7352.9411764705883</v>
      </c>
      <c r="G88" s="31">
        <v>105</v>
      </c>
      <c r="H88" s="32">
        <f t="shared" si="43"/>
        <v>2.9411764705882353E-2</v>
      </c>
      <c r="I88" s="101">
        <f>IF(ISNUMBER(G88), $B91 * H88, "")</f>
        <v>4411.7647058823532</v>
      </c>
      <c r="J88" s="15">
        <v>106</v>
      </c>
      <c r="K88" s="32">
        <f t="shared" si="44"/>
        <v>3.9215686274509803E-2</v>
      </c>
      <c r="L88" s="18">
        <f>IF(ISNUMBER(J88), $B91 * K88, "")</f>
        <v>5882.3529411764703</v>
      </c>
      <c r="M88" s="31">
        <v>106</v>
      </c>
      <c r="N88" s="32">
        <f t="shared" si="45"/>
        <v>3.9215686274509803E-2</v>
      </c>
      <c r="O88" s="18">
        <f>IF(ISNUMBER(M88), $B91 * N88, "")</f>
        <v>5882.3529411764703</v>
      </c>
      <c r="Q88" s="228"/>
      <c r="R88" s="228"/>
      <c r="S88" s="228"/>
    </row>
    <row r="89" spans="1:19">
      <c r="A89" s="125" t="s">
        <v>250</v>
      </c>
      <c r="B89" s="126">
        <v>219</v>
      </c>
      <c r="C89" s="77">
        <v>2.8169014100000001E-2</v>
      </c>
      <c r="D89" s="15">
        <v>255</v>
      </c>
      <c r="E89" s="32">
        <f t="shared" si="42"/>
        <v>0.16438356164383561</v>
      </c>
      <c r="F89" s="18">
        <f>IF(ISNUMBER(D89), $B91 * E89, "")</f>
        <v>24657.534246575342</v>
      </c>
      <c r="G89" s="31">
        <v>245</v>
      </c>
      <c r="H89" s="32">
        <f t="shared" si="43"/>
        <v>0.11872146118721461</v>
      </c>
      <c r="I89" s="101">
        <f>IF(ISNUMBER(G89), $B91 * H89, "")</f>
        <v>17808.219178082192</v>
      </c>
      <c r="J89" s="15">
        <v>241</v>
      </c>
      <c r="K89" s="32">
        <f t="shared" si="44"/>
        <v>0.1004566210045662</v>
      </c>
      <c r="L89" s="18">
        <f>IF(ISNUMBER(J89), $B91 * K89, "")</f>
        <v>15068.49315068493</v>
      </c>
      <c r="M89" s="31">
        <v>242</v>
      </c>
      <c r="N89" s="32">
        <f t="shared" si="45"/>
        <v>0.1050228310502283</v>
      </c>
      <c r="O89" s="18">
        <f>IF(ISNUMBER(M89), $B91 * N89, "")</f>
        <v>15753.424657534246</v>
      </c>
      <c r="Q89" s="250"/>
      <c r="R89" s="251"/>
      <c r="S89" s="252"/>
    </row>
    <row r="90" spans="1:19" ht="17.25" thickBot="1">
      <c r="A90" s="130" t="s">
        <v>232</v>
      </c>
      <c r="B90" s="131">
        <v>373</v>
      </c>
      <c r="C90" s="79">
        <v>2.4725274700000001E-2</v>
      </c>
      <c r="D90" s="24">
        <v>395</v>
      </c>
      <c r="E90" s="25">
        <f t="shared" si="42"/>
        <v>5.8981233243967826E-2</v>
      </c>
      <c r="F90" s="104">
        <f>IF(ISNUMBER(D90), $B91 * E90, "")</f>
        <v>8847.1849865951735</v>
      </c>
      <c r="G90" s="102">
        <v>389</v>
      </c>
      <c r="H90" s="25">
        <f t="shared" si="43"/>
        <v>4.2895442359249331E-2</v>
      </c>
      <c r="I90" s="103">
        <f>IF(ISNUMBER(G90), $B91 * H90, "")</f>
        <v>6434.3163538873996</v>
      </c>
      <c r="J90" s="24">
        <v>397</v>
      </c>
      <c r="K90" s="25">
        <f t="shared" si="44"/>
        <v>6.4343163538873996E-2</v>
      </c>
      <c r="L90" s="104">
        <f>IF(ISNUMBER(J90), $B91 * K90, "")</f>
        <v>9651.4745308310994</v>
      </c>
      <c r="M90" s="102">
        <v>396</v>
      </c>
      <c r="N90" s="25">
        <f t="shared" si="45"/>
        <v>6.1662198391420911E-2</v>
      </c>
      <c r="O90" s="104">
        <f>IF(ISNUMBER(M90), $B91 * N90, "")</f>
        <v>9249.3297587131365</v>
      </c>
      <c r="Q90" s="253"/>
      <c r="R90" s="254"/>
      <c r="S90" s="255"/>
    </row>
    <row r="91" spans="1:19" ht="17.25" thickBot="1">
      <c r="A91" s="132" t="s">
        <v>266</v>
      </c>
      <c r="B91" s="261">
        <f>$B$37</f>
        <v>150000</v>
      </c>
      <c r="C91" s="262"/>
      <c r="D91" s="26" t="s">
        <v>267</v>
      </c>
      <c r="E91" s="27">
        <f>IF(COUNT(E71:E90), SUM(E71:E90) / COUNT(E71:E90), 0)</f>
        <v>0.11087202012311874</v>
      </c>
      <c r="F91" s="28">
        <f>SUM(F71:F90)</f>
        <v>332616.06036935619</v>
      </c>
      <c r="G91" s="26" t="s">
        <v>267</v>
      </c>
      <c r="H91" s="27">
        <f>IF(COUNT(H71:H90), SUM(H71:H90) / COUNT(H71:H90), 0)</f>
        <v>8.3976824185704582E-2</v>
      </c>
      <c r="I91" s="28">
        <f>SUM(I71:I90)</f>
        <v>251930.47255711368</v>
      </c>
      <c r="J91" s="26" t="s">
        <v>267</v>
      </c>
      <c r="K91" s="27">
        <f>IF(COUNT(K71:K90), SUM(K71:K90) / COUNT(K71:K90), 0)</f>
        <v>8.1729322454323988E-2</v>
      </c>
      <c r="L91" s="28">
        <f>SUM(L71:L90)</f>
        <v>245187.96736297198</v>
      </c>
      <c r="M91" s="26" t="s">
        <v>267</v>
      </c>
      <c r="N91" s="27">
        <f>IF(COUNT(N71:N90), SUM(N71:N90) / COUNT(N71:N90), 0)</f>
        <v>8.1130160969281523E-2</v>
      </c>
      <c r="O91" s="28">
        <f>SUM(O71:O90)</f>
        <v>243390.48290784462</v>
      </c>
      <c r="Q91" s="256"/>
      <c r="R91" s="257"/>
      <c r="S91" s="258"/>
    </row>
    <row r="93" spans="1:19" ht="17.25" thickBot="1"/>
    <row r="94" spans="1:19" ht="17.25" thickBot="1">
      <c r="A94" s="202" t="s">
        <v>46</v>
      </c>
      <c r="B94" s="203"/>
      <c r="C94" s="203"/>
      <c r="D94" s="203"/>
      <c r="E94" s="203"/>
      <c r="F94" s="203"/>
      <c r="G94" s="203"/>
      <c r="H94" s="203"/>
      <c r="I94" s="203"/>
      <c r="J94" s="203"/>
      <c r="K94" s="203"/>
      <c r="L94" s="203"/>
      <c r="M94" s="203"/>
      <c r="N94" s="203"/>
      <c r="O94" s="204"/>
      <c r="Q94" s="223"/>
      <c r="R94" s="223"/>
      <c r="S94" s="223"/>
    </row>
    <row r="95" spans="1:19" ht="17.25" thickBot="1">
      <c r="A95" s="198" t="s">
        <v>263</v>
      </c>
      <c r="B95" s="202" t="s">
        <v>49</v>
      </c>
      <c r="C95" s="204"/>
      <c r="D95" s="202" t="s">
        <v>57</v>
      </c>
      <c r="E95" s="203"/>
      <c r="F95" s="204"/>
      <c r="G95" s="229">
        <f>_xlfn.IFNA(VLOOKUP(B95, 현재가테이블!$B$2:$D$200, 2, FALSE), "-")</f>
        <v>48446000</v>
      </c>
      <c r="H95" s="230"/>
      <c r="I95" s="231"/>
      <c r="J95" s="202" t="s">
        <v>58</v>
      </c>
      <c r="K95" s="203"/>
      <c r="L95" s="204"/>
      <c r="M95" s="232">
        <f>_xlfn.IFNA(VLOOKUP(B95, 현재가테이블!$B$2:$D$200, 3, FALSE), "-")</f>
        <v>4.5040769699999997E-2</v>
      </c>
      <c r="N95" s="233"/>
      <c r="O95" s="234"/>
      <c r="Q95" s="223"/>
      <c r="R95" s="223"/>
      <c r="S95" s="223"/>
    </row>
    <row r="96" spans="1:19" ht="17.25" thickBot="1">
      <c r="A96" s="263" t="s">
        <v>54</v>
      </c>
      <c r="B96" s="265" t="str">
        <f>TEXT($G$1, "[$-ko-KR]yyyy-mm-dd(ddd) ") &amp; "오전 00:00"</f>
        <v>2022-02-26(토) 오전 00:00</v>
      </c>
      <c r="C96" s="266"/>
      <c r="D96" s="225" t="str">
        <f>TEXT($G$1, "[$-ko-KR]yyyy-mm-dd(ddd) ") &amp; "오후 14:00"</f>
        <v>2022-02-26(토) 오후 14:00</v>
      </c>
      <c r="E96" s="226"/>
      <c r="F96" s="227"/>
      <c r="G96" s="225" t="str">
        <f>TEXT($G$1, "[$-ko-KR]yyyy-mm-dd(ddd) ") &amp; "오후 19:00"</f>
        <v>2022-02-26(토) 오후 19:00</v>
      </c>
      <c r="H96" s="226"/>
      <c r="I96" s="227"/>
      <c r="J96" s="225" t="str">
        <f>TEXT($G$1, "[$-ko-KR]yyyy-mm-dd(ddd) ") &amp; "오후 21:00"</f>
        <v>2022-02-26(토) 오후 21:00</v>
      </c>
      <c r="K96" s="226"/>
      <c r="L96" s="227"/>
      <c r="M96" s="225" t="str">
        <f>TEXT($G$1+1, "[$-ko-KR]yyyy-mm-dd(ddd) ") &amp; "오전 00:00"</f>
        <v>2022-02-27(일) 오전 00:00</v>
      </c>
      <c r="N96" s="226"/>
      <c r="O96" s="227"/>
      <c r="Q96" s="223"/>
      <c r="R96" s="223"/>
      <c r="S96" s="223"/>
    </row>
    <row r="97" spans="1:19" ht="17.25" thickBot="1">
      <c r="A97" s="264"/>
      <c r="B97" s="121" t="s">
        <v>57</v>
      </c>
      <c r="C97" s="122" t="s">
        <v>58</v>
      </c>
      <c r="D97" s="2" t="s">
        <v>57</v>
      </c>
      <c r="E97" s="10" t="s">
        <v>264</v>
      </c>
      <c r="F97" s="11" t="s">
        <v>265</v>
      </c>
      <c r="G97" s="199" t="s">
        <v>57</v>
      </c>
      <c r="H97" s="200" t="s">
        <v>264</v>
      </c>
      <c r="I97" s="201" t="s">
        <v>265</v>
      </c>
      <c r="J97" s="10" t="s">
        <v>57</v>
      </c>
      <c r="K97" s="10" t="s">
        <v>264</v>
      </c>
      <c r="L97" s="115" t="s">
        <v>265</v>
      </c>
      <c r="M97" s="2" t="s">
        <v>57</v>
      </c>
      <c r="N97" s="10" t="s">
        <v>264</v>
      </c>
      <c r="O97" s="66" t="s">
        <v>265</v>
      </c>
      <c r="Q97" s="228"/>
      <c r="R97" s="228"/>
      <c r="S97" s="228"/>
    </row>
    <row r="98" spans="1:19" ht="17.25" thickBot="1">
      <c r="A98" s="123" t="s">
        <v>238</v>
      </c>
      <c r="B98" s="124">
        <v>544</v>
      </c>
      <c r="C98" s="76">
        <v>0.43157894740000002</v>
      </c>
      <c r="D98" s="13">
        <v>700</v>
      </c>
      <c r="E98" s="14">
        <f>IF(ISNUMBER(D98), (D98 - $B98) / $B98, "")</f>
        <v>0.28676470588235292</v>
      </c>
      <c r="F98" s="16">
        <f>IF(ISNUMBER(D98), $B118 * E98, "")</f>
        <v>43014.705882352937</v>
      </c>
      <c r="G98" s="29">
        <v>636</v>
      </c>
      <c r="H98" s="14">
        <f>IF(ISNUMBER(G98), (G98 - $B98) / $B98, "")</f>
        <v>0.16911764705882354</v>
      </c>
      <c r="I98" s="100">
        <f>IF(ISNUMBER(G98), $B118 * H98, "")</f>
        <v>25367.647058823532</v>
      </c>
      <c r="J98" s="13">
        <v>628</v>
      </c>
      <c r="K98" s="14">
        <f>IF(ISNUMBER(J98), (J98 - $B98) / $B98, "")</f>
        <v>0.15441176470588236</v>
      </c>
      <c r="L98" s="16">
        <f>IF(ISNUMBER(J98), $B118 * K98, "")</f>
        <v>23161.764705882353</v>
      </c>
      <c r="M98" s="29">
        <v>629</v>
      </c>
      <c r="N98" s="14">
        <f>IF(ISNUMBER(M98), (M98 - $B98) / $B98, "")</f>
        <v>0.15625</v>
      </c>
      <c r="O98" s="16">
        <f>IF(ISNUMBER(M98), $B118 * N98, "")</f>
        <v>23437.5</v>
      </c>
      <c r="Q98" s="223"/>
      <c r="R98" s="223"/>
      <c r="S98" s="223"/>
    </row>
    <row r="99" spans="1:19" ht="17.25" thickBot="1">
      <c r="A99" s="125" t="s">
        <v>161</v>
      </c>
      <c r="B99" s="126">
        <v>440</v>
      </c>
      <c r="C99" s="77">
        <v>0.20547945209999999</v>
      </c>
      <c r="D99" s="15">
        <v>454</v>
      </c>
      <c r="E99" s="32">
        <f t="shared" ref="E99:E102" si="46">IF(ISNUMBER(D99), (D99 - $B99) / $B99, "")</f>
        <v>3.1818181818181815E-2</v>
      </c>
      <c r="F99" s="18">
        <f>IF(ISNUMBER(D99), $B118 * E99, "")</f>
        <v>4772.7272727272721</v>
      </c>
      <c r="G99" s="31">
        <v>447</v>
      </c>
      <c r="H99" s="32">
        <f t="shared" ref="H99:H102" si="47">IF(ISNUMBER(G99), (G99 - $B99) / $B99, "")</f>
        <v>1.5909090909090907E-2</v>
      </c>
      <c r="I99" s="101">
        <f>IF(ISNUMBER(G99), $B118 * H99, "")</f>
        <v>2386.363636363636</v>
      </c>
      <c r="J99" s="15">
        <v>446</v>
      </c>
      <c r="K99" s="32">
        <f t="shared" ref="K99:K102" si="48">IF(ISNUMBER(J99), (J99 - $B99) / $B99, "")</f>
        <v>1.3636363636363636E-2</v>
      </c>
      <c r="L99" s="18">
        <f>IF(ISNUMBER(J99), $B118 * K99, "")</f>
        <v>2045.4545454545453</v>
      </c>
      <c r="M99" s="31">
        <v>446</v>
      </c>
      <c r="N99" s="32">
        <f t="shared" ref="N99:N102" si="49">IF(ISNUMBER(M99), (M99 - $B99) / $B99, "")</f>
        <v>1.3636363636363636E-2</v>
      </c>
      <c r="O99" s="18">
        <f>IF(ISNUMBER(M99), $B118 * N99, "")</f>
        <v>2045.4545454545453</v>
      </c>
      <c r="Q99" s="223"/>
      <c r="R99" s="223"/>
      <c r="S99" s="223"/>
    </row>
    <row r="100" spans="1:19" ht="17.25" thickBot="1">
      <c r="A100" s="125" t="s">
        <v>190</v>
      </c>
      <c r="B100" s="126">
        <v>90.1</v>
      </c>
      <c r="C100" s="77">
        <v>0.11509900989999999</v>
      </c>
      <c r="D100" s="15">
        <v>91.4</v>
      </c>
      <c r="E100" s="32">
        <f t="shared" si="46"/>
        <v>1.4428412874583922E-2</v>
      </c>
      <c r="F100" s="18">
        <f>IF(ISNUMBER(D100), $B118 * E100, "")</f>
        <v>2164.2619311875883</v>
      </c>
      <c r="G100" s="31">
        <v>90</v>
      </c>
      <c r="H100" s="32">
        <f t="shared" si="47"/>
        <v>-1.1098779134294597E-3</v>
      </c>
      <c r="I100" s="101">
        <f>IF(ISNUMBER(G100), $B118 * H100, "")</f>
        <v>-166.48168701441895</v>
      </c>
      <c r="J100" s="15">
        <v>90.9</v>
      </c>
      <c r="K100" s="32">
        <f t="shared" si="48"/>
        <v>8.8790233074363088E-3</v>
      </c>
      <c r="L100" s="18">
        <f>IF(ISNUMBER(J100), $B118 * K100, "")</f>
        <v>1331.8534961154464</v>
      </c>
      <c r="M100" s="31">
        <v>90.9</v>
      </c>
      <c r="N100" s="32">
        <f t="shared" si="49"/>
        <v>8.8790233074363088E-3</v>
      </c>
      <c r="O100" s="18">
        <f>IF(ISNUMBER(M100), $B118 * N100, "")</f>
        <v>1331.8534961154464</v>
      </c>
      <c r="Q100" s="228"/>
      <c r="R100" s="228"/>
      <c r="S100" s="228"/>
    </row>
    <row r="101" spans="1:19" ht="17.25" thickBot="1">
      <c r="A101" s="125" t="s">
        <v>234</v>
      </c>
      <c r="B101" s="126">
        <v>94</v>
      </c>
      <c r="C101" s="77">
        <v>0.1150652432</v>
      </c>
      <c r="D101" s="15">
        <v>97.6</v>
      </c>
      <c r="E101" s="32">
        <f t="shared" si="46"/>
        <v>3.8297872340425469E-2</v>
      </c>
      <c r="F101" s="18">
        <f>IF(ISNUMBER(D101), $B118 * E101, "")</f>
        <v>5744.6808510638202</v>
      </c>
      <c r="G101" s="31">
        <v>97</v>
      </c>
      <c r="H101" s="32">
        <f t="shared" si="47"/>
        <v>3.1914893617021274E-2</v>
      </c>
      <c r="I101" s="101">
        <f>IF(ISNUMBER(G101), $B118 * H101, "")</f>
        <v>4787.2340425531911</v>
      </c>
      <c r="J101" s="15">
        <v>96.1</v>
      </c>
      <c r="K101" s="32">
        <f t="shared" si="48"/>
        <v>2.2340425531914832E-2</v>
      </c>
      <c r="L101" s="18">
        <f>IF(ISNUMBER(J101), $B118 * K101, "")</f>
        <v>3351.0638297872247</v>
      </c>
      <c r="M101" s="31">
        <v>96</v>
      </c>
      <c r="N101" s="32">
        <f t="shared" si="49"/>
        <v>2.1276595744680851E-2</v>
      </c>
      <c r="O101" s="18">
        <f>IF(ISNUMBER(M101), $B118 * N101, "")</f>
        <v>3191.4893617021276</v>
      </c>
      <c r="Q101" s="228"/>
      <c r="R101" s="228"/>
      <c r="S101" s="228"/>
    </row>
    <row r="102" spans="1:19" ht="17.25" thickBot="1">
      <c r="A102" s="127" t="s">
        <v>202</v>
      </c>
      <c r="B102" s="128">
        <v>463</v>
      </c>
      <c r="C102" s="78">
        <v>0.10765550240000001</v>
      </c>
      <c r="D102" s="20">
        <v>489</v>
      </c>
      <c r="E102" s="21">
        <f t="shared" si="46"/>
        <v>5.6155507559395246E-2</v>
      </c>
      <c r="F102" s="22">
        <f>IF(ISNUMBER(D102), $B118 * E102, "")</f>
        <v>8423.326133909286</v>
      </c>
      <c r="G102" s="30">
        <v>472</v>
      </c>
      <c r="H102" s="21">
        <f t="shared" si="47"/>
        <v>1.9438444924406047E-2</v>
      </c>
      <c r="I102" s="105">
        <f>IF(ISNUMBER(G102), $B118 * H102, "")</f>
        <v>2915.7667386609073</v>
      </c>
      <c r="J102" s="20">
        <v>476</v>
      </c>
      <c r="K102" s="21">
        <f t="shared" si="48"/>
        <v>2.8077753779697623E-2</v>
      </c>
      <c r="L102" s="22">
        <f>IF(ISNUMBER(J102), $B118 * K102, "")</f>
        <v>4211.663066954643</v>
      </c>
      <c r="M102" s="30">
        <v>476</v>
      </c>
      <c r="N102" s="21">
        <f t="shared" si="49"/>
        <v>2.8077753779697623E-2</v>
      </c>
      <c r="O102" s="22">
        <f>IF(ISNUMBER(M102), $B118 * N102, "")</f>
        <v>4211.663066954643</v>
      </c>
      <c r="Q102" s="228"/>
      <c r="R102" s="228"/>
      <c r="S102" s="228"/>
    </row>
    <row r="103" spans="1:19" ht="17.25" thickBot="1">
      <c r="A103" s="125" t="s">
        <v>216</v>
      </c>
      <c r="B103" s="129">
        <v>135</v>
      </c>
      <c r="C103" s="80">
        <v>7.1428571400000002E-2</v>
      </c>
      <c r="D103" s="106">
        <v>152</v>
      </c>
      <c r="E103" s="107">
        <f>IF(ISNUMBER(D103), (D103 - $B103) / $B103, "")</f>
        <v>0.12592592592592591</v>
      </c>
      <c r="F103" s="108">
        <f>IF(ISNUMBER(D103), $B118 * E103, "")</f>
        <v>18888.888888888887</v>
      </c>
      <c r="G103" s="109">
        <v>148</v>
      </c>
      <c r="H103" s="107">
        <f>IF(ISNUMBER(G103), (G103 - $B103) / $B103, "")</f>
        <v>9.6296296296296297E-2</v>
      </c>
      <c r="I103" s="110">
        <f>IF(ISNUMBER(G103), $B118 * H103, "")</f>
        <v>14444.444444444445</v>
      </c>
      <c r="J103" s="106">
        <v>148</v>
      </c>
      <c r="K103" s="107">
        <f>IF(ISNUMBER(J103), (J103 - $B103) / $B103, "")</f>
        <v>9.6296296296296297E-2</v>
      </c>
      <c r="L103" s="108">
        <f>IF(ISNUMBER(J103), $B118 * K103, "")</f>
        <v>14444.444444444445</v>
      </c>
      <c r="M103" s="109">
        <v>148</v>
      </c>
      <c r="N103" s="107">
        <f>IF(ISNUMBER(M103), (M103 - $B103) / $B103, "")</f>
        <v>9.6296296296296297E-2</v>
      </c>
      <c r="O103" s="108">
        <f>IF(ISNUMBER(M103), $B118 * N103, "")</f>
        <v>14444.444444444445</v>
      </c>
      <c r="Q103" s="228"/>
      <c r="R103" s="228"/>
      <c r="S103" s="228"/>
    </row>
    <row r="104" spans="1:19" ht="17.25" thickBot="1">
      <c r="A104" s="125" t="s">
        <v>224</v>
      </c>
      <c r="B104" s="126">
        <v>874</v>
      </c>
      <c r="C104" s="77">
        <v>6.8459657699999996E-2</v>
      </c>
      <c r="D104" s="15">
        <v>971</v>
      </c>
      <c r="E104" s="32">
        <f t="shared" ref="E104:E107" si="50">IF(ISNUMBER(D104), (D104 - $B104) / $B104, "")</f>
        <v>0.11098398169336385</v>
      </c>
      <c r="F104" s="18">
        <f>IF(ISNUMBER(D104), $B118 * E104, "")</f>
        <v>16647.597254004577</v>
      </c>
      <c r="G104" s="31">
        <v>944</v>
      </c>
      <c r="H104" s="32">
        <f t="shared" ref="H104:H107" si="51">IF(ISNUMBER(G104), (G104 - $B104) / $B104, "")</f>
        <v>8.0091533180778038E-2</v>
      </c>
      <c r="I104" s="101">
        <f>IF(ISNUMBER(G104), $B118 * H104, "")</f>
        <v>12013.729977116705</v>
      </c>
      <c r="J104" s="15">
        <v>945</v>
      </c>
      <c r="K104" s="32">
        <f t="shared" ref="K104:K107" si="52">IF(ISNUMBER(J104), (J104 - $B104) / $B104, "")</f>
        <v>8.1235697940503435E-2</v>
      </c>
      <c r="L104" s="18">
        <f>IF(ISNUMBER(J104), $B118 * K104, "")</f>
        <v>12185.354691075516</v>
      </c>
      <c r="M104" s="31">
        <v>945</v>
      </c>
      <c r="N104" s="32">
        <f t="shared" ref="N104:N107" si="53">IF(ISNUMBER(M104), (M104 - $B104) / $B104, "")</f>
        <v>8.1235697940503435E-2</v>
      </c>
      <c r="O104" s="18">
        <f>IF(ISNUMBER(M104), $B118 * N104, "")</f>
        <v>12185.354691075516</v>
      </c>
      <c r="Q104" s="228"/>
      <c r="R104" s="228"/>
      <c r="S104" s="228"/>
    </row>
    <row r="105" spans="1:19" ht="17.25" thickBot="1">
      <c r="A105" s="125" t="s">
        <v>121</v>
      </c>
      <c r="B105" s="126">
        <v>309</v>
      </c>
      <c r="C105" s="77">
        <v>6.5517241399999995E-2</v>
      </c>
      <c r="D105" s="15">
        <v>339</v>
      </c>
      <c r="E105" s="32">
        <f t="shared" si="50"/>
        <v>9.7087378640776698E-2</v>
      </c>
      <c r="F105" s="18">
        <f>IF(ISNUMBER(D105), $B118 * E105, "")</f>
        <v>14563.106796116504</v>
      </c>
      <c r="G105" s="31">
        <v>335</v>
      </c>
      <c r="H105" s="32">
        <f t="shared" si="51"/>
        <v>8.4142394822006472E-2</v>
      </c>
      <c r="I105" s="101">
        <f>IF(ISNUMBER(G105), $B118 * H105, "")</f>
        <v>12621.359223300971</v>
      </c>
      <c r="J105" s="15">
        <v>339</v>
      </c>
      <c r="K105" s="32">
        <f t="shared" si="52"/>
        <v>9.7087378640776698E-2</v>
      </c>
      <c r="L105" s="18">
        <f>IF(ISNUMBER(J105), $B118 * K105, "")</f>
        <v>14563.106796116504</v>
      </c>
      <c r="M105" s="31">
        <v>339</v>
      </c>
      <c r="N105" s="32">
        <f t="shared" si="53"/>
        <v>9.7087378640776698E-2</v>
      </c>
      <c r="O105" s="18">
        <f>IF(ISNUMBER(M105), $B118 * N105, "")</f>
        <v>14563.106796116504</v>
      </c>
      <c r="Q105" s="228"/>
      <c r="R105" s="228"/>
      <c r="S105" s="228"/>
    </row>
    <row r="106" spans="1:19" ht="17.25" thickBot="1">
      <c r="A106" s="125" t="s">
        <v>188</v>
      </c>
      <c r="B106" s="126">
        <v>215</v>
      </c>
      <c r="C106" s="77">
        <v>6.4356435599999998E-2</v>
      </c>
      <c r="D106" s="15">
        <v>310</v>
      </c>
      <c r="E106" s="32">
        <f t="shared" si="50"/>
        <v>0.44186046511627908</v>
      </c>
      <c r="F106" s="18">
        <f>IF(ISNUMBER(D106), $B118 * E106, "")</f>
        <v>66279.069767441862</v>
      </c>
      <c r="G106" s="31">
        <v>313</v>
      </c>
      <c r="H106" s="32">
        <f t="shared" si="51"/>
        <v>0.45581395348837211</v>
      </c>
      <c r="I106" s="101">
        <f>IF(ISNUMBER(G106), $B118 * H106, "")</f>
        <v>68372.093023255817</v>
      </c>
      <c r="J106" s="15">
        <v>297</v>
      </c>
      <c r="K106" s="32">
        <f t="shared" si="52"/>
        <v>0.38139534883720932</v>
      </c>
      <c r="L106" s="18">
        <f>IF(ISNUMBER(J106), $B118 * K106, "")</f>
        <v>57209.302325581397</v>
      </c>
      <c r="M106" s="31">
        <v>298</v>
      </c>
      <c r="N106" s="32">
        <f t="shared" si="53"/>
        <v>0.38604651162790699</v>
      </c>
      <c r="O106" s="18">
        <f>IF(ISNUMBER(M106), $B118 * N106, "")</f>
        <v>57906.976744186046</v>
      </c>
      <c r="Q106" s="33"/>
      <c r="R106" s="33"/>
    </row>
    <row r="107" spans="1:19" ht="17.25" thickBot="1">
      <c r="A107" s="130" t="s">
        <v>171</v>
      </c>
      <c r="B107" s="131">
        <v>629</v>
      </c>
      <c r="C107" s="79">
        <v>6.4297800299999999E-2</v>
      </c>
      <c r="D107" s="24">
        <v>657</v>
      </c>
      <c r="E107" s="25">
        <f t="shared" si="50"/>
        <v>4.4515103338632747E-2</v>
      </c>
      <c r="F107" s="104">
        <f>IF(ISNUMBER(D107), $B118 * E107, "")</f>
        <v>6677.2655007949124</v>
      </c>
      <c r="G107" s="102">
        <v>656</v>
      </c>
      <c r="H107" s="25">
        <f t="shared" si="51"/>
        <v>4.2925278219395867E-2</v>
      </c>
      <c r="I107" s="103">
        <f>IF(ISNUMBER(G107), $B118 * H107, "")</f>
        <v>6438.7917329093798</v>
      </c>
      <c r="J107" s="24">
        <v>658</v>
      </c>
      <c r="K107" s="25">
        <f t="shared" si="52"/>
        <v>4.6104928457869634E-2</v>
      </c>
      <c r="L107" s="104">
        <f>IF(ISNUMBER(J107), $B118 * K107, "")</f>
        <v>6915.7392686804451</v>
      </c>
      <c r="M107" s="102">
        <v>658</v>
      </c>
      <c r="N107" s="25">
        <f t="shared" si="53"/>
        <v>4.6104928457869634E-2</v>
      </c>
      <c r="O107" s="104">
        <f>IF(ISNUMBER(M107), $B118 * N107, "")</f>
        <v>6915.7392686804451</v>
      </c>
      <c r="Q107" s="237"/>
      <c r="R107" s="238"/>
      <c r="S107" s="239"/>
    </row>
    <row r="108" spans="1:19">
      <c r="A108" s="123" t="s">
        <v>71</v>
      </c>
      <c r="B108" s="124">
        <v>18.399999999999999</v>
      </c>
      <c r="C108" s="76">
        <v>6.3583815000000002E-2</v>
      </c>
      <c r="D108" s="13">
        <v>19.2</v>
      </c>
      <c r="E108" s="14">
        <f>IF(ISNUMBER(D108), (D108 - $B108) / $B108, "")</f>
        <v>4.3478260869565258E-2</v>
      </c>
      <c r="F108" s="16">
        <f>IF(ISNUMBER(D108), $B118 * E108, "")</f>
        <v>6521.7391304347884</v>
      </c>
      <c r="G108" s="29">
        <v>18.899999999999999</v>
      </c>
      <c r="H108" s="14">
        <f>IF(ISNUMBER(G108), (G108 - $B108) / $B108, "")</f>
        <v>2.7173913043478264E-2</v>
      </c>
      <c r="I108" s="100">
        <f>IF(ISNUMBER(G108), $B118 * H108, "")</f>
        <v>4076.0869565217395</v>
      </c>
      <c r="J108" s="13">
        <v>19.3</v>
      </c>
      <c r="K108" s="14">
        <f>IF(ISNUMBER(J108), (J108 - $B108) / $B108, "")</f>
        <v>4.891304347826099E-2</v>
      </c>
      <c r="L108" s="16">
        <f>IF(ISNUMBER(J108), $B118 * K108, "")</f>
        <v>7336.9565217391482</v>
      </c>
      <c r="M108" s="29">
        <v>19.3</v>
      </c>
      <c r="N108" s="14">
        <f>IF(ISNUMBER(M108), (M108 - $B108) / $B108, "")</f>
        <v>4.891304347826099E-2</v>
      </c>
      <c r="O108" s="16">
        <f>IF(ISNUMBER(M108), $B118 * N108, "")</f>
        <v>7336.9565217391482</v>
      </c>
      <c r="Q108" s="240"/>
      <c r="R108" s="241"/>
      <c r="S108" s="242"/>
    </row>
    <row r="109" spans="1:19" ht="17.25" thickBot="1">
      <c r="A109" s="125" t="s">
        <v>333</v>
      </c>
      <c r="B109" s="126">
        <v>163300</v>
      </c>
      <c r="C109" s="77">
        <v>6.3151041699999994E-2</v>
      </c>
      <c r="D109" s="15">
        <v>173100</v>
      </c>
      <c r="E109" s="32">
        <f t="shared" ref="E109:E112" si="54">IF(ISNUMBER(D109), (D109 - $B109) / $B109, "")</f>
        <v>6.0012247397428047E-2</v>
      </c>
      <c r="F109" s="18">
        <f>IF(ISNUMBER(D109), $B118 * E109, "")</f>
        <v>9001.8371096142073</v>
      </c>
      <c r="G109" s="31">
        <v>169650</v>
      </c>
      <c r="H109" s="32">
        <f t="shared" ref="H109:H112" si="55">IF(ISNUMBER(G109), (G109 - $B109) / $B109, "")</f>
        <v>3.8885486834047765E-2</v>
      </c>
      <c r="I109" s="101">
        <f>IF(ISNUMBER(G109), $B118 * H109, "")</f>
        <v>5832.8230251071645</v>
      </c>
      <c r="J109" s="15">
        <v>168000</v>
      </c>
      <c r="K109" s="32">
        <f t="shared" ref="K109:K112" si="56">IF(ISNUMBER(J109), (J109 - $B109) / $B109, "")</f>
        <v>2.878138395590937E-2</v>
      </c>
      <c r="L109" s="18">
        <f>IF(ISNUMBER(J109), $B118 * K109, "")</f>
        <v>4317.2075933864053</v>
      </c>
      <c r="M109" s="31">
        <v>168000</v>
      </c>
      <c r="N109" s="32">
        <f t="shared" ref="N109:N112" si="57">IF(ISNUMBER(M109), (M109 - $B109) / $B109, "")</f>
        <v>2.878138395590937E-2</v>
      </c>
      <c r="O109" s="18">
        <f>IF(ISNUMBER(M109), $B118 * N109, "")</f>
        <v>4317.2075933864053</v>
      </c>
      <c r="Q109" s="243"/>
      <c r="R109" s="244"/>
      <c r="S109" s="245"/>
    </row>
    <row r="110" spans="1:19" ht="17.25" thickBot="1">
      <c r="A110" s="125" t="s">
        <v>117</v>
      </c>
      <c r="B110" s="126">
        <v>2975</v>
      </c>
      <c r="C110" s="77">
        <v>4.7535211299999998E-2</v>
      </c>
      <c r="D110" s="15">
        <v>3175</v>
      </c>
      <c r="E110" s="32">
        <f t="shared" si="54"/>
        <v>6.7226890756302518E-2</v>
      </c>
      <c r="F110" s="18">
        <f>IF(ISNUMBER(D110), $B118 * E110, "")</f>
        <v>10084.033613445377</v>
      </c>
      <c r="G110" s="31">
        <v>3135</v>
      </c>
      <c r="H110" s="32">
        <f t="shared" si="55"/>
        <v>5.378151260504202E-2</v>
      </c>
      <c r="I110" s="101">
        <f>IF(ISNUMBER(G110), $B118 * H110, "")</f>
        <v>8067.226890756303</v>
      </c>
      <c r="J110" s="15">
        <v>3160</v>
      </c>
      <c r="K110" s="32">
        <f t="shared" si="56"/>
        <v>6.2184873949579833E-2</v>
      </c>
      <c r="L110" s="18">
        <f>IF(ISNUMBER(J110), $B118 * K110, "")</f>
        <v>9327.7310924369758</v>
      </c>
      <c r="M110" s="31">
        <v>3155</v>
      </c>
      <c r="N110" s="32">
        <f t="shared" si="57"/>
        <v>6.0504201680672269E-2</v>
      </c>
      <c r="O110" s="18">
        <f>IF(ISNUMBER(M110), $B118 * N110, "")</f>
        <v>9075.6302521008402</v>
      </c>
      <c r="Q110" s="228"/>
      <c r="R110" s="228"/>
      <c r="S110" s="228"/>
    </row>
    <row r="111" spans="1:19" ht="17.25" thickBot="1">
      <c r="A111" s="125" t="s">
        <v>228</v>
      </c>
      <c r="B111" s="126">
        <v>1045</v>
      </c>
      <c r="C111" s="77">
        <v>4.7094188400000001E-2</v>
      </c>
      <c r="D111" s="15">
        <v>1185</v>
      </c>
      <c r="E111" s="32">
        <f t="shared" si="54"/>
        <v>0.13397129186602871</v>
      </c>
      <c r="F111" s="18">
        <f>IF(ISNUMBER(D111), $B118 * E111, "")</f>
        <v>20095.693779904308</v>
      </c>
      <c r="G111" s="31">
        <v>1155</v>
      </c>
      <c r="H111" s="32">
        <f t="shared" si="55"/>
        <v>0.10526315789473684</v>
      </c>
      <c r="I111" s="101">
        <f>IF(ISNUMBER(G111), $B118 * H111, "")</f>
        <v>15789.473684210525</v>
      </c>
      <c r="J111" s="15">
        <v>1140</v>
      </c>
      <c r="K111" s="32">
        <f t="shared" si="56"/>
        <v>9.0909090909090912E-2</v>
      </c>
      <c r="L111" s="18">
        <f>IF(ISNUMBER(J111), $B118 * K111, "")</f>
        <v>13636.363636363636</v>
      </c>
      <c r="M111" s="31">
        <v>1145</v>
      </c>
      <c r="N111" s="32">
        <f t="shared" si="57"/>
        <v>9.569377990430622E-2</v>
      </c>
      <c r="O111" s="18">
        <f>IF(ISNUMBER(M111), $B118 * N111, "")</f>
        <v>14354.066985645934</v>
      </c>
      <c r="Q111" s="223"/>
      <c r="R111" s="223"/>
      <c r="S111" s="223"/>
    </row>
    <row r="112" spans="1:19" ht="17.25" thickBot="1">
      <c r="A112" s="127" t="s">
        <v>196</v>
      </c>
      <c r="B112" s="128">
        <v>118</v>
      </c>
      <c r="C112" s="78">
        <v>4.4247787599999998E-2</v>
      </c>
      <c r="D112" s="20">
        <v>125</v>
      </c>
      <c r="E112" s="21">
        <f t="shared" si="54"/>
        <v>5.9322033898305086E-2</v>
      </c>
      <c r="F112" s="22">
        <f>IF(ISNUMBER(D112), $B118 * E112, "")</f>
        <v>8898.3050847457635</v>
      </c>
      <c r="G112" s="30">
        <v>124</v>
      </c>
      <c r="H112" s="21">
        <f t="shared" si="55"/>
        <v>5.0847457627118647E-2</v>
      </c>
      <c r="I112" s="105">
        <f>IF(ISNUMBER(G112), $B118 * H112, "")</f>
        <v>7627.1186440677975</v>
      </c>
      <c r="J112" s="20">
        <v>125</v>
      </c>
      <c r="K112" s="21">
        <f t="shared" si="56"/>
        <v>5.9322033898305086E-2</v>
      </c>
      <c r="L112" s="22">
        <f>IF(ISNUMBER(J112), $B118 * K112, "")</f>
        <v>8898.3050847457635</v>
      </c>
      <c r="M112" s="30">
        <v>124</v>
      </c>
      <c r="N112" s="21">
        <f t="shared" si="57"/>
        <v>5.0847457627118647E-2</v>
      </c>
      <c r="O112" s="22">
        <f>IF(ISNUMBER(M112), $B118 * N112, "")</f>
        <v>7627.1186440677975</v>
      </c>
      <c r="Q112" s="223"/>
      <c r="R112" s="223"/>
      <c r="S112" s="223"/>
    </row>
    <row r="113" spans="1:19" ht="17.25" thickBot="1">
      <c r="A113" s="125" t="s">
        <v>64</v>
      </c>
      <c r="B113" s="129">
        <v>28.4</v>
      </c>
      <c r="C113" s="80">
        <v>4.4117647099999997E-2</v>
      </c>
      <c r="D113" s="106">
        <v>31</v>
      </c>
      <c r="E113" s="107">
        <f>IF(ISNUMBER(D113), (D113 - $B113) / $B113, "")</f>
        <v>9.1549295774647946E-2</v>
      </c>
      <c r="F113" s="108">
        <f>IF(ISNUMBER(D113), $B118 * E113, "")</f>
        <v>13732.394366197192</v>
      </c>
      <c r="G113" s="109">
        <v>30.6</v>
      </c>
      <c r="H113" s="107">
        <f>IF(ISNUMBER(G113), (G113 - $B113) / $B113, "")</f>
        <v>7.7464788732394471E-2</v>
      </c>
      <c r="I113" s="110">
        <f>IF(ISNUMBER(G113), $B118 * H113, "")</f>
        <v>11619.71830985917</v>
      </c>
      <c r="J113" s="106">
        <v>30.3</v>
      </c>
      <c r="K113" s="107">
        <f>IF(ISNUMBER(J113), (J113 - $B113) / $B113, "")</f>
        <v>6.6901408450704303E-2</v>
      </c>
      <c r="L113" s="108">
        <f>IF(ISNUMBER(J113), $B118 * K113, "")</f>
        <v>10035.211267605646</v>
      </c>
      <c r="M113" s="109">
        <v>30.3</v>
      </c>
      <c r="N113" s="107">
        <f>IF(ISNUMBER(M113), (M113 - $B113) / $B113, "")</f>
        <v>6.6901408450704303E-2</v>
      </c>
      <c r="O113" s="108">
        <f>IF(ISNUMBER(M113), $B118 * N113, "")</f>
        <v>10035.211267605646</v>
      </c>
      <c r="Q113" s="228"/>
      <c r="R113" s="228"/>
      <c r="S113" s="228"/>
    </row>
    <row r="114" spans="1:19" ht="17.25" thickBot="1">
      <c r="A114" s="125" t="s">
        <v>135</v>
      </c>
      <c r="B114" s="126">
        <v>199</v>
      </c>
      <c r="C114" s="77">
        <v>4.1884816800000002E-2</v>
      </c>
      <c r="D114" s="15">
        <v>207</v>
      </c>
      <c r="E114" s="32">
        <f t="shared" ref="E114:E117" si="58">IF(ISNUMBER(D114), (D114 - $B114) / $B114, "")</f>
        <v>4.0201005025125629E-2</v>
      </c>
      <c r="F114" s="18">
        <f>IF(ISNUMBER(D114), $B118 * E114, "")</f>
        <v>6030.150753768844</v>
      </c>
      <c r="G114" s="31">
        <v>203</v>
      </c>
      <c r="H114" s="32">
        <f t="shared" ref="H114:H117" si="59">IF(ISNUMBER(G114), (G114 - $B114) / $B114, "")</f>
        <v>2.0100502512562814E-2</v>
      </c>
      <c r="I114" s="101">
        <f>IF(ISNUMBER(G114), $B118 * H114, "")</f>
        <v>3015.075376884422</v>
      </c>
      <c r="J114" s="15">
        <v>204</v>
      </c>
      <c r="K114" s="32">
        <f t="shared" ref="K114:K117" si="60">IF(ISNUMBER(J114), (J114 - $B114) / $B114, "")</f>
        <v>2.5125628140703519E-2</v>
      </c>
      <c r="L114" s="18">
        <f>IF(ISNUMBER(J114), $B118 * K114, "")</f>
        <v>3768.844221105528</v>
      </c>
      <c r="M114" s="31">
        <v>204</v>
      </c>
      <c r="N114" s="32">
        <f t="shared" ref="N114:N117" si="61">IF(ISNUMBER(M114), (M114 - $B114) / $B114, "")</f>
        <v>2.5125628140703519E-2</v>
      </c>
      <c r="O114" s="18">
        <f>IF(ISNUMBER(M114), $B118 * N114, "")</f>
        <v>3768.844221105528</v>
      </c>
      <c r="Q114" s="228"/>
      <c r="R114" s="228"/>
      <c r="S114" s="228"/>
    </row>
    <row r="115" spans="1:19" ht="17.25" thickBot="1">
      <c r="A115" s="125" t="s">
        <v>157</v>
      </c>
      <c r="B115" s="126">
        <v>1140</v>
      </c>
      <c r="C115" s="77">
        <v>4.1095890400000001E-2</v>
      </c>
      <c r="D115" s="15">
        <v>1215</v>
      </c>
      <c r="E115" s="32">
        <f t="shared" si="58"/>
        <v>6.5789473684210523E-2</v>
      </c>
      <c r="F115" s="18">
        <f>IF(ISNUMBER(D115), $B118 * E115, "")</f>
        <v>9868.4210526315783</v>
      </c>
      <c r="G115" s="31">
        <v>1195</v>
      </c>
      <c r="H115" s="32">
        <f t="shared" si="59"/>
        <v>4.8245614035087717E-2</v>
      </c>
      <c r="I115" s="101">
        <f>IF(ISNUMBER(G115), $B118 * H115, "")</f>
        <v>7236.8421052631575</v>
      </c>
      <c r="J115" s="15">
        <v>1205</v>
      </c>
      <c r="K115" s="32">
        <f t="shared" si="60"/>
        <v>5.701754385964912E-2</v>
      </c>
      <c r="L115" s="18">
        <f>IF(ISNUMBER(J115), $B118 * K115, "")</f>
        <v>8552.6315789473683</v>
      </c>
      <c r="M115" s="31">
        <v>1205</v>
      </c>
      <c r="N115" s="32">
        <f t="shared" si="61"/>
        <v>5.701754385964912E-2</v>
      </c>
      <c r="O115" s="18">
        <f>IF(ISNUMBER(M115), $B118 * N115, "")</f>
        <v>8552.6315789473683</v>
      </c>
      <c r="Q115" s="228"/>
      <c r="R115" s="228"/>
      <c r="S115" s="228"/>
    </row>
    <row r="116" spans="1:19">
      <c r="A116" s="125" t="s">
        <v>169</v>
      </c>
      <c r="B116" s="126">
        <v>1700</v>
      </c>
      <c r="C116" s="77">
        <v>3.9755351699999997E-2</v>
      </c>
      <c r="D116" s="15">
        <v>1875</v>
      </c>
      <c r="E116" s="32">
        <f t="shared" si="58"/>
        <v>0.10294117647058823</v>
      </c>
      <c r="F116" s="18">
        <f>IF(ISNUMBER(D116), $B118 * E116, "")</f>
        <v>15441.176470588234</v>
      </c>
      <c r="G116" s="31">
        <v>1855</v>
      </c>
      <c r="H116" s="32">
        <f t="shared" si="59"/>
        <v>9.1176470588235289E-2</v>
      </c>
      <c r="I116" s="101">
        <f>IF(ISNUMBER(G116), $B118 * H116, "")</f>
        <v>13676.470588235294</v>
      </c>
      <c r="J116" s="15">
        <v>1860</v>
      </c>
      <c r="K116" s="32">
        <f t="shared" si="60"/>
        <v>9.4117647058823528E-2</v>
      </c>
      <c r="L116" s="18">
        <f>IF(ISNUMBER(J116), $B118 * K116, "")</f>
        <v>14117.64705882353</v>
      </c>
      <c r="M116" s="31">
        <v>1860</v>
      </c>
      <c r="N116" s="32">
        <f t="shared" si="61"/>
        <v>9.4117647058823528E-2</v>
      </c>
      <c r="O116" s="18">
        <f>IF(ISNUMBER(M116), $B118 * N116, "")</f>
        <v>14117.64705882353</v>
      </c>
      <c r="Q116" s="250"/>
      <c r="R116" s="251"/>
      <c r="S116" s="252"/>
    </row>
    <row r="117" spans="1:19" ht="17.25" thickBot="1">
      <c r="A117" s="130" t="s">
        <v>145</v>
      </c>
      <c r="B117" s="131">
        <v>10.5</v>
      </c>
      <c r="C117" s="79">
        <v>3.9603960399999999E-2</v>
      </c>
      <c r="D117" s="24">
        <v>11.1</v>
      </c>
      <c r="E117" s="25">
        <f t="shared" si="58"/>
        <v>5.7142857142857106E-2</v>
      </c>
      <c r="F117" s="104">
        <f>IF(ISNUMBER(D117), $B118 * E117, "")</f>
        <v>8571.4285714285652</v>
      </c>
      <c r="G117" s="102">
        <v>10.9</v>
      </c>
      <c r="H117" s="25">
        <f t="shared" si="59"/>
        <v>3.8095238095238126E-2</v>
      </c>
      <c r="I117" s="103">
        <f>IF(ISNUMBER(G117), $B118 * H117, "")</f>
        <v>5714.2857142857192</v>
      </c>
      <c r="J117" s="24">
        <v>11.1</v>
      </c>
      <c r="K117" s="25">
        <f t="shared" si="60"/>
        <v>5.7142857142857106E-2</v>
      </c>
      <c r="L117" s="104">
        <f>IF(ISNUMBER(J117), $B118 * K117, "")</f>
        <v>8571.4285714285652</v>
      </c>
      <c r="M117" s="102">
        <v>11.1</v>
      </c>
      <c r="N117" s="25">
        <f t="shared" si="61"/>
        <v>5.7142857142857106E-2</v>
      </c>
      <c r="O117" s="104">
        <f>IF(ISNUMBER(M117), $B118 * N117, "")</f>
        <v>8571.4285714285652</v>
      </c>
      <c r="Q117" s="253"/>
      <c r="R117" s="254"/>
      <c r="S117" s="255"/>
    </row>
    <row r="118" spans="1:19" ht="17.25" thickBot="1">
      <c r="A118" s="132" t="s">
        <v>266</v>
      </c>
      <c r="B118" s="261">
        <f>$B$37</f>
        <v>150000</v>
      </c>
      <c r="C118" s="262"/>
      <c r="D118" s="26" t="s">
        <v>267</v>
      </c>
      <c r="E118" s="27">
        <f>IF(COUNT(E98:E117), SUM(E98:E117) / COUNT(E98:E117), 0)</f>
        <v>9.8473603403748861E-2</v>
      </c>
      <c r="F118" s="28">
        <f>SUM(F98:F117)</f>
        <v>295420.81021124654</v>
      </c>
      <c r="G118" s="26" t="s">
        <v>267</v>
      </c>
      <c r="H118" s="27">
        <f>IF(COUNT(H98:H117), SUM(H98:H117) / COUNT(H98:H117), 0)</f>
        <v>7.7278689828535155E-2</v>
      </c>
      <c r="I118" s="28">
        <f>SUM(I98:I117)</f>
        <v>231836.06948560543</v>
      </c>
      <c r="J118" s="26" t="s">
        <v>267</v>
      </c>
      <c r="K118" s="27">
        <f>IF(COUNT(K98:K117), SUM(K98:K117) / COUNT(K98:K117), 0)</f>
        <v>7.5994024598891693E-2</v>
      </c>
      <c r="L118" s="28">
        <f>SUM(L98:L117)</f>
        <v>227982.07379667513</v>
      </c>
      <c r="M118" s="26" t="s">
        <v>267</v>
      </c>
      <c r="N118" s="27">
        <f>IF(COUNT(N98:N117), SUM(N98:N117) / COUNT(N98:N117), 0)</f>
        <v>7.5996775036526826E-2</v>
      </c>
      <c r="O118" s="28">
        <f>SUM(O98:O117)</f>
        <v>227990.32510958047</v>
      </c>
      <c r="Q118" s="256"/>
      <c r="R118" s="257"/>
      <c r="S118" s="258"/>
    </row>
    <row r="120" spans="1:19" ht="17.25" thickBot="1"/>
    <row r="121" spans="1:19" ht="17.25" thickBot="1">
      <c r="A121" s="202" t="s">
        <v>254</v>
      </c>
      <c r="B121" s="203"/>
      <c r="C121" s="203"/>
      <c r="D121" s="203"/>
      <c r="E121" s="203"/>
      <c r="F121" s="203"/>
      <c r="G121" s="203"/>
      <c r="H121" s="203"/>
      <c r="I121" s="203"/>
      <c r="J121" s="203"/>
      <c r="K121" s="203"/>
      <c r="L121" s="203"/>
      <c r="M121" s="203"/>
      <c r="N121" s="203"/>
      <c r="O121" s="204"/>
      <c r="Q121" s="223"/>
      <c r="R121" s="223"/>
      <c r="S121" s="223"/>
    </row>
    <row r="122" spans="1:19" ht="17.25" thickBot="1">
      <c r="A122" s="198" t="s">
        <v>263</v>
      </c>
      <c r="B122" s="202" t="s">
        <v>49</v>
      </c>
      <c r="C122" s="204"/>
      <c r="D122" s="202" t="s">
        <v>57</v>
      </c>
      <c r="E122" s="203"/>
      <c r="F122" s="204"/>
      <c r="G122" s="229">
        <f>_xlfn.IFNA(VLOOKUP(B122, 현재가테이블!$B$2:$D$200, 2, FALSE), "-")</f>
        <v>48446000</v>
      </c>
      <c r="H122" s="230"/>
      <c r="I122" s="231"/>
      <c r="J122" s="202" t="s">
        <v>58</v>
      </c>
      <c r="K122" s="203"/>
      <c r="L122" s="204"/>
      <c r="M122" s="232">
        <f>_xlfn.IFNA(VLOOKUP(B122, 현재가테이블!$B$2:$D$200, 3, FALSE), "-")</f>
        <v>4.5040769699999997E-2</v>
      </c>
      <c r="N122" s="233"/>
      <c r="O122" s="234"/>
      <c r="Q122" s="223"/>
      <c r="R122" s="223"/>
      <c r="S122" s="223"/>
    </row>
    <row r="123" spans="1:19" ht="17.25" thickBot="1">
      <c r="A123" s="263" t="s">
        <v>54</v>
      </c>
      <c r="B123" s="265" t="str">
        <f>TEXT($G$1, "[$-ko-KR]yyyy-mm-dd(ddd) ") &amp; "오전 00:00"</f>
        <v>2022-02-26(토) 오전 00:00</v>
      </c>
      <c r="C123" s="266"/>
      <c r="D123" s="225" t="str">
        <f>TEXT($G$1, "[$-ko-KR]yyyy-mm-dd(ddd) ") &amp; "오후 14:00"</f>
        <v>2022-02-26(토) 오후 14:00</v>
      </c>
      <c r="E123" s="226"/>
      <c r="F123" s="227"/>
      <c r="G123" s="225" t="str">
        <f>TEXT($G$1, "[$-ko-KR]yyyy-mm-dd(ddd) ") &amp; "오후 19:00"</f>
        <v>2022-02-26(토) 오후 19:00</v>
      </c>
      <c r="H123" s="226"/>
      <c r="I123" s="227"/>
      <c r="J123" s="225" t="str">
        <f>TEXT($G$1, "[$-ko-KR]yyyy-mm-dd(ddd) ") &amp; "오후 21:00"</f>
        <v>2022-02-26(토) 오후 21:00</v>
      </c>
      <c r="K123" s="226"/>
      <c r="L123" s="227"/>
      <c r="M123" s="225" t="str">
        <f>TEXT($G$1+1, "[$-ko-KR]yyyy-mm-dd(ddd) ") &amp; "오전 00:00"</f>
        <v>2022-02-27(일) 오전 00:00</v>
      </c>
      <c r="N123" s="226"/>
      <c r="O123" s="227"/>
      <c r="Q123" s="223"/>
      <c r="R123" s="223"/>
      <c r="S123" s="223"/>
    </row>
    <row r="124" spans="1:19" ht="17.25" thickBot="1">
      <c r="A124" s="264"/>
      <c r="B124" s="121" t="s">
        <v>57</v>
      </c>
      <c r="C124" s="122" t="s">
        <v>58</v>
      </c>
      <c r="D124" s="2" t="s">
        <v>57</v>
      </c>
      <c r="E124" s="10" t="s">
        <v>264</v>
      </c>
      <c r="F124" s="11" t="s">
        <v>265</v>
      </c>
      <c r="G124" s="199" t="s">
        <v>57</v>
      </c>
      <c r="H124" s="200" t="s">
        <v>264</v>
      </c>
      <c r="I124" s="201" t="s">
        <v>265</v>
      </c>
      <c r="J124" s="10" t="s">
        <v>57</v>
      </c>
      <c r="K124" s="10" t="s">
        <v>264</v>
      </c>
      <c r="L124" s="115" t="s">
        <v>265</v>
      </c>
      <c r="M124" s="2" t="s">
        <v>57</v>
      </c>
      <c r="N124" s="10" t="s">
        <v>264</v>
      </c>
      <c r="O124" s="66" t="s">
        <v>265</v>
      </c>
      <c r="Q124" s="228"/>
      <c r="R124" s="228"/>
      <c r="S124" s="228"/>
    </row>
    <row r="125" spans="1:19" ht="17.25" thickBot="1">
      <c r="A125" s="123" t="s">
        <v>206</v>
      </c>
      <c r="B125" s="124">
        <v>10.7</v>
      </c>
      <c r="C125" s="76">
        <v>3.8834951499999999E-2</v>
      </c>
      <c r="D125" s="13">
        <v>11.2</v>
      </c>
      <c r="E125" s="14">
        <f>IF(ISNUMBER(D125), (D125 - $B125) / $B125, "")</f>
        <v>4.6728971962616828E-2</v>
      </c>
      <c r="F125" s="16">
        <f>IF(ISNUMBER(D125), $B145 * E125, "")</f>
        <v>7009.3457943925241</v>
      </c>
      <c r="G125" s="29">
        <v>11.1</v>
      </c>
      <c r="H125" s="14">
        <f>IF(ISNUMBER(G125), (G125 - $B125) / $B125, "")</f>
        <v>3.7383177570093497E-2</v>
      </c>
      <c r="I125" s="100">
        <f>IF(ISNUMBER(G125), $B145 * H125, "")</f>
        <v>5607.4766355140246</v>
      </c>
      <c r="J125" s="13">
        <v>11.3</v>
      </c>
      <c r="K125" s="14">
        <f>IF(ISNUMBER(J125), (J125 - $B125) / $B125, "")</f>
        <v>5.6074766355140325E-2</v>
      </c>
      <c r="L125" s="16">
        <f>IF(ISNUMBER(J125), $B145 * K125, "")</f>
        <v>8411.2149532710482</v>
      </c>
      <c r="M125" s="29">
        <v>11.3</v>
      </c>
      <c r="N125" s="14">
        <f>IF(ISNUMBER(M125), (M125 - $B125) / $B125, "")</f>
        <v>5.6074766355140325E-2</v>
      </c>
      <c r="O125" s="16">
        <f>IF(ISNUMBER(M125), $B145 * N125, "")</f>
        <v>8411.2149532710482</v>
      </c>
      <c r="Q125" s="223"/>
      <c r="R125" s="223"/>
      <c r="S125" s="223"/>
    </row>
    <row r="126" spans="1:19" ht="17.25" thickBot="1">
      <c r="A126" s="125" t="s">
        <v>212</v>
      </c>
      <c r="B126" s="126">
        <v>6.68</v>
      </c>
      <c r="C126" s="77">
        <v>3.5658914700000002E-2</v>
      </c>
      <c r="D126" s="15">
        <v>7.17</v>
      </c>
      <c r="E126" s="32">
        <f t="shared" ref="E126:E129" si="62">IF(ISNUMBER(D126), (D126 - $B126) / $B126, "")</f>
        <v>7.335329341317369E-2</v>
      </c>
      <c r="F126" s="18">
        <f>IF(ISNUMBER(D126), $B145 * E126, "")</f>
        <v>11002.994011976054</v>
      </c>
      <c r="G126" s="31">
        <v>7.1</v>
      </c>
      <c r="H126" s="32">
        <f t="shared" ref="H126:H129" si="63">IF(ISNUMBER(G126), (G126 - $B126) / $B126, "")</f>
        <v>6.2874251497005984E-2</v>
      </c>
      <c r="I126" s="101">
        <f>IF(ISNUMBER(G126), $B145 * H126, "")</f>
        <v>9431.1377245508975</v>
      </c>
      <c r="J126" s="15">
        <v>7.22</v>
      </c>
      <c r="K126" s="32">
        <f t="shared" ref="K126:K129" si="64">IF(ISNUMBER(J126), (J126 - $B126) / $B126, "")</f>
        <v>8.0838323353293426E-2</v>
      </c>
      <c r="L126" s="18">
        <f>IF(ISNUMBER(J126), $B145 * K126, "")</f>
        <v>12125.748502994014</v>
      </c>
      <c r="M126" s="31">
        <v>7.24</v>
      </c>
      <c r="N126" s="32">
        <f t="shared" ref="N126:N129" si="65">IF(ISNUMBER(M126), (M126 - $B126) / $B126, "")</f>
        <v>8.3832335329341395E-2</v>
      </c>
      <c r="O126" s="18">
        <f>IF(ISNUMBER(M126), $B145 * N126, "")</f>
        <v>12574.850299401209</v>
      </c>
      <c r="Q126" s="223"/>
      <c r="R126" s="223"/>
      <c r="S126" s="223"/>
    </row>
    <row r="127" spans="1:19" ht="17.25" thickBot="1">
      <c r="A127" s="125" t="s">
        <v>186</v>
      </c>
      <c r="B127" s="126">
        <v>9.93</v>
      </c>
      <c r="C127" s="77">
        <v>3.4375000000000003E-2</v>
      </c>
      <c r="D127" s="15">
        <v>10.4</v>
      </c>
      <c r="E127" s="32">
        <f t="shared" si="62"/>
        <v>4.7331319234642566E-2</v>
      </c>
      <c r="F127" s="18">
        <f>IF(ISNUMBER(D127), $B145 * E127, "")</f>
        <v>7099.697885196385</v>
      </c>
      <c r="G127" s="31">
        <v>10.3</v>
      </c>
      <c r="H127" s="32">
        <f t="shared" si="63"/>
        <v>3.7260825780463344E-2</v>
      </c>
      <c r="I127" s="101">
        <f>IF(ISNUMBER(G127), $B145 * H127, "")</f>
        <v>5589.123867069502</v>
      </c>
      <c r="J127" s="15">
        <v>10.4</v>
      </c>
      <c r="K127" s="32">
        <f t="shared" si="64"/>
        <v>4.7331319234642566E-2</v>
      </c>
      <c r="L127" s="18">
        <f>IF(ISNUMBER(J127), $B145 * K127, "")</f>
        <v>7099.697885196385</v>
      </c>
      <c r="M127" s="31">
        <v>10.4</v>
      </c>
      <c r="N127" s="32">
        <f t="shared" si="65"/>
        <v>4.7331319234642566E-2</v>
      </c>
      <c r="O127" s="18">
        <f>IF(ISNUMBER(M127), $B145 * N127, "")</f>
        <v>7099.697885196385</v>
      </c>
      <c r="Q127" s="228"/>
      <c r="R127" s="228"/>
      <c r="S127" s="228"/>
    </row>
    <row r="128" spans="1:19" ht="17.25" thickBot="1">
      <c r="A128" s="125" t="s">
        <v>342</v>
      </c>
      <c r="B128" s="126">
        <v>9.1300000000000008</v>
      </c>
      <c r="C128" s="77">
        <v>3.2805429900000002E-2</v>
      </c>
      <c r="D128" s="15">
        <v>9.5399999999999991</v>
      </c>
      <c r="E128" s="32">
        <f t="shared" si="62"/>
        <v>4.4906900328586893E-2</v>
      </c>
      <c r="F128" s="18">
        <f>IF(ISNUMBER(D128), $B145 * E128, "")</f>
        <v>6736.0350492880343</v>
      </c>
      <c r="G128" s="31">
        <v>9.3699999999999992</v>
      </c>
      <c r="H128" s="32">
        <f t="shared" si="63"/>
        <v>2.6286966046002017E-2</v>
      </c>
      <c r="I128" s="101">
        <f>IF(ISNUMBER(G128), $B145 * H128, "")</f>
        <v>3943.0449069003025</v>
      </c>
      <c r="J128" s="15">
        <v>9.59</v>
      </c>
      <c r="K128" s="32">
        <f t="shared" si="64"/>
        <v>5.0383351588170762E-2</v>
      </c>
      <c r="L128" s="18">
        <f>IF(ISNUMBER(J128), $B145 * K128, "")</f>
        <v>7557.5027382256139</v>
      </c>
      <c r="M128" s="31">
        <v>9.59</v>
      </c>
      <c r="N128" s="32">
        <f t="shared" si="65"/>
        <v>5.0383351588170762E-2</v>
      </c>
      <c r="O128" s="18">
        <f>IF(ISNUMBER(M128), $B145 * N128, "")</f>
        <v>7557.5027382256139</v>
      </c>
      <c r="Q128" s="228"/>
      <c r="R128" s="228"/>
      <c r="S128" s="228"/>
    </row>
    <row r="129" spans="1:19" ht="17.25" thickBot="1">
      <c r="A129" s="127" t="s">
        <v>331</v>
      </c>
      <c r="B129" s="128">
        <v>8.9899999999999994E-2</v>
      </c>
      <c r="C129" s="78">
        <v>3.2146957499999997E-2</v>
      </c>
      <c r="D129" s="20">
        <v>9.2600000000000002E-2</v>
      </c>
      <c r="E129" s="21">
        <f t="shared" si="62"/>
        <v>3.0033370411568498E-2</v>
      </c>
      <c r="F129" s="22">
        <f>IF(ISNUMBER(D129), $B145 * E129, "")</f>
        <v>4505.0055617352746</v>
      </c>
      <c r="G129" s="30">
        <v>9.0899999999999995E-2</v>
      </c>
      <c r="H129" s="21">
        <f t="shared" si="63"/>
        <v>1.1123470522803125E-2</v>
      </c>
      <c r="I129" s="105">
        <f>IF(ISNUMBER(G129), $B145 * H129, "")</f>
        <v>1668.5205784204688</v>
      </c>
      <c r="J129" s="20">
        <v>9.2100000000000001E-2</v>
      </c>
      <c r="K129" s="21">
        <f t="shared" si="64"/>
        <v>2.4471635150166936E-2</v>
      </c>
      <c r="L129" s="22">
        <f>IF(ISNUMBER(J129), $B145 * K129, "")</f>
        <v>3670.7452725250405</v>
      </c>
      <c r="M129" s="30">
        <v>9.2100000000000001E-2</v>
      </c>
      <c r="N129" s="21">
        <f t="shared" si="65"/>
        <v>2.4471635150166936E-2</v>
      </c>
      <c r="O129" s="22">
        <f>IF(ISNUMBER(M129), $B145 * N129, "")</f>
        <v>3670.7452725250405</v>
      </c>
      <c r="Q129" s="228"/>
      <c r="R129" s="228"/>
      <c r="S129" s="228"/>
    </row>
    <row r="130" spans="1:19" ht="17.25" thickBot="1">
      <c r="A130" s="125" t="s">
        <v>127</v>
      </c>
      <c r="B130" s="129">
        <v>76.5</v>
      </c>
      <c r="C130" s="80">
        <v>2.9609690399999999E-2</v>
      </c>
      <c r="D130" s="106">
        <v>81</v>
      </c>
      <c r="E130" s="107">
        <f>IF(ISNUMBER(D130), (D130 - $B130) / $B130, "")</f>
        <v>5.8823529411764705E-2</v>
      </c>
      <c r="F130" s="108">
        <f>IF(ISNUMBER(D130), $B145 * E130, "")</f>
        <v>8823.5294117647063</v>
      </c>
      <c r="G130" s="109">
        <v>80.099999999999994</v>
      </c>
      <c r="H130" s="107">
        <f>IF(ISNUMBER(G130), (G130 - $B130) / $B130, "")</f>
        <v>4.7058823529411688E-2</v>
      </c>
      <c r="I130" s="110">
        <f>IF(ISNUMBER(G130), $B145 * H130, "")</f>
        <v>7058.823529411753</v>
      </c>
      <c r="J130" s="106">
        <v>81.8</v>
      </c>
      <c r="K130" s="107">
        <f>IF(ISNUMBER(J130), (J130 - $B130) / $B130, "")</f>
        <v>6.9281045751633949E-2</v>
      </c>
      <c r="L130" s="108">
        <f>IF(ISNUMBER(J130), $B145 * K130, "")</f>
        <v>10392.156862745092</v>
      </c>
      <c r="M130" s="109">
        <v>81.8</v>
      </c>
      <c r="N130" s="107">
        <f>IF(ISNUMBER(M130), (M130 - $B130) / $B130, "")</f>
        <v>6.9281045751633949E-2</v>
      </c>
      <c r="O130" s="108">
        <f>IF(ISNUMBER(M130), $B145 * N130, "")</f>
        <v>10392.156862745092</v>
      </c>
      <c r="Q130" s="228"/>
      <c r="R130" s="228"/>
      <c r="S130" s="228"/>
    </row>
    <row r="131" spans="1:19" ht="17.25" thickBot="1">
      <c r="A131" s="125" t="s">
        <v>200</v>
      </c>
      <c r="B131" s="126">
        <v>10.9</v>
      </c>
      <c r="C131" s="77">
        <v>2.8301886799999999E-2</v>
      </c>
      <c r="D131" s="15">
        <v>11.5</v>
      </c>
      <c r="E131" s="32">
        <f t="shared" ref="E131:E134" si="66">IF(ISNUMBER(D131), (D131 - $B131) / $B131, "")</f>
        <v>5.5045871559632996E-2</v>
      </c>
      <c r="F131" s="18">
        <f>IF(ISNUMBER(D131), $B145 * E131, "")</f>
        <v>8256.8807339449486</v>
      </c>
      <c r="G131" s="31">
        <v>11.2</v>
      </c>
      <c r="H131" s="32">
        <f t="shared" ref="H131:H134" si="67">IF(ISNUMBER(G131), (G131 - $B131) / $B131, "")</f>
        <v>2.7522935779816415E-2</v>
      </c>
      <c r="I131" s="101">
        <f>IF(ISNUMBER(G131), $B145 * H131, "")</f>
        <v>4128.4403669724625</v>
      </c>
      <c r="J131" s="15">
        <v>11.4</v>
      </c>
      <c r="K131" s="32">
        <f t="shared" ref="K131:K134" si="68">IF(ISNUMBER(J131), (J131 - $B131) / $B131, "")</f>
        <v>4.5871559633027519E-2</v>
      </c>
      <c r="L131" s="18">
        <f>IF(ISNUMBER(J131), $B145 * K131, "")</f>
        <v>6880.7339449541278</v>
      </c>
      <c r="M131" s="31">
        <v>11.4</v>
      </c>
      <c r="N131" s="32">
        <f t="shared" ref="N131:N134" si="69">IF(ISNUMBER(M131), (M131 - $B131) / $B131, "")</f>
        <v>4.5871559633027519E-2</v>
      </c>
      <c r="O131" s="18">
        <f>IF(ISNUMBER(M131), $B145 * N131, "")</f>
        <v>6880.7339449541278</v>
      </c>
      <c r="Q131" s="228"/>
      <c r="R131" s="228"/>
      <c r="S131" s="228"/>
    </row>
    <row r="132" spans="1:19" ht="17.25" thickBot="1">
      <c r="A132" s="125" t="s">
        <v>129</v>
      </c>
      <c r="B132" s="126">
        <v>48.2</v>
      </c>
      <c r="C132" s="77">
        <v>2.7718550099999999E-2</v>
      </c>
      <c r="D132" s="15">
        <v>50.9</v>
      </c>
      <c r="E132" s="32">
        <f t="shared" si="66"/>
        <v>5.6016597510373349E-2</v>
      </c>
      <c r="F132" s="18">
        <f>IF(ISNUMBER(D132), $B145 * E132, "")</f>
        <v>8402.4896265560019</v>
      </c>
      <c r="G132" s="31">
        <v>50.1</v>
      </c>
      <c r="H132" s="32">
        <f t="shared" si="67"/>
        <v>3.9419087136929432E-2</v>
      </c>
      <c r="I132" s="101">
        <f>IF(ISNUMBER(G132), $B145 * H132, "")</f>
        <v>5912.8630705394144</v>
      </c>
      <c r="J132" s="15">
        <v>50</v>
      </c>
      <c r="K132" s="32">
        <f t="shared" si="68"/>
        <v>3.7344398340248899E-2</v>
      </c>
      <c r="L132" s="18">
        <f>IF(ISNUMBER(J132), $B145 * K132, "")</f>
        <v>5601.6597510373349</v>
      </c>
      <c r="M132" s="31">
        <v>50.1</v>
      </c>
      <c r="N132" s="32">
        <f t="shared" si="69"/>
        <v>3.9419087136929432E-2</v>
      </c>
      <c r="O132" s="18">
        <f>IF(ISNUMBER(M132), $B145 * N132, "")</f>
        <v>5912.8630705394144</v>
      </c>
      <c r="Q132" s="228"/>
      <c r="R132" s="228"/>
      <c r="S132" s="228"/>
    </row>
    <row r="133" spans="1:19" ht="17.25" thickBot="1">
      <c r="A133" s="125" t="s">
        <v>204</v>
      </c>
      <c r="B133" s="126">
        <v>7.18</v>
      </c>
      <c r="C133" s="77">
        <v>2.71816881E-2</v>
      </c>
      <c r="D133" s="15">
        <v>7.69</v>
      </c>
      <c r="E133" s="32">
        <f t="shared" si="66"/>
        <v>7.103064066852377E-2</v>
      </c>
      <c r="F133" s="18">
        <f>IF(ISNUMBER(D133), $B145 * E133, "")</f>
        <v>10654.596100278566</v>
      </c>
      <c r="G133" s="31">
        <v>7.55</v>
      </c>
      <c r="H133" s="32">
        <f t="shared" si="67"/>
        <v>5.1532033426183864E-2</v>
      </c>
      <c r="I133" s="101">
        <f>IF(ISNUMBER(G133), $B145 * H133, "")</f>
        <v>7729.8050139275792</v>
      </c>
      <c r="J133" s="15">
        <v>7.76</v>
      </c>
      <c r="K133" s="32">
        <f t="shared" si="68"/>
        <v>8.0779944289693609E-2</v>
      </c>
      <c r="L133" s="18">
        <f>IF(ISNUMBER(J133), $B145 * K133, "")</f>
        <v>12116.991643454041</v>
      </c>
      <c r="M133" s="31">
        <v>7.76</v>
      </c>
      <c r="N133" s="32">
        <f t="shared" si="69"/>
        <v>8.0779944289693609E-2</v>
      </c>
      <c r="O133" s="18">
        <f>IF(ISNUMBER(M133), $B145 * N133, "")</f>
        <v>12116.991643454041</v>
      </c>
      <c r="Q133" s="33"/>
      <c r="R133" s="33"/>
    </row>
    <row r="134" spans="1:19" ht="17.25" thickBot="1">
      <c r="A134" s="130" t="s">
        <v>198</v>
      </c>
      <c r="B134" s="131">
        <v>45.8</v>
      </c>
      <c r="C134" s="79">
        <v>2.69058296E-2</v>
      </c>
      <c r="D134" s="24">
        <v>48.3</v>
      </c>
      <c r="E134" s="25">
        <f t="shared" si="66"/>
        <v>5.458515283842795E-2</v>
      </c>
      <c r="F134" s="104">
        <f>IF(ISNUMBER(D134), $B145 * E134, "")</f>
        <v>8187.7729257641922</v>
      </c>
      <c r="G134" s="102">
        <v>47.8</v>
      </c>
      <c r="H134" s="25">
        <f t="shared" si="67"/>
        <v>4.3668122270742363E-2</v>
      </c>
      <c r="I134" s="103">
        <f>IF(ISNUMBER(G134), $B145 * H134, "")</f>
        <v>6550.2183406113545</v>
      </c>
      <c r="J134" s="24">
        <v>48.2</v>
      </c>
      <c r="K134" s="25">
        <f t="shared" si="68"/>
        <v>5.2401746724890959E-2</v>
      </c>
      <c r="L134" s="104">
        <f>IF(ISNUMBER(J134), $B145 * K134, "")</f>
        <v>7860.2620087336436</v>
      </c>
      <c r="M134" s="102">
        <v>48.2</v>
      </c>
      <c r="N134" s="25">
        <f t="shared" si="69"/>
        <v>5.2401746724890959E-2</v>
      </c>
      <c r="O134" s="104">
        <f>IF(ISNUMBER(M134), $B145 * N134, "")</f>
        <v>7860.2620087336436</v>
      </c>
      <c r="Q134" s="237"/>
      <c r="R134" s="238"/>
      <c r="S134" s="239"/>
    </row>
    <row r="135" spans="1:19">
      <c r="A135" s="123" t="s">
        <v>175</v>
      </c>
      <c r="B135" s="124">
        <v>10.1</v>
      </c>
      <c r="C135" s="76">
        <v>2.53807107E-2</v>
      </c>
      <c r="D135" s="13">
        <v>10.6</v>
      </c>
      <c r="E135" s="14">
        <f>IF(ISNUMBER(D135), (D135 - $B135) / $B135, "")</f>
        <v>4.9504950495049507E-2</v>
      </c>
      <c r="F135" s="16">
        <f>IF(ISNUMBER(D135), $B145 * E135, "")</f>
        <v>7425.742574257426</v>
      </c>
      <c r="G135" s="29">
        <v>10.4</v>
      </c>
      <c r="H135" s="14">
        <f>IF(ISNUMBER(G135), (G135 - $B135) / $B135, "")</f>
        <v>2.9702970297029774E-2</v>
      </c>
      <c r="I135" s="100">
        <f>IF(ISNUMBER(G135), $B145 * H135, "")</f>
        <v>4455.4455445544663</v>
      </c>
      <c r="J135" s="13">
        <v>10.7</v>
      </c>
      <c r="K135" s="14">
        <f>IF(ISNUMBER(J135), (J135 - $B135) / $B135, "")</f>
        <v>5.9405940594059375E-2</v>
      </c>
      <c r="L135" s="16">
        <f>IF(ISNUMBER(J135), $B145 * K135, "")</f>
        <v>8910.8910891089072</v>
      </c>
      <c r="M135" s="29">
        <v>10.7</v>
      </c>
      <c r="N135" s="14">
        <f>IF(ISNUMBER(M135), (M135 - $B135) / $B135, "")</f>
        <v>5.9405940594059375E-2</v>
      </c>
      <c r="O135" s="16">
        <f>IF(ISNUMBER(M135), $B145 * N135, "")</f>
        <v>8910.8910891089072</v>
      </c>
      <c r="Q135" s="240"/>
      <c r="R135" s="241"/>
      <c r="S135" s="242"/>
    </row>
    <row r="136" spans="1:19" ht="17.25" thickBot="1">
      <c r="A136" s="125" t="s">
        <v>159</v>
      </c>
      <c r="B136" s="126">
        <v>60.8</v>
      </c>
      <c r="C136" s="77">
        <v>2.5295109600000001E-2</v>
      </c>
      <c r="D136" s="15">
        <v>65.7</v>
      </c>
      <c r="E136" s="32">
        <f t="shared" ref="E136:E139" si="70">IF(ISNUMBER(D136), (D136 - $B136) / $B136, "")</f>
        <v>8.0592105263157993E-2</v>
      </c>
      <c r="F136" s="18">
        <f>IF(ISNUMBER(D136), $B145 * E136, "")</f>
        <v>12088.8157894737</v>
      </c>
      <c r="G136" s="31">
        <v>65</v>
      </c>
      <c r="H136" s="32">
        <f t="shared" ref="H136:H139" si="71">IF(ISNUMBER(G136), (G136 - $B136) / $B136, "")</f>
        <v>6.9078947368421101E-2</v>
      </c>
      <c r="I136" s="101">
        <f>IF(ISNUMBER(G136), $B145 * H136, "")</f>
        <v>10361.842105263166</v>
      </c>
      <c r="J136" s="15">
        <v>65.8</v>
      </c>
      <c r="K136" s="32">
        <f t="shared" ref="K136:K139" si="72">IF(ISNUMBER(J136), (J136 - $B136) / $B136, "")</f>
        <v>8.2236842105263164E-2</v>
      </c>
      <c r="L136" s="18">
        <f>IF(ISNUMBER(J136), $B145 * K136, "")</f>
        <v>12335.526315789475</v>
      </c>
      <c r="M136" s="31">
        <v>65.7</v>
      </c>
      <c r="N136" s="32">
        <f t="shared" ref="N136:N139" si="73">IF(ISNUMBER(M136), (M136 - $B136) / $B136, "")</f>
        <v>8.0592105263157993E-2</v>
      </c>
      <c r="O136" s="18">
        <f>IF(ISNUMBER(M136), $B145 * N136, "")</f>
        <v>12088.8157894737</v>
      </c>
      <c r="Q136" s="243"/>
      <c r="R136" s="244"/>
      <c r="S136" s="245"/>
    </row>
    <row r="137" spans="1:19" ht="17.25" thickBot="1">
      <c r="A137" s="125" t="s">
        <v>141</v>
      </c>
      <c r="B137" s="126">
        <v>75.8</v>
      </c>
      <c r="C137" s="77">
        <v>2.4324324299999998E-2</v>
      </c>
      <c r="D137" s="15">
        <v>81.599999999999994</v>
      </c>
      <c r="E137" s="32">
        <f t="shared" si="70"/>
        <v>7.6517150395778333E-2</v>
      </c>
      <c r="F137" s="18">
        <f>IF(ISNUMBER(D137), $B145 * E137, "")</f>
        <v>11477.57255936675</v>
      </c>
      <c r="G137" s="31">
        <v>80</v>
      </c>
      <c r="H137" s="32">
        <f t="shared" si="71"/>
        <v>5.5408970976253337E-2</v>
      </c>
      <c r="I137" s="101">
        <f>IF(ISNUMBER(G137), $B145 * H137, "")</f>
        <v>8311.3456464379997</v>
      </c>
      <c r="J137" s="15">
        <v>80.5</v>
      </c>
      <c r="K137" s="32">
        <f t="shared" si="72"/>
        <v>6.2005277044854923E-2</v>
      </c>
      <c r="L137" s="18">
        <f>IF(ISNUMBER(J137), $B145 * K137, "")</f>
        <v>9300.791556728238</v>
      </c>
      <c r="M137" s="31">
        <v>80.400000000000006</v>
      </c>
      <c r="N137" s="32">
        <f t="shared" si="73"/>
        <v>6.0686015831134678E-2</v>
      </c>
      <c r="O137" s="18">
        <f>IF(ISNUMBER(M137), $B145 * N137, "")</f>
        <v>9102.9023746702023</v>
      </c>
      <c r="Q137" s="228"/>
      <c r="R137" s="228"/>
      <c r="S137" s="228"/>
    </row>
    <row r="138" spans="1:19" ht="17.25" thickBot="1">
      <c r="A138" s="125" t="s">
        <v>125</v>
      </c>
      <c r="B138" s="126">
        <v>56</v>
      </c>
      <c r="C138" s="77">
        <v>2.3765996300000002E-2</v>
      </c>
      <c r="D138" s="15">
        <v>59</v>
      </c>
      <c r="E138" s="32">
        <f t="shared" si="70"/>
        <v>5.3571428571428568E-2</v>
      </c>
      <c r="F138" s="18">
        <f>IF(ISNUMBER(D138), $B145 * E138, "")</f>
        <v>8035.7142857142853</v>
      </c>
      <c r="G138" s="31">
        <v>58.8</v>
      </c>
      <c r="H138" s="32">
        <f t="shared" si="71"/>
        <v>4.9999999999999947E-2</v>
      </c>
      <c r="I138" s="101">
        <f>IF(ISNUMBER(G138), $B145 * H138, "")</f>
        <v>7499.9999999999918</v>
      </c>
      <c r="J138" s="15">
        <v>59</v>
      </c>
      <c r="K138" s="32">
        <f t="shared" si="72"/>
        <v>5.3571428571428568E-2</v>
      </c>
      <c r="L138" s="18">
        <f>IF(ISNUMBER(J138), $B145 * K138, "")</f>
        <v>8035.7142857142853</v>
      </c>
      <c r="M138" s="31">
        <v>59</v>
      </c>
      <c r="N138" s="32">
        <f t="shared" si="73"/>
        <v>5.3571428571428568E-2</v>
      </c>
      <c r="O138" s="18">
        <f>IF(ISNUMBER(M138), $B145 * N138, "")</f>
        <v>8035.7142857142853</v>
      </c>
      <c r="Q138" s="223"/>
      <c r="R138" s="223"/>
      <c r="S138" s="223"/>
    </row>
    <row r="139" spans="1:19" ht="17.25" thickBot="1">
      <c r="A139" s="127" t="s">
        <v>147</v>
      </c>
      <c r="B139" s="128">
        <v>8.2200000000000006</v>
      </c>
      <c r="C139" s="78">
        <v>2.3661270200000001E-2</v>
      </c>
      <c r="D139" s="20">
        <v>8.7200000000000006</v>
      </c>
      <c r="E139" s="21">
        <f t="shared" si="70"/>
        <v>6.0827250608272501E-2</v>
      </c>
      <c r="F139" s="22">
        <f>IF(ISNUMBER(D139), $B145 * E139, "")</f>
        <v>9124.0875912408756</v>
      </c>
      <c r="G139" s="30">
        <v>8.9600000000000009</v>
      </c>
      <c r="H139" s="21">
        <f t="shared" si="71"/>
        <v>9.0024330900243324E-2</v>
      </c>
      <c r="I139" s="105">
        <f>IF(ISNUMBER(G139), $B145 * H139, "")</f>
        <v>13503.649635036498</v>
      </c>
      <c r="J139" s="20">
        <v>8.93</v>
      </c>
      <c r="K139" s="21">
        <f t="shared" si="72"/>
        <v>8.6374695863746839E-2</v>
      </c>
      <c r="L139" s="22">
        <f>IF(ISNUMBER(J139), $B145 * K139, "")</f>
        <v>12956.204379562027</v>
      </c>
      <c r="M139" s="30">
        <v>8.93</v>
      </c>
      <c r="N139" s="21">
        <f t="shared" si="73"/>
        <v>8.6374695863746839E-2</v>
      </c>
      <c r="O139" s="22">
        <f>IF(ISNUMBER(M139), $B145 * N139, "")</f>
        <v>12956.204379562027</v>
      </c>
      <c r="Q139" s="223"/>
      <c r="R139" s="223"/>
      <c r="S139" s="223"/>
    </row>
    <row r="140" spans="1:19" ht="17.25" thickBot="1">
      <c r="A140" s="125" t="s">
        <v>230</v>
      </c>
      <c r="B140" s="129">
        <v>47.9</v>
      </c>
      <c r="C140" s="80">
        <v>2.3504273499999999E-2</v>
      </c>
      <c r="D140" s="106">
        <v>51.3</v>
      </c>
      <c r="E140" s="107">
        <f>IF(ISNUMBER(D140), (D140 - $B140) / $B140, "")</f>
        <v>7.0981210855949869E-2</v>
      </c>
      <c r="F140" s="108">
        <f>IF(ISNUMBER(D140), $B145 * E140, "")</f>
        <v>10647.18162839248</v>
      </c>
      <c r="G140" s="109">
        <v>50.5</v>
      </c>
      <c r="H140" s="107">
        <f>IF(ISNUMBER(G140), (G140 - $B140) / $B140, "")</f>
        <v>5.4279749478079363E-2</v>
      </c>
      <c r="I140" s="110">
        <f>IF(ISNUMBER(G140), $B145 * H140, "")</f>
        <v>8141.9624217119044</v>
      </c>
      <c r="J140" s="106">
        <v>50.6</v>
      </c>
      <c r="K140" s="107">
        <f>IF(ISNUMBER(J140), (J140 - $B140) / $B140, "")</f>
        <v>5.6367432150313215E-2</v>
      </c>
      <c r="L140" s="108">
        <f>IF(ISNUMBER(J140), $B145 * K140, "")</f>
        <v>8455.1148225469824</v>
      </c>
      <c r="M140" s="109">
        <v>50.6</v>
      </c>
      <c r="N140" s="107">
        <f>IF(ISNUMBER(M140), (M140 - $B140) / $B140, "")</f>
        <v>5.6367432150313215E-2</v>
      </c>
      <c r="O140" s="108">
        <f>IF(ISNUMBER(M140), $B145 * N140, "")</f>
        <v>8455.1148225469824</v>
      </c>
      <c r="Q140" s="228"/>
      <c r="R140" s="228"/>
      <c r="S140" s="228"/>
    </row>
    <row r="141" spans="1:19" ht="17.25" thickBot="1">
      <c r="A141" s="125" t="s">
        <v>246</v>
      </c>
      <c r="B141" s="126">
        <v>54.2</v>
      </c>
      <c r="C141" s="77">
        <v>7.4349441999999998E-3</v>
      </c>
      <c r="D141" s="15">
        <v>56.8</v>
      </c>
      <c r="E141" s="32">
        <f t="shared" ref="E141:E144" si="74">IF(ISNUMBER(D141), (D141 - $B141) / $B141, "")</f>
        <v>4.7970479704796939E-2</v>
      </c>
      <c r="F141" s="18">
        <f>IF(ISNUMBER(D141), $B145 * E141, "")</f>
        <v>7195.5719557195407</v>
      </c>
      <c r="G141" s="31">
        <v>55.9</v>
      </c>
      <c r="H141" s="32">
        <f t="shared" ref="H141:H144" si="75">IF(ISNUMBER(G141), (G141 - $B141) / $B141, "")</f>
        <v>3.1365313653136453E-2</v>
      </c>
      <c r="I141" s="101">
        <f>IF(ISNUMBER(G141), $B145 * H141, "")</f>
        <v>4704.7970479704682</v>
      </c>
      <c r="J141" s="15">
        <v>56.5</v>
      </c>
      <c r="K141" s="32">
        <f t="shared" ref="K141:K144" si="76">IF(ISNUMBER(J141), (J141 - $B141) / $B141, "")</f>
        <v>4.2435424354243488E-2</v>
      </c>
      <c r="L141" s="18">
        <f>IF(ISNUMBER(J141), $B145 * K141, "")</f>
        <v>6365.3136531365235</v>
      </c>
      <c r="M141" s="31">
        <v>56.3</v>
      </c>
      <c r="N141" s="32">
        <f t="shared" ref="N141:N144" si="77">IF(ISNUMBER(M141), (M141 - $B141) / $B141, "")</f>
        <v>3.874538745387443E-2</v>
      </c>
      <c r="O141" s="18">
        <f>IF(ISNUMBER(M141), $B145 * N141, "")</f>
        <v>5811.8081180811641</v>
      </c>
      <c r="Q141" s="228"/>
      <c r="R141" s="228"/>
      <c r="S141" s="228"/>
    </row>
    <row r="142" spans="1:19" ht="17.25" thickBot="1">
      <c r="A142" s="125" t="s">
        <v>97</v>
      </c>
      <c r="B142" s="126">
        <v>2.3E-3</v>
      </c>
      <c r="C142" s="77">
        <v>0</v>
      </c>
      <c r="D142" s="15">
        <v>2.3999999999999998E-3</v>
      </c>
      <c r="E142" s="32">
        <f t="shared" si="74"/>
        <v>4.3478260869565147E-2</v>
      </c>
      <c r="F142" s="18">
        <f>IF(ISNUMBER(D142), $B145 * E142, "")</f>
        <v>6521.7391304347721</v>
      </c>
      <c r="G142" s="31">
        <v>2.3999999999999998E-3</v>
      </c>
      <c r="H142" s="32">
        <f t="shared" si="75"/>
        <v>4.3478260869565147E-2</v>
      </c>
      <c r="I142" s="101">
        <f>IF(ISNUMBER(G142), $B145 * H142, "")</f>
        <v>6521.7391304347721</v>
      </c>
      <c r="J142" s="15">
        <v>2.3999999999999998E-3</v>
      </c>
      <c r="K142" s="32">
        <f t="shared" si="76"/>
        <v>4.3478260869565147E-2</v>
      </c>
      <c r="L142" s="18">
        <f>IF(ISNUMBER(J142), $B145 * K142, "")</f>
        <v>6521.7391304347721</v>
      </c>
      <c r="M142" s="31">
        <v>2.3999999999999998E-3</v>
      </c>
      <c r="N142" s="32">
        <f t="shared" si="77"/>
        <v>4.3478260869565147E-2</v>
      </c>
      <c r="O142" s="18">
        <f>IF(ISNUMBER(M142), $B145 * N142, "")</f>
        <v>6521.7391304347721</v>
      </c>
      <c r="Q142" s="228"/>
      <c r="R142" s="228"/>
      <c r="S142" s="228"/>
    </row>
    <row r="143" spans="1:19">
      <c r="A143" s="125" t="s">
        <v>119</v>
      </c>
      <c r="B143" s="126">
        <v>16.3</v>
      </c>
      <c r="C143" s="77">
        <v>0</v>
      </c>
      <c r="D143" s="15">
        <v>16.899999999999999</v>
      </c>
      <c r="E143" s="32">
        <f t="shared" si="74"/>
        <v>3.6809815950920116E-2</v>
      </c>
      <c r="F143" s="18">
        <f>IF(ISNUMBER(D143), $B145 * E143, "")</f>
        <v>5521.4723926380175</v>
      </c>
      <c r="G143" s="31">
        <v>16.8</v>
      </c>
      <c r="H143" s="32">
        <f t="shared" si="75"/>
        <v>3.0674846625766871E-2</v>
      </c>
      <c r="I143" s="101">
        <f>IF(ISNUMBER(G143), $B145 * H143, "")</f>
        <v>4601.2269938650306</v>
      </c>
      <c r="J143" s="15">
        <v>17.2</v>
      </c>
      <c r="K143" s="32">
        <f t="shared" si="76"/>
        <v>5.5214723926380278E-2</v>
      </c>
      <c r="L143" s="18">
        <f>IF(ISNUMBER(J143), $B145 * K143, "")</f>
        <v>8282.2085889570426</v>
      </c>
      <c r="M143" s="31">
        <v>17.2</v>
      </c>
      <c r="N143" s="32">
        <f t="shared" si="77"/>
        <v>5.5214723926380278E-2</v>
      </c>
      <c r="O143" s="18">
        <f>IF(ISNUMBER(M143), $B145 * N143, "")</f>
        <v>8282.2085889570426</v>
      </c>
      <c r="Q143" s="250"/>
      <c r="R143" s="251"/>
      <c r="S143" s="252"/>
    </row>
    <row r="144" spans="1:19" ht="17.25" thickBot="1">
      <c r="A144" s="130" t="s">
        <v>149</v>
      </c>
      <c r="B144" s="131">
        <v>73.900000000000006</v>
      </c>
      <c r="C144" s="79">
        <v>-1.0709504700000001E-2</v>
      </c>
      <c r="D144" s="24">
        <v>74</v>
      </c>
      <c r="E144" s="25">
        <f t="shared" si="74"/>
        <v>1.3531799729363234E-3</v>
      </c>
      <c r="F144" s="104">
        <f>IF(ISNUMBER(D144), $B145 * E144, "")</f>
        <v>202.97699594044852</v>
      </c>
      <c r="G144" s="102">
        <v>72.900000000000006</v>
      </c>
      <c r="H144" s="25">
        <f t="shared" si="75"/>
        <v>-1.3531799729364004E-2</v>
      </c>
      <c r="I144" s="103">
        <f>IF(ISNUMBER(G144), $B145 * H144, "")</f>
        <v>-2029.7699594046005</v>
      </c>
      <c r="J144" s="24">
        <v>72.900000000000006</v>
      </c>
      <c r="K144" s="25">
        <f t="shared" si="76"/>
        <v>-1.3531799729364004E-2</v>
      </c>
      <c r="L144" s="104">
        <f>IF(ISNUMBER(J144), $B145 * K144, "")</f>
        <v>-2029.7699594046005</v>
      </c>
      <c r="M144" s="102">
        <v>72.8</v>
      </c>
      <c r="N144" s="25">
        <f t="shared" si="77"/>
        <v>-1.4884979702300519E-2</v>
      </c>
      <c r="O144" s="104">
        <f>IF(ISNUMBER(M144), $B145 * N144, "")</f>
        <v>-2232.7469553450778</v>
      </c>
      <c r="Q144" s="253"/>
      <c r="R144" s="254"/>
      <c r="S144" s="255"/>
    </row>
    <row r="145" spans="1:19" ht="17.25" thickBot="1">
      <c r="A145" s="132" t="s">
        <v>266</v>
      </c>
      <c r="B145" s="261">
        <f>$B$37</f>
        <v>150000</v>
      </c>
      <c r="C145" s="262"/>
      <c r="D145" s="26" t="s">
        <v>267</v>
      </c>
      <c r="E145" s="27">
        <f>IF(COUNT(E125:E144), SUM(E125:E144) / COUNT(E125:E144), 0)</f>
        <v>5.2973074001358325E-2</v>
      </c>
      <c r="F145" s="28">
        <f>SUM(F125:F144)</f>
        <v>158919.22200407495</v>
      </c>
      <c r="G145" s="26" t="s">
        <v>267</v>
      </c>
      <c r="H145" s="27">
        <f>IF(COUNT(H125:H144), SUM(H125:H144) / COUNT(H125:H144), 0)</f>
        <v>4.1230564199929147E-2</v>
      </c>
      <c r="I145" s="28">
        <f>SUM(I125:I144)</f>
        <v>123691.69259978745</v>
      </c>
      <c r="J145" s="26" t="s">
        <v>267</v>
      </c>
      <c r="K145" s="27">
        <f>IF(COUNT(K125:K144), SUM(K125:K144) / COUNT(K125:K144), 0)</f>
        <v>5.3616815808569994E-2</v>
      </c>
      <c r="L145" s="28">
        <f>SUM(L125:L144)</f>
        <v>160850.44742570998</v>
      </c>
      <c r="M145" s="26" t="s">
        <v>267</v>
      </c>
      <c r="N145" s="27">
        <f>IF(COUNT(N125:N144), SUM(N125:N144) / COUNT(N125:N144), 0)</f>
        <v>5.3469890100749873E-2</v>
      </c>
      <c r="O145" s="28">
        <f>SUM(O125:O144)</f>
        <v>160409.67030224961</v>
      </c>
      <c r="Q145" s="256"/>
      <c r="R145" s="257"/>
      <c r="S145" s="258"/>
    </row>
    <row r="147" spans="1:19" ht="17.25" thickBot="1"/>
    <row r="148" spans="1:19" ht="17.25" thickBot="1">
      <c r="A148" s="202" t="s">
        <v>255</v>
      </c>
      <c r="B148" s="203"/>
      <c r="C148" s="203"/>
      <c r="D148" s="203"/>
      <c r="E148" s="203"/>
      <c r="F148" s="203"/>
      <c r="G148" s="203"/>
      <c r="H148" s="203"/>
      <c r="I148" s="203"/>
      <c r="J148" s="203"/>
      <c r="K148" s="203"/>
      <c r="L148" s="203"/>
      <c r="M148" s="203"/>
      <c r="N148" s="203"/>
      <c r="O148" s="204"/>
      <c r="Q148" s="223"/>
      <c r="R148" s="223"/>
      <c r="S148" s="223"/>
    </row>
    <row r="149" spans="1:19" ht="17.25" thickBot="1">
      <c r="A149" s="198" t="s">
        <v>263</v>
      </c>
      <c r="B149" s="202" t="s">
        <v>49</v>
      </c>
      <c r="C149" s="204"/>
      <c r="D149" s="202" t="s">
        <v>57</v>
      </c>
      <c r="E149" s="203"/>
      <c r="F149" s="204"/>
      <c r="G149" s="229">
        <f>_xlfn.IFNA(VLOOKUP(B149, 현재가테이블!$B$2:$D$200, 2, FALSE), "-")</f>
        <v>48446000</v>
      </c>
      <c r="H149" s="230"/>
      <c r="I149" s="231"/>
      <c r="J149" s="202" t="s">
        <v>58</v>
      </c>
      <c r="K149" s="203"/>
      <c r="L149" s="204"/>
      <c r="M149" s="232">
        <f>_xlfn.IFNA(VLOOKUP(B149, 현재가테이블!$B$2:$D$200, 3, FALSE), "-")</f>
        <v>4.5040769699999997E-2</v>
      </c>
      <c r="N149" s="233"/>
      <c r="O149" s="234"/>
      <c r="Q149" s="223"/>
      <c r="R149" s="223"/>
      <c r="S149" s="223"/>
    </row>
    <row r="150" spans="1:19" ht="17.25" thickBot="1">
      <c r="A150" s="263" t="s">
        <v>54</v>
      </c>
      <c r="B150" s="265" t="str">
        <f>TEXT($G$1, "[$-ko-KR]yyyy-mm-dd(ddd) ") &amp; "오전 00:00"</f>
        <v>2022-02-26(토) 오전 00:00</v>
      </c>
      <c r="C150" s="266"/>
      <c r="D150" s="225" t="str">
        <f>TEXT($G$1, "[$-ko-KR]yyyy-mm-dd(ddd) ") &amp; "오후 14:00"</f>
        <v>2022-02-26(토) 오후 14:00</v>
      </c>
      <c r="E150" s="226"/>
      <c r="F150" s="227"/>
      <c r="G150" s="225" t="str">
        <f>TEXT($G$1, "[$-ko-KR]yyyy-mm-dd(ddd) ") &amp; "오후 19:00"</f>
        <v>2022-02-26(토) 오후 19:00</v>
      </c>
      <c r="H150" s="226"/>
      <c r="I150" s="227"/>
      <c r="J150" s="225" t="str">
        <f>TEXT($G$1, "[$-ko-KR]yyyy-mm-dd(ddd) ") &amp; "오후 21:00"</f>
        <v>2022-02-26(토) 오후 21:00</v>
      </c>
      <c r="K150" s="226"/>
      <c r="L150" s="227"/>
      <c r="M150" s="225" t="str">
        <f>TEXT($G$1+1, "[$-ko-KR]yyyy-mm-dd(ddd) ") &amp; "오전 00:00"</f>
        <v>2022-02-27(일) 오전 00:00</v>
      </c>
      <c r="N150" s="226"/>
      <c r="O150" s="227"/>
      <c r="Q150" s="223"/>
      <c r="R150" s="223"/>
      <c r="S150" s="223"/>
    </row>
    <row r="151" spans="1:19" ht="17.25" thickBot="1">
      <c r="A151" s="264"/>
      <c r="B151" s="121" t="s">
        <v>57</v>
      </c>
      <c r="C151" s="122" t="s">
        <v>58</v>
      </c>
      <c r="D151" s="2" t="s">
        <v>57</v>
      </c>
      <c r="E151" s="10" t="s">
        <v>264</v>
      </c>
      <c r="F151" s="11" t="s">
        <v>265</v>
      </c>
      <c r="G151" s="199" t="s">
        <v>57</v>
      </c>
      <c r="H151" s="200" t="s">
        <v>264</v>
      </c>
      <c r="I151" s="201" t="s">
        <v>265</v>
      </c>
      <c r="J151" s="10" t="s">
        <v>57</v>
      </c>
      <c r="K151" s="10" t="s">
        <v>264</v>
      </c>
      <c r="L151" s="115" t="s">
        <v>265</v>
      </c>
      <c r="M151" s="2" t="s">
        <v>57</v>
      </c>
      <c r="N151" s="10" t="s">
        <v>264</v>
      </c>
      <c r="O151" s="66" t="s">
        <v>265</v>
      </c>
      <c r="Q151" s="228"/>
      <c r="R151" s="228"/>
      <c r="S151" s="228"/>
    </row>
    <row r="152" spans="1:19" ht="17.25" thickBot="1">
      <c r="A152" s="123" t="s">
        <v>208</v>
      </c>
      <c r="B152" s="124">
        <v>978</v>
      </c>
      <c r="C152" s="76">
        <v>2.8391167200000001E-2</v>
      </c>
      <c r="D152" s="13">
        <v>1020</v>
      </c>
      <c r="E152" s="14">
        <f>IF(ISNUMBER(D152), (D152 - $B152) / $B152, "")</f>
        <v>4.2944785276073622E-2</v>
      </c>
      <c r="F152" s="16">
        <f>IF(ISNUMBER(D152), $B172 * E152, "")</f>
        <v>6441.7177914110434</v>
      </c>
      <c r="G152" s="29">
        <v>1010</v>
      </c>
      <c r="H152" s="14">
        <f>IF(ISNUMBER(G152), (G152 - $B152) / $B152, "")</f>
        <v>3.2719836400817999E-2</v>
      </c>
      <c r="I152" s="100">
        <f>IF(ISNUMBER(G152), $B172 * H152, "")</f>
        <v>4907.9754601226996</v>
      </c>
      <c r="J152" s="13">
        <v>1005</v>
      </c>
      <c r="K152" s="14">
        <f>IF(ISNUMBER(J152), (J152 - $B152) / $B152, "")</f>
        <v>2.7607361963190184E-2</v>
      </c>
      <c r="L152" s="16">
        <f>IF(ISNUMBER(J152), $B172 * K152, "")</f>
        <v>4141.1042944785277</v>
      </c>
      <c r="M152" s="29">
        <v>1005</v>
      </c>
      <c r="N152" s="14">
        <f>IF(ISNUMBER(M152), (M152 - $B152) / $B152, "")</f>
        <v>2.7607361963190184E-2</v>
      </c>
      <c r="O152" s="16">
        <f>IF(ISNUMBER(M152), $B172 * N152, "")</f>
        <v>4141.1042944785277</v>
      </c>
      <c r="Q152" s="223"/>
      <c r="R152" s="223"/>
      <c r="S152" s="223"/>
    </row>
    <row r="153" spans="1:19" ht="17.25" thickBot="1">
      <c r="A153" s="125" t="s">
        <v>236</v>
      </c>
      <c r="B153" s="126">
        <v>102</v>
      </c>
      <c r="C153" s="77">
        <v>2.8225806499999999E-2</v>
      </c>
      <c r="D153" s="15">
        <v>107</v>
      </c>
      <c r="E153" s="32">
        <f t="shared" ref="E153:E156" si="78">IF(ISNUMBER(D153), (D153 - $B153) / $B153, "")</f>
        <v>4.9019607843137254E-2</v>
      </c>
      <c r="F153" s="18">
        <f>IF(ISNUMBER(D153), $B172 * E153, "")</f>
        <v>7352.9411764705883</v>
      </c>
      <c r="G153" s="31">
        <v>105</v>
      </c>
      <c r="H153" s="32">
        <f t="shared" ref="H153:H156" si="79">IF(ISNUMBER(G153), (G153 - $B153) / $B153, "")</f>
        <v>2.9411764705882353E-2</v>
      </c>
      <c r="I153" s="101">
        <f>IF(ISNUMBER(G153), $B172 * H153, "")</f>
        <v>4411.7647058823532</v>
      </c>
      <c r="J153" s="15">
        <v>106</v>
      </c>
      <c r="K153" s="32">
        <f t="shared" ref="K153:K156" si="80">IF(ISNUMBER(J153), (J153 - $B153) / $B153, "")</f>
        <v>3.9215686274509803E-2</v>
      </c>
      <c r="L153" s="18">
        <f>IF(ISNUMBER(J153), $B172 * K153, "")</f>
        <v>5882.3529411764703</v>
      </c>
      <c r="M153" s="31">
        <v>106</v>
      </c>
      <c r="N153" s="32">
        <f t="shared" ref="N153:N156" si="81">IF(ISNUMBER(M153), (M153 - $B153) / $B153, "")</f>
        <v>3.9215686274509803E-2</v>
      </c>
      <c r="O153" s="18">
        <f>IF(ISNUMBER(M153), $B172 * N153, "")</f>
        <v>5882.3529411764703</v>
      </c>
      <c r="Q153" s="223"/>
      <c r="R153" s="223"/>
      <c r="S153" s="223"/>
    </row>
    <row r="154" spans="1:19" ht="17.25" thickBot="1">
      <c r="A154" s="125" t="s">
        <v>250</v>
      </c>
      <c r="B154" s="126">
        <v>219</v>
      </c>
      <c r="C154" s="77">
        <v>2.8169014100000001E-2</v>
      </c>
      <c r="D154" s="15">
        <v>255</v>
      </c>
      <c r="E154" s="32">
        <f t="shared" si="78"/>
        <v>0.16438356164383561</v>
      </c>
      <c r="F154" s="18">
        <f>IF(ISNUMBER(D154), $B172 * E154, "")</f>
        <v>24657.534246575342</v>
      </c>
      <c r="G154" s="31">
        <v>245</v>
      </c>
      <c r="H154" s="32">
        <f t="shared" si="79"/>
        <v>0.11872146118721461</v>
      </c>
      <c r="I154" s="101">
        <f>IF(ISNUMBER(G154), $B172 * H154, "")</f>
        <v>17808.219178082192</v>
      </c>
      <c r="J154" s="15">
        <v>241</v>
      </c>
      <c r="K154" s="32">
        <f t="shared" si="80"/>
        <v>0.1004566210045662</v>
      </c>
      <c r="L154" s="18">
        <f>IF(ISNUMBER(J154), $B172 * K154, "")</f>
        <v>15068.49315068493</v>
      </c>
      <c r="M154" s="31">
        <v>242</v>
      </c>
      <c r="N154" s="32">
        <f t="shared" si="81"/>
        <v>0.1050228310502283</v>
      </c>
      <c r="O154" s="18">
        <f>IF(ISNUMBER(M154), $B172 * N154, "")</f>
        <v>15753.424657534246</v>
      </c>
      <c r="Q154" s="228"/>
      <c r="R154" s="228"/>
      <c r="S154" s="228"/>
    </row>
    <row r="155" spans="1:19" ht="17.25" thickBot="1">
      <c r="A155" s="125" t="s">
        <v>232</v>
      </c>
      <c r="B155" s="126">
        <v>373</v>
      </c>
      <c r="C155" s="77">
        <v>2.4725274700000001E-2</v>
      </c>
      <c r="D155" s="15">
        <v>395</v>
      </c>
      <c r="E155" s="32">
        <f t="shared" si="78"/>
        <v>5.8981233243967826E-2</v>
      </c>
      <c r="F155" s="18">
        <f>IF(ISNUMBER(D155), $B172 * E155, "")</f>
        <v>8847.1849865951735</v>
      </c>
      <c r="G155" s="31">
        <v>389</v>
      </c>
      <c r="H155" s="32">
        <f t="shared" si="79"/>
        <v>4.2895442359249331E-2</v>
      </c>
      <c r="I155" s="101">
        <f>IF(ISNUMBER(G155), $B172 * H155, "")</f>
        <v>6434.3163538873996</v>
      </c>
      <c r="J155" s="15">
        <v>397</v>
      </c>
      <c r="K155" s="32">
        <f t="shared" si="80"/>
        <v>6.4343163538873996E-2</v>
      </c>
      <c r="L155" s="18">
        <f>IF(ISNUMBER(J155), $B172 * K155, "")</f>
        <v>9651.4745308310994</v>
      </c>
      <c r="M155" s="31">
        <v>396</v>
      </c>
      <c r="N155" s="32">
        <f t="shared" si="81"/>
        <v>6.1662198391420911E-2</v>
      </c>
      <c r="O155" s="18">
        <f>IF(ISNUMBER(M155), $B172 * N155, "")</f>
        <v>9249.3297587131365</v>
      </c>
      <c r="Q155" s="228"/>
      <c r="R155" s="228"/>
      <c r="S155" s="228"/>
    </row>
    <row r="156" spans="1:19" ht="17.25" thickBot="1">
      <c r="A156" s="127" t="s">
        <v>226</v>
      </c>
      <c r="B156" s="128">
        <v>340</v>
      </c>
      <c r="C156" s="78">
        <v>2.1021021000000001E-2</v>
      </c>
      <c r="D156" s="20">
        <v>366</v>
      </c>
      <c r="E156" s="21">
        <f t="shared" si="78"/>
        <v>7.6470588235294124E-2</v>
      </c>
      <c r="F156" s="22">
        <f>IF(ISNUMBER(D156), $B172 * E156, "")</f>
        <v>11470.588235294119</v>
      </c>
      <c r="G156" s="30">
        <v>360</v>
      </c>
      <c r="H156" s="21">
        <f t="shared" si="79"/>
        <v>5.8823529411764705E-2</v>
      </c>
      <c r="I156" s="105">
        <f>IF(ISNUMBER(G156), $B172 * H156, "")</f>
        <v>8823.5294117647063</v>
      </c>
      <c r="J156" s="20">
        <v>362</v>
      </c>
      <c r="K156" s="21">
        <f t="shared" si="80"/>
        <v>6.4705882352941183E-2</v>
      </c>
      <c r="L156" s="22">
        <f>IF(ISNUMBER(J156), $B172 * K156, "")</f>
        <v>9705.8823529411766</v>
      </c>
      <c r="M156" s="30">
        <v>362</v>
      </c>
      <c r="N156" s="21">
        <f t="shared" si="81"/>
        <v>6.4705882352941183E-2</v>
      </c>
      <c r="O156" s="22">
        <f>IF(ISNUMBER(M156), $B172 * N156, "")</f>
        <v>9705.8823529411766</v>
      </c>
      <c r="Q156" s="228"/>
      <c r="R156" s="228"/>
      <c r="S156" s="228"/>
    </row>
    <row r="157" spans="1:19" ht="17.25" thickBot="1">
      <c r="A157" s="125" t="s">
        <v>173</v>
      </c>
      <c r="B157" s="129">
        <v>868</v>
      </c>
      <c r="C157" s="80">
        <v>1.9976498200000001E-2</v>
      </c>
      <c r="D157" s="106">
        <v>916</v>
      </c>
      <c r="E157" s="107">
        <f>IF(ISNUMBER(D157), (D157 - $B157) / $B157, "")</f>
        <v>5.5299539170506916E-2</v>
      </c>
      <c r="F157" s="108">
        <f>IF(ISNUMBER(D157), $B172 * E157, "")</f>
        <v>8294.9308755760376</v>
      </c>
      <c r="G157" s="109">
        <v>905</v>
      </c>
      <c r="H157" s="107">
        <f>IF(ISNUMBER(G157), (G157 - $B157) / $B157, "")</f>
        <v>4.2626728110599081E-2</v>
      </c>
      <c r="I157" s="110">
        <f>IF(ISNUMBER(G157), $B172 * H157, "")</f>
        <v>6394.0092165898623</v>
      </c>
      <c r="J157" s="106">
        <v>910</v>
      </c>
      <c r="K157" s="107">
        <f>IF(ISNUMBER(J157), (J157 - $B157) / $B157, "")</f>
        <v>4.8387096774193547E-2</v>
      </c>
      <c r="L157" s="108">
        <f>IF(ISNUMBER(J157), $B172 * K157, "")</f>
        <v>7258.0645161290322</v>
      </c>
      <c r="M157" s="109">
        <v>910</v>
      </c>
      <c r="N157" s="107">
        <f>IF(ISNUMBER(M157), (M157 - $B157) / $B157, "")</f>
        <v>4.8387096774193547E-2</v>
      </c>
      <c r="O157" s="108">
        <f>IF(ISNUMBER(M157), $B172 * N157, "")</f>
        <v>7258.0645161290322</v>
      </c>
      <c r="Q157" s="228"/>
      <c r="R157" s="228"/>
      <c r="S157" s="228"/>
    </row>
    <row r="158" spans="1:19" ht="17.25" thickBot="1">
      <c r="A158" s="125" t="s">
        <v>325</v>
      </c>
      <c r="B158" s="126">
        <v>270</v>
      </c>
      <c r="C158" s="77">
        <v>1.8867924500000001E-2</v>
      </c>
      <c r="D158" s="15">
        <v>275</v>
      </c>
      <c r="E158" s="32">
        <f t="shared" ref="E158:E161" si="82">IF(ISNUMBER(D158), (D158 - $B158) / $B158, "")</f>
        <v>1.8518518518518517E-2</v>
      </c>
      <c r="F158" s="18">
        <f>IF(ISNUMBER(D158), $B172 * E158, "")</f>
        <v>2777.7777777777778</v>
      </c>
      <c r="G158" s="31">
        <v>271</v>
      </c>
      <c r="H158" s="32">
        <f t="shared" ref="H158:H161" si="83">IF(ISNUMBER(G158), (G158 - $B158) / $B158, "")</f>
        <v>3.7037037037037038E-3</v>
      </c>
      <c r="I158" s="101">
        <f>IF(ISNUMBER(G158), $B172 * H158, "")</f>
        <v>555.55555555555554</v>
      </c>
      <c r="J158" s="15">
        <v>276</v>
      </c>
      <c r="K158" s="32">
        <f t="shared" ref="K158:K161" si="84">IF(ISNUMBER(J158), (J158 - $B158) / $B158, "")</f>
        <v>2.2222222222222223E-2</v>
      </c>
      <c r="L158" s="18">
        <f>IF(ISNUMBER(J158), $B172 * K158, "")</f>
        <v>3333.3333333333335</v>
      </c>
      <c r="M158" s="31">
        <v>276</v>
      </c>
      <c r="N158" s="32">
        <f t="shared" ref="N158:N161" si="85">IF(ISNUMBER(M158), (M158 - $B158) / $B158, "")</f>
        <v>2.2222222222222223E-2</v>
      </c>
      <c r="O158" s="18">
        <f>IF(ISNUMBER(M158), $B172 * N158, "")</f>
        <v>3333.3333333333335</v>
      </c>
      <c r="Q158" s="228"/>
      <c r="R158" s="228"/>
      <c r="S158" s="228"/>
    </row>
    <row r="159" spans="1:19" ht="17.25" thickBot="1">
      <c r="A159" s="125" t="s">
        <v>105</v>
      </c>
      <c r="B159" s="126">
        <v>775</v>
      </c>
      <c r="C159" s="77">
        <v>1.8396846299999998E-2</v>
      </c>
      <c r="D159" s="15">
        <v>839</v>
      </c>
      <c r="E159" s="32">
        <f t="shared" si="82"/>
        <v>8.2580645161290323E-2</v>
      </c>
      <c r="F159" s="18">
        <f>IF(ISNUMBER(D159), $B172 * E159, "")</f>
        <v>12387.096774193549</v>
      </c>
      <c r="G159" s="31">
        <v>828</v>
      </c>
      <c r="H159" s="32">
        <f t="shared" si="83"/>
        <v>6.8387096774193551E-2</v>
      </c>
      <c r="I159" s="101">
        <f>IF(ISNUMBER(G159), $B172 * H159, "")</f>
        <v>10258.064516129032</v>
      </c>
      <c r="J159" s="15">
        <v>832</v>
      </c>
      <c r="K159" s="32">
        <f t="shared" si="84"/>
        <v>7.3548387096774193E-2</v>
      </c>
      <c r="L159" s="18">
        <f>IF(ISNUMBER(J159), $B172 * K159, "")</f>
        <v>11032.258064516129</v>
      </c>
      <c r="M159" s="31">
        <v>832</v>
      </c>
      <c r="N159" s="32">
        <f t="shared" si="85"/>
        <v>7.3548387096774193E-2</v>
      </c>
      <c r="O159" s="18">
        <f>IF(ISNUMBER(M159), $B172 * N159, "")</f>
        <v>11032.258064516129</v>
      </c>
      <c r="Q159" s="228"/>
      <c r="R159" s="228"/>
      <c r="S159" s="228"/>
    </row>
    <row r="160" spans="1:19" ht="17.25" thickBot="1">
      <c r="A160" s="125" t="s">
        <v>79</v>
      </c>
      <c r="B160" s="126">
        <v>821</v>
      </c>
      <c r="C160" s="77">
        <v>1.7348203199999999E-2</v>
      </c>
      <c r="D160" s="15">
        <v>871</v>
      </c>
      <c r="E160" s="32">
        <f t="shared" si="82"/>
        <v>6.090133982947625E-2</v>
      </c>
      <c r="F160" s="18">
        <f>IF(ISNUMBER(D160), $B172 * E160, "")</f>
        <v>9135.2009744214374</v>
      </c>
      <c r="G160" s="31">
        <v>854</v>
      </c>
      <c r="H160" s="32">
        <f t="shared" si="83"/>
        <v>4.0194884287454324E-2</v>
      </c>
      <c r="I160" s="101">
        <f>IF(ISNUMBER(G160), $B172 * H160, "")</f>
        <v>6029.2326431181491</v>
      </c>
      <c r="J160" s="15">
        <v>863</v>
      </c>
      <c r="K160" s="32">
        <f t="shared" si="84"/>
        <v>5.1157125456760051E-2</v>
      </c>
      <c r="L160" s="18">
        <f>IF(ISNUMBER(J160), $B172 * K160, "")</f>
        <v>7673.5688185140079</v>
      </c>
      <c r="M160" s="31">
        <v>860</v>
      </c>
      <c r="N160" s="32">
        <f t="shared" si="85"/>
        <v>4.7503045066991476E-2</v>
      </c>
      <c r="O160" s="18">
        <f>IF(ISNUMBER(M160), $B172 * N160, "")</f>
        <v>7125.4567600487217</v>
      </c>
      <c r="Q160" s="33"/>
      <c r="R160" s="33"/>
    </row>
    <row r="161" spans="1:19" ht="17.25" thickBot="1">
      <c r="A161" s="130" t="s">
        <v>101</v>
      </c>
      <c r="B161" s="131">
        <v>597</v>
      </c>
      <c r="C161" s="79">
        <v>1.1864406799999999E-2</v>
      </c>
      <c r="D161" s="24">
        <v>628</v>
      </c>
      <c r="E161" s="25">
        <f t="shared" si="82"/>
        <v>5.1926298157453935E-2</v>
      </c>
      <c r="F161" s="104">
        <f>IF(ISNUMBER(D161), $B172 * E161, "")</f>
        <v>7788.9447236180904</v>
      </c>
      <c r="G161" s="102">
        <v>620</v>
      </c>
      <c r="H161" s="25">
        <f t="shared" si="83"/>
        <v>3.8525963149078725E-2</v>
      </c>
      <c r="I161" s="103">
        <f>IF(ISNUMBER(G161), $B172 * H161, "")</f>
        <v>5778.8944723618088</v>
      </c>
      <c r="J161" s="24">
        <v>621</v>
      </c>
      <c r="K161" s="25">
        <f t="shared" si="84"/>
        <v>4.0201005025125629E-2</v>
      </c>
      <c r="L161" s="104">
        <f>IF(ISNUMBER(J161), $B172 * K161, "")</f>
        <v>6030.150753768844</v>
      </c>
      <c r="M161" s="102">
        <v>621</v>
      </c>
      <c r="N161" s="25">
        <f t="shared" si="85"/>
        <v>4.0201005025125629E-2</v>
      </c>
      <c r="O161" s="104">
        <f>IF(ISNUMBER(M161), $B172 * N161, "")</f>
        <v>6030.150753768844</v>
      </c>
      <c r="Q161" s="237"/>
      <c r="R161" s="238"/>
      <c r="S161" s="239"/>
    </row>
    <row r="162" spans="1:19">
      <c r="A162" s="123" t="s">
        <v>214</v>
      </c>
      <c r="B162" s="124">
        <v>271</v>
      </c>
      <c r="C162" s="76">
        <v>1.1194029899999999E-2</v>
      </c>
      <c r="D162" s="13">
        <v>297</v>
      </c>
      <c r="E162" s="14">
        <f>IF(ISNUMBER(D162), (D162 - $B162) / $B162, "")</f>
        <v>9.5940959409594101E-2</v>
      </c>
      <c r="F162" s="16">
        <f>IF(ISNUMBER(D162), $B172 * E162, "")</f>
        <v>14391.143911439116</v>
      </c>
      <c r="G162" s="29">
        <v>294</v>
      </c>
      <c r="H162" s="14">
        <f>IF(ISNUMBER(G162), (G162 - $B162) / $B162, "")</f>
        <v>8.4870848708487087E-2</v>
      </c>
      <c r="I162" s="100">
        <f>IF(ISNUMBER(G162), $B172 * H162, "")</f>
        <v>12730.627306273063</v>
      </c>
      <c r="J162" s="13">
        <v>293</v>
      </c>
      <c r="K162" s="14">
        <f>IF(ISNUMBER(J162), (J162 - $B162) / $B162, "")</f>
        <v>8.1180811808118078E-2</v>
      </c>
      <c r="L162" s="16">
        <f>IF(ISNUMBER(J162), $B172 * K162, "")</f>
        <v>12177.121771217711</v>
      </c>
      <c r="M162" s="29">
        <v>293</v>
      </c>
      <c r="N162" s="14">
        <f>IF(ISNUMBER(M162), (M162 - $B162) / $B162, "")</f>
        <v>8.1180811808118078E-2</v>
      </c>
      <c r="O162" s="16">
        <f>IF(ISNUMBER(M162), $B172 * N162, "")</f>
        <v>12177.121771217711</v>
      </c>
      <c r="Q162" s="240"/>
      <c r="R162" s="241"/>
      <c r="S162" s="242"/>
    </row>
    <row r="163" spans="1:19" ht="17.25" thickBot="1">
      <c r="A163" s="125" t="s">
        <v>85</v>
      </c>
      <c r="B163" s="126">
        <v>204</v>
      </c>
      <c r="C163" s="77">
        <v>9.9009900999999997E-3</v>
      </c>
      <c r="D163" s="15">
        <v>218</v>
      </c>
      <c r="E163" s="32">
        <f t="shared" ref="E163:E166" si="86">IF(ISNUMBER(D163), (D163 - $B163) / $B163, "")</f>
        <v>6.8627450980392163E-2</v>
      </c>
      <c r="F163" s="18">
        <f>IF(ISNUMBER(D163), $B172 * E163, "")</f>
        <v>10294.117647058825</v>
      </c>
      <c r="G163" s="31">
        <v>214</v>
      </c>
      <c r="H163" s="32">
        <f t="shared" ref="H163:H166" si="87">IF(ISNUMBER(G163), (G163 - $B163) / $B163, "")</f>
        <v>4.9019607843137254E-2</v>
      </c>
      <c r="I163" s="101">
        <f>IF(ISNUMBER(G163), $B172 * H163, "")</f>
        <v>7352.9411764705883</v>
      </c>
      <c r="J163" s="15">
        <v>215</v>
      </c>
      <c r="K163" s="32">
        <f t="shared" ref="K163:K166" si="88">IF(ISNUMBER(J163), (J163 - $B163) / $B163, "")</f>
        <v>5.3921568627450983E-2</v>
      </c>
      <c r="L163" s="18">
        <f>IF(ISNUMBER(J163), $B172 * K163, "")</f>
        <v>8088.2352941176478</v>
      </c>
      <c r="M163" s="31">
        <v>215</v>
      </c>
      <c r="N163" s="32">
        <f t="shared" ref="N163:N166" si="89">IF(ISNUMBER(M163), (M163 - $B163) / $B163, "")</f>
        <v>5.3921568627450983E-2</v>
      </c>
      <c r="O163" s="18">
        <f>IF(ISNUMBER(M163), $B172 * N163, "")</f>
        <v>8088.2352941176478</v>
      </c>
      <c r="Q163" s="243"/>
      <c r="R163" s="244"/>
      <c r="S163" s="245"/>
    </row>
    <row r="164" spans="1:19" ht="17.25" thickBot="1">
      <c r="A164" s="125" t="s">
        <v>341</v>
      </c>
      <c r="B164" s="126">
        <v>962</v>
      </c>
      <c r="C164" s="77">
        <v>9.4438614999999993E-3</v>
      </c>
      <c r="D164" s="15">
        <v>1020</v>
      </c>
      <c r="E164" s="32">
        <f t="shared" si="86"/>
        <v>6.0291060291060294E-2</v>
      </c>
      <c r="F164" s="18">
        <f>IF(ISNUMBER(D164), $B172 * E164, "")</f>
        <v>9043.659043659045</v>
      </c>
      <c r="G164" s="31">
        <v>1015</v>
      </c>
      <c r="H164" s="32">
        <f t="shared" si="87"/>
        <v>5.5093555093555097E-2</v>
      </c>
      <c r="I164" s="101">
        <f>IF(ISNUMBER(G164), $B172 * H164, "")</f>
        <v>8264.0332640332654</v>
      </c>
      <c r="J164" s="15">
        <v>1025</v>
      </c>
      <c r="K164" s="32">
        <f t="shared" si="88"/>
        <v>6.5488565488565492E-2</v>
      </c>
      <c r="L164" s="18">
        <f>IF(ISNUMBER(J164), $B172 * K164, "")</f>
        <v>9823.2848232848246</v>
      </c>
      <c r="M164" s="31">
        <v>1025</v>
      </c>
      <c r="N164" s="32">
        <f t="shared" si="89"/>
        <v>6.5488565488565492E-2</v>
      </c>
      <c r="O164" s="18">
        <f>IF(ISNUMBER(M164), $B172 * N164, "")</f>
        <v>9823.2848232848246</v>
      </c>
      <c r="Q164" s="228"/>
      <c r="R164" s="228"/>
      <c r="S164" s="228"/>
    </row>
    <row r="165" spans="1:19" ht="17.25" thickBot="1">
      <c r="A165" s="125" t="s">
        <v>89</v>
      </c>
      <c r="B165" s="126">
        <v>860</v>
      </c>
      <c r="C165" s="77">
        <v>9.3896714000000006E-3</v>
      </c>
      <c r="D165" s="15">
        <v>943</v>
      </c>
      <c r="E165" s="32">
        <f t="shared" si="86"/>
        <v>9.6511627906976746E-2</v>
      </c>
      <c r="F165" s="18">
        <f>IF(ISNUMBER(D165), $B172 * E165, "")</f>
        <v>14476.744186046511</v>
      </c>
      <c r="G165" s="31">
        <v>934</v>
      </c>
      <c r="H165" s="32">
        <f t="shared" si="87"/>
        <v>8.6046511627906982E-2</v>
      </c>
      <c r="I165" s="101">
        <f>IF(ISNUMBER(G165), $B172 * H165, "")</f>
        <v>12906.976744186048</v>
      </c>
      <c r="J165" s="15">
        <v>921</v>
      </c>
      <c r="K165" s="32">
        <f t="shared" si="88"/>
        <v>7.093023255813953E-2</v>
      </c>
      <c r="L165" s="18">
        <f>IF(ISNUMBER(J165), $B172 * K165, "")</f>
        <v>10639.534883720929</v>
      </c>
      <c r="M165" s="31">
        <v>920</v>
      </c>
      <c r="N165" s="32">
        <f t="shared" si="89"/>
        <v>6.9767441860465115E-2</v>
      </c>
      <c r="O165" s="18">
        <f>IF(ISNUMBER(M165), $B172 * N165, "")</f>
        <v>10465.116279069767</v>
      </c>
      <c r="Q165" s="223"/>
      <c r="R165" s="223"/>
      <c r="S165" s="223"/>
    </row>
    <row r="166" spans="1:19" ht="17.25" thickBot="1">
      <c r="A166" s="127" t="s">
        <v>51</v>
      </c>
      <c r="B166" s="128">
        <v>225</v>
      </c>
      <c r="C166" s="78">
        <v>8.9686099000000005E-3</v>
      </c>
      <c r="D166" s="20">
        <v>237</v>
      </c>
      <c r="E166" s="21">
        <f t="shared" si="86"/>
        <v>5.3333333333333337E-2</v>
      </c>
      <c r="F166" s="22">
        <f>IF(ISNUMBER(D166), $B172 * E166, "")</f>
        <v>8000.0000000000009</v>
      </c>
      <c r="G166" s="30">
        <v>232</v>
      </c>
      <c r="H166" s="21">
        <f t="shared" si="87"/>
        <v>3.111111111111111E-2</v>
      </c>
      <c r="I166" s="105">
        <f>IF(ISNUMBER(G166), $B172 * H166, "")</f>
        <v>4666.666666666667</v>
      </c>
      <c r="J166" s="20">
        <v>235</v>
      </c>
      <c r="K166" s="21">
        <f t="shared" si="88"/>
        <v>4.4444444444444446E-2</v>
      </c>
      <c r="L166" s="22">
        <f>IF(ISNUMBER(J166), $B172 * K166, "")</f>
        <v>6666.666666666667</v>
      </c>
      <c r="M166" s="30">
        <v>235</v>
      </c>
      <c r="N166" s="21">
        <f t="shared" si="89"/>
        <v>4.4444444444444446E-2</v>
      </c>
      <c r="O166" s="22">
        <f>IF(ISNUMBER(M166), $B172 * N166, "")</f>
        <v>6666.666666666667</v>
      </c>
      <c r="Q166" s="223"/>
      <c r="R166" s="223"/>
      <c r="S166" s="223"/>
    </row>
    <row r="167" spans="1:19" ht="17.25" thickBot="1">
      <c r="A167" s="125" t="s">
        <v>248</v>
      </c>
      <c r="B167" s="129">
        <v>681</v>
      </c>
      <c r="C167" s="80">
        <v>8.8888888999999992E-3</v>
      </c>
      <c r="D167" s="106">
        <v>741</v>
      </c>
      <c r="E167" s="107">
        <f>IF(ISNUMBER(D167), (D167 - $B167) / $B167, "")</f>
        <v>8.8105726872246701E-2</v>
      </c>
      <c r="F167" s="108">
        <f>IF(ISNUMBER(D167), $B172 * E167, "")</f>
        <v>13215.859030837006</v>
      </c>
      <c r="G167" s="109">
        <v>724</v>
      </c>
      <c r="H167" s="107">
        <f>IF(ISNUMBER(G167), (G167 - $B167) / $B167, "")</f>
        <v>6.3142437591776804E-2</v>
      </c>
      <c r="I167" s="110">
        <f>IF(ISNUMBER(G167), $B172 * H167, "")</f>
        <v>9471.3656387665214</v>
      </c>
      <c r="J167" s="106">
        <v>722</v>
      </c>
      <c r="K167" s="107">
        <f>IF(ISNUMBER(J167), (J167 - $B167) / $B167, "")</f>
        <v>6.0205580029368579E-2</v>
      </c>
      <c r="L167" s="108">
        <f>IF(ISNUMBER(J167), $B172 * K167, "")</f>
        <v>9030.8370044052863</v>
      </c>
      <c r="M167" s="109">
        <v>722</v>
      </c>
      <c r="N167" s="107">
        <f>IF(ISNUMBER(M167), (M167 - $B167) / $B167, "")</f>
        <v>6.0205580029368579E-2</v>
      </c>
      <c r="O167" s="108">
        <f>IF(ISNUMBER(M167), $B172 * N167, "")</f>
        <v>9030.8370044052863</v>
      </c>
      <c r="Q167" s="228"/>
      <c r="R167" s="228"/>
      <c r="S167" s="228"/>
    </row>
    <row r="168" spans="1:19" ht="17.25" thickBot="1">
      <c r="A168" s="125" t="s">
        <v>222</v>
      </c>
      <c r="B168" s="126">
        <v>873</v>
      </c>
      <c r="C168" s="77">
        <v>4.6029918999999997E-3</v>
      </c>
      <c r="D168" s="15">
        <v>935</v>
      </c>
      <c r="E168" s="32">
        <f t="shared" ref="E168:E171" si="90">IF(ISNUMBER(D168), (D168 - $B168) / $B168, "")</f>
        <v>7.1019473081328749E-2</v>
      </c>
      <c r="F168" s="18">
        <f>IF(ISNUMBER(D168), $B172 * E168, "")</f>
        <v>10652.920962199312</v>
      </c>
      <c r="G168" s="31">
        <v>924</v>
      </c>
      <c r="H168" s="32">
        <f t="shared" ref="H168:H171" si="91">IF(ISNUMBER(G168), (G168 - $B168) / $B168, "")</f>
        <v>5.8419243986254296E-2</v>
      </c>
      <c r="I168" s="101">
        <f>IF(ISNUMBER(G168), $B172 * H168, "")</f>
        <v>8762.8865979381444</v>
      </c>
      <c r="J168" s="15">
        <v>928</v>
      </c>
      <c r="K168" s="32">
        <f t="shared" ref="K168:K171" si="92">IF(ISNUMBER(J168), (J168 - $B168) / $B168, "")</f>
        <v>6.3001145475372278E-2</v>
      </c>
      <c r="L168" s="18">
        <f>IF(ISNUMBER(J168), $B172 * K168, "")</f>
        <v>9450.1718213058411</v>
      </c>
      <c r="M168" s="31">
        <v>928</v>
      </c>
      <c r="N168" s="32">
        <f t="shared" ref="N168:N171" si="93">IF(ISNUMBER(M168), (M168 - $B168) / $B168, "")</f>
        <v>6.3001145475372278E-2</v>
      </c>
      <c r="O168" s="18">
        <f>IF(ISNUMBER(M168), $B172 * N168, "")</f>
        <v>9450.1718213058411</v>
      </c>
      <c r="Q168" s="228"/>
      <c r="R168" s="228"/>
      <c r="S168" s="228"/>
    </row>
    <row r="169" spans="1:19" ht="17.25" thickBot="1">
      <c r="A169" s="125" t="s">
        <v>262</v>
      </c>
      <c r="B169" s="126">
        <v>151</v>
      </c>
      <c r="C169" s="77">
        <v>0</v>
      </c>
      <c r="D169" s="15">
        <v>157</v>
      </c>
      <c r="E169" s="32">
        <f t="shared" si="90"/>
        <v>3.9735099337748346E-2</v>
      </c>
      <c r="F169" s="18">
        <f>IF(ISNUMBER(D169), $B172 * E169, "")</f>
        <v>5960.2649006622523</v>
      </c>
      <c r="G169" s="31">
        <v>155</v>
      </c>
      <c r="H169" s="32">
        <f t="shared" si="91"/>
        <v>2.6490066225165563E-2</v>
      </c>
      <c r="I169" s="101">
        <f>IF(ISNUMBER(G169), $B172 * H169, "")</f>
        <v>3973.5099337748343</v>
      </c>
      <c r="J169" s="15">
        <v>154</v>
      </c>
      <c r="K169" s="32">
        <f t="shared" si="92"/>
        <v>1.9867549668874173E-2</v>
      </c>
      <c r="L169" s="18">
        <f>IF(ISNUMBER(J169), $B172 * K169, "")</f>
        <v>2980.1324503311262</v>
      </c>
      <c r="M169" s="31">
        <v>154</v>
      </c>
      <c r="N169" s="32">
        <f t="shared" si="93"/>
        <v>1.9867549668874173E-2</v>
      </c>
      <c r="O169" s="18">
        <f>IF(ISNUMBER(M169), $B172 * N169, "")</f>
        <v>2980.1324503311262</v>
      </c>
      <c r="Q169" s="228"/>
      <c r="R169" s="228"/>
      <c r="S169" s="228"/>
    </row>
    <row r="170" spans="1:19">
      <c r="A170" s="125" t="s">
        <v>327</v>
      </c>
      <c r="B170" s="126">
        <v>569</v>
      </c>
      <c r="C170" s="77">
        <v>-2.7350427399999998E-2</v>
      </c>
      <c r="D170" s="15">
        <v>587</v>
      </c>
      <c r="E170" s="32">
        <f t="shared" si="90"/>
        <v>3.163444639718805E-2</v>
      </c>
      <c r="F170" s="18">
        <f>IF(ISNUMBER(D170), $B172 * E170, "")</f>
        <v>4745.1669595782078</v>
      </c>
      <c r="G170" s="31">
        <v>581</v>
      </c>
      <c r="H170" s="32">
        <f t="shared" si="91"/>
        <v>2.10896309314587E-2</v>
      </c>
      <c r="I170" s="101">
        <f>IF(ISNUMBER(G170), $B172 * H170, "")</f>
        <v>3163.4446397188049</v>
      </c>
      <c r="J170" s="15">
        <v>579</v>
      </c>
      <c r="K170" s="32">
        <f t="shared" si="92"/>
        <v>1.7574692442882251E-2</v>
      </c>
      <c r="L170" s="18">
        <f>IF(ISNUMBER(J170), $B172 * K170, "")</f>
        <v>2636.2038664323377</v>
      </c>
      <c r="M170" s="31">
        <v>578</v>
      </c>
      <c r="N170" s="32">
        <f t="shared" si="93"/>
        <v>1.5817223198594025E-2</v>
      </c>
      <c r="O170" s="18">
        <f>IF(ISNUMBER(M170), $B172 * N170, "")</f>
        <v>2372.5834797891039</v>
      </c>
      <c r="Q170" s="250"/>
      <c r="R170" s="251"/>
      <c r="S170" s="252"/>
    </row>
    <row r="171" spans="1:19" ht="17.25" thickBot="1">
      <c r="A171" s="130" t="s">
        <v>181</v>
      </c>
      <c r="B171" s="131">
        <v>902</v>
      </c>
      <c r="C171" s="79">
        <v>-3.0107526900000001E-2</v>
      </c>
      <c r="D171" s="24">
        <v>937</v>
      </c>
      <c r="E171" s="25">
        <f t="shared" si="90"/>
        <v>3.8802660753880266E-2</v>
      </c>
      <c r="F171" s="104">
        <f>IF(ISNUMBER(D171), $B172 * E171, "")</f>
        <v>5820.3991130820395</v>
      </c>
      <c r="G171" s="102">
        <v>926</v>
      </c>
      <c r="H171" s="25">
        <f t="shared" si="91"/>
        <v>2.6607538802660754E-2</v>
      </c>
      <c r="I171" s="103">
        <f>IF(ISNUMBER(G171), $B172 * H171, "")</f>
        <v>3991.130820399113</v>
      </c>
      <c r="J171" s="24">
        <v>928</v>
      </c>
      <c r="K171" s="25">
        <f t="shared" si="92"/>
        <v>2.8824833702882482E-2</v>
      </c>
      <c r="L171" s="104">
        <f>IF(ISNUMBER(J171), $B172 * K171, "")</f>
        <v>4323.7250554323728</v>
      </c>
      <c r="M171" s="102">
        <v>928</v>
      </c>
      <c r="N171" s="25">
        <f t="shared" si="93"/>
        <v>2.8824833702882482E-2</v>
      </c>
      <c r="O171" s="104">
        <f>IF(ISNUMBER(M171), $B172 * N171, "")</f>
        <v>4323.7250554323728</v>
      </c>
      <c r="Q171" s="253"/>
      <c r="R171" s="254"/>
      <c r="S171" s="255"/>
    </row>
    <row r="172" spans="1:19" ht="17.25" thickBot="1">
      <c r="A172" s="132" t="s">
        <v>266</v>
      </c>
      <c r="B172" s="261">
        <f>$B$37</f>
        <v>150000</v>
      </c>
      <c r="C172" s="262"/>
      <c r="D172" s="26" t="s">
        <v>267</v>
      </c>
      <c r="E172" s="27">
        <f>IF(COUNT(E152:E171), SUM(E152:E171) / COUNT(E152:E171), 0)</f>
        <v>6.5251397772165154E-2</v>
      </c>
      <c r="F172" s="28">
        <f>SUM(F152:F171)</f>
        <v>195754.19331649542</v>
      </c>
      <c r="G172" s="26" t="s">
        <v>267</v>
      </c>
      <c r="H172" s="27">
        <f>IF(COUNT(H152:H171), SUM(H152:H171) / COUNT(H152:H171), 0)</f>
        <v>4.8895048100573602E-2</v>
      </c>
      <c r="I172" s="28">
        <f>SUM(I152:I171)</f>
        <v>146685.14430172081</v>
      </c>
      <c r="J172" s="26" t="s">
        <v>267</v>
      </c>
      <c r="K172" s="27">
        <f>IF(COUNT(K152:K171), SUM(K152:K171) / COUNT(K152:K171), 0)</f>
        <v>5.1864198797762773E-2</v>
      </c>
      <c r="L172" s="28">
        <f>SUM(L152:L171)</f>
        <v>155592.59639328832</v>
      </c>
      <c r="M172" s="26" t="s">
        <v>267</v>
      </c>
      <c r="N172" s="27">
        <f>IF(COUNT(N152:N171), SUM(N152:N171) / COUNT(N152:N171), 0)</f>
        <v>5.1629744026086652E-2</v>
      </c>
      <c r="O172" s="28">
        <f>SUM(O152:O171)</f>
        <v>154889.23207826001</v>
      </c>
      <c r="Q172" s="256"/>
      <c r="R172" s="257"/>
      <c r="S172" s="258"/>
    </row>
    <row r="174" spans="1:19" ht="17.25" thickBot="1"/>
    <row r="175" spans="1:19" ht="17.25" thickBot="1">
      <c r="A175" s="202" t="s">
        <v>251</v>
      </c>
      <c r="B175" s="203"/>
      <c r="C175" s="203"/>
      <c r="D175" s="203"/>
      <c r="E175" s="203"/>
      <c r="F175" s="203"/>
      <c r="G175" s="203"/>
      <c r="H175" s="203"/>
      <c r="I175" s="203"/>
      <c r="J175" s="203"/>
      <c r="K175" s="203"/>
      <c r="L175" s="203"/>
      <c r="M175" s="203"/>
      <c r="N175" s="203"/>
      <c r="O175" s="204"/>
      <c r="Q175" s="223"/>
      <c r="R175" s="223"/>
      <c r="S175" s="223"/>
    </row>
    <row r="176" spans="1:19" ht="17.25" thickBot="1">
      <c r="A176" s="198" t="s">
        <v>263</v>
      </c>
      <c r="B176" s="202" t="s">
        <v>49</v>
      </c>
      <c r="C176" s="204"/>
      <c r="D176" s="202" t="s">
        <v>57</v>
      </c>
      <c r="E176" s="203"/>
      <c r="F176" s="204"/>
      <c r="G176" s="229">
        <f>_xlfn.IFNA(VLOOKUP(B176, 현재가테이블!$B$2:$D$200, 2, FALSE), "-")</f>
        <v>48446000</v>
      </c>
      <c r="H176" s="230"/>
      <c r="I176" s="231"/>
      <c r="J176" s="202" t="s">
        <v>58</v>
      </c>
      <c r="K176" s="203"/>
      <c r="L176" s="204"/>
      <c r="M176" s="232">
        <f>_xlfn.IFNA(VLOOKUP(B176, 현재가테이블!$B$2:$D$200, 3, FALSE), "-")</f>
        <v>4.5040769699999997E-2</v>
      </c>
      <c r="N176" s="233"/>
      <c r="O176" s="234"/>
      <c r="Q176" s="223"/>
      <c r="R176" s="223"/>
      <c r="S176" s="223"/>
    </row>
    <row r="177" spans="1:19" ht="17.25" thickBot="1">
      <c r="A177" s="263" t="s">
        <v>54</v>
      </c>
      <c r="B177" s="265" t="str">
        <f>TEXT($G$1, "[$-ko-KR]yyyy-mm-dd(ddd) ") &amp; "오전 00:00"</f>
        <v>2022-02-26(토) 오전 00:00</v>
      </c>
      <c r="C177" s="266"/>
      <c r="D177" s="225" t="str">
        <f>TEXT($G$1, "[$-ko-KR]yyyy-mm-dd(ddd) ") &amp; "오후 14:00"</f>
        <v>2022-02-26(토) 오후 14:00</v>
      </c>
      <c r="E177" s="226"/>
      <c r="F177" s="227"/>
      <c r="G177" s="225" t="str">
        <f>TEXT($G$1, "[$-ko-KR]yyyy-mm-dd(ddd) ") &amp; "오후 19:00"</f>
        <v>2022-02-26(토) 오후 19:00</v>
      </c>
      <c r="H177" s="226"/>
      <c r="I177" s="227"/>
      <c r="J177" s="225" t="str">
        <f>TEXT($G$1, "[$-ko-KR]yyyy-mm-dd(ddd) ") &amp; "오후 21:00"</f>
        <v>2022-02-26(토) 오후 21:00</v>
      </c>
      <c r="K177" s="226"/>
      <c r="L177" s="227"/>
      <c r="M177" s="225" t="str">
        <f>TEXT($G$1+1, "[$-ko-KR]yyyy-mm-dd(ddd) ") &amp; "오전 00:00"</f>
        <v>2022-02-27(일) 오전 00:00</v>
      </c>
      <c r="N177" s="226"/>
      <c r="O177" s="227"/>
      <c r="Q177" s="223"/>
      <c r="R177" s="223"/>
      <c r="S177" s="223"/>
    </row>
    <row r="178" spans="1:19" ht="17.25" thickBot="1">
      <c r="A178" s="264"/>
      <c r="B178" s="121" t="s">
        <v>57</v>
      </c>
      <c r="C178" s="122" t="s">
        <v>58</v>
      </c>
      <c r="D178" s="2" t="s">
        <v>57</v>
      </c>
      <c r="E178" s="10" t="s">
        <v>264</v>
      </c>
      <c r="F178" s="11" t="s">
        <v>265</v>
      </c>
      <c r="G178" s="199" t="s">
        <v>57</v>
      </c>
      <c r="H178" s="200" t="s">
        <v>264</v>
      </c>
      <c r="I178" s="201" t="s">
        <v>265</v>
      </c>
      <c r="J178" s="10" t="s">
        <v>57</v>
      </c>
      <c r="K178" s="10" t="s">
        <v>264</v>
      </c>
      <c r="L178" s="115" t="s">
        <v>265</v>
      </c>
      <c r="M178" s="2" t="s">
        <v>57</v>
      </c>
      <c r="N178" s="10" t="s">
        <v>264</v>
      </c>
      <c r="O178" s="66" t="s">
        <v>265</v>
      </c>
      <c r="Q178" s="228"/>
      <c r="R178" s="228"/>
      <c r="S178" s="228"/>
    </row>
    <row r="179" spans="1:19" ht="17.25" thickBot="1">
      <c r="A179" s="123" t="s">
        <v>177</v>
      </c>
      <c r="B179" s="124">
        <v>7230</v>
      </c>
      <c r="C179" s="76">
        <v>2.7739251E-3</v>
      </c>
      <c r="D179" s="13">
        <v>7610</v>
      </c>
      <c r="E179" s="14">
        <f>IF(ISNUMBER(D179), (D179 - $B179) / $B179, "")</f>
        <v>5.2558782849239281E-2</v>
      </c>
      <c r="F179" s="16">
        <f>IF(ISNUMBER(D179), $B199 * E179, "")</f>
        <v>7883.8174273858922</v>
      </c>
      <c r="G179" s="29">
        <v>7465</v>
      </c>
      <c r="H179" s="14">
        <f>IF(ISNUMBER(G179), (G179 - $B179) / $B179, "")</f>
        <v>3.2503457814661137E-2</v>
      </c>
      <c r="I179" s="100">
        <f>IF(ISNUMBER(G179), $B199 * H179, "")</f>
        <v>4875.5186721991704</v>
      </c>
      <c r="J179" s="13">
        <v>7475</v>
      </c>
      <c r="K179" s="14">
        <f>IF(ISNUMBER(J179), (J179 - $B179) / $B179, "")</f>
        <v>3.3886583679114797E-2</v>
      </c>
      <c r="L179" s="16">
        <f>IF(ISNUMBER(J179), $B199 * K179, "")</f>
        <v>5082.9875518672197</v>
      </c>
      <c r="M179" s="29">
        <v>7475</v>
      </c>
      <c r="N179" s="14">
        <f>IF(ISNUMBER(M179), (M179 - $B179) / $B179, "")</f>
        <v>3.3886583679114797E-2</v>
      </c>
      <c r="O179" s="16">
        <f>IF(ISNUMBER(M179), $B199 * N179, "")</f>
        <v>5082.9875518672197</v>
      </c>
      <c r="Q179" s="223"/>
      <c r="R179" s="223"/>
      <c r="S179" s="223"/>
    </row>
    <row r="180" spans="1:19" ht="17.25" thickBot="1">
      <c r="A180" s="125" t="s">
        <v>73</v>
      </c>
      <c r="B180" s="126">
        <v>30540</v>
      </c>
      <c r="C180" s="77">
        <v>2.6263952999999998E-3</v>
      </c>
      <c r="D180" s="15">
        <v>34360</v>
      </c>
      <c r="E180" s="32">
        <f t="shared" ref="E180:E183" si="94">IF(ISNUMBER(D180), (D180 - $B180) / $B180, "")</f>
        <v>0.12508185985592665</v>
      </c>
      <c r="F180" s="18">
        <f>IF(ISNUMBER(D180), $B199 * E180, "")</f>
        <v>18762.278978388997</v>
      </c>
      <c r="G180" s="31">
        <v>34600</v>
      </c>
      <c r="H180" s="32">
        <f t="shared" ref="H180:H183" si="95">IF(ISNUMBER(G180), (G180 - $B180) / $B180, "")</f>
        <v>0.13294040602488538</v>
      </c>
      <c r="I180" s="101">
        <f>IF(ISNUMBER(G180), $B199 * H180, "")</f>
        <v>19941.060903732807</v>
      </c>
      <c r="J180" s="15">
        <v>35140</v>
      </c>
      <c r="K180" s="32">
        <f t="shared" ref="K180:K183" si="96">IF(ISNUMBER(J180), (J180 - $B180) / $B180, "")</f>
        <v>0.15062213490504256</v>
      </c>
      <c r="L180" s="18">
        <f>IF(ISNUMBER(J180), $B199 * K180, "")</f>
        <v>22593.320235756382</v>
      </c>
      <c r="M180" s="31">
        <v>35120</v>
      </c>
      <c r="N180" s="32">
        <f t="shared" ref="N180:N183" si="97">IF(ISNUMBER(M180), (M180 - $B180) / $B180, "")</f>
        <v>0.14996725605762934</v>
      </c>
      <c r="O180" s="18">
        <f>IF(ISNUMBER(M180), $B199 * N180, "")</f>
        <v>22495.088408644402</v>
      </c>
      <c r="Q180" s="223"/>
      <c r="R180" s="223"/>
      <c r="S180" s="223"/>
    </row>
    <row r="181" spans="1:19" ht="17.25" thickBot="1">
      <c r="A181" s="125" t="s">
        <v>97</v>
      </c>
      <c r="B181" s="126">
        <v>2.3E-3</v>
      </c>
      <c r="C181" s="77">
        <v>0</v>
      </c>
      <c r="D181" s="15">
        <v>2.3999999999999998E-3</v>
      </c>
      <c r="E181" s="32">
        <f t="shared" si="94"/>
        <v>4.3478260869565147E-2</v>
      </c>
      <c r="F181" s="18">
        <f>IF(ISNUMBER(D181), $B199 * E181, "")</f>
        <v>6521.7391304347721</v>
      </c>
      <c r="G181" s="31">
        <v>2.3999999999999998E-3</v>
      </c>
      <c r="H181" s="32">
        <f t="shared" si="95"/>
        <v>4.3478260869565147E-2</v>
      </c>
      <c r="I181" s="101">
        <f>IF(ISNUMBER(G181), $B199 * H181, "")</f>
        <v>6521.7391304347721</v>
      </c>
      <c r="J181" s="15">
        <v>2.3999999999999998E-3</v>
      </c>
      <c r="K181" s="32">
        <f t="shared" si="96"/>
        <v>4.3478260869565147E-2</v>
      </c>
      <c r="L181" s="18">
        <f>IF(ISNUMBER(J181), $B199 * K181, "")</f>
        <v>6521.7391304347721</v>
      </c>
      <c r="M181" s="31">
        <v>2.3999999999999998E-3</v>
      </c>
      <c r="N181" s="32">
        <f t="shared" si="97"/>
        <v>4.3478260869565147E-2</v>
      </c>
      <c r="O181" s="18">
        <f>IF(ISNUMBER(M181), $B199 * N181, "")</f>
        <v>6521.7391304347721</v>
      </c>
      <c r="Q181" s="228"/>
      <c r="R181" s="228"/>
      <c r="S181" s="228"/>
    </row>
    <row r="182" spans="1:19" ht="17.25" thickBot="1">
      <c r="A182" s="125" t="s">
        <v>119</v>
      </c>
      <c r="B182" s="126">
        <v>16.3</v>
      </c>
      <c r="C182" s="77">
        <v>0</v>
      </c>
      <c r="D182" s="15">
        <v>16.899999999999999</v>
      </c>
      <c r="E182" s="32">
        <f t="shared" si="94"/>
        <v>3.6809815950920116E-2</v>
      </c>
      <c r="F182" s="18">
        <f>IF(ISNUMBER(D182), $B199 * E182, "")</f>
        <v>5521.4723926380175</v>
      </c>
      <c r="G182" s="31">
        <v>16.8</v>
      </c>
      <c r="H182" s="32">
        <f t="shared" si="95"/>
        <v>3.0674846625766871E-2</v>
      </c>
      <c r="I182" s="101">
        <f>IF(ISNUMBER(G182), $B199 * H182, "")</f>
        <v>4601.2269938650306</v>
      </c>
      <c r="J182" s="15">
        <v>17.2</v>
      </c>
      <c r="K182" s="32">
        <f t="shared" si="96"/>
        <v>5.5214723926380278E-2</v>
      </c>
      <c r="L182" s="18">
        <f>IF(ISNUMBER(J182), $B199 * K182, "")</f>
        <v>8282.2085889570426</v>
      </c>
      <c r="M182" s="31">
        <v>17.2</v>
      </c>
      <c r="N182" s="32">
        <f t="shared" si="97"/>
        <v>5.5214723926380278E-2</v>
      </c>
      <c r="O182" s="18">
        <f>IF(ISNUMBER(M182), $B199 * N182, "")</f>
        <v>8282.2085889570426</v>
      </c>
      <c r="Q182" s="228"/>
      <c r="R182" s="228"/>
      <c r="S182" s="228"/>
    </row>
    <row r="183" spans="1:19" ht="17.25" thickBot="1">
      <c r="A183" s="127" t="s">
        <v>262</v>
      </c>
      <c r="B183" s="128">
        <v>151</v>
      </c>
      <c r="C183" s="78">
        <v>0</v>
      </c>
      <c r="D183" s="20">
        <v>157</v>
      </c>
      <c r="E183" s="21">
        <f t="shared" si="94"/>
        <v>3.9735099337748346E-2</v>
      </c>
      <c r="F183" s="22">
        <f>IF(ISNUMBER(D183), $B199 * E183, "")</f>
        <v>5960.2649006622523</v>
      </c>
      <c r="G183" s="30">
        <v>155</v>
      </c>
      <c r="H183" s="21">
        <f t="shared" si="95"/>
        <v>2.6490066225165563E-2</v>
      </c>
      <c r="I183" s="105">
        <f>IF(ISNUMBER(G183), $B199 * H183, "")</f>
        <v>3973.5099337748343</v>
      </c>
      <c r="J183" s="20">
        <v>154</v>
      </c>
      <c r="K183" s="21">
        <f t="shared" si="96"/>
        <v>1.9867549668874173E-2</v>
      </c>
      <c r="L183" s="22">
        <f>IF(ISNUMBER(J183), $B199 * K183, "")</f>
        <v>2980.1324503311262</v>
      </c>
      <c r="M183" s="30">
        <v>154</v>
      </c>
      <c r="N183" s="21">
        <f t="shared" si="97"/>
        <v>1.9867549668874173E-2</v>
      </c>
      <c r="O183" s="22">
        <f>IF(ISNUMBER(M183), $B199 * N183, "")</f>
        <v>2980.1324503311262</v>
      </c>
      <c r="Q183" s="228"/>
      <c r="R183" s="228"/>
      <c r="S183" s="228"/>
    </row>
    <row r="184" spans="1:19" ht="17.25" thickBot="1">
      <c r="A184" s="125" t="s">
        <v>123</v>
      </c>
      <c r="B184" s="129">
        <v>127500</v>
      </c>
      <c r="C184" s="80">
        <v>-3.9200310000000001E-4</v>
      </c>
      <c r="D184" s="106">
        <v>136000</v>
      </c>
      <c r="E184" s="107">
        <f>IF(ISNUMBER(D184), (D184 - $B184) / $B184, "")</f>
        <v>6.6666666666666666E-2</v>
      </c>
      <c r="F184" s="108">
        <f>IF(ISNUMBER(D184), $B199 * E184, "")</f>
        <v>10000</v>
      </c>
      <c r="G184" s="109">
        <v>134700</v>
      </c>
      <c r="H184" s="107">
        <f>IF(ISNUMBER(G184), (G184 - $B184) / $B184, "")</f>
        <v>5.647058823529412E-2</v>
      </c>
      <c r="I184" s="110">
        <f>IF(ISNUMBER(G184), $B199 * H184, "")</f>
        <v>8470.5882352941171</v>
      </c>
      <c r="J184" s="106">
        <v>132950</v>
      </c>
      <c r="K184" s="107">
        <f>IF(ISNUMBER(J184), (J184 - $B184) / $B184, "")</f>
        <v>4.2745098039215688E-2</v>
      </c>
      <c r="L184" s="108">
        <f>IF(ISNUMBER(J184), $B199 * K184, "")</f>
        <v>6411.7647058823532</v>
      </c>
      <c r="M184" s="109">
        <v>132950</v>
      </c>
      <c r="N184" s="107">
        <f>IF(ISNUMBER(M184), (M184 - $B184) / $B184, "")</f>
        <v>4.2745098039215688E-2</v>
      </c>
      <c r="O184" s="108">
        <f>IF(ISNUMBER(M184), $B199 * N184, "")</f>
        <v>6411.7647058823532</v>
      </c>
      <c r="Q184" s="228"/>
      <c r="R184" s="228"/>
      <c r="S184" s="228"/>
    </row>
    <row r="185" spans="1:19" ht="17.25" thickBot="1">
      <c r="A185" s="125" t="s">
        <v>91</v>
      </c>
      <c r="B185" s="126">
        <v>34130</v>
      </c>
      <c r="C185" s="77">
        <v>-5.8565150000000003E-4</v>
      </c>
      <c r="D185" s="15">
        <v>38120</v>
      </c>
      <c r="E185" s="32">
        <f t="shared" ref="E185:E188" si="98">IF(ISNUMBER(D185), (D185 - $B185) / $B185, "")</f>
        <v>0.11690594784646938</v>
      </c>
      <c r="F185" s="18">
        <f>IF(ISNUMBER(D185), $B199 * E185, "")</f>
        <v>17535.892176970407</v>
      </c>
      <c r="G185" s="31">
        <v>37780</v>
      </c>
      <c r="H185" s="32">
        <f t="shared" ref="H185:H188" si="99">IF(ISNUMBER(G185), (G185 - $B185) / $B185, "")</f>
        <v>0.10694403750366246</v>
      </c>
      <c r="I185" s="101">
        <f>IF(ISNUMBER(G185), $B199 * H185, "")</f>
        <v>16041.60562554937</v>
      </c>
      <c r="J185" s="15">
        <v>37700</v>
      </c>
      <c r="K185" s="32">
        <f t="shared" ref="K185:K188" si="100">IF(ISNUMBER(J185), (J185 - $B185) / $B185, "")</f>
        <v>0.10460005859947261</v>
      </c>
      <c r="L185" s="18">
        <f>IF(ISNUMBER(J185), $B199 * K185, "")</f>
        <v>15690.00878992089</v>
      </c>
      <c r="M185" s="31">
        <v>37700</v>
      </c>
      <c r="N185" s="32">
        <f t="shared" ref="N185:N188" si="101">IF(ISNUMBER(M185), (M185 - $B185) / $B185, "")</f>
        <v>0.10460005859947261</v>
      </c>
      <c r="O185" s="18">
        <f>IF(ISNUMBER(M185), $B199 * N185, "")</f>
        <v>15690.00878992089</v>
      </c>
      <c r="Q185" s="228"/>
      <c r="R185" s="228"/>
      <c r="S185" s="228"/>
    </row>
    <row r="186" spans="1:19" ht="17.25" thickBot="1">
      <c r="A186" s="125" t="s">
        <v>346</v>
      </c>
      <c r="B186" s="126">
        <v>93550</v>
      </c>
      <c r="C186" s="77">
        <v>-8.5442700000000005E-4</v>
      </c>
      <c r="D186" s="15">
        <v>98000</v>
      </c>
      <c r="E186" s="32">
        <f t="shared" si="98"/>
        <v>4.7568145376803851E-2</v>
      </c>
      <c r="F186" s="18">
        <f>IF(ISNUMBER(D186), $B199 * E186, "")</f>
        <v>7135.221806520578</v>
      </c>
      <c r="G186" s="31">
        <v>96660</v>
      </c>
      <c r="H186" s="32">
        <f t="shared" si="99"/>
        <v>3.3244254409406732E-2</v>
      </c>
      <c r="I186" s="101">
        <f>IF(ISNUMBER(G186), $B199 * H186, "")</f>
        <v>4986.6381614110096</v>
      </c>
      <c r="J186" s="15">
        <v>98150</v>
      </c>
      <c r="K186" s="32">
        <f t="shared" si="100"/>
        <v>4.9171566007482632E-2</v>
      </c>
      <c r="L186" s="18">
        <f>IF(ISNUMBER(J186), $B199 * K186, "")</f>
        <v>7375.7349011223951</v>
      </c>
      <c r="M186" s="31">
        <v>98360</v>
      </c>
      <c r="N186" s="32">
        <f t="shared" si="101"/>
        <v>5.1416354890432926E-2</v>
      </c>
      <c r="O186" s="18">
        <f>IF(ISNUMBER(M186), $B199 * N186, "")</f>
        <v>7712.4532335649392</v>
      </c>
      <c r="Q186" s="228"/>
      <c r="R186" s="228"/>
      <c r="S186" s="228"/>
    </row>
    <row r="187" spans="1:19" ht="17.25" thickBot="1">
      <c r="A187" s="125" t="s">
        <v>99</v>
      </c>
      <c r="B187" s="126">
        <v>32430</v>
      </c>
      <c r="C187" s="77">
        <v>-1.5394089E-3</v>
      </c>
      <c r="D187" s="15">
        <v>35940</v>
      </c>
      <c r="E187" s="32">
        <f t="shared" si="98"/>
        <v>0.10823311748381129</v>
      </c>
      <c r="F187" s="18">
        <f>IF(ISNUMBER(D187), $B199 * E187, "")</f>
        <v>16234.967622571692</v>
      </c>
      <c r="G187" s="31">
        <v>35200</v>
      </c>
      <c r="H187" s="32">
        <f t="shared" si="99"/>
        <v>8.5414739438791243E-2</v>
      </c>
      <c r="I187" s="101">
        <f>IF(ISNUMBER(G187), $B199 * H187, "")</f>
        <v>12812.210915818687</v>
      </c>
      <c r="J187" s="15">
        <v>35430</v>
      </c>
      <c r="K187" s="32">
        <f t="shared" si="100"/>
        <v>9.2506938020351523E-2</v>
      </c>
      <c r="L187" s="18">
        <f>IF(ISNUMBER(J187), $B199 * K187, "")</f>
        <v>13876.040703052728</v>
      </c>
      <c r="M187" s="31">
        <v>35430</v>
      </c>
      <c r="N187" s="32">
        <f t="shared" si="101"/>
        <v>9.2506938020351523E-2</v>
      </c>
      <c r="O187" s="18">
        <f>IF(ISNUMBER(M187), $B199 * N187, "")</f>
        <v>13876.040703052728</v>
      </c>
      <c r="Q187" s="33"/>
      <c r="R187" s="33"/>
    </row>
    <row r="188" spans="1:19" ht="17.25" thickBot="1">
      <c r="A188" s="130" t="s">
        <v>151</v>
      </c>
      <c r="B188" s="131">
        <v>59580</v>
      </c>
      <c r="C188" s="79">
        <v>-3.1788522999999999E-3</v>
      </c>
      <c r="D188" s="24">
        <v>62450</v>
      </c>
      <c r="E188" s="25">
        <f t="shared" si="98"/>
        <v>4.8170527022490771E-2</v>
      </c>
      <c r="F188" s="104">
        <f>IF(ISNUMBER(D188), $B199 * E188, "")</f>
        <v>7225.5790533736154</v>
      </c>
      <c r="G188" s="102">
        <v>61650</v>
      </c>
      <c r="H188" s="25">
        <f t="shared" si="99"/>
        <v>3.4743202416918431E-2</v>
      </c>
      <c r="I188" s="103">
        <f>IF(ISNUMBER(G188), $B199 * H188, "")</f>
        <v>5211.4803625377644</v>
      </c>
      <c r="J188" s="24">
        <v>61590</v>
      </c>
      <c r="K188" s="25">
        <f t="shared" si="100"/>
        <v>3.3736153071500505E-2</v>
      </c>
      <c r="L188" s="104">
        <f>IF(ISNUMBER(J188), $B199 * K188, "")</f>
        <v>5060.4229607250754</v>
      </c>
      <c r="M188" s="102">
        <v>61620</v>
      </c>
      <c r="N188" s="25">
        <f t="shared" si="101"/>
        <v>3.4239677744209468E-2</v>
      </c>
      <c r="O188" s="104">
        <f>IF(ISNUMBER(M188), $B199 * N188, "")</f>
        <v>5135.9516616314204</v>
      </c>
      <c r="Q188" s="237"/>
      <c r="R188" s="238"/>
      <c r="S188" s="239"/>
    </row>
    <row r="189" spans="1:19">
      <c r="A189" s="123" t="s">
        <v>167</v>
      </c>
      <c r="B189" s="124">
        <v>16850</v>
      </c>
      <c r="C189" s="76">
        <v>-5.3128689E-3</v>
      </c>
      <c r="D189" s="13">
        <v>17760</v>
      </c>
      <c r="E189" s="14">
        <f>IF(ISNUMBER(D189), (D189 - $B189) / $B189, "")</f>
        <v>5.400593471810089E-2</v>
      </c>
      <c r="F189" s="16">
        <f>IF(ISNUMBER(D189), $B199 * E189, "")</f>
        <v>8100.8902077151333</v>
      </c>
      <c r="G189" s="29">
        <v>17380</v>
      </c>
      <c r="H189" s="14">
        <f>IF(ISNUMBER(G189), (G189 - $B189) / $B189, "")</f>
        <v>3.1454005934718102E-2</v>
      </c>
      <c r="I189" s="100">
        <f>IF(ISNUMBER(G189), $B199 * H189, "")</f>
        <v>4718.1008902077156</v>
      </c>
      <c r="J189" s="13">
        <v>17570</v>
      </c>
      <c r="K189" s="14">
        <f>IF(ISNUMBER(J189), (J189 - $B189) / $B189, "")</f>
        <v>4.2729970326409496E-2</v>
      </c>
      <c r="L189" s="16">
        <f>IF(ISNUMBER(J189), $B199 * K189, "")</f>
        <v>6409.495548961424</v>
      </c>
      <c r="M189" s="29">
        <v>17560</v>
      </c>
      <c r="N189" s="14">
        <f>IF(ISNUMBER(M189), (M189 - $B189) / $B189, "")</f>
        <v>4.2136498516320474E-2</v>
      </c>
      <c r="O189" s="16">
        <f>IF(ISNUMBER(M189), $B199 * N189, "")</f>
        <v>6320.4747774480711</v>
      </c>
      <c r="Q189" s="240"/>
      <c r="R189" s="241"/>
      <c r="S189" s="242"/>
    </row>
    <row r="190" spans="1:19" ht="17.25" thickBot="1">
      <c r="A190" s="125" t="s">
        <v>149</v>
      </c>
      <c r="B190" s="126">
        <v>73.900000000000006</v>
      </c>
      <c r="C190" s="77">
        <v>-1.0709504700000001E-2</v>
      </c>
      <c r="D190" s="15">
        <v>74</v>
      </c>
      <c r="E190" s="32">
        <f t="shared" ref="E190:E193" si="102">IF(ISNUMBER(D190), (D190 - $B190) / $B190, "")</f>
        <v>1.3531799729363234E-3</v>
      </c>
      <c r="F190" s="18">
        <f>IF(ISNUMBER(D190), $B199 * E190, "")</f>
        <v>202.97699594044852</v>
      </c>
      <c r="G190" s="31">
        <v>72.900000000000006</v>
      </c>
      <c r="H190" s="32">
        <f t="shared" ref="H190:H193" si="103">IF(ISNUMBER(G190), (G190 - $B190) / $B190, "")</f>
        <v>-1.3531799729364004E-2</v>
      </c>
      <c r="I190" s="101">
        <f>IF(ISNUMBER(G190), $B199 * H190, "")</f>
        <v>-2029.7699594046005</v>
      </c>
      <c r="J190" s="15">
        <v>72.900000000000006</v>
      </c>
      <c r="K190" s="32">
        <f t="shared" ref="K190:K193" si="104">IF(ISNUMBER(J190), (J190 - $B190) / $B190, "")</f>
        <v>-1.3531799729364004E-2</v>
      </c>
      <c r="L190" s="18">
        <f>IF(ISNUMBER(J190), $B199 * K190, "")</f>
        <v>-2029.7699594046005</v>
      </c>
      <c r="M190" s="31">
        <v>72.8</v>
      </c>
      <c r="N190" s="32">
        <f t="shared" ref="N190:N193" si="105">IF(ISNUMBER(M190), (M190 - $B190) / $B190, "")</f>
        <v>-1.4884979702300519E-2</v>
      </c>
      <c r="O190" s="18">
        <f>IF(ISNUMBER(M190), $B199 * N190, "")</f>
        <v>-2232.7469553450778</v>
      </c>
      <c r="Q190" s="243"/>
      <c r="R190" s="244"/>
      <c r="S190" s="245"/>
    </row>
    <row r="191" spans="1:19" ht="17.25" thickBot="1">
      <c r="A191" s="125" t="s">
        <v>339</v>
      </c>
      <c r="B191" s="126">
        <v>108000</v>
      </c>
      <c r="C191" s="77">
        <v>-1.18938701E-2</v>
      </c>
      <c r="D191" s="15">
        <v>113200</v>
      </c>
      <c r="E191" s="32">
        <f t="shared" si="102"/>
        <v>4.8148148148148148E-2</v>
      </c>
      <c r="F191" s="18">
        <f>IF(ISNUMBER(D191), $B199 * E191, "")</f>
        <v>7222.2222222222226</v>
      </c>
      <c r="G191" s="31">
        <v>111150</v>
      </c>
      <c r="H191" s="32">
        <f t="shared" si="103"/>
        <v>2.9166666666666667E-2</v>
      </c>
      <c r="I191" s="101">
        <f>IF(ISNUMBER(G191), $B199 * H191, "")</f>
        <v>4375</v>
      </c>
      <c r="J191" s="15">
        <v>111050</v>
      </c>
      <c r="K191" s="32">
        <f t="shared" si="104"/>
        <v>2.824074074074074E-2</v>
      </c>
      <c r="L191" s="18">
        <f>IF(ISNUMBER(J191), $B199 * K191, "")</f>
        <v>4236.1111111111113</v>
      </c>
      <c r="M191" s="31">
        <v>111050</v>
      </c>
      <c r="N191" s="32">
        <f t="shared" si="105"/>
        <v>2.824074074074074E-2</v>
      </c>
      <c r="O191" s="18">
        <f>IF(ISNUMBER(M191), $B199 * N191, "")</f>
        <v>4236.1111111111113</v>
      </c>
      <c r="Q191" s="228"/>
      <c r="R191" s="228"/>
      <c r="S191" s="228"/>
    </row>
    <row r="192" spans="1:19" ht="17.25" thickBot="1">
      <c r="A192" s="125" t="s">
        <v>77</v>
      </c>
      <c r="B192" s="126">
        <v>361100</v>
      </c>
      <c r="C192" s="77">
        <v>-1.7815857500000001E-2</v>
      </c>
      <c r="D192" s="15">
        <v>389700</v>
      </c>
      <c r="E192" s="32">
        <f t="shared" si="102"/>
        <v>7.9202436998061482E-2</v>
      </c>
      <c r="F192" s="18">
        <f>IF(ISNUMBER(D192), $B199 * E192, "")</f>
        <v>11880.365549709222</v>
      </c>
      <c r="G192" s="31">
        <v>386200</v>
      </c>
      <c r="H192" s="32">
        <f t="shared" si="103"/>
        <v>6.9509831071725287E-2</v>
      </c>
      <c r="I192" s="101">
        <f>IF(ISNUMBER(G192), $B199 * H192, "")</f>
        <v>10426.474660758793</v>
      </c>
      <c r="J192" s="15">
        <v>382000</v>
      </c>
      <c r="K192" s="32">
        <f t="shared" si="104"/>
        <v>5.7878703960121847E-2</v>
      </c>
      <c r="L192" s="18">
        <f>IF(ISNUMBER(J192), $B199 * K192, "")</f>
        <v>8681.8055940182767</v>
      </c>
      <c r="M192" s="31">
        <v>382000</v>
      </c>
      <c r="N192" s="32">
        <f t="shared" si="105"/>
        <v>5.7878703960121847E-2</v>
      </c>
      <c r="O192" s="18">
        <f>IF(ISNUMBER(M192), $B199 * N192, "")</f>
        <v>8681.8055940182767</v>
      </c>
      <c r="Q192" s="223"/>
      <c r="R192" s="223"/>
      <c r="S192" s="223"/>
    </row>
    <row r="193" spans="1:19" ht="17.25" thickBot="1">
      <c r="A193" s="127" t="s">
        <v>335</v>
      </c>
      <c r="B193" s="128">
        <v>6525</v>
      </c>
      <c r="C193" s="78">
        <v>-2.3203592799999999E-2</v>
      </c>
      <c r="D193" s="20">
        <v>6675</v>
      </c>
      <c r="E193" s="21">
        <f t="shared" si="102"/>
        <v>2.2988505747126436E-2</v>
      </c>
      <c r="F193" s="22">
        <f>IF(ISNUMBER(D193), $B199 * E193, "")</f>
        <v>3448.2758620689656</v>
      </c>
      <c r="G193" s="30">
        <v>6570</v>
      </c>
      <c r="H193" s="21">
        <f t="shared" si="103"/>
        <v>6.8965517241379309E-3</v>
      </c>
      <c r="I193" s="105">
        <f>IF(ISNUMBER(G193), $B199 * H193, "")</f>
        <v>1034.4827586206895</v>
      </c>
      <c r="J193" s="20">
        <v>6610</v>
      </c>
      <c r="K193" s="21">
        <f t="shared" si="104"/>
        <v>1.3026819923371647E-2</v>
      </c>
      <c r="L193" s="22">
        <f>IF(ISNUMBER(J193), $B199 * K193, "")</f>
        <v>1954.022988505747</v>
      </c>
      <c r="M193" s="30">
        <v>6605</v>
      </c>
      <c r="N193" s="21">
        <f t="shared" si="105"/>
        <v>1.2260536398467433E-2</v>
      </c>
      <c r="O193" s="22">
        <f>IF(ISNUMBER(M193), $B199 * N193, "")</f>
        <v>1839.0804597701151</v>
      </c>
      <c r="Q193" s="223"/>
      <c r="R193" s="223"/>
      <c r="S193" s="223"/>
    </row>
    <row r="194" spans="1:19" ht="17.25" thickBot="1">
      <c r="A194" s="125" t="s">
        <v>179</v>
      </c>
      <c r="B194" s="129">
        <v>51600</v>
      </c>
      <c r="C194" s="80">
        <v>-2.54957507E-2</v>
      </c>
      <c r="D194" s="106">
        <v>52210</v>
      </c>
      <c r="E194" s="107">
        <f>IF(ISNUMBER(D194), (D194 - $B194) / $B194, "")</f>
        <v>1.1821705426356589E-2</v>
      </c>
      <c r="F194" s="108">
        <f>IF(ISNUMBER(D194), $B199 * E194, "")</f>
        <v>1773.2558139534883</v>
      </c>
      <c r="G194" s="109">
        <v>51690</v>
      </c>
      <c r="H194" s="107">
        <f>IF(ISNUMBER(G194), (G194 - $B194) / $B194, "")</f>
        <v>1.7441860465116279E-3</v>
      </c>
      <c r="I194" s="110">
        <f>IF(ISNUMBER(G194), $B199 * H194, "")</f>
        <v>261.62790697674416</v>
      </c>
      <c r="J194" s="106">
        <v>51770</v>
      </c>
      <c r="K194" s="107">
        <f>IF(ISNUMBER(J194), (J194 - $B194) / $B194, "")</f>
        <v>3.2945736434108527E-3</v>
      </c>
      <c r="L194" s="108">
        <f>IF(ISNUMBER(J194), $B199 * K194, "")</f>
        <v>494.18604651162792</v>
      </c>
      <c r="M194" s="109">
        <v>51830</v>
      </c>
      <c r="N194" s="107">
        <f>IF(ISNUMBER(M194), (M194 - $B194) / $B194, "")</f>
        <v>4.4573643410852713E-3</v>
      </c>
      <c r="O194" s="108">
        <f>IF(ISNUMBER(M194), $B199 * N194, "")</f>
        <v>668.60465116279067</v>
      </c>
      <c r="Q194" s="228"/>
      <c r="R194" s="228"/>
      <c r="S194" s="228"/>
    </row>
    <row r="195" spans="1:19" ht="17.25" thickBot="1">
      <c r="A195" s="125" t="s">
        <v>62</v>
      </c>
      <c r="B195" s="126">
        <v>25460</v>
      </c>
      <c r="C195" s="77">
        <v>-2.6386233299999999E-2</v>
      </c>
      <c r="D195" s="15">
        <v>26210</v>
      </c>
      <c r="E195" s="32">
        <f t="shared" ref="E195:E198" si="106">IF(ISNUMBER(D195), (D195 - $B195) / $B195, "")</f>
        <v>2.945797329143755E-2</v>
      </c>
      <c r="F195" s="18">
        <f>IF(ISNUMBER(D195), $B199 * E195, "")</f>
        <v>4418.6959937156325</v>
      </c>
      <c r="G195" s="31">
        <v>25610</v>
      </c>
      <c r="H195" s="32">
        <f t="shared" ref="H195:H198" si="107">IF(ISNUMBER(G195), (G195 - $B195) / $B195, "")</f>
        <v>5.8915946582875096E-3</v>
      </c>
      <c r="I195" s="101">
        <f>IF(ISNUMBER(G195), $B199 * H195, "")</f>
        <v>883.73919874312639</v>
      </c>
      <c r="J195" s="15">
        <v>25630</v>
      </c>
      <c r="K195" s="32">
        <f t="shared" ref="K195:K198" si="108">IF(ISNUMBER(J195), (J195 - $B195) / $B195, "")</f>
        <v>6.6771406127258447E-3</v>
      </c>
      <c r="L195" s="18">
        <f>IF(ISNUMBER(J195), $B199 * K195, "")</f>
        <v>1001.5710919088767</v>
      </c>
      <c r="M195" s="31">
        <v>25620</v>
      </c>
      <c r="N195" s="32">
        <f t="shared" ref="N195:N198" si="109">IF(ISNUMBER(M195), (M195 - $B195) / $B195, "")</f>
        <v>6.2843676355066776E-3</v>
      </c>
      <c r="O195" s="18">
        <f>IF(ISNUMBER(M195), $B199 * N195, "")</f>
        <v>942.65514532600162</v>
      </c>
      <c r="Q195" s="228"/>
      <c r="R195" s="228"/>
      <c r="S195" s="228"/>
    </row>
    <row r="196" spans="1:19" ht="17.25" thickBot="1">
      <c r="A196" s="125" t="s">
        <v>327</v>
      </c>
      <c r="B196" s="126">
        <v>569</v>
      </c>
      <c r="C196" s="77">
        <v>-2.7350427399999998E-2</v>
      </c>
      <c r="D196" s="15">
        <v>587</v>
      </c>
      <c r="E196" s="32">
        <f t="shared" si="106"/>
        <v>3.163444639718805E-2</v>
      </c>
      <c r="F196" s="18">
        <f>IF(ISNUMBER(D196), $B199 * E196, "")</f>
        <v>4745.1669595782078</v>
      </c>
      <c r="G196" s="31">
        <v>581</v>
      </c>
      <c r="H196" s="32">
        <f t="shared" si="107"/>
        <v>2.10896309314587E-2</v>
      </c>
      <c r="I196" s="101">
        <f>IF(ISNUMBER(G196), $B199 * H196, "")</f>
        <v>3163.4446397188049</v>
      </c>
      <c r="J196" s="15">
        <v>579</v>
      </c>
      <c r="K196" s="32">
        <f t="shared" si="108"/>
        <v>1.7574692442882251E-2</v>
      </c>
      <c r="L196" s="18">
        <f>IF(ISNUMBER(J196), $B199 * K196, "")</f>
        <v>2636.2038664323377</v>
      </c>
      <c r="M196" s="31">
        <v>578</v>
      </c>
      <c r="N196" s="32">
        <f t="shared" si="109"/>
        <v>1.5817223198594025E-2</v>
      </c>
      <c r="O196" s="18">
        <f>IF(ISNUMBER(M196), $B199 * N196, "")</f>
        <v>2372.5834797891039</v>
      </c>
      <c r="Q196" s="228"/>
      <c r="R196" s="228"/>
      <c r="S196" s="228"/>
    </row>
    <row r="197" spans="1:19">
      <c r="A197" s="125" t="s">
        <v>133</v>
      </c>
      <c r="B197" s="126">
        <v>2155</v>
      </c>
      <c r="C197" s="77">
        <v>-2.9279279299999999E-2</v>
      </c>
      <c r="D197" s="15">
        <v>2335</v>
      </c>
      <c r="E197" s="32">
        <f t="shared" si="106"/>
        <v>8.3526682134570762E-2</v>
      </c>
      <c r="F197" s="18">
        <f>IF(ISNUMBER(D197), $B199 * E197, "")</f>
        <v>12529.002320185615</v>
      </c>
      <c r="G197" s="31">
        <v>2255</v>
      </c>
      <c r="H197" s="32">
        <f t="shared" si="107"/>
        <v>4.6403712296983757E-2</v>
      </c>
      <c r="I197" s="101">
        <f>IF(ISNUMBER(G197), $B199 * H197, "")</f>
        <v>6960.5568445475637</v>
      </c>
      <c r="J197" s="15">
        <v>2250</v>
      </c>
      <c r="K197" s="32">
        <f t="shared" si="108"/>
        <v>4.4083526682134569E-2</v>
      </c>
      <c r="L197" s="18">
        <f>IF(ISNUMBER(J197), $B199 * K197, "")</f>
        <v>6612.5290023201851</v>
      </c>
      <c r="M197" s="31">
        <v>2250</v>
      </c>
      <c r="N197" s="32">
        <f t="shared" si="109"/>
        <v>4.4083526682134569E-2</v>
      </c>
      <c r="O197" s="18">
        <f>IF(ISNUMBER(M197), $B199 * N197, "")</f>
        <v>6612.5290023201851</v>
      </c>
      <c r="Q197" s="250"/>
      <c r="R197" s="251"/>
      <c r="S197" s="252"/>
    </row>
    <row r="198" spans="1:19" ht="17.25" thickBot="1">
      <c r="A198" s="130" t="s">
        <v>181</v>
      </c>
      <c r="B198" s="131">
        <v>902</v>
      </c>
      <c r="C198" s="79">
        <v>-3.0107526900000001E-2</v>
      </c>
      <c r="D198" s="24">
        <v>937</v>
      </c>
      <c r="E198" s="25">
        <f t="shared" si="106"/>
        <v>3.8802660753880266E-2</v>
      </c>
      <c r="F198" s="104">
        <f>IF(ISNUMBER(D198), $B199 * E198, "")</f>
        <v>5820.3991130820395</v>
      </c>
      <c r="G198" s="102">
        <v>926</v>
      </c>
      <c r="H198" s="25">
        <f t="shared" si="107"/>
        <v>2.6607538802660754E-2</v>
      </c>
      <c r="I198" s="103">
        <f>IF(ISNUMBER(G198), $B199 * H198, "")</f>
        <v>3991.130820399113</v>
      </c>
      <c r="J198" s="24">
        <v>928</v>
      </c>
      <c r="K198" s="25">
        <f t="shared" si="108"/>
        <v>2.8824833702882482E-2</v>
      </c>
      <c r="L198" s="104">
        <f>IF(ISNUMBER(J198), $B199 * K198, "")</f>
        <v>4323.7250554323728</v>
      </c>
      <c r="M198" s="102">
        <v>928</v>
      </c>
      <c r="N198" s="25">
        <f t="shared" si="109"/>
        <v>2.8824833702882482E-2</v>
      </c>
      <c r="O198" s="104">
        <f>IF(ISNUMBER(M198), $B199 * N198, "")</f>
        <v>4323.7250554323728</v>
      </c>
      <c r="Q198" s="253"/>
      <c r="R198" s="254"/>
      <c r="S198" s="255"/>
    </row>
    <row r="199" spans="1:19" ht="17.25" thickBot="1">
      <c r="A199" s="132" t="s">
        <v>266</v>
      </c>
      <c r="B199" s="261">
        <f>$B$37</f>
        <v>150000</v>
      </c>
      <c r="C199" s="262"/>
      <c r="D199" s="26" t="s">
        <v>267</v>
      </c>
      <c r="E199" s="27">
        <f>IF(COUNT(E179:E198), SUM(E179:E198) / COUNT(E179:E198), 0)</f>
        <v>5.4307494842372392E-2</v>
      </c>
      <c r="F199" s="28">
        <f>SUM(F179:F198)</f>
        <v>162922.48452711722</v>
      </c>
      <c r="G199" s="26" t="s">
        <v>267</v>
      </c>
      <c r="H199" s="27">
        <f>IF(COUNT(H179:H198), SUM(H179:H198) / COUNT(H179:H198), 0)</f>
        <v>4.0406788898395163E-2</v>
      </c>
      <c r="I199" s="28">
        <f>SUM(I179:I198)</f>
        <v>121220.36669518551</v>
      </c>
      <c r="J199" s="26" t="s">
        <v>267</v>
      </c>
      <c r="K199" s="27">
        <f>IF(COUNT(K179:K198), SUM(K179:K198) / COUNT(K179:K198), 0)</f>
        <v>4.2731413454615771E-2</v>
      </c>
      <c r="L199" s="28">
        <f>SUM(L179:L198)</f>
        <v>128194.24036384735</v>
      </c>
      <c r="M199" s="26" t="s">
        <v>267</v>
      </c>
      <c r="N199" s="27">
        <f>IF(COUNT(N179:N198), SUM(N179:N198) / COUNT(N179:N198), 0)</f>
        <v>4.2651065848439945E-2</v>
      </c>
      <c r="O199" s="28">
        <f>SUM(O179:O198)</f>
        <v>127953.19754531985</v>
      </c>
      <c r="Q199" s="256"/>
      <c r="R199" s="257"/>
      <c r="S199" s="258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98B8C6-2398-48A2-A092-2068C80EB5EC}">
  <sheetPr codeName="Sheet29"/>
  <dimension ref="A1:S199"/>
  <sheetViews>
    <sheetView topLeftCell="A66" zoomScaleNormal="100" workbookViewId="0">
      <selection activeCell="L64" sqref="L64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2" t="s">
        <v>0</v>
      </c>
      <c r="B1" s="203"/>
      <c r="C1" s="203"/>
      <c r="D1" s="203"/>
      <c r="E1" s="203"/>
      <c r="F1" s="204"/>
      <c r="G1" s="205">
        <v>44619</v>
      </c>
      <c r="H1" s="206"/>
      <c r="I1" s="207"/>
      <c r="J1" s="202" t="s">
        <v>1</v>
      </c>
      <c r="K1" s="203"/>
      <c r="L1" s="203"/>
      <c r="M1" s="203"/>
      <c r="N1" s="203"/>
      <c r="O1" s="204"/>
      <c r="Q1" s="202" t="s">
        <v>2</v>
      </c>
      <c r="R1" s="204"/>
    </row>
    <row r="2" spans="1:19" ht="17.25" customHeight="1">
      <c r="A2" s="117" t="s">
        <v>3</v>
      </c>
      <c r="B2" s="208" t="s">
        <v>8</v>
      </c>
      <c r="C2" s="209"/>
      <c r="D2" s="209"/>
      <c r="E2" s="209"/>
      <c r="F2" s="210"/>
      <c r="G2" s="211" t="s">
        <v>46</v>
      </c>
      <c r="H2" s="212"/>
      <c r="I2" s="213"/>
      <c r="J2" s="1" t="s">
        <v>3</v>
      </c>
      <c r="K2" s="208" t="s">
        <v>316</v>
      </c>
      <c r="L2" s="209"/>
      <c r="M2" s="209"/>
      <c r="N2" s="209"/>
      <c r="O2" s="210"/>
      <c r="Q2" s="2" t="s">
        <v>6</v>
      </c>
      <c r="R2" s="3">
        <v>0.375</v>
      </c>
    </row>
    <row r="3" spans="1:19" ht="17.25" customHeight="1" thickBot="1">
      <c r="A3" s="118" t="s">
        <v>7</v>
      </c>
      <c r="B3" s="214" t="s">
        <v>324</v>
      </c>
      <c r="C3" s="215"/>
      <c r="D3" s="215"/>
      <c r="E3" s="215"/>
      <c r="F3" s="216"/>
      <c r="G3" s="21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-57,378 KRW (-1.91%)</v>
      </c>
      <c r="H3" s="218"/>
      <c r="I3" s="219"/>
      <c r="J3" s="4" t="s">
        <v>7</v>
      </c>
      <c r="K3" s="214" t="s">
        <v>317</v>
      </c>
      <c r="L3" s="215"/>
      <c r="M3" s="215"/>
      <c r="N3" s="215"/>
      <c r="O3" s="21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14" t="s">
        <v>16</v>
      </c>
      <c r="C4" s="215"/>
      <c r="D4" s="215"/>
      <c r="E4" s="215"/>
      <c r="F4" s="216"/>
      <c r="G4" s="211" t="s">
        <v>44</v>
      </c>
      <c r="H4" s="212"/>
      <c r="I4" s="213"/>
      <c r="J4" s="4" t="s">
        <v>11</v>
      </c>
      <c r="K4" s="214" t="s">
        <v>318</v>
      </c>
      <c r="L4" s="215"/>
      <c r="M4" s="215"/>
      <c r="N4" s="215"/>
      <c r="O4" s="21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14" t="s">
        <v>315</v>
      </c>
      <c r="C5" s="215"/>
      <c r="D5" s="215"/>
      <c r="E5" s="215"/>
      <c r="F5" s="216"/>
      <c r="G5" s="21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-3,602 KRW (-0.12%)</v>
      </c>
      <c r="H5" s="218"/>
      <c r="I5" s="219"/>
      <c r="J5" s="4" t="s">
        <v>15</v>
      </c>
      <c r="K5" s="214" t="s">
        <v>319</v>
      </c>
      <c r="L5" s="215"/>
      <c r="M5" s="215"/>
      <c r="N5" s="215"/>
      <c r="O5" s="216"/>
    </row>
    <row r="6" spans="1:19">
      <c r="A6" s="118" t="s">
        <v>18</v>
      </c>
      <c r="B6" s="214"/>
      <c r="C6" s="215"/>
      <c r="D6" s="215"/>
      <c r="E6" s="215"/>
      <c r="F6" s="216"/>
      <c r="G6" s="211" t="s">
        <v>45</v>
      </c>
      <c r="H6" s="212"/>
      <c r="I6" s="213"/>
      <c r="J6" s="4" t="s">
        <v>18</v>
      </c>
      <c r="K6" s="214" t="s">
        <v>320</v>
      </c>
      <c r="L6" s="215"/>
      <c r="M6" s="215"/>
      <c r="N6" s="215"/>
      <c r="O6" s="216"/>
    </row>
    <row r="7" spans="1:19" ht="17.25" thickBot="1">
      <c r="A7" s="118" t="s">
        <v>21</v>
      </c>
      <c r="B7" s="214"/>
      <c r="C7" s="215"/>
      <c r="D7" s="215"/>
      <c r="E7" s="215"/>
      <c r="F7" s="216"/>
      <c r="G7" s="21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-49,422 KRW (-1.65%)</v>
      </c>
      <c r="H7" s="218"/>
      <c r="I7" s="219"/>
      <c r="J7" s="4" t="s">
        <v>21</v>
      </c>
      <c r="K7" s="214" t="s">
        <v>321</v>
      </c>
      <c r="L7" s="215"/>
      <c r="M7" s="215"/>
      <c r="N7" s="215"/>
      <c r="O7" s="216"/>
    </row>
    <row r="8" spans="1:19" ht="17.25" thickBot="1">
      <c r="A8" s="118" t="s">
        <v>24</v>
      </c>
      <c r="B8" s="214"/>
      <c r="C8" s="215"/>
      <c r="D8" s="215"/>
      <c r="E8" s="215"/>
      <c r="F8" s="216"/>
      <c r="G8" s="211" t="s">
        <v>251</v>
      </c>
      <c r="H8" s="212"/>
      <c r="I8" s="213"/>
      <c r="J8" s="4" t="s">
        <v>24</v>
      </c>
      <c r="K8" s="214"/>
      <c r="L8" s="215"/>
      <c r="M8" s="215"/>
      <c r="N8" s="215"/>
      <c r="O8" s="216"/>
      <c r="Q8" s="202" t="s">
        <v>27</v>
      </c>
      <c r="R8" s="204"/>
    </row>
    <row r="9" spans="1:19" ht="17.25" thickBot="1">
      <c r="A9" s="118" t="s">
        <v>28</v>
      </c>
      <c r="B9" s="214"/>
      <c r="C9" s="215"/>
      <c r="D9" s="215"/>
      <c r="E9" s="215"/>
      <c r="F9" s="216"/>
      <c r="G9" s="21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18,226 KRW (0.61%)</v>
      </c>
      <c r="H9" s="218"/>
      <c r="I9" s="219"/>
      <c r="J9" s="4" t="s">
        <v>28</v>
      </c>
      <c r="K9" s="214"/>
      <c r="L9" s="215"/>
      <c r="M9" s="215"/>
      <c r="N9" s="215"/>
      <c r="O9" s="216"/>
      <c r="Q9" s="2" t="s">
        <v>29</v>
      </c>
      <c r="R9" s="6">
        <v>10</v>
      </c>
    </row>
    <row r="10" spans="1:19">
      <c r="A10" s="118" t="s">
        <v>30</v>
      </c>
      <c r="B10" s="214"/>
      <c r="C10" s="215"/>
      <c r="D10" s="215"/>
      <c r="E10" s="215"/>
      <c r="F10" s="216"/>
      <c r="G10" s="211" t="s">
        <v>47</v>
      </c>
      <c r="H10" s="212"/>
      <c r="I10" s="213"/>
      <c r="J10" s="4" t="s">
        <v>30</v>
      </c>
      <c r="K10" s="214" t="s">
        <v>322</v>
      </c>
      <c r="L10" s="215"/>
      <c r="M10" s="215"/>
      <c r="N10" s="215"/>
      <c r="O10" s="216"/>
      <c r="Q10" s="2" t="s">
        <v>31</v>
      </c>
      <c r="R10" s="6">
        <v>100</v>
      </c>
    </row>
    <row r="11" spans="1:19" ht="17.25" thickBot="1">
      <c r="A11" s="119" t="s">
        <v>32</v>
      </c>
      <c r="B11" s="220" t="s">
        <v>323</v>
      </c>
      <c r="C11" s="221"/>
      <c r="D11" s="221"/>
      <c r="E11" s="221"/>
      <c r="F11" s="222"/>
      <c r="G11" s="21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8"/>
      <c r="I11" s="219"/>
      <c r="J11" s="7" t="s">
        <v>32</v>
      </c>
      <c r="K11" s="220" t="s">
        <v>314</v>
      </c>
      <c r="L11" s="221"/>
      <c r="M11" s="221"/>
      <c r="N11" s="221"/>
      <c r="O11" s="222"/>
      <c r="Q11" s="65" t="s">
        <v>33</v>
      </c>
      <c r="R11" s="8">
        <v>1000</v>
      </c>
    </row>
    <row r="12" spans="1:19" ht="17.25" thickBot="1"/>
    <row r="13" spans="1:19" ht="17.25" customHeight="1" thickBot="1">
      <c r="A13" s="202" t="s">
        <v>34</v>
      </c>
      <c r="B13" s="203"/>
      <c r="C13" s="203"/>
      <c r="D13" s="203"/>
      <c r="E13" s="203"/>
      <c r="F13" s="203"/>
      <c r="G13" s="203"/>
      <c r="H13" s="203"/>
      <c r="I13" s="203"/>
      <c r="J13" s="203"/>
      <c r="K13" s="203"/>
      <c r="L13" s="203"/>
      <c r="M13" s="203"/>
      <c r="N13" s="203"/>
      <c r="O13" s="204"/>
      <c r="Q13" s="223"/>
      <c r="R13" s="223"/>
      <c r="S13" s="223"/>
    </row>
    <row r="14" spans="1:19" ht="17.25" customHeight="1" thickBot="1">
      <c r="A14" s="198" t="s">
        <v>35</v>
      </c>
      <c r="B14" s="202" t="s">
        <v>36</v>
      </c>
      <c r="C14" s="204"/>
      <c r="D14" s="202" t="s">
        <v>37</v>
      </c>
      <c r="E14" s="203"/>
      <c r="F14" s="204"/>
      <c r="G14" s="229">
        <f>_xlfn.IFNA(VLOOKUP(B14, 현재가테이블!$B$2:$D$200, 2, FALSE), "-")</f>
        <v>48446000</v>
      </c>
      <c r="H14" s="230"/>
      <c r="I14" s="231"/>
      <c r="J14" s="202" t="s">
        <v>38</v>
      </c>
      <c r="K14" s="203"/>
      <c r="L14" s="204"/>
      <c r="M14" s="232">
        <f>_xlfn.IFNA(VLOOKUP(B14, 현재가테이블!$B$2:$D$200, 3, FALSE), "-")</f>
        <v>4.5040769699999997E-2</v>
      </c>
      <c r="N14" s="233"/>
      <c r="O14" s="234"/>
      <c r="Q14" s="223"/>
      <c r="R14" s="223"/>
      <c r="S14" s="223"/>
    </row>
    <row r="15" spans="1:19" ht="17.25" customHeight="1" thickBot="1">
      <c r="A15" s="267" t="s">
        <v>39</v>
      </c>
      <c r="B15" s="268" t="str">
        <f>TEXT($G$1, "[$-ko-KR]yyyy-mm-dd(ddd) ") &amp; "오전 00:00"</f>
        <v>2022-02-27(일) 오전 00:00</v>
      </c>
      <c r="C15" s="269"/>
      <c r="D15" s="225" t="str">
        <f>TEXT($G$1, "[$-ko-KR]yyyy-mm-dd(ddd) ") &amp; "오후 14:00"</f>
        <v>2022-02-27(일) 오후 14:00</v>
      </c>
      <c r="E15" s="226"/>
      <c r="F15" s="227"/>
      <c r="G15" s="225" t="str">
        <f>TEXT($G$1, "[$-ko-KR]yyyy-mm-dd(ddd) ") &amp; "오후 19:00"</f>
        <v>2022-02-27(일) 오후 19:00</v>
      </c>
      <c r="H15" s="226"/>
      <c r="I15" s="227"/>
      <c r="J15" s="225" t="str">
        <f>TEXT($G$1, "[$-ko-KR]yyyy-mm-dd(ddd) ") &amp; "오후 21:00"</f>
        <v>2022-02-27(일) 오후 21:00</v>
      </c>
      <c r="K15" s="226"/>
      <c r="L15" s="227"/>
      <c r="M15" s="225" t="str">
        <f>TEXT($G$1+1, "[$-ko-KR]yyyy-mm-dd(ddd) ") &amp; "오전 00:00"</f>
        <v>2022-02-28(월) 오전 00:00</v>
      </c>
      <c r="N15" s="226"/>
      <c r="O15" s="227"/>
      <c r="Q15" s="223"/>
      <c r="R15" s="223"/>
      <c r="S15" s="223"/>
    </row>
    <row r="16" spans="1:19" ht="17.25" customHeight="1" thickBot="1">
      <c r="A16" s="26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9" t="s">
        <v>37</v>
      </c>
      <c r="H16" s="200" t="s">
        <v>40</v>
      </c>
      <c r="I16" s="201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8"/>
      <c r="R16" s="228"/>
      <c r="S16" s="22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3"/>
      <c r="R17" s="223"/>
      <c r="S17" s="223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3"/>
      <c r="R18" s="223"/>
      <c r="S18" s="223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8"/>
      <c r="R19" s="228"/>
      <c r="S19" s="22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8"/>
      <c r="R20" s="228"/>
      <c r="S20" s="22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8"/>
      <c r="R21" s="228"/>
      <c r="S21" s="22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8"/>
      <c r="R22" s="228"/>
      <c r="S22" s="22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8"/>
      <c r="R23" s="228"/>
      <c r="S23" s="22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8"/>
      <c r="R24" s="228"/>
      <c r="S24" s="22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7"/>
      <c r="R26" s="238"/>
      <c r="S26" s="23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0"/>
      <c r="R27" s="241"/>
      <c r="S27" s="24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3"/>
      <c r="R28" s="244"/>
      <c r="S28" s="24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8"/>
      <c r="R29" s="228"/>
      <c r="S29" s="22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3"/>
      <c r="R30" s="223"/>
      <c r="S30" s="223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3"/>
      <c r="R31" s="223"/>
      <c r="S31" s="223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8"/>
      <c r="R32" s="228"/>
      <c r="S32" s="22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8"/>
      <c r="R33" s="228"/>
      <c r="S33" s="22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8"/>
      <c r="R34" s="228"/>
      <c r="S34" s="22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0"/>
      <c r="R35" s="251"/>
      <c r="S35" s="25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3"/>
      <c r="R36" s="254"/>
      <c r="S36" s="255"/>
    </row>
    <row r="37" spans="1:19" ht="17.25" customHeight="1" thickBot="1">
      <c r="A37" s="132" t="s">
        <v>42</v>
      </c>
      <c r="B37" s="261">
        <v>150000</v>
      </c>
      <c r="C37" s="26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6"/>
      <c r="R37" s="257"/>
      <c r="S37" s="258"/>
    </row>
    <row r="38" spans="1:19" ht="17.25" customHeight="1"/>
    <row r="39" spans="1:19" ht="17.25" customHeight="1" thickBot="1"/>
    <row r="40" spans="1:19" ht="17.25" customHeight="1" thickBot="1">
      <c r="A40" s="202" t="s">
        <v>44</v>
      </c>
      <c r="B40" s="203"/>
      <c r="C40" s="203"/>
      <c r="D40" s="203"/>
      <c r="E40" s="203"/>
      <c r="F40" s="203"/>
      <c r="G40" s="203"/>
      <c r="H40" s="203"/>
      <c r="I40" s="203"/>
      <c r="J40" s="203"/>
      <c r="K40" s="203"/>
      <c r="L40" s="203"/>
      <c r="M40" s="203"/>
      <c r="N40" s="203"/>
      <c r="O40" s="204"/>
      <c r="Q40" s="223"/>
      <c r="R40" s="223"/>
      <c r="S40" s="223"/>
    </row>
    <row r="41" spans="1:19" ht="17.25" customHeight="1" thickBot="1">
      <c r="A41" s="198" t="s">
        <v>263</v>
      </c>
      <c r="B41" s="202" t="s">
        <v>49</v>
      </c>
      <c r="C41" s="204"/>
      <c r="D41" s="202" t="s">
        <v>57</v>
      </c>
      <c r="E41" s="203"/>
      <c r="F41" s="204"/>
      <c r="G41" s="229">
        <f>_xlfn.IFNA(VLOOKUP(B41, 현재가테이블!$B$2:$D$200, 2, FALSE), "-")</f>
        <v>48446000</v>
      </c>
      <c r="H41" s="230"/>
      <c r="I41" s="231"/>
      <c r="J41" s="202" t="s">
        <v>58</v>
      </c>
      <c r="K41" s="203"/>
      <c r="L41" s="204"/>
      <c r="M41" s="232">
        <f>_xlfn.IFNA(VLOOKUP(B41, 현재가테이블!$B$2:$D$200, 3, FALSE), "-")</f>
        <v>4.5040769699999997E-2</v>
      </c>
      <c r="N41" s="233"/>
      <c r="O41" s="234"/>
      <c r="Q41" s="223"/>
      <c r="R41" s="223"/>
      <c r="S41" s="223"/>
    </row>
    <row r="42" spans="1:19" ht="17.25" customHeight="1" thickBot="1">
      <c r="A42" s="263" t="s">
        <v>54</v>
      </c>
      <c r="B42" s="265" t="str">
        <f>TEXT($G$1, "[$-ko-KR]yyyy-mm-dd(ddd) ") &amp; "오전 00:00"</f>
        <v>2022-02-27(일) 오전 00:00</v>
      </c>
      <c r="C42" s="266"/>
      <c r="D42" s="225" t="str">
        <f>TEXT($G$1, "[$-ko-KR]yyyy-mm-dd(ddd) ") &amp; "오후 14:00"</f>
        <v>2022-02-27(일) 오후 14:00</v>
      </c>
      <c r="E42" s="226"/>
      <c r="F42" s="227"/>
      <c r="G42" s="225" t="str">
        <f>TEXT($G$1, "[$-ko-KR]yyyy-mm-dd(ddd) ") &amp; "오후 19:00"</f>
        <v>2022-02-27(일) 오후 19:00</v>
      </c>
      <c r="H42" s="226"/>
      <c r="I42" s="227"/>
      <c r="J42" s="225" t="str">
        <f>TEXT($G$1, "[$-ko-KR]yyyy-mm-dd(ddd) ") &amp; "오후 21:00"</f>
        <v>2022-02-27(일) 오후 21:00</v>
      </c>
      <c r="K42" s="226"/>
      <c r="L42" s="227"/>
      <c r="M42" s="225" t="str">
        <f>TEXT($G$1+1, "[$-ko-KR]yyyy-mm-dd(ddd) ") &amp; "오전 00:00"</f>
        <v>2022-02-28(월) 오전 00:00</v>
      </c>
      <c r="N42" s="226"/>
      <c r="O42" s="227"/>
      <c r="Q42" s="223"/>
      <c r="R42" s="223"/>
      <c r="S42" s="223"/>
    </row>
    <row r="43" spans="1:19" ht="17.25" customHeight="1" thickBot="1">
      <c r="A43" s="264"/>
      <c r="B43" s="121" t="s">
        <v>57</v>
      </c>
      <c r="C43" s="122" t="s">
        <v>58</v>
      </c>
      <c r="D43" s="2" t="s">
        <v>57</v>
      </c>
      <c r="E43" s="10" t="s">
        <v>264</v>
      </c>
      <c r="F43" s="11" t="s">
        <v>265</v>
      </c>
      <c r="G43" s="199" t="s">
        <v>57</v>
      </c>
      <c r="H43" s="200" t="s">
        <v>264</v>
      </c>
      <c r="I43" s="201" t="s">
        <v>265</v>
      </c>
      <c r="J43" s="10" t="s">
        <v>57</v>
      </c>
      <c r="K43" s="10" t="s">
        <v>264</v>
      </c>
      <c r="L43" s="115" t="s">
        <v>265</v>
      </c>
      <c r="M43" s="2" t="s">
        <v>57</v>
      </c>
      <c r="N43" s="10" t="s">
        <v>264</v>
      </c>
      <c r="O43" s="66" t="s">
        <v>265</v>
      </c>
      <c r="Q43" s="228"/>
      <c r="R43" s="228"/>
      <c r="S43" s="228"/>
    </row>
    <row r="44" spans="1:19" ht="17.25" customHeight="1" thickBot="1">
      <c r="A44" s="123" t="s">
        <v>147</v>
      </c>
      <c r="B44" s="124">
        <v>8.93</v>
      </c>
      <c r="C44" s="76">
        <v>5.0588235299999999E-2</v>
      </c>
      <c r="D44" s="13">
        <v>8.56</v>
      </c>
      <c r="E44" s="14">
        <f>IF(ISNUMBER(D44), (D44 - $B44) / $B44, "")</f>
        <v>-4.1433370660694205E-2</v>
      </c>
      <c r="F44" s="16">
        <f>IF(ISNUMBER(D44), $B64 * E44, "")</f>
        <v>-6215.0055991041309</v>
      </c>
      <c r="G44" s="29">
        <v>8.7200000000000006</v>
      </c>
      <c r="H44" s="14">
        <f>IF(ISNUMBER(G44), (G44 - $B44) / $B44, "")</f>
        <v>-2.3516237402015576E-2</v>
      </c>
      <c r="I44" s="100">
        <f>IF(ISNUMBER(G44), $B64 * H44, "")</f>
        <v>-3527.4356103023365</v>
      </c>
      <c r="J44" s="13">
        <v>8.74</v>
      </c>
      <c r="K44" s="14">
        <f>IF(ISNUMBER(J44), (J44 - $B44) / $B44, "")</f>
        <v>-2.1276595744680795E-2</v>
      </c>
      <c r="L44" s="16">
        <f>IF(ISNUMBER(J44), $B64 * K44, "")</f>
        <v>-3191.4893617021194</v>
      </c>
      <c r="M44" s="29">
        <v>8.6300000000000008</v>
      </c>
      <c r="N44" s="14">
        <f>IF(ISNUMBER(M44), (M44 - $B44) / $B44, "")</f>
        <v>-3.3594624860022279E-2</v>
      </c>
      <c r="O44" s="16">
        <f>IF(ISNUMBER(M44), $B64 * N44, "")</f>
        <v>-5039.193729003342</v>
      </c>
      <c r="Q44" s="223"/>
      <c r="R44" s="223"/>
      <c r="S44" s="223"/>
    </row>
    <row r="45" spans="1:19" ht="17.25" customHeight="1" thickBot="1">
      <c r="A45" s="125" t="s">
        <v>204</v>
      </c>
      <c r="B45" s="126">
        <v>7.76</v>
      </c>
      <c r="C45" s="77">
        <v>5.0067659E-2</v>
      </c>
      <c r="D45" s="15">
        <v>7.62</v>
      </c>
      <c r="E45" s="32">
        <f t="shared" ref="E45:E48" si="14">IF(ISNUMBER(D45), (D45 - $B45) / $B45, "")</f>
        <v>-1.8041237113402022E-2</v>
      </c>
      <c r="F45" s="18">
        <f>IF(ISNUMBER(D45), $B64 * E45, "")</f>
        <v>-2706.1855670103032</v>
      </c>
      <c r="G45" s="31">
        <v>7.76</v>
      </c>
      <c r="H45" s="32">
        <f t="shared" ref="H45:H48" si="15">IF(ISNUMBER(G45), (G45 - $B45) / $B45, "")</f>
        <v>0</v>
      </c>
      <c r="I45" s="101">
        <f>IF(ISNUMBER(G45), $B64 * H45, "")</f>
        <v>0</v>
      </c>
      <c r="J45" s="15">
        <v>7.76</v>
      </c>
      <c r="K45" s="32">
        <f t="shared" ref="K45:K48" si="16">IF(ISNUMBER(J45), (J45 - $B45) / $B45, "")</f>
        <v>0</v>
      </c>
      <c r="L45" s="18">
        <f>IF(ISNUMBER(J45), $B64 * K45, "")</f>
        <v>0</v>
      </c>
      <c r="M45" s="31">
        <v>7.73</v>
      </c>
      <c r="N45" s="32">
        <f t="shared" ref="N45:N48" si="17">IF(ISNUMBER(M45), (M45 - $B45) / $B45, "")</f>
        <v>-3.8659793814432167E-3</v>
      </c>
      <c r="O45" s="18">
        <f>IF(ISNUMBER(M45), $B64 * N45, "")</f>
        <v>-579.89690721648253</v>
      </c>
      <c r="Q45" s="223"/>
      <c r="R45" s="223"/>
      <c r="S45" s="223"/>
    </row>
    <row r="46" spans="1:19" ht="17.25" customHeight="1" thickBot="1">
      <c r="A46" s="125" t="s">
        <v>159</v>
      </c>
      <c r="B46" s="126">
        <v>65.8</v>
      </c>
      <c r="C46" s="77">
        <v>4.4444444399999998E-2</v>
      </c>
      <c r="D46" s="15">
        <v>64.2</v>
      </c>
      <c r="E46" s="32">
        <f t="shared" si="14"/>
        <v>-2.4316109422492314E-2</v>
      </c>
      <c r="F46" s="18">
        <f>IF(ISNUMBER(D46), $B64 * E46, "")</f>
        <v>-3647.4164133738473</v>
      </c>
      <c r="G46" s="31">
        <v>65</v>
      </c>
      <c r="H46" s="32">
        <f t="shared" si="15"/>
        <v>-1.2158054711246157E-2</v>
      </c>
      <c r="I46" s="101">
        <f>IF(ISNUMBER(G46), $B64 * H46, "")</f>
        <v>-1823.7082066869236</v>
      </c>
      <c r="J46" s="15">
        <v>65.2</v>
      </c>
      <c r="K46" s="32">
        <f t="shared" si="16"/>
        <v>-9.118541033434565E-3</v>
      </c>
      <c r="L46" s="18">
        <f>IF(ISNUMBER(J46), $B64 * K46, "")</f>
        <v>-1367.7811550151848</v>
      </c>
      <c r="M46" s="31">
        <v>64.5</v>
      </c>
      <c r="N46" s="32">
        <f t="shared" si="17"/>
        <v>-1.9756838905775034E-2</v>
      </c>
      <c r="O46" s="18">
        <f>IF(ISNUMBER(M46), $B64 * N46, "")</f>
        <v>-2963.525835866255</v>
      </c>
      <c r="Q46" s="228"/>
      <c r="R46" s="228"/>
      <c r="S46" s="228"/>
    </row>
    <row r="47" spans="1:19" ht="17.25" customHeight="1" thickBot="1">
      <c r="A47" s="125" t="s">
        <v>97</v>
      </c>
      <c r="B47" s="126">
        <v>2.3999999999999998E-3</v>
      </c>
      <c r="C47" s="77">
        <v>4.3478260900000003E-2</v>
      </c>
      <c r="D47" s="15">
        <v>2.3999999999999998E-3</v>
      </c>
      <c r="E47" s="32">
        <f t="shared" si="14"/>
        <v>0</v>
      </c>
      <c r="F47" s="18">
        <f>IF(ISNUMBER(D47), $B64 * E47, "")</f>
        <v>0</v>
      </c>
      <c r="G47" s="31">
        <v>2.3999999999999998E-3</v>
      </c>
      <c r="H47" s="32">
        <f t="shared" si="15"/>
        <v>0</v>
      </c>
      <c r="I47" s="101">
        <f>IF(ISNUMBER(G47), $B64 * H47, "")</f>
        <v>0</v>
      </c>
      <c r="J47" s="15">
        <v>2.3999999999999998E-3</v>
      </c>
      <c r="K47" s="32">
        <f t="shared" si="16"/>
        <v>0</v>
      </c>
      <c r="L47" s="18">
        <f>IF(ISNUMBER(J47), $B64 * K47, "")</f>
        <v>0</v>
      </c>
      <c r="M47" s="31">
        <v>2.3999999999999998E-3</v>
      </c>
      <c r="N47" s="32">
        <f t="shared" si="17"/>
        <v>0</v>
      </c>
      <c r="O47" s="18">
        <f>IF(ISNUMBER(M47), $B64 * N47, "")</f>
        <v>0</v>
      </c>
      <c r="Q47" s="228"/>
      <c r="R47" s="228"/>
      <c r="S47" s="228"/>
    </row>
    <row r="48" spans="1:19" ht="17.25" customHeight="1" thickBot="1">
      <c r="A48" s="127" t="s">
        <v>127</v>
      </c>
      <c r="B48" s="128">
        <v>81.8</v>
      </c>
      <c r="C48" s="78">
        <v>4.2038216599999997E-2</v>
      </c>
      <c r="D48" s="20">
        <v>80.400000000000006</v>
      </c>
      <c r="E48" s="21">
        <f t="shared" si="14"/>
        <v>-1.7114914425427768E-2</v>
      </c>
      <c r="F48" s="22">
        <f>IF(ISNUMBER(D48), $B64 * E48, "")</f>
        <v>-2567.2371638141653</v>
      </c>
      <c r="G48" s="30">
        <v>81.099999999999994</v>
      </c>
      <c r="H48" s="21">
        <f t="shared" si="15"/>
        <v>-8.5574572127139707E-3</v>
      </c>
      <c r="I48" s="105">
        <f>IF(ISNUMBER(G48), $B64 * H48, "")</f>
        <v>-1283.6185819070956</v>
      </c>
      <c r="J48" s="20">
        <v>81.5</v>
      </c>
      <c r="K48" s="21">
        <f t="shared" si="16"/>
        <v>-3.6674816625916523E-3</v>
      </c>
      <c r="L48" s="22">
        <f>IF(ISNUMBER(J48), $B64 * K48, "")</f>
        <v>-550.12224938874783</v>
      </c>
      <c r="M48" s="30">
        <v>80.400000000000006</v>
      </c>
      <c r="N48" s="21">
        <f t="shared" si="17"/>
        <v>-1.7114914425427768E-2</v>
      </c>
      <c r="O48" s="22">
        <f>IF(ISNUMBER(M48), $B64 * N48, "")</f>
        <v>-2567.2371638141653</v>
      </c>
      <c r="Q48" s="228"/>
      <c r="R48" s="228"/>
      <c r="S48" s="228"/>
    </row>
    <row r="49" spans="1:19" ht="17.25" customHeight="1" thickBot="1">
      <c r="A49" s="125" t="s">
        <v>212</v>
      </c>
      <c r="B49" s="129">
        <v>7.22</v>
      </c>
      <c r="C49" s="80">
        <v>3.88489209E-2</v>
      </c>
      <c r="D49" s="106">
        <v>7.33</v>
      </c>
      <c r="E49" s="107">
        <f>IF(ISNUMBER(D49), (D49 - $B49) / $B49, "")</f>
        <v>1.5235457063711957E-2</v>
      </c>
      <c r="F49" s="108">
        <f>IF(ISNUMBER(D49), $B64 * E49, "")</f>
        <v>2285.3185595567934</v>
      </c>
      <c r="G49" s="109">
        <v>7.39</v>
      </c>
      <c r="H49" s="107">
        <f>IF(ISNUMBER(G49), (G49 - $B49) / $B49, "")</f>
        <v>2.3545706371191126E-2</v>
      </c>
      <c r="I49" s="110">
        <f>IF(ISNUMBER(G49), $B64 * H49, "")</f>
        <v>3531.855955678669</v>
      </c>
      <c r="J49" s="106">
        <v>7.42</v>
      </c>
      <c r="K49" s="107">
        <f>IF(ISNUMBER(J49), (J49 - $B49) / $B49, "")</f>
        <v>2.7700831024930775E-2</v>
      </c>
      <c r="L49" s="108">
        <f>IF(ISNUMBER(J49), $B64 * K49, "")</f>
        <v>4155.1246537396164</v>
      </c>
      <c r="M49" s="109">
        <v>7.24</v>
      </c>
      <c r="N49" s="107">
        <f>IF(ISNUMBER(M49), (M49 - $B49) / $B49, "")</f>
        <v>2.770083102493139E-3</v>
      </c>
      <c r="O49" s="108">
        <f>IF(ISNUMBER(M49), $B64 * N49, "")</f>
        <v>415.51246537397083</v>
      </c>
      <c r="Q49" s="228"/>
      <c r="R49" s="228"/>
      <c r="S49" s="228"/>
    </row>
    <row r="50" spans="1:19" ht="17.25" customHeight="1" thickBot="1">
      <c r="A50" s="125" t="s">
        <v>206</v>
      </c>
      <c r="B50" s="126">
        <v>11.3</v>
      </c>
      <c r="C50" s="77">
        <v>3.6697247699999998E-2</v>
      </c>
      <c r="D50" s="15">
        <v>11.8</v>
      </c>
      <c r="E50" s="32">
        <f t="shared" ref="E50:E53" si="18">IF(ISNUMBER(D50), (D50 - $B50) / $B50, "")</f>
        <v>4.4247787610619468E-2</v>
      </c>
      <c r="F50" s="18">
        <f>IF(ISNUMBER(D50), $B64 * E50, "")</f>
        <v>6637.1681415929206</v>
      </c>
      <c r="G50" s="31">
        <v>12</v>
      </c>
      <c r="H50" s="32">
        <f t="shared" ref="H50:H53" si="19">IF(ISNUMBER(G50), (G50 - $B50) / $B50, "")</f>
        <v>6.1946902654867193E-2</v>
      </c>
      <c r="I50" s="101">
        <f>IF(ISNUMBER(G50), $B64 * H50, "")</f>
        <v>9292.0353982300785</v>
      </c>
      <c r="J50" s="15">
        <v>11.9</v>
      </c>
      <c r="K50" s="32">
        <f t="shared" ref="K50:K53" si="20">IF(ISNUMBER(J50), (J50 - $B50) / $B50, "")</f>
        <v>5.3097345132743327E-2</v>
      </c>
      <c r="L50" s="18">
        <f>IF(ISNUMBER(J50), $B64 * K50, "")</f>
        <v>7964.6017699114991</v>
      </c>
      <c r="M50" s="31">
        <v>11.6</v>
      </c>
      <c r="N50" s="32">
        <f t="shared" ref="N50:N53" si="21">IF(ISNUMBER(M50), (M50 - $B50) / $B50, "")</f>
        <v>2.6548672566371584E-2</v>
      </c>
      <c r="O50" s="18">
        <f>IF(ISNUMBER(M50), $B64 * N50, "")</f>
        <v>3982.3008849557377</v>
      </c>
      <c r="Q50" s="228"/>
      <c r="R50" s="228"/>
      <c r="S50" s="228"/>
    </row>
    <row r="51" spans="1:19" ht="17.25" customHeight="1" thickBot="1">
      <c r="A51" s="125" t="s">
        <v>186</v>
      </c>
      <c r="B51" s="126">
        <v>10.4</v>
      </c>
      <c r="C51" s="77">
        <v>2.9702970299999999E-2</v>
      </c>
      <c r="D51" s="15">
        <v>10.5</v>
      </c>
      <c r="E51" s="32">
        <f t="shared" si="18"/>
        <v>9.6153846153845812E-3</v>
      </c>
      <c r="F51" s="18">
        <f>IF(ISNUMBER(D51), $B64 * E51, "")</f>
        <v>1442.3076923076871</v>
      </c>
      <c r="G51" s="31">
        <v>10.4</v>
      </c>
      <c r="H51" s="32">
        <f t="shared" si="19"/>
        <v>0</v>
      </c>
      <c r="I51" s="101">
        <f>IF(ISNUMBER(G51), $B64 * H51, "")</f>
        <v>0</v>
      </c>
      <c r="J51" s="15">
        <v>10.6</v>
      </c>
      <c r="K51" s="32">
        <f t="shared" si="20"/>
        <v>1.9230769230769162E-2</v>
      </c>
      <c r="L51" s="18">
        <f>IF(ISNUMBER(J51), $B64 * K51, "")</f>
        <v>2884.6153846153743</v>
      </c>
      <c r="M51" s="31">
        <v>10.3</v>
      </c>
      <c r="N51" s="32">
        <f t="shared" si="21"/>
        <v>-9.6153846153845812E-3</v>
      </c>
      <c r="O51" s="18">
        <f>IF(ISNUMBER(M51), $B64 * N51, "")</f>
        <v>-1442.3076923076871</v>
      </c>
      <c r="Q51" s="228"/>
      <c r="R51" s="228"/>
      <c r="S51" s="228"/>
    </row>
    <row r="52" spans="1:19" ht="17.25" customHeight="1" thickBot="1">
      <c r="A52" s="125" t="s">
        <v>175</v>
      </c>
      <c r="B52" s="126">
        <v>10.7</v>
      </c>
      <c r="C52" s="77">
        <v>2.88461538E-2</v>
      </c>
      <c r="D52" s="15">
        <v>10.7</v>
      </c>
      <c r="E52" s="32">
        <f t="shared" si="18"/>
        <v>0</v>
      </c>
      <c r="F52" s="18">
        <f>IF(ISNUMBER(D52), $B64 * E52, "")</f>
        <v>0</v>
      </c>
      <c r="G52" s="31">
        <v>10.8</v>
      </c>
      <c r="H52" s="32">
        <f t="shared" si="19"/>
        <v>9.3457943925234974E-3</v>
      </c>
      <c r="I52" s="101">
        <f>IF(ISNUMBER(G52), $B64 * H52, "")</f>
        <v>1401.8691588785246</v>
      </c>
      <c r="J52" s="15">
        <v>10.8</v>
      </c>
      <c r="K52" s="32">
        <f t="shared" si="20"/>
        <v>9.3457943925234974E-3</v>
      </c>
      <c r="L52" s="18">
        <f>IF(ISNUMBER(J52), $B64 * K52, "")</f>
        <v>1401.8691588785246</v>
      </c>
      <c r="M52" s="31">
        <v>10.6</v>
      </c>
      <c r="N52" s="32">
        <f t="shared" si="21"/>
        <v>-9.3457943925233326E-3</v>
      </c>
      <c r="O52" s="18">
        <f>IF(ISNUMBER(M52), $B64 * N52, "")</f>
        <v>-1401.8691588784998</v>
      </c>
      <c r="Q52" s="33"/>
      <c r="R52" s="33"/>
    </row>
    <row r="53" spans="1:19" ht="17.25" customHeight="1" thickBot="1">
      <c r="A53" s="130" t="s">
        <v>145</v>
      </c>
      <c r="B53" s="131">
        <v>11.1</v>
      </c>
      <c r="C53" s="79">
        <v>2.77777778E-2</v>
      </c>
      <c r="D53" s="24">
        <v>10.7</v>
      </c>
      <c r="E53" s="25">
        <f t="shared" si="18"/>
        <v>-3.603603603603607E-2</v>
      </c>
      <c r="F53" s="104">
        <f>IF(ISNUMBER(D53), $B64 * E53, "")</f>
        <v>-5405.4054054054104</v>
      </c>
      <c r="G53" s="102">
        <v>11</v>
      </c>
      <c r="H53" s="25">
        <f t="shared" si="19"/>
        <v>-9.0090090090089777E-3</v>
      </c>
      <c r="I53" s="103">
        <f>IF(ISNUMBER(G53), $B64 * H53, "")</f>
        <v>-1351.3513513513467</v>
      </c>
      <c r="J53" s="24">
        <v>11.2</v>
      </c>
      <c r="K53" s="25">
        <f t="shared" si="20"/>
        <v>9.0090090090089777E-3</v>
      </c>
      <c r="L53" s="104">
        <f>IF(ISNUMBER(J53), $B64 * K53, "")</f>
        <v>1351.3513513513467</v>
      </c>
      <c r="M53" s="102">
        <v>11.1</v>
      </c>
      <c r="N53" s="25">
        <f t="shared" si="21"/>
        <v>0</v>
      </c>
      <c r="O53" s="104">
        <f>IF(ISNUMBER(M53), $B64 * N53, "")</f>
        <v>0</v>
      </c>
      <c r="Q53" s="237"/>
      <c r="R53" s="238"/>
      <c r="S53" s="239"/>
    </row>
    <row r="54" spans="1:19" ht="17.25" customHeight="1">
      <c r="A54" s="123" t="s">
        <v>71</v>
      </c>
      <c r="B54" s="124">
        <v>19.3</v>
      </c>
      <c r="C54" s="76">
        <v>2.65957447E-2</v>
      </c>
      <c r="D54" s="13">
        <v>19.8</v>
      </c>
      <c r="E54" s="14">
        <f>IF(ISNUMBER(D54), (D54 - $B54) / $B54, "")</f>
        <v>2.5906735751295335E-2</v>
      </c>
      <c r="F54" s="16">
        <f>IF(ISNUMBER(D54), $B64 * E54, "")</f>
        <v>3886.0103626943001</v>
      </c>
      <c r="G54" s="29">
        <v>20</v>
      </c>
      <c r="H54" s="14">
        <f>IF(ISNUMBER(G54), (G54 - $B54) / $B54, "")</f>
        <v>3.6269430051813434E-2</v>
      </c>
      <c r="I54" s="100">
        <f>IF(ISNUMBER(G54), $B64 * H54, "")</f>
        <v>5440.414507772015</v>
      </c>
      <c r="J54" s="13">
        <v>20.2</v>
      </c>
      <c r="K54" s="14">
        <f>IF(ISNUMBER(J54), (J54 - $B54) / $B54, "")</f>
        <v>4.6632124352331529E-2</v>
      </c>
      <c r="L54" s="16">
        <f>IF(ISNUMBER(J54), $B64 * K54, "")</f>
        <v>6994.818652849729</v>
      </c>
      <c r="M54" s="29">
        <v>19.600000000000001</v>
      </c>
      <c r="N54" s="14">
        <f>IF(ISNUMBER(M54), (M54 - $B54) / $B54, "")</f>
        <v>1.5544041450777238E-2</v>
      </c>
      <c r="O54" s="16">
        <f>IF(ISNUMBER(M54), $B64 * N54, "")</f>
        <v>2331.6062176165856</v>
      </c>
      <c r="Q54" s="240"/>
      <c r="R54" s="241"/>
      <c r="S54" s="242"/>
    </row>
    <row r="55" spans="1:19" ht="17.25" customHeight="1" thickBot="1">
      <c r="A55" s="125" t="s">
        <v>198</v>
      </c>
      <c r="B55" s="126">
        <v>48.2</v>
      </c>
      <c r="C55" s="77">
        <v>2.5531914900000001E-2</v>
      </c>
      <c r="D55" s="15">
        <v>48.2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47.9</v>
      </c>
      <c r="H55" s="32">
        <f t="shared" ref="H55:H58" si="23">IF(ISNUMBER(G55), (G55 - $B55) / $B55, "")</f>
        <v>-6.2240663900415818E-3</v>
      </c>
      <c r="I55" s="101">
        <f>IF(ISNUMBER(G55), $B64 * H55, "")</f>
        <v>-933.60995850623726</v>
      </c>
      <c r="J55" s="15">
        <v>48.3</v>
      </c>
      <c r="K55" s="32">
        <f t="shared" ref="K55:K58" si="24">IF(ISNUMBER(J55), (J55 - $B55) / $B55, "")</f>
        <v>2.07468879668038E-3</v>
      </c>
      <c r="L55" s="18">
        <f>IF(ISNUMBER(J55), $B64 * K55, "")</f>
        <v>311.20331950205701</v>
      </c>
      <c r="M55" s="31">
        <v>48.1</v>
      </c>
      <c r="N55" s="32">
        <f t="shared" ref="N55:N58" si="25">IF(ISNUMBER(M55), (M55 - $B55) / $B55, "")</f>
        <v>-2.0746887966805274E-3</v>
      </c>
      <c r="O55" s="18">
        <f>IF(ISNUMBER(M55), $B64 * N55, "")</f>
        <v>-311.20331950207913</v>
      </c>
      <c r="Q55" s="243"/>
      <c r="R55" s="244"/>
      <c r="S55" s="245"/>
    </row>
    <row r="56" spans="1:19" ht="17.25" customHeight="1" thickBot="1">
      <c r="A56" s="125" t="s">
        <v>230</v>
      </c>
      <c r="B56" s="126">
        <v>50.6</v>
      </c>
      <c r="C56" s="77">
        <v>2.2222222199999999E-2</v>
      </c>
      <c r="D56" s="15">
        <v>53.8</v>
      </c>
      <c r="E56" s="32">
        <f t="shared" si="22"/>
        <v>6.3241106719367501E-2</v>
      </c>
      <c r="F56" s="18">
        <f>IF(ISNUMBER(D56), $B64 * E56, "")</f>
        <v>9486.1660079051253</v>
      </c>
      <c r="G56" s="31">
        <v>53.3</v>
      </c>
      <c r="H56" s="32">
        <f t="shared" si="23"/>
        <v>5.3359683794466317E-2</v>
      </c>
      <c r="I56" s="101">
        <f>IF(ISNUMBER(G56), $B64 * H56, "")</f>
        <v>8003.9525691699473</v>
      </c>
      <c r="J56" s="15">
        <v>53.6</v>
      </c>
      <c r="K56" s="32">
        <f t="shared" si="24"/>
        <v>5.9288537549407112E-2</v>
      </c>
      <c r="L56" s="18">
        <f>IF(ISNUMBER(J56), $B64 * K56, "")</f>
        <v>8893.2806324110661</v>
      </c>
      <c r="M56" s="31">
        <v>52.2</v>
      </c>
      <c r="N56" s="32">
        <f t="shared" si="25"/>
        <v>3.162055335968382E-2</v>
      </c>
      <c r="O56" s="18">
        <f>IF(ISNUMBER(M56), $B64 * N56, "")</f>
        <v>4743.0830039525727</v>
      </c>
      <c r="Q56" s="228"/>
      <c r="R56" s="228"/>
      <c r="S56" s="228"/>
    </row>
    <row r="57" spans="1:19" ht="17.25" customHeight="1" thickBot="1">
      <c r="A57" s="125" t="s">
        <v>342</v>
      </c>
      <c r="B57" s="126">
        <v>9.59</v>
      </c>
      <c r="C57" s="77">
        <v>2.12992545E-2</v>
      </c>
      <c r="D57" s="15">
        <v>9.43</v>
      </c>
      <c r="E57" s="32">
        <f t="shared" si="22"/>
        <v>-1.6684045881126187E-2</v>
      </c>
      <c r="F57" s="18">
        <f>IF(ISNUMBER(D57), $B64 * E57, "")</f>
        <v>-2502.6068821689282</v>
      </c>
      <c r="G57" s="31">
        <v>9.58</v>
      </c>
      <c r="H57" s="32">
        <f t="shared" si="23"/>
        <v>-1.0427528675703635E-3</v>
      </c>
      <c r="I57" s="101">
        <f>IF(ISNUMBER(G57), $B64 * H57, "")</f>
        <v>-156.41293013555452</v>
      </c>
      <c r="J57" s="15">
        <v>9.6300000000000008</v>
      </c>
      <c r="K57" s="32">
        <f t="shared" si="24"/>
        <v>4.1710114702816397E-3</v>
      </c>
      <c r="L57" s="18">
        <f>IF(ISNUMBER(J57), $B64 * K57, "")</f>
        <v>625.65172054224593</v>
      </c>
      <c r="M57" s="31">
        <v>9.5299999999999994</v>
      </c>
      <c r="N57" s="32">
        <f t="shared" si="25"/>
        <v>-6.2565172054223671E-3</v>
      </c>
      <c r="O57" s="18">
        <f>IF(ISNUMBER(M57), $B64 * N57, "")</f>
        <v>-938.47758081335508</v>
      </c>
      <c r="Q57" s="223"/>
      <c r="R57" s="223"/>
      <c r="S57" s="223"/>
    </row>
    <row r="58" spans="1:19" ht="17.25" customHeight="1" thickBot="1">
      <c r="A58" s="127" t="s">
        <v>125</v>
      </c>
      <c r="B58" s="128">
        <v>59</v>
      </c>
      <c r="C58" s="78">
        <v>1.8998272900000002E-2</v>
      </c>
      <c r="D58" s="20">
        <v>57.3</v>
      </c>
      <c r="E58" s="21">
        <f t="shared" si="22"/>
        <v>-2.8813559322033947E-2</v>
      </c>
      <c r="F58" s="22">
        <f>IF(ISNUMBER(D58), $B64 * E58, "")</f>
        <v>-4322.0338983050924</v>
      </c>
      <c r="G58" s="30">
        <v>58.6</v>
      </c>
      <c r="H58" s="21">
        <f t="shared" si="23"/>
        <v>-6.7796610169491281E-3</v>
      </c>
      <c r="I58" s="105">
        <f>IF(ISNUMBER(G58), $B64 * H58, "")</f>
        <v>-1016.9491525423692</v>
      </c>
      <c r="J58" s="20">
        <v>58.9</v>
      </c>
      <c r="K58" s="21">
        <f t="shared" si="24"/>
        <v>-1.6949152542373122E-3</v>
      </c>
      <c r="L58" s="22">
        <f>IF(ISNUMBER(J58), $B64 * K58, "")</f>
        <v>-254.23728813559683</v>
      </c>
      <c r="M58" s="30">
        <v>58.6</v>
      </c>
      <c r="N58" s="21">
        <f t="shared" si="25"/>
        <v>-6.7796610169491281E-3</v>
      </c>
      <c r="O58" s="22">
        <f>IF(ISNUMBER(M58), $B64 * N58, "")</f>
        <v>-1016.9491525423692</v>
      </c>
      <c r="Q58" s="223"/>
      <c r="R58" s="223"/>
      <c r="S58" s="223"/>
    </row>
    <row r="59" spans="1:19" ht="17.25" customHeight="1" thickBot="1">
      <c r="A59" s="125" t="s">
        <v>119</v>
      </c>
      <c r="B59" s="129">
        <v>17.2</v>
      </c>
      <c r="C59" s="80">
        <v>1.7751479300000001E-2</v>
      </c>
      <c r="D59" s="106">
        <v>16.899999999999999</v>
      </c>
      <c r="E59" s="107">
        <f>IF(ISNUMBER(D59), (D59 - $B59) / $B59, "")</f>
        <v>-1.744186046511632E-2</v>
      </c>
      <c r="F59" s="108">
        <f>IF(ISNUMBER(D59), $B64 * E59, "")</f>
        <v>-2616.2790697674482</v>
      </c>
      <c r="G59" s="109">
        <v>17.5</v>
      </c>
      <c r="H59" s="107">
        <f>IF(ISNUMBER(G59), (G59 - $B59) / $B59, "")</f>
        <v>1.744186046511632E-2</v>
      </c>
      <c r="I59" s="110">
        <f>IF(ISNUMBER(G59), $B64 * H59, "")</f>
        <v>2616.2790697674482</v>
      </c>
      <c r="J59" s="106">
        <v>17.5</v>
      </c>
      <c r="K59" s="107">
        <f>IF(ISNUMBER(J59), (J59 - $B59) / $B59, "")</f>
        <v>1.744186046511632E-2</v>
      </c>
      <c r="L59" s="108">
        <f>IF(ISNUMBER(J59), $B64 * K59, "")</f>
        <v>2616.2790697674482</v>
      </c>
      <c r="M59" s="109">
        <v>17.2</v>
      </c>
      <c r="N59" s="107">
        <f>IF(ISNUMBER(M59), (M59 - $B59) / $B59, "")</f>
        <v>0</v>
      </c>
      <c r="O59" s="108">
        <f>IF(ISNUMBER(M59), $B64 * N59, "")</f>
        <v>0</v>
      </c>
      <c r="Q59" s="228"/>
      <c r="R59" s="228"/>
      <c r="S59" s="228"/>
    </row>
    <row r="60" spans="1:19" ht="17.25" customHeight="1" thickBot="1">
      <c r="A60" s="125" t="s">
        <v>141</v>
      </c>
      <c r="B60" s="126">
        <v>80.5</v>
      </c>
      <c r="C60" s="77">
        <v>1.7699115000000001E-2</v>
      </c>
      <c r="D60" s="15">
        <v>78.8</v>
      </c>
      <c r="E60" s="32">
        <f t="shared" ref="E60:E63" si="26">IF(ISNUMBER(D60), (D60 - $B60) / $B60, "")</f>
        <v>-2.1118012422360284E-2</v>
      </c>
      <c r="F60" s="18">
        <f>IF(ISNUMBER(D60), $B64 * E60, "")</f>
        <v>-3167.7018633540424</v>
      </c>
      <c r="G60" s="31">
        <v>80.599999999999994</v>
      </c>
      <c r="H60" s="32">
        <f t="shared" ref="H60:H63" si="27">IF(ISNUMBER(G60), (G60 - $B60) / $B60, "")</f>
        <v>1.2422360248446499E-3</v>
      </c>
      <c r="I60" s="101">
        <f>IF(ISNUMBER(G60), $B64 * H60, "")</f>
        <v>186.33540372669748</v>
      </c>
      <c r="J60" s="15">
        <v>81.7</v>
      </c>
      <c r="K60" s="32">
        <f t="shared" ref="K60:K63" si="28">IF(ISNUMBER(J60), (J60 - $B60) / $B60, "")</f>
        <v>1.4906832298136682E-2</v>
      </c>
      <c r="L60" s="18">
        <f>IF(ISNUMBER(J60), $B64 * K60, "")</f>
        <v>2236.0248447205022</v>
      </c>
      <c r="M60" s="31">
        <v>80.5</v>
      </c>
      <c r="N60" s="32">
        <f t="shared" ref="N60:N63" si="29">IF(ISNUMBER(M60), (M60 - $B60) / $B60, "")</f>
        <v>0</v>
      </c>
      <c r="O60" s="18">
        <f>IF(ISNUMBER(M60), $B64 * N60, "")</f>
        <v>0</v>
      </c>
      <c r="Q60" s="228"/>
      <c r="R60" s="228"/>
      <c r="S60" s="228"/>
    </row>
    <row r="61" spans="1:19" ht="17.25" customHeight="1" thickBot="1">
      <c r="A61" s="125" t="s">
        <v>234</v>
      </c>
      <c r="B61" s="126">
        <v>96.1</v>
      </c>
      <c r="C61" s="77">
        <v>1.05152471E-2</v>
      </c>
      <c r="D61" s="15">
        <v>95.5</v>
      </c>
      <c r="E61" s="32">
        <f t="shared" si="26"/>
        <v>-6.2434963579603995E-3</v>
      </c>
      <c r="F61" s="18">
        <f>IF(ISNUMBER(D61), $B64 * E61, "")</f>
        <v>-936.52445369405996</v>
      </c>
      <c r="G61" s="31">
        <v>97.3</v>
      </c>
      <c r="H61" s="32">
        <f t="shared" si="27"/>
        <v>1.2486992715920946E-2</v>
      </c>
      <c r="I61" s="101">
        <f>IF(ISNUMBER(G61), $B64 * H61, "")</f>
        <v>1873.048907388142</v>
      </c>
      <c r="J61" s="15">
        <v>96.8</v>
      </c>
      <c r="K61" s="32">
        <f t="shared" si="28"/>
        <v>7.2840790842872306E-3</v>
      </c>
      <c r="L61" s="18">
        <f>IF(ISNUMBER(J61), $B64 * K61, "")</f>
        <v>1092.6118626430846</v>
      </c>
      <c r="M61" s="31">
        <v>95.7</v>
      </c>
      <c r="N61" s="32">
        <f t="shared" si="29"/>
        <v>-4.1623309053068838E-3</v>
      </c>
      <c r="O61" s="18">
        <f>IF(ISNUMBER(M61), $B64 * N61, "")</f>
        <v>-624.34963579603254</v>
      </c>
      <c r="Q61" s="228"/>
      <c r="R61" s="228"/>
      <c r="S61" s="228"/>
    </row>
    <row r="62" spans="1:19" ht="17.25" customHeight="1">
      <c r="A62" s="125" t="s">
        <v>64</v>
      </c>
      <c r="B62" s="126">
        <v>30.3</v>
      </c>
      <c r="C62" s="77">
        <v>0.01</v>
      </c>
      <c r="D62" s="15">
        <v>29.5</v>
      </c>
      <c r="E62" s="32">
        <f t="shared" si="26"/>
        <v>-2.6402640264026424E-2</v>
      </c>
      <c r="F62" s="18">
        <f>IF(ISNUMBER(D62), $B64 * E62, "")</f>
        <v>-3960.3960396039633</v>
      </c>
      <c r="G62" s="31">
        <v>30.1</v>
      </c>
      <c r="H62" s="32">
        <f t="shared" si="27"/>
        <v>-6.6006600660065773E-3</v>
      </c>
      <c r="I62" s="101">
        <f>IF(ISNUMBER(G62), $B64 * H62, "")</f>
        <v>-990.09900990098663</v>
      </c>
      <c r="J62" s="15">
        <v>30.3</v>
      </c>
      <c r="K62" s="32">
        <f t="shared" si="28"/>
        <v>0</v>
      </c>
      <c r="L62" s="18">
        <f>IF(ISNUMBER(J62), $B64 * K62, "")</f>
        <v>0</v>
      </c>
      <c r="M62" s="31">
        <v>30.4</v>
      </c>
      <c r="N62" s="32">
        <f t="shared" si="29"/>
        <v>3.3003300330032301E-3</v>
      </c>
      <c r="O62" s="18">
        <f>IF(ISNUMBER(M62), $B64 * N62, "")</f>
        <v>495.0495049504845</v>
      </c>
      <c r="Q62" s="250"/>
      <c r="R62" s="251"/>
      <c r="S62" s="252"/>
    </row>
    <row r="63" spans="1:19" ht="17.25" customHeight="1" thickBot="1">
      <c r="A63" s="130" t="s">
        <v>200</v>
      </c>
      <c r="B63" s="131">
        <v>11.4</v>
      </c>
      <c r="C63" s="79">
        <v>8.8495575000000007E-3</v>
      </c>
      <c r="D63" s="24">
        <v>11.5</v>
      </c>
      <c r="E63" s="25">
        <f t="shared" si="26"/>
        <v>8.7719298245613718E-3</v>
      </c>
      <c r="F63" s="104">
        <f>IF(ISNUMBER(D63), $B64 * E63, "")</f>
        <v>1315.7894736842059</v>
      </c>
      <c r="G63" s="102">
        <v>11.7</v>
      </c>
      <c r="H63" s="25">
        <f t="shared" si="27"/>
        <v>2.6315789473684115E-2</v>
      </c>
      <c r="I63" s="103">
        <f>IF(ISNUMBER(G63), $B64 * H63, "")</f>
        <v>3947.3684210526171</v>
      </c>
      <c r="J63" s="24">
        <v>11.6</v>
      </c>
      <c r="K63" s="25">
        <f t="shared" si="28"/>
        <v>1.7543859649122744E-2</v>
      </c>
      <c r="L63" s="104">
        <f>IF(ISNUMBER(J63), $B64 * K63, "")</f>
        <v>2631.5789473684117</v>
      </c>
      <c r="M63" s="102">
        <v>11.5</v>
      </c>
      <c r="N63" s="25">
        <f t="shared" si="29"/>
        <v>8.7719298245613718E-3</v>
      </c>
      <c r="O63" s="104">
        <f>IF(ISNUMBER(M63), $B64 * N63, "")</f>
        <v>1315.7894736842059</v>
      </c>
      <c r="Q63" s="253"/>
      <c r="R63" s="254"/>
      <c r="S63" s="255"/>
    </row>
    <row r="64" spans="1:19" ht="17.25" customHeight="1" thickBot="1">
      <c r="A64" s="132" t="s">
        <v>266</v>
      </c>
      <c r="B64" s="261">
        <f>$B$37</f>
        <v>150000</v>
      </c>
      <c r="C64" s="262"/>
      <c r="D64" s="26" t="s">
        <v>267</v>
      </c>
      <c r="E64" s="27">
        <f>IF(COUNT(E44:E63), SUM(E44:E63) / COUNT(E44:E63), 0)</f>
        <v>-4.3313440392867856E-3</v>
      </c>
      <c r="F64" s="28">
        <f>SUM(F44:F63)</f>
        <v>-12994.032117860357</v>
      </c>
      <c r="G64" s="26" t="s">
        <v>267</v>
      </c>
      <c r="H64" s="27">
        <f>IF(COUNT(H44:H63), SUM(H44:H63) / COUNT(H44:H63), 0)</f>
        <v>8.4033248634437646E-3</v>
      </c>
      <c r="I64" s="28">
        <f>SUM(I44:I63)</f>
        <v>25209.974590331294</v>
      </c>
      <c r="J64" s="26" t="s">
        <v>267</v>
      </c>
      <c r="K64" s="27">
        <f>IF(COUNT(K44:K63), SUM(K44:K63) / COUNT(K44:K63), 0)</f>
        <v>1.2598460438019751E-2</v>
      </c>
      <c r="L64" s="28">
        <f>SUM(L44:L63)</f>
        <v>37795.381314059254</v>
      </c>
      <c r="M64" s="26" t="s">
        <v>267</v>
      </c>
      <c r="N64" s="27">
        <f>IF(COUNT(N44:N63), SUM(N44:N63) / COUNT(N44:N63), 0)</f>
        <v>-1.2005562084022368E-3</v>
      </c>
      <c r="O64" s="28">
        <f>SUM(O44:O63)</f>
        <v>-3601.6686252067125</v>
      </c>
      <c r="Q64" s="256"/>
      <c r="R64" s="257"/>
      <c r="S64" s="258"/>
    </row>
    <row r="65" spans="1:19" ht="17.25" customHeight="1"/>
    <row r="66" spans="1:19" ht="17.25" customHeight="1" thickBot="1"/>
    <row r="67" spans="1:19" ht="17.25" thickBot="1">
      <c r="A67" s="202" t="s">
        <v>45</v>
      </c>
      <c r="B67" s="203"/>
      <c r="C67" s="203"/>
      <c r="D67" s="203"/>
      <c r="E67" s="203"/>
      <c r="F67" s="203"/>
      <c r="G67" s="203"/>
      <c r="H67" s="203"/>
      <c r="I67" s="203"/>
      <c r="J67" s="203"/>
      <c r="K67" s="203"/>
      <c r="L67" s="203"/>
      <c r="M67" s="203"/>
      <c r="N67" s="203"/>
      <c r="O67" s="204"/>
      <c r="Q67" s="223"/>
      <c r="R67" s="223"/>
      <c r="S67" s="223"/>
    </row>
    <row r="68" spans="1:19" ht="17.25" thickBot="1">
      <c r="A68" s="198" t="s">
        <v>263</v>
      </c>
      <c r="B68" s="202" t="s">
        <v>49</v>
      </c>
      <c r="C68" s="204"/>
      <c r="D68" s="202" t="s">
        <v>57</v>
      </c>
      <c r="E68" s="203"/>
      <c r="F68" s="204"/>
      <c r="G68" s="229">
        <f>_xlfn.IFNA(VLOOKUP(B68, 현재가테이블!$B$2:$D$200, 2, FALSE), "-")</f>
        <v>48446000</v>
      </c>
      <c r="H68" s="230"/>
      <c r="I68" s="231"/>
      <c r="J68" s="202" t="s">
        <v>58</v>
      </c>
      <c r="K68" s="203"/>
      <c r="L68" s="204"/>
      <c r="M68" s="232">
        <f>_xlfn.IFNA(VLOOKUP(B68, 현재가테이블!$B$2:$D$200, 3, FALSE), "-")</f>
        <v>4.5040769699999997E-2</v>
      </c>
      <c r="N68" s="233"/>
      <c r="O68" s="234"/>
      <c r="Q68" s="223"/>
      <c r="R68" s="223"/>
      <c r="S68" s="223"/>
    </row>
    <row r="69" spans="1:19" ht="17.25" thickBot="1">
      <c r="A69" s="263" t="s">
        <v>54</v>
      </c>
      <c r="B69" s="265" t="str">
        <f>TEXT($G$1, "[$-ko-KR]yyyy-mm-dd(ddd) ") &amp; "오전 00:00"</f>
        <v>2022-02-27(일) 오전 00:00</v>
      </c>
      <c r="C69" s="266"/>
      <c r="D69" s="225" t="str">
        <f>TEXT($G$1, "[$-ko-KR]yyyy-mm-dd(ddd) ") &amp; "오후 14:00"</f>
        <v>2022-02-27(일) 오후 14:00</v>
      </c>
      <c r="E69" s="226"/>
      <c r="F69" s="227"/>
      <c r="G69" s="225" t="str">
        <f>TEXT($G$1, "[$-ko-KR]yyyy-mm-dd(ddd) ") &amp; "오후 19:00"</f>
        <v>2022-02-27(일) 오후 19:00</v>
      </c>
      <c r="H69" s="226"/>
      <c r="I69" s="227"/>
      <c r="J69" s="225" t="str">
        <f>TEXT($G$1, "[$-ko-KR]yyyy-mm-dd(ddd) ") &amp; "오후 21:00"</f>
        <v>2022-02-27(일) 오후 21:00</v>
      </c>
      <c r="K69" s="226"/>
      <c r="L69" s="227"/>
      <c r="M69" s="225" t="str">
        <f>TEXT($G$1+1, "[$-ko-KR]yyyy-mm-dd(ddd) ") &amp; "오전 00:00"</f>
        <v>2022-02-28(월) 오전 00:00</v>
      </c>
      <c r="N69" s="226"/>
      <c r="O69" s="227"/>
      <c r="Q69" s="223"/>
      <c r="R69" s="223"/>
      <c r="S69" s="223"/>
    </row>
    <row r="70" spans="1:19" ht="17.25" thickBot="1">
      <c r="A70" s="264"/>
      <c r="B70" s="121" t="s">
        <v>57</v>
      </c>
      <c r="C70" s="122" t="s">
        <v>58</v>
      </c>
      <c r="D70" s="2" t="s">
        <v>57</v>
      </c>
      <c r="E70" s="10" t="s">
        <v>264</v>
      </c>
      <c r="F70" s="11" t="s">
        <v>265</v>
      </c>
      <c r="G70" s="199" t="s">
        <v>57</v>
      </c>
      <c r="H70" s="200" t="s">
        <v>264</v>
      </c>
      <c r="I70" s="201" t="s">
        <v>265</v>
      </c>
      <c r="J70" s="10" t="s">
        <v>57</v>
      </c>
      <c r="K70" s="10" t="s">
        <v>264</v>
      </c>
      <c r="L70" s="115" t="s">
        <v>265</v>
      </c>
      <c r="M70" s="2" t="s">
        <v>57</v>
      </c>
      <c r="N70" s="10" t="s">
        <v>264</v>
      </c>
      <c r="O70" s="66" t="s">
        <v>265</v>
      </c>
      <c r="Q70" s="228"/>
      <c r="R70" s="228"/>
      <c r="S70" s="228"/>
    </row>
    <row r="71" spans="1:19" ht="17.25" thickBot="1">
      <c r="A71" s="123" t="s">
        <v>188</v>
      </c>
      <c r="B71" s="124">
        <v>297</v>
      </c>
      <c r="C71" s="76">
        <v>0.33783783779999998</v>
      </c>
      <c r="D71" s="13">
        <v>283</v>
      </c>
      <c r="E71" s="14">
        <f>IF(ISNUMBER(D71), (D71 - $B71) / $B71, "")</f>
        <v>-4.7138047138047139E-2</v>
      </c>
      <c r="F71" s="16">
        <f>IF(ISNUMBER(D71), $B91 * E71, "")</f>
        <v>-7070.7070707070707</v>
      </c>
      <c r="G71" s="29">
        <v>285</v>
      </c>
      <c r="H71" s="14">
        <f>IF(ISNUMBER(G71), (G71 - $B71) / $B71, "")</f>
        <v>-4.0404040404040407E-2</v>
      </c>
      <c r="I71" s="100">
        <f>IF(ISNUMBER(G71), $B91 * H71, "")</f>
        <v>-6060.606060606061</v>
      </c>
      <c r="J71" s="13">
        <v>285</v>
      </c>
      <c r="K71" s="14">
        <f>IF(ISNUMBER(J71), (J71 - $B71) / $B71, "")</f>
        <v>-4.0404040404040407E-2</v>
      </c>
      <c r="L71" s="16">
        <f>IF(ISNUMBER(J71), $B91 * K71, "")</f>
        <v>-6060.606060606061</v>
      </c>
      <c r="M71" s="29">
        <v>270</v>
      </c>
      <c r="N71" s="14">
        <f>IF(ISNUMBER(M71), (M71 - $B71) / $B71, "")</f>
        <v>-9.0909090909090912E-2</v>
      </c>
      <c r="O71" s="16">
        <f>IF(ISNUMBER(M71), $B91 * N71, "")</f>
        <v>-13636.363636363636</v>
      </c>
      <c r="Q71" s="223"/>
      <c r="R71" s="223"/>
      <c r="S71" s="223"/>
    </row>
    <row r="72" spans="1:19" ht="17.25" thickBot="1">
      <c r="A72" s="125" t="s">
        <v>216</v>
      </c>
      <c r="B72" s="126">
        <v>148</v>
      </c>
      <c r="C72" s="77">
        <v>8.0291970800000001E-2</v>
      </c>
      <c r="D72" s="15">
        <v>141</v>
      </c>
      <c r="E72" s="32">
        <f t="shared" ref="E72:E75" si="30">IF(ISNUMBER(D72), (D72 - $B72) / $B72, "")</f>
        <v>-4.72972972972973E-2</v>
      </c>
      <c r="F72" s="18">
        <f>IF(ISNUMBER(D72), $B91 * E72, "")</f>
        <v>-7094.594594594595</v>
      </c>
      <c r="G72" s="31">
        <v>144</v>
      </c>
      <c r="H72" s="32">
        <f t="shared" ref="H72:H75" si="31">IF(ISNUMBER(G72), (G72 - $B72) / $B72, "")</f>
        <v>-2.7027027027027029E-2</v>
      </c>
      <c r="I72" s="101">
        <f>IF(ISNUMBER(G72), $B91 * H72, "")</f>
        <v>-4054.0540540540542</v>
      </c>
      <c r="J72" s="15">
        <v>145</v>
      </c>
      <c r="K72" s="32">
        <f t="shared" ref="K72:K75" si="32">IF(ISNUMBER(J72), (J72 - $B72) / $B72, "")</f>
        <v>-2.0270270270270271E-2</v>
      </c>
      <c r="L72" s="18">
        <f>IF(ISNUMBER(J72), $B91 * K72, "")</f>
        <v>-3040.5405405405409</v>
      </c>
      <c r="M72" s="31">
        <v>144</v>
      </c>
      <c r="N72" s="32">
        <f t="shared" ref="N72:N75" si="33">IF(ISNUMBER(M72), (M72 - $B72) / $B72, "")</f>
        <v>-2.7027027027027029E-2</v>
      </c>
      <c r="O72" s="18">
        <f>IF(ISNUMBER(M72), $B91 * N72, "")</f>
        <v>-4054.0540540540542</v>
      </c>
      <c r="Q72" s="223"/>
      <c r="R72" s="223"/>
      <c r="S72" s="223"/>
    </row>
    <row r="73" spans="1:19" ht="17.25" thickBot="1">
      <c r="A73" s="125" t="s">
        <v>121</v>
      </c>
      <c r="B73" s="126">
        <v>339</v>
      </c>
      <c r="C73" s="77">
        <v>5.2795031100000001E-2</v>
      </c>
      <c r="D73" s="15">
        <v>325</v>
      </c>
      <c r="E73" s="32">
        <f t="shared" si="30"/>
        <v>-4.1297935103244837E-2</v>
      </c>
      <c r="F73" s="18">
        <f>IF(ISNUMBER(D73), $B91 * E73, "")</f>
        <v>-6194.6902654867254</v>
      </c>
      <c r="G73" s="31">
        <v>340</v>
      </c>
      <c r="H73" s="32">
        <f t="shared" si="31"/>
        <v>2.9498525073746312E-3</v>
      </c>
      <c r="I73" s="101">
        <f>IF(ISNUMBER(G73), $B91 * H73, "")</f>
        <v>442.47787610619469</v>
      </c>
      <c r="J73" s="15">
        <v>338</v>
      </c>
      <c r="K73" s="32">
        <f t="shared" si="32"/>
        <v>-2.9498525073746312E-3</v>
      </c>
      <c r="L73" s="18">
        <f>IF(ISNUMBER(J73), $B91 * K73, "")</f>
        <v>-442.47787610619469</v>
      </c>
      <c r="M73" s="31">
        <v>335</v>
      </c>
      <c r="N73" s="32">
        <f t="shared" si="33"/>
        <v>-1.1799410029498525E-2</v>
      </c>
      <c r="O73" s="18">
        <f>IF(ISNUMBER(M73), $B91 * N73, "")</f>
        <v>-1769.9115044247787</v>
      </c>
      <c r="Q73" s="228"/>
      <c r="R73" s="228"/>
      <c r="S73" s="228"/>
    </row>
    <row r="74" spans="1:19" ht="17.25" thickBot="1">
      <c r="A74" s="125" t="s">
        <v>218</v>
      </c>
      <c r="B74" s="126">
        <v>210</v>
      </c>
      <c r="C74" s="77">
        <v>0.05</v>
      </c>
      <c r="D74" s="15">
        <v>205</v>
      </c>
      <c r="E74" s="32">
        <f t="shared" si="30"/>
        <v>-2.3809523809523808E-2</v>
      </c>
      <c r="F74" s="18">
        <f>IF(ISNUMBER(D74), $B91 * E74, "")</f>
        <v>-3571.4285714285711</v>
      </c>
      <c r="G74" s="31">
        <v>208</v>
      </c>
      <c r="H74" s="32">
        <f t="shared" si="31"/>
        <v>-9.5238095238095247E-3</v>
      </c>
      <c r="I74" s="101">
        <f>IF(ISNUMBER(G74), $B91 * H74, "")</f>
        <v>-1428.5714285714287</v>
      </c>
      <c r="J74" s="15">
        <v>209</v>
      </c>
      <c r="K74" s="32">
        <f t="shared" si="32"/>
        <v>-4.7619047619047623E-3</v>
      </c>
      <c r="L74" s="18">
        <f>IF(ISNUMBER(J74), $B91 * K74, "")</f>
        <v>-714.28571428571433</v>
      </c>
      <c r="M74" s="31">
        <v>207</v>
      </c>
      <c r="N74" s="32">
        <f t="shared" si="33"/>
        <v>-1.4285714285714285E-2</v>
      </c>
      <c r="O74" s="18">
        <f>IF(ISNUMBER(M74), $B91 * N74, "")</f>
        <v>-2142.8571428571427</v>
      </c>
      <c r="Q74" s="228"/>
      <c r="R74" s="228"/>
      <c r="S74" s="228"/>
    </row>
    <row r="75" spans="1:19" ht="17.25" thickBot="1">
      <c r="A75" s="127" t="s">
        <v>238</v>
      </c>
      <c r="B75" s="128">
        <v>628</v>
      </c>
      <c r="C75" s="78">
        <v>4.6666666699999998E-2</v>
      </c>
      <c r="D75" s="20">
        <v>607</v>
      </c>
      <c r="E75" s="21">
        <f t="shared" si="30"/>
        <v>-3.3439490445859872E-2</v>
      </c>
      <c r="F75" s="22">
        <f>IF(ISNUMBER(D75), $B91 * E75, "")</f>
        <v>-5015.9235668789806</v>
      </c>
      <c r="G75" s="30">
        <v>604</v>
      </c>
      <c r="H75" s="21">
        <f t="shared" si="31"/>
        <v>-3.8216560509554139E-2</v>
      </c>
      <c r="I75" s="105">
        <f>IF(ISNUMBER(G75), $B91 * H75, "")</f>
        <v>-5732.4840764331211</v>
      </c>
      <c r="J75" s="20">
        <v>601</v>
      </c>
      <c r="K75" s="21">
        <f t="shared" si="32"/>
        <v>-4.2993630573248405E-2</v>
      </c>
      <c r="L75" s="22">
        <f>IF(ISNUMBER(J75), $B91 * K75, "")</f>
        <v>-6449.0445859872607</v>
      </c>
      <c r="M75" s="30">
        <v>567</v>
      </c>
      <c r="N75" s="21">
        <f t="shared" si="33"/>
        <v>-9.7133757961783446E-2</v>
      </c>
      <c r="O75" s="22">
        <f>IF(ISNUMBER(M75), $B91 * N75, "")</f>
        <v>-14570.063694267517</v>
      </c>
      <c r="Q75" s="228"/>
      <c r="R75" s="228"/>
      <c r="S75" s="228"/>
    </row>
    <row r="76" spans="1:19" ht="17.25" thickBot="1">
      <c r="A76" s="125" t="s">
        <v>214</v>
      </c>
      <c r="B76" s="129">
        <v>293</v>
      </c>
      <c r="C76" s="80">
        <v>4.27046263E-2</v>
      </c>
      <c r="D76" s="106">
        <v>286</v>
      </c>
      <c r="E76" s="107">
        <f>IF(ISNUMBER(D76), (D76 - $B76) / $B76, "")</f>
        <v>-2.3890784982935155E-2</v>
      </c>
      <c r="F76" s="108">
        <f>IF(ISNUMBER(D76), $B91 * E76, "")</f>
        <v>-3583.6177474402734</v>
      </c>
      <c r="G76" s="109">
        <v>290</v>
      </c>
      <c r="H76" s="107">
        <f>IF(ISNUMBER(G76), (G76 - $B76) / $B76, "")</f>
        <v>-1.0238907849829351E-2</v>
      </c>
      <c r="I76" s="110">
        <f>IF(ISNUMBER(G76), $B91 * H76, "")</f>
        <v>-1535.8361774744026</v>
      </c>
      <c r="J76" s="106">
        <v>291</v>
      </c>
      <c r="K76" s="107">
        <f>IF(ISNUMBER(J76), (J76 - $B76) / $B76, "")</f>
        <v>-6.8259385665529011E-3</v>
      </c>
      <c r="L76" s="108">
        <f>IF(ISNUMBER(J76), $B91 * K76, "")</f>
        <v>-1023.8907849829352</v>
      </c>
      <c r="M76" s="109">
        <v>290</v>
      </c>
      <c r="N76" s="107">
        <f>IF(ISNUMBER(M76), (M76 - $B76) / $B76, "")</f>
        <v>-1.0238907849829351E-2</v>
      </c>
      <c r="O76" s="108">
        <f>IF(ISNUMBER(M76), $B91 * N76, "")</f>
        <v>-1535.8361774744026</v>
      </c>
      <c r="Q76" s="228"/>
      <c r="R76" s="228"/>
      <c r="S76" s="228"/>
    </row>
    <row r="77" spans="1:19" ht="17.25" thickBot="1">
      <c r="A77" s="125" t="s">
        <v>56</v>
      </c>
      <c r="B77" s="126">
        <v>125</v>
      </c>
      <c r="C77" s="77">
        <v>4.16666667E-2</v>
      </c>
      <c r="D77" s="15">
        <v>123</v>
      </c>
      <c r="E77" s="32">
        <f t="shared" ref="E77:E80" si="34">IF(ISNUMBER(D77), (D77 - $B77) / $B77, "")</f>
        <v>-1.6E-2</v>
      </c>
      <c r="F77" s="18">
        <f>IF(ISNUMBER(D77), $B91 * E77, "")</f>
        <v>-2400</v>
      </c>
      <c r="G77" s="31">
        <v>124</v>
      </c>
      <c r="H77" s="32">
        <f t="shared" ref="H77:H80" si="35">IF(ISNUMBER(G77), (G77 - $B77) / $B77, "")</f>
        <v>-8.0000000000000002E-3</v>
      </c>
      <c r="I77" s="101">
        <f>IF(ISNUMBER(G77), $B91 * H77, "")</f>
        <v>-1200</v>
      </c>
      <c r="J77" s="15">
        <v>126</v>
      </c>
      <c r="K77" s="32">
        <f t="shared" ref="K77:K80" si="36">IF(ISNUMBER(J77), (J77 - $B77) / $B77, "")</f>
        <v>8.0000000000000002E-3</v>
      </c>
      <c r="L77" s="18">
        <f>IF(ISNUMBER(J77), $B91 * K77, "")</f>
        <v>1200</v>
      </c>
      <c r="M77" s="31">
        <v>128</v>
      </c>
      <c r="N77" s="32">
        <f t="shared" ref="N77:N80" si="37">IF(ISNUMBER(M77), (M77 - $B77) / $B77, "")</f>
        <v>2.4E-2</v>
      </c>
      <c r="O77" s="18">
        <f>IF(ISNUMBER(M77), $B91 * N77, "")</f>
        <v>3600</v>
      </c>
      <c r="Q77" s="228"/>
      <c r="R77" s="228"/>
      <c r="S77" s="228"/>
    </row>
    <row r="78" spans="1:19" ht="17.25" thickBot="1">
      <c r="A78" s="125" t="s">
        <v>196</v>
      </c>
      <c r="B78" s="126">
        <v>125</v>
      </c>
      <c r="C78" s="77">
        <v>3.3057851200000002E-2</v>
      </c>
      <c r="D78" s="15">
        <v>124</v>
      </c>
      <c r="E78" s="32">
        <f t="shared" si="34"/>
        <v>-8.0000000000000002E-3</v>
      </c>
      <c r="F78" s="18">
        <f>IF(ISNUMBER(D78), $B91 * E78, "")</f>
        <v>-1200</v>
      </c>
      <c r="G78" s="31">
        <v>128</v>
      </c>
      <c r="H78" s="32">
        <f t="shared" si="35"/>
        <v>2.4E-2</v>
      </c>
      <c r="I78" s="101">
        <f>IF(ISNUMBER(G78), $B91 * H78, "")</f>
        <v>3600</v>
      </c>
      <c r="J78" s="15">
        <v>128</v>
      </c>
      <c r="K78" s="32">
        <f t="shared" si="36"/>
        <v>2.4E-2</v>
      </c>
      <c r="L78" s="18">
        <f>IF(ISNUMBER(J78), $B91 * K78, "")</f>
        <v>3600</v>
      </c>
      <c r="M78" s="31">
        <v>126</v>
      </c>
      <c r="N78" s="32">
        <f t="shared" si="37"/>
        <v>8.0000000000000002E-3</v>
      </c>
      <c r="O78" s="18">
        <f>IF(ISNUMBER(M78), $B91 * N78, "")</f>
        <v>1200</v>
      </c>
      <c r="Q78" s="228"/>
      <c r="R78" s="228"/>
      <c r="S78" s="228"/>
    </row>
    <row r="79" spans="1:19" ht="17.25" thickBot="1">
      <c r="A79" s="125" t="s">
        <v>224</v>
      </c>
      <c r="B79" s="126">
        <v>945</v>
      </c>
      <c r="C79" s="77">
        <v>3.1659388599999998E-2</v>
      </c>
      <c r="D79" s="15">
        <v>906</v>
      </c>
      <c r="E79" s="32">
        <f t="shared" si="34"/>
        <v>-4.1269841269841269E-2</v>
      </c>
      <c r="F79" s="18">
        <f>IF(ISNUMBER(D79), $B91 * E79, "")</f>
        <v>-6190.4761904761899</v>
      </c>
      <c r="G79" s="31">
        <v>929</v>
      </c>
      <c r="H79" s="32">
        <f t="shared" si="35"/>
        <v>-1.6931216931216932E-2</v>
      </c>
      <c r="I79" s="101">
        <f>IF(ISNUMBER(G79), $B91 * H79, "")</f>
        <v>-2539.6825396825398</v>
      </c>
      <c r="J79" s="15">
        <v>937</v>
      </c>
      <c r="K79" s="32">
        <f t="shared" si="36"/>
        <v>-8.4656084656084662E-3</v>
      </c>
      <c r="L79" s="18">
        <f>IF(ISNUMBER(J79), $B91 * K79, "")</f>
        <v>-1269.8412698412699</v>
      </c>
      <c r="M79" s="31">
        <v>917</v>
      </c>
      <c r="N79" s="32">
        <f t="shared" si="37"/>
        <v>-2.9629629629629631E-2</v>
      </c>
      <c r="O79" s="18">
        <f>IF(ISNUMBER(M79), $B91 * N79, "")</f>
        <v>-4444.4444444444443</v>
      </c>
      <c r="Q79" s="33"/>
      <c r="R79" s="33"/>
    </row>
    <row r="80" spans="1:19" ht="17.25" thickBot="1">
      <c r="A80" s="130" t="s">
        <v>250</v>
      </c>
      <c r="B80" s="131">
        <v>241</v>
      </c>
      <c r="C80" s="79">
        <v>2.99145299E-2</v>
      </c>
      <c r="D80" s="24">
        <v>238</v>
      </c>
      <c r="E80" s="25">
        <f t="shared" si="34"/>
        <v>-1.2448132780082987E-2</v>
      </c>
      <c r="F80" s="104">
        <f>IF(ISNUMBER(D80), $B91 * E80, "")</f>
        <v>-1867.2199170124479</v>
      </c>
      <c r="G80" s="102">
        <v>240</v>
      </c>
      <c r="H80" s="25">
        <f t="shared" si="35"/>
        <v>-4.1493775933609959E-3</v>
      </c>
      <c r="I80" s="103">
        <f>IF(ISNUMBER(G80), $B91 * H80, "")</f>
        <v>-622.40663900414938</v>
      </c>
      <c r="J80" s="24">
        <v>241</v>
      </c>
      <c r="K80" s="25">
        <f t="shared" si="36"/>
        <v>0</v>
      </c>
      <c r="L80" s="104">
        <f>IF(ISNUMBER(J80), $B91 * K80, "")</f>
        <v>0</v>
      </c>
      <c r="M80" s="102">
        <v>237</v>
      </c>
      <c r="N80" s="25">
        <f t="shared" si="37"/>
        <v>-1.6597510373443983E-2</v>
      </c>
      <c r="O80" s="104">
        <f>IF(ISNUMBER(M80), $B91 * N80, "")</f>
        <v>-2489.6265560165975</v>
      </c>
      <c r="Q80" s="237"/>
      <c r="R80" s="238"/>
      <c r="S80" s="239"/>
    </row>
    <row r="81" spans="1:19">
      <c r="A81" s="123" t="s">
        <v>226</v>
      </c>
      <c r="B81" s="124">
        <v>362</v>
      </c>
      <c r="C81" s="76">
        <v>2.84090909E-2</v>
      </c>
      <c r="D81" s="13">
        <v>356</v>
      </c>
      <c r="E81" s="14">
        <f>IF(ISNUMBER(D81), (D81 - $B81) / $B81, "")</f>
        <v>-1.6574585635359115E-2</v>
      </c>
      <c r="F81" s="16">
        <f>IF(ISNUMBER(D81), $B91 * E81, "")</f>
        <v>-2486.1878453038671</v>
      </c>
      <c r="G81" s="29">
        <v>360</v>
      </c>
      <c r="H81" s="14">
        <f>IF(ISNUMBER(G81), (G81 - $B81) / $B81, "")</f>
        <v>-5.5248618784530384E-3</v>
      </c>
      <c r="I81" s="100">
        <f>IF(ISNUMBER(G81), $B91 * H81, "")</f>
        <v>-828.72928176795574</v>
      </c>
      <c r="J81" s="13">
        <v>363</v>
      </c>
      <c r="K81" s="14">
        <f>IF(ISNUMBER(J81), (J81 - $B81) / $B81, "")</f>
        <v>2.7624309392265192E-3</v>
      </c>
      <c r="L81" s="16">
        <f>IF(ISNUMBER(J81), $B91 * K81, "")</f>
        <v>414.36464088397787</v>
      </c>
      <c r="M81" s="29">
        <v>359</v>
      </c>
      <c r="N81" s="14">
        <f>IF(ISNUMBER(M81), (M81 - $B81) / $B81, "")</f>
        <v>-8.2872928176795577E-3</v>
      </c>
      <c r="O81" s="16">
        <f>IF(ISNUMBER(M81), $B91 * N81, "")</f>
        <v>-1243.0939226519336</v>
      </c>
      <c r="Q81" s="240"/>
      <c r="R81" s="241"/>
      <c r="S81" s="242"/>
    </row>
    <row r="82" spans="1:19" ht="17.25" thickBot="1">
      <c r="A82" s="125" t="s">
        <v>105</v>
      </c>
      <c r="B82" s="126">
        <v>832</v>
      </c>
      <c r="C82" s="77">
        <v>2.46305419E-2</v>
      </c>
      <c r="D82" s="15">
        <v>810</v>
      </c>
      <c r="E82" s="32">
        <f t="shared" ref="E82:E85" si="38">IF(ISNUMBER(D82), (D82 - $B82) / $B82, "")</f>
        <v>-2.6442307692307692E-2</v>
      </c>
      <c r="F82" s="18">
        <f>IF(ISNUMBER(D82), $B91 * E82, "")</f>
        <v>-3966.3461538461538</v>
      </c>
      <c r="G82" s="31">
        <v>832</v>
      </c>
      <c r="H82" s="32">
        <f t="shared" ref="H82:H85" si="39">IF(ISNUMBER(G82), (G82 - $B82) / $B82, "")</f>
        <v>0</v>
      </c>
      <c r="I82" s="101">
        <f>IF(ISNUMBER(G82), $B91 * H82, "")</f>
        <v>0</v>
      </c>
      <c r="J82" s="15">
        <v>837</v>
      </c>
      <c r="K82" s="32">
        <f t="shared" ref="K82:K85" si="40">IF(ISNUMBER(J82), (J82 - $B82) / $B82, "")</f>
        <v>6.0096153846153849E-3</v>
      </c>
      <c r="L82" s="18">
        <f>IF(ISNUMBER(J82), $B91 * K82, "")</f>
        <v>901.44230769230774</v>
      </c>
      <c r="M82" s="31">
        <v>833</v>
      </c>
      <c r="N82" s="32">
        <f t="shared" ref="N82:N85" si="41">IF(ISNUMBER(M82), (M82 - $B82) / $B82, "")</f>
        <v>1.201923076923077E-3</v>
      </c>
      <c r="O82" s="18">
        <f>IF(ISNUMBER(M82), $B91 * N82, "")</f>
        <v>180.28846153846155</v>
      </c>
      <c r="Q82" s="243"/>
      <c r="R82" s="244"/>
      <c r="S82" s="245"/>
    </row>
    <row r="83" spans="1:19" ht="17.25" thickBot="1">
      <c r="A83" s="125" t="s">
        <v>232</v>
      </c>
      <c r="B83" s="126">
        <v>397</v>
      </c>
      <c r="C83" s="77">
        <v>2.3195876300000001E-2</v>
      </c>
      <c r="D83" s="15">
        <v>392</v>
      </c>
      <c r="E83" s="32">
        <f t="shared" si="38"/>
        <v>-1.2594458438287154E-2</v>
      </c>
      <c r="F83" s="18">
        <f>IF(ISNUMBER(D83), $B91 * E83, "")</f>
        <v>-1889.1687657430732</v>
      </c>
      <c r="G83" s="31">
        <v>397</v>
      </c>
      <c r="H83" s="32">
        <f t="shared" si="39"/>
        <v>0</v>
      </c>
      <c r="I83" s="101">
        <f>IF(ISNUMBER(G83), $B91 * H83, "")</f>
        <v>0</v>
      </c>
      <c r="J83" s="15">
        <v>400</v>
      </c>
      <c r="K83" s="32">
        <f t="shared" si="40"/>
        <v>7.556675062972292E-3</v>
      </c>
      <c r="L83" s="18">
        <f>IF(ISNUMBER(J83), $B91 * K83, "")</f>
        <v>1133.5012594458437</v>
      </c>
      <c r="M83" s="31">
        <v>394</v>
      </c>
      <c r="N83" s="32">
        <f t="shared" si="41"/>
        <v>-7.556675062972292E-3</v>
      </c>
      <c r="O83" s="18">
        <f>IF(ISNUMBER(M83), $B91 * N83, "")</f>
        <v>-1133.5012594458437</v>
      </c>
      <c r="Q83" s="228"/>
      <c r="R83" s="228"/>
      <c r="S83" s="228"/>
    </row>
    <row r="84" spans="1:19" ht="17.25" thickBot="1">
      <c r="A84" s="125" t="s">
        <v>248</v>
      </c>
      <c r="B84" s="126">
        <v>722</v>
      </c>
      <c r="C84" s="77">
        <v>1.8335684099999999E-2</v>
      </c>
      <c r="D84" s="15">
        <v>724</v>
      </c>
      <c r="E84" s="32">
        <f t="shared" si="38"/>
        <v>2.7700831024930748E-3</v>
      </c>
      <c r="F84" s="18">
        <f>IF(ISNUMBER(D84), $B91 * E84, "")</f>
        <v>415.51246537396122</v>
      </c>
      <c r="G84" s="31">
        <v>731</v>
      </c>
      <c r="H84" s="32">
        <f t="shared" si="39"/>
        <v>1.2465373961218837E-2</v>
      </c>
      <c r="I84" s="101">
        <f>IF(ISNUMBER(G84), $B91 * H84, "")</f>
        <v>1869.8060941828255</v>
      </c>
      <c r="J84" s="15">
        <v>734</v>
      </c>
      <c r="K84" s="32">
        <f t="shared" si="40"/>
        <v>1.662049861495845E-2</v>
      </c>
      <c r="L84" s="18">
        <f>IF(ISNUMBER(J84), $B91 * K84, "")</f>
        <v>2493.0747922437677</v>
      </c>
      <c r="M84" s="31">
        <v>728</v>
      </c>
      <c r="N84" s="32">
        <f t="shared" si="41"/>
        <v>8.3102493074792248E-3</v>
      </c>
      <c r="O84" s="18">
        <f>IF(ISNUMBER(M84), $B91 * N84, "")</f>
        <v>1246.5373961218838</v>
      </c>
      <c r="Q84" s="223"/>
      <c r="R84" s="223"/>
      <c r="S84" s="223"/>
    </row>
    <row r="85" spans="1:19" ht="17.25" thickBot="1">
      <c r="A85" s="127" t="s">
        <v>171</v>
      </c>
      <c r="B85" s="128">
        <v>658</v>
      </c>
      <c r="C85" s="78">
        <v>1.3867488400000001E-2</v>
      </c>
      <c r="D85" s="20">
        <v>644</v>
      </c>
      <c r="E85" s="21">
        <f t="shared" si="38"/>
        <v>-2.1276595744680851E-2</v>
      </c>
      <c r="F85" s="22">
        <f>IF(ISNUMBER(D85), $B91 * E85, "")</f>
        <v>-3191.4893617021276</v>
      </c>
      <c r="G85" s="30">
        <v>654</v>
      </c>
      <c r="H85" s="21">
        <f t="shared" si="39"/>
        <v>-6.0790273556231003E-3</v>
      </c>
      <c r="I85" s="105">
        <f>IF(ISNUMBER(G85), $B91 * H85, "")</f>
        <v>-911.854103343465</v>
      </c>
      <c r="J85" s="20">
        <v>654</v>
      </c>
      <c r="K85" s="21">
        <f t="shared" si="40"/>
        <v>-6.0790273556231003E-3</v>
      </c>
      <c r="L85" s="22">
        <f>IF(ISNUMBER(J85), $B91 * K85, "")</f>
        <v>-911.854103343465</v>
      </c>
      <c r="M85" s="30">
        <v>646</v>
      </c>
      <c r="N85" s="21">
        <f t="shared" si="41"/>
        <v>-1.82370820668693E-2</v>
      </c>
      <c r="O85" s="22">
        <f>IF(ISNUMBER(M85), $B91 * N85, "")</f>
        <v>-2735.5623100303951</v>
      </c>
      <c r="Q85" s="223"/>
      <c r="R85" s="223"/>
      <c r="S85" s="223"/>
    </row>
    <row r="86" spans="1:19" ht="17.25" thickBot="1">
      <c r="A86" s="125" t="s">
        <v>103</v>
      </c>
      <c r="B86" s="129">
        <v>666</v>
      </c>
      <c r="C86" s="80">
        <v>1.21580547E-2</v>
      </c>
      <c r="D86" s="106">
        <v>647</v>
      </c>
      <c r="E86" s="107">
        <f>IF(ISNUMBER(D86), (D86 - $B86) / $B86, "")</f>
        <v>-2.8528528528528527E-2</v>
      </c>
      <c r="F86" s="108">
        <f>IF(ISNUMBER(D86), $B91 * E86, "")</f>
        <v>-4279.2792792792789</v>
      </c>
      <c r="G86" s="109">
        <v>661</v>
      </c>
      <c r="H86" s="107">
        <f>IF(ISNUMBER(G86), (G86 - $B86) / $B86, "")</f>
        <v>-7.5075075075075074E-3</v>
      </c>
      <c r="I86" s="110">
        <f>IF(ISNUMBER(G86), $B91 * H86, "")</f>
        <v>-1126.1261261261261</v>
      </c>
      <c r="J86" s="106">
        <v>667</v>
      </c>
      <c r="K86" s="107">
        <f>IF(ISNUMBER(J86), (J86 - $B86) / $B86, "")</f>
        <v>1.5015015015015015E-3</v>
      </c>
      <c r="L86" s="108">
        <f>IF(ISNUMBER(J86), $B91 * K86, "")</f>
        <v>225.22522522522522</v>
      </c>
      <c r="M86" s="109">
        <v>667</v>
      </c>
      <c r="N86" s="107">
        <f>IF(ISNUMBER(M86), (M86 - $B86) / $B86, "")</f>
        <v>1.5015015015015015E-3</v>
      </c>
      <c r="O86" s="108">
        <f>IF(ISNUMBER(M86), $B91 * N86, "")</f>
        <v>225.22522522522522</v>
      </c>
      <c r="Q86" s="228"/>
      <c r="R86" s="228"/>
      <c r="S86" s="228"/>
    </row>
    <row r="87" spans="1:19" ht="17.25" thickBot="1">
      <c r="A87" s="125" t="s">
        <v>173</v>
      </c>
      <c r="B87" s="126">
        <v>910</v>
      </c>
      <c r="C87" s="77">
        <v>9.9889012000000006E-3</v>
      </c>
      <c r="D87" s="15">
        <v>885</v>
      </c>
      <c r="E87" s="32">
        <f t="shared" ref="E87:E90" si="42">IF(ISNUMBER(D87), (D87 - $B87) / $B87, "")</f>
        <v>-2.7472527472527472E-2</v>
      </c>
      <c r="F87" s="18">
        <f>IF(ISNUMBER(D87), $B91 * E87, "")</f>
        <v>-4120.8791208791208</v>
      </c>
      <c r="G87" s="31">
        <v>889</v>
      </c>
      <c r="H87" s="32">
        <f t="shared" ref="H87:H90" si="43">IF(ISNUMBER(G87), (G87 - $B87) / $B87, "")</f>
        <v>-2.3076923076923078E-2</v>
      </c>
      <c r="I87" s="101">
        <f>IF(ISNUMBER(G87), $B91 * H87, "")</f>
        <v>-3461.5384615384619</v>
      </c>
      <c r="J87" s="15">
        <v>899</v>
      </c>
      <c r="K87" s="32">
        <f t="shared" ref="K87:K90" si="44">IF(ISNUMBER(J87), (J87 - $B87) / $B87, "")</f>
        <v>-1.2087912087912088E-2</v>
      </c>
      <c r="L87" s="18">
        <f>IF(ISNUMBER(J87), $B91 * K87, "")</f>
        <v>-1813.1868131868132</v>
      </c>
      <c r="M87" s="31">
        <v>894</v>
      </c>
      <c r="N87" s="32">
        <f t="shared" ref="N87:N90" si="45">IF(ISNUMBER(M87), (M87 - $B87) / $B87, "")</f>
        <v>-1.7582417582417582E-2</v>
      </c>
      <c r="O87" s="18">
        <f>IF(ISNUMBER(M87), $B91 * N87, "")</f>
        <v>-2637.3626373626375</v>
      </c>
      <c r="Q87" s="228"/>
      <c r="R87" s="228"/>
      <c r="S87" s="228"/>
    </row>
    <row r="88" spans="1:19" ht="17.25" thickBot="1">
      <c r="A88" s="125" t="s">
        <v>107</v>
      </c>
      <c r="B88" s="126">
        <v>106</v>
      </c>
      <c r="C88" s="77">
        <v>9.5238094999999991E-3</v>
      </c>
      <c r="D88" s="15">
        <v>105</v>
      </c>
      <c r="E88" s="32">
        <f t="shared" si="42"/>
        <v>-9.433962264150943E-3</v>
      </c>
      <c r="F88" s="18">
        <f>IF(ISNUMBER(D88), $B91 * E88, "")</f>
        <v>-1415.0943396226414</v>
      </c>
      <c r="G88" s="31">
        <v>106</v>
      </c>
      <c r="H88" s="32">
        <f t="shared" si="43"/>
        <v>0</v>
      </c>
      <c r="I88" s="101">
        <f>IF(ISNUMBER(G88), $B91 * H88, "")</f>
        <v>0</v>
      </c>
      <c r="J88" s="15">
        <v>107</v>
      </c>
      <c r="K88" s="32">
        <f t="shared" si="44"/>
        <v>9.433962264150943E-3</v>
      </c>
      <c r="L88" s="18">
        <f>IF(ISNUMBER(J88), $B91 * K88, "")</f>
        <v>1415.0943396226414</v>
      </c>
      <c r="M88" s="31">
        <v>106</v>
      </c>
      <c r="N88" s="32">
        <f t="shared" si="45"/>
        <v>0</v>
      </c>
      <c r="O88" s="18">
        <f>IF(ISNUMBER(M88), $B91 * N88, "")</f>
        <v>0</v>
      </c>
      <c r="Q88" s="228"/>
      <c r="R88" s="228"/>
      <c r="S88" s="228"/>
    </row>
    <row r="89" spans="1:19">
      <c r="A89" s="125" t="s">
        <v>85</v>
      </c>
      <c r="B89" s="126">
        <v>215</v>
      </c>
      <c r="C89" s="77">
        <v>9.3896714000000006E-3</v>
      </c>
      <c r="D89" s="15">
        <v>207</v>
      </c>
      <c r="E89" s="32">
        <f t="shared" si="42"/>
        <v>-3.7209302325581395E-2</v>
      </c>
      <c r="F89" s="18">
        <f>IF(ISNUMBER(D89), $B91 * E89, "")</f>
        <v>-5581.395348837209</v>
      </c>
      <c r="G89" s="31">
        <v>212</v>
      </c>
      <c r="H89" s="32">
        <f t="shared" si="43"/>
        <v>-1.3953488372093023E-2</v>
      </c>
      <c r="I89" s="101">
        <f>IF(ISNUMBER(G89), $B91 * H89, "")</f>
        <v>-2093.0232558139533</v>
      </c>
      <c r="J89" s="15">
        <v>214</v>
      </c>
      <c r="K89" s="32">
        <f t="shared" si="44"/>
        <v>-4.6511627906976744E-3</v>
      </c>
      <c r="L89" s="18">
        <f>IF(ISNUMBER(J89), $B91 * K89, "")</f>
        <v>-697.67441860465112</v>
      </c>
      <c r="M89" s="31">
        <v>213</v>
      </c>
      <c r="N89" s="32">
        <f t="shared" si="45"/>
        <v>-9.3023255813953487E-3</v>
      </c>
      <c r="O89" s="18">
        <f>IF(ISNUMBER(M89), $B91 * N89, "")</f>
        <v>-1395.3488372093022</v>
      </c>
      <c r="Q89" s="250"/>
      <c r="R89" s="251"/>
      <c r="S89" s="252"/>
    </row>
    <row r="90" spans="1:19" ht="17.25" thickBot="1">
      <c r="A90" s="130" t="s">
        <v>79</v>
      </c>
      <c r="B90" s="131">
        <v>863</v>
      </c>
      <c r="C90" s="79">
        <v>9.3567250999999994E-3</v>
      </c>
      <c r="D90" s="24">
        <v>829</v>
      </c>
      <c r="E90" s="25">
        <f t="shared" si="42"/>
        <v>-3.9397450753186555E-2</v>
      </c>
      <c r="F90" s="104">
        <f>IF(ISNUMBER(D90), $B91 * E90, "")</f>
        <v>-5909.6176129779833</v>
      </c>
      <c r="G90" s="102">
        <v>845</v>
      </c>
      <c r="H90" s="25">
        <f t="shared" si="43"/>
        <v>-2.085747392815759E-2</v>
      </c>
      <c r="I90" s="103">
        <f>IF(ISNUMBER(G90), $B91 * H90, "")</f>
        <v>-3128.6210892236386</v>
      </c>
      <c r="J90" s="24">
        <v>857</v>
      </c>
      <c r="K90" s="25">
        <f t="shared" si="44"/>
        <v>-6.9524913093858632E-3</v>
      </c>
      <c r="L90" s="104">
        <f>IF(ISNUMBER(J90), $B91 * K90, "")</f>
        <v>-1042.8736964078794</v>
      </c>
      <c r="M90" s="102">
        <v>851</v>
      </c>
      <c r="N90" s="25">
        <f t="shared" si="45"/>
        <v>-1.3904982618771726E-2</v>
      </c>
      <c r="O90" s="104">
        <f>IF(ISNUMBER(M90), $B91 * N90, "")</f>
        <v>-2085.7473928157588</v>
      </c>
      <c r="Q90" s="253"/>
      <c r="R90" s="254"/>
      <c r="S90" s="255"/>
    </row>
    <row r="91" spans="1:19" ht="17.25" thickBot="1">
      <c r="A91" s="132" t="s">
        <v>266</v>
      </c>
      <c r="B91" s="261">
        <f>$B$37</f>
        <v>150000</v>
      </c>
      <c r="C91" s="262"/>
      <c r="D91" s="26" t="s">
        <v>267</v>
      </c>
      <c r="E91" s="27">
        <f>IF(COUNT(E71:E90), SUM(E71:E90) / COUNT(E71:E90), 0)</f>
        <v>-2.5537534428947455E-2</v>
      </c>
      <c r="F91" s="28">
        <f>SUM(F71:F90)</f>
        <v>-76612.603286842364</v>
      </c>
      <c r="G91" s="26" t="s">
        <v>267</v>
      </c>
      <c r="H91" s="27">
        <f>IF(COUNT(H71:H90), SUM(H71:H90) / COUNT(H71:H90), 0)</f>
        <v>-9.6037497744501134E-3</v>
      </c>
      <c r="I91" s="28">
        <f>SUM(I71:I90)</f>
        <v>-28811.249323350337</v>
      </c>
      <c r="J91" s="26" t="s">
        <v>267</v>
      </c>
      <c r="K91" s="27">
        <f>IF(COUNT(K71:K90), SUM(K71:K90) / COUNT(K71:K90), 0)</f>
        <v>-4.0278577662596748E-3</v>
      </c>
      <c r="L91" s="28">
        <f>SUM(L71:L90)</f>
        <v>-12083.57329877902</v>
      </c>
      <c r="M91" s="26" t="s">
        <v>267</v>
      </c>
      <c r="N91" s="27">
        <f>IF(COUNT(N71:N90), SUM(N71:N90) / COUNT(N71:N90), 0)</f>
        <v>-1.6473907495510958E-2</v>
      </c>
      <c r="O91" s="28">
        <f>SUM(O71:O90)</f>
        <v>-49421.722486532875</v>
      </c>
      <c r="Q91" s="256"/>
      <c r="R91" s="257"/>
      <c r="S91" s="258"/>
    </row>
    <row r="93" spans="1:19" ht="17.25" thickBot="1"/>
    <row r="94" spans="1:19" ht="17.25" thickBot="1">
      <c r="A94" s="202" t="s">
        <v>46</v>
      </c>
      <c r="B94" s="203"/>
      <c r="C94" s="203"/>
      <c r="D94" s="203"/>
      <c r="E94" s="203"/>
      <c r="F94" s="203"/>
      <c r="G94" s="203"/>
      <c r="H94" s="203"/>
      <c r="I94" s="203"/>
      <c r="J94" s="203"/>
      <c r="K94" s="203"/>
      <c r="L94" s="203"/>
      <c r="M94" s="203"/>
      <c r="N94" s="203"/>
      <c r="O94" s="204"/>
      <c r="Q94" s="223"/>
      <c r="R94" s="223"/>
      <c r="S94" s="223"/>
    </row>
    <row r="95" spans="1:19" ht="17.25" thickBot="1">
      <c r="A95" s="198" t="s">
        <v>263</v>
      </c>
      <c r="B95" s="202" t="s">
        <v>49</v>
      </c>
      <c r="C95" s="204"/>
      <c r="D95" s="202" t="s">
        <v>57</v>
      </c>
      <c r="E95" s="203"/>
      <c r="F95" s="204"/>
      <c r="G95" s="229">
        <f>_xlfn.IFNA(VLOOKUP(B95, 현재가테이블!$B$2:$D$200, 2, FALSE), "-")</f>
        <v>48446000</v>
      </c>
      <c r="H95" s="230"/>
      <c r="I95" s="231"/>
      <c r="J95" s="202" t="s">
        <v>58</v>
      </c>
      <c r="K95" s="203"/>
      <c r="L95" s="204"/>
      <c r="M95" s="232">
        <f>_xlfn.IFNA(VLOOKUP(B95, 현재가테이블!$B$2:$D$200, 3, FALSE), "-")</f>
        <v>4.5040769699999997E-2</v>
      </c>
      <c r="N95" s="233"/>
      <c r="O95" s="234"/>
      <c r="Q95" s="223"/>
      <c r="R95" s="223"/>
      <c r="S95" s="223"/>
    </row>
    <row r="96" spans="1:19" ht="17.25" thickBot="1">
      <c r="A96" s="263" t="s">
        <v>54</v>
      </c>
      <c r="B96" s="265" t="str">
        <f>TEXT($G$1, "[$-ko-KR]yyyy-mm-dd(ddd) ") &amp; "오전 00:00"</f>
        <v>2022-02-27(일) 오전 00:00</v>
      </c>
      <c r="C96" s="266"/>
      <c r="D96" s="225" t="str">
        <f>TEXT($G$1, "[$-ko-KR]yyyy-mm-dd(ddd) ") &amp; "오후 14:00"</f>
        <v>2022-02-27(일) 오후 14:00</v>
      </c>
      <c r="E96" s="226"/>
      <c r="F96" s="227"/>
      <c r="G96" s="225" t="str">
        <f>TEXT($G$1, "[$-ko-KR]yyyy-mm-dd(ddd) ") &amp; "오후 19:00"</f>
        <v>2022-02-27(일) 오후 19:00</v>
      </c>
      <c r="H96" s="226"/>
      <c r="I96" s="227"/>
      <c r="J96" s="225" t="str">
        <f>TEXT($G$1, "[$-ko-KR]yyyy-mm-dd(ddd) ") &amp; "오후 21:00"</f>
        <v>2022-02-27(일) 오후 21:00</v>
      </c>
      <c r="K96" s="226"/>
      <c r="L96" s="227"/>
      <c r="M96" s="225" t="str">
        <f>TEXT($G$1+1, "[$-ko-KR]yyyy-mm-dd(ddd) ") &amp; "오전 00:00"</f>
        <v>2022-02-28(월) 오전 00:00</v>
      </c>
      <c r="N96" s="226"/>
      <c r="O96" s="227"/>
      <c r="Q96" s="223"/>
      <c r="R96" s="223"/>
      <c r="S96" s="223"/>
    </row>
    <row r="97" spans="1:19" ht="17.25" thickBot="1">
      <c r="A97" s="264"/>
      <c r="B97" s="121" t="s">
        <v>57</v>
      </c>
      <c r="C97" s="122" t="s">
        <v>58</v>
      </c>
      <c r="D97" s="2" t="s">
        <v>57</v>
      </c>
      <c r="E97" s="10" t="s">
        <v>264</v>
      </c>
      <c r="F97" s="11" t="s">
        <v>265</v>
      </c>
      <c r="G97" s="199" t="s">
        <v>57</v>
      </c>
      <c r="H97" s="200" t="s">
        <v>264</v>
      </c>
      <c r="I97" s="201" t="s">
        <v>265</v>
      </c>
      <c r="J97" s="10" t="s">
        <v>57</v>
      </c>
      <c r="K97" s="10" t="s">
        <v>264</v>
      </c>
      <c r="L97" s="115" t="s">
        <v>265</v>
      </c>
      <c r="M97" s="2" t="s">
        <v>57</v>
      </c>
      <c r="N97" s="10" t="s">
        <v>264</v>
      </c>
      <c r="O97" s="66" t="s">
        <v>265</v>
      </c>
      <c r="Q97" s="228"/>
      <c r="R97" s="228"/>
      <c r="S97" s="228"/>
    </row>
    <row r="98" spans="1:19" ht="17.25" thickBot="1">
      <c r="A98" s="123" t="s">
        <v>188</v>
      </c>
      <c r="B98" s="124">
        <v>297</v>
      </c>
      <c r="C98" s="76">
        <v>0.33783783779999998</v>
      </c>
      <c r="D98" s="13">
        <v>283</v>
      </c>
      <c r="E98" s="14">
        <f>IF(ISNUMBER(D98), (D98 - $B98) / $B98, "")</f>
        <v>-4.7138047138047139E-2</v>
      </c>
      <c r="F98" s="16">
        <f>IF(ISNUMBER(D98), $B118 * E98, "")</f>
        <v>-7070.7070707070707</v>
      </c>
      <c r="G98" s="29">
        <v>285</v>
      </c>
      <c r="H98" s="14">
        <f>IF(ISNUMBER(G98), (G98 - $B98) / $B98, "")</f>
        <v>-4.0404040404040407E-2</v>
      </c>
      <c r="I98" s="100">
        <f>IF(ISNUMBER(G98), $B118 * H98, "")</f>
        <v>-6060.606060606061</v>
      </c>
      <c r="J98" s="13">
        <v>285</v>
      </c>
      <c r="K98" s="14">
        <f>IF(ISNUMBER(J98), (J98 - $B98) / $B98, "")</f>
        <v>-4.0404040404040407E-2</v>
      </c>
      <c r="L98" s="16">
        <f>IF(ISNUMBER(J98), $B118 * K98, "")</f>
        <v>-6060.606060606061</v>
      </c>
      <c r="M98" s="29">
        <v>270</v>
      </c>
      <c r="N98" s="14">
        <f>IF(ISNUMBER(M98), (M98 - $B98) / $B98, "")</f>
        <v>-9.0909090909090912E-2</v>
      </c>
      <c r="O98" s="16">
        <f>IF(ISNUMBER(M98), $B118 * N98, "")</f>
        <v>-13636.363636363636</v>
      </c>
      <c r="Q98" s="223"/>
      <c r="R98" s="223"/>
      <c r="S98" s="223"/>
    </row>
    <row r="99" spans="1:19" ht="17.25" thickBot="1">
      <c r="A99" s="125" t="s">
        <v>240</v>
      </c>
      <c r="B99" s="126">
        <v>1180</v>
      </c>
      <c r="C99" s="77">
        <v>0.15121951219999999</v>
      </c>
      <c r="D99" s="15">
        <v>1090</v>
      </c>
      <c r="E99" s="32">
        <f t="shared" ref="E99:E102" si="46">IF(ISNUMBER(D99), (D99 - $B99) / $B99, "")</f>
        <v>-7.6271186440677971E-2</v>
      </c>
      <c r="F99" s="18">
        <f>IF(ISNUMBER(D99), $B118 * E99, "")</f>
        <v>-11440.677966101695</v>
      </c>
      <c r="G99" s="31">
        <v>1095</v>
      </c>
      <c r="H99" s="32">
        <f t="shared" ref="H99:H102" si="47">IF(ISNUMBER(G99), (G99 - $B99) / $B99, "")</f>
        <v>-7.2033898305084748E-2</v>
      </c>
      <c r="I99" s="101">
        <f>IF(ISNUMBER(G99), $B118 * H99, "")</f>
        <v>-10805.084745762711</v>
      </c>
      <c r="J99" s="15">
        <v>1100</v>
      </c>
      <c r="K99" s="32">
        <f t="shared" ref="K99:K102" si="48">IF(ISNUMBER(J99), (J99 - $B99) / $B99, "")</f>
        <v>-6.7796610169491525E-2</v>
      </c>
      <c r="L99" s="18">
        <f>IF(ISNUMBER(J99), $B118 * K99, "")</f>
        <v>-10169.491525423729</v>
      </c>
      <c r="M99" s="31">
        <v>1090</v>
      </c>
      <c r="N99" s="32">
        <f t="shared" ref="N99:N102" si="49">IF(ISNUMBER(M99), (M99 - $B99) / $B99, "")</f>
        <v>-7.6271186440677971E-2</v>
      </c>
      <c r="O99" s="18">
        <f>IF(ISNUMBER(M99), $B118 * N99, "")</f>
        <v>-11440.677966101695</v>
      </c>
      <c r="Q99" s="223"/>
      <c r="R99" s="223"/>
      <c r="S99" s="223"/>
    </row>
    <row r="100" spans="1:19" ht="17.25" thickBot="1">
      <c r="A100" s="125" t="s">
        <v>155</v>
      </c>
      <c r="B100" s="126">
        <v>13860</v>
      </c>
      <c r="C100" s="77">
        <v>8.2812499999999997E-2</v>
      </c>
      <c r="D100" s="15">
        <v>14630</v>
      </c>
      <c r="E100" s="32">
        <f t="shared" si="46"/>
        <v>5.5555555555555552E-2</v>
      </c>
      <c r="F100" s="18">
        <f>IF(ISNUMBER(D100), $B118 * E100, "")</f>
        <v>8333.3333333333321</v>
      </c>
      <c r="G100" s="31">
        <v>15000</v>
      </c>
      <c r="H100" s="32">
        <f t="shared" si="47"/>
        <v>8.2251082251082255E-2</v>
      </c>
      <c r="I100" s="101">
        <f>IF(ISNUMBER(G100), $B118 * H100, "")</f>
        <v>12337.662337662337</v>
      </c>
      <c r="J100" s="15">
        <v>14740</v>
      </c>
      <c r="K100" s="32">
        <f t="shared" si="48"/>
        <v>6.3492063492063489E-2</v>
      </c>
      <c r="L100" s="18">
        <f>IF(ISNUMBER(J100), $B118 * K100, "")</f>
        <v>9523.8095238095229</v>
      </c>
      <c r="M100" s="31">
        <v>14370</v>
      </c>
      <c r="N100" s="32">
        <f t="shared" si="49"/>
        <v>3.67965367965368E-2</v>
      </c>
      <c r="O100" s="18">
        <f>IF(ISNUMBER(M100), $B118 * N100, "")</f>
        <v>5519.4805194805203</v>
      </c>
      <c r="Q100" s="228"/>
      <c r="R100" s="228"/>
      <c r="S100" s="228"/>
    </row>
    <row r="101" spans="1:19" ht="17.25" thickBot="1">
      <c r="A101" s="125" t="s">
        <v>216</v>
      </c>
      <c r="B101" s="126">
        <v>148</v>
      </c>
      <c r="C101" s="77">
        <v>8.0291970800000001E-2</v>
      </c>
      <c r="D101" s="15">
        <v>141</v>
      </c>
      <c r="E101" s="32">
        <f t="shared" si="46"/>
        <v>-4.72972972972973E-2</v>
      </c>
      <c r="F101" s="18">
        <f>IF(ISNUMBER(D101), $B118 * E101, "")</f>
        <v>-7094.594594594595</v>
      </c>
      <c r="G101" s="31">
        <v>144</v>
      </c>
      <c r="H101" s="32">
        <f t="shared" si="47"/>
        <v>-2.7027027027027029E-2</v>
      </c>
      <c r="I101" s="101">
        <f>IF(ISNUMBER(G101), $B118 * H101, "")</f>
        <v>-4054.0540540540542</v>
      </c>
      <c r="J101" s="15">
        <v>145</v>
      </c>
      <c r="K101" s="32">
        <f t="shared" si="48"/>
        <v>-2.0270270270270271E-2</v>
      </c>
      <c r="L101" s="18">
        <f>IF(ISNUMBER(J101), $B118 * K101, "")</f>
        <v>-3040.5405405405409</v>
      </c>
      <c r="M101" s="31">
        <v>144</v>
      </c>
      <c r="N101" s="32">
        <f t="shared" si="49"/>
        <v>-2.7027027027027029E-2</v>
      </c>
      <c r="O101" s="18">
        <f>IF(ISNUMBER(M101), $B118 * N101, "")</f>
        <v>-4054.0540540540542</v>
      </c>
      <c r="Q101" s="228"/>
      <c r="R101" s="228"/>
      <c r="S101" s="228"/>
    </row>
    <row r="102" spans="1:19" ht="17.25" thickBot="1">
      <c r="A102" s="127" t="s">
        <v>91</v>
      </c>
      <c r="B102" s="128">
        <v>37700</v>
      </c>
      <c r="C102" s="78">
        <v>6.2271062299999999E-2</v>
      </c>
      <c r="D102" s="20">
        <v>36500</v>
      </c>
      <c r="E102" s="21">
        <f t="shared" si="46"/>
        <v>-3.1830238726790451E-2</v>
      </c>
      <c r="F102" s="22">
        <f>IF(ISNUMBER(D102), $B118 * E102, "")</f>
        <v>-4774.5358090185673</v>
      </c>
      <c r="G102" s="30">
        <v>36970</v>
      </c>
      <c r="H102" s="21">
        <f t="shared" si="47"/>
        <v>-1.9363395225464191E-2</v>
      </c>
      <c r="I102" s="105">
        <f>IF(ISNUMBER(G102), $B118 * H102, "")</f>
        <v>-2904.5092838196288</v>
      </c>
      <c r="J102" s="20">
        <v>37130</v>
      </c>
      <c r="K102" s="21">
        <f t="shared" si="48"/>
        <v>-1.5119363395225464E-2</v>
      </c>
      <c r="L102" s="22">
        <f>IF(ISNUMBER(J102), $B118 * K102, "")</f>
        <v>-2267.9045092838196</v>
      </c>
      <c r="M102" s="30">
        <v>36820</v>
      </c>
      <c r="N102" s="21">
        <f t="shared" si="49"/>
        <v>-2.3342175066312996E-2</v>
      </c>
      <c r="O102" s="22">
        <f>IF(ISNUMBER(M102), $B118 * N102, "")</f>
        <v>-3501.3262599469494</v>
      </c>
      <c r="Q102" s="228"/>
      <c r="R102" s="228"/>
      <c r="S102" s="228"/>
    </row>
    <row r="103" spans="1:19" ht="17.25" thickBot="1">
      <c r="A103" s="125" t="s">
        <v>73</v>
      </c>
      <c r="B103" s="129">
        <v>35140</v>
      </c>
      <c r="C103" s="80">
        <v>5.8433734899999999E-2</v>
      </c>
      <c r="D103" s="106">
        <v>34810</v>
      </c>
      <c r="E103" s="107">
        <f>IF(ISNUMBER(D103), (D103 - $B103) / $B103, "")</f>
        <v>-9.3910073989755261E-3</v>
      </c>
      <c r="F103" s="108">
        <f>IF(ISNUMBER(D103), $B118 * E103, "")</f>
        <v>-1408.6511098463288</v>
      </c>
      <c r="G103" s="109">
        <v>35250</v>
      </c>
      <c r="H103" s="107">
        <f>IF(ISNUMBER(G103), (G103 - $B103) / $B103, "")</f>
        <v>3.1303357996585088E-3</v>
      </c>
      <c r="I103" s="110">
        <f>IF(ISNUMBER(G103), $B118 * H103, "")</f>
        <v>469.55036994877634</v>
      </c>
      <c r="J103" s="106">
        <v>35690</v>
      </c>
      <c r="K103" s="107">
        <f>IF(ISNUMBER(J103), (J103 - $B103) / $B103, "")</f>
        <v>1.5651678998292545E-2</v>
      </c>
      <c r="L103" s="108">
        <f>IF(ISNUMBER(J103), $B118 * K103, "")</f>
        <v>2347.7518497438818</v>
      </c>
      <c r="M103" s="109">
        <v>35200</v>
      </c>
      <c r="N103" s="107">
        <f>IF(ISNUMBER(M103), (M103 - $B103) / $B103, "")</f>
        <v>1.7074558907228231E-3</v>
      </c>
      <c r="O103" s="108">
        <f>IF(ISNUMBER(M103), $B118 * N103, "")</f>
        <v>256.11838360842347</v>
      </c>
      <c r="Q103" s="228"/>
      <c r="R103" s="228"/>
      <c r="S103" s="228"/>
    </row>
    <row r="104" spans="1:19" ht="17.25" thickBot="1">
      <c r="A104" s="125" t="s">
        <v>169</v>
      </c>
      <c r="B104" s="126">
        <v>1860</v>
      </c>
      <c r="C104" s="77">
        <v>5.6818181799999999E-2</v>
      </c>
      <c r="D104" s="15">
        <v>1790</v>
      </c>
      <c r="E104" s="32">
        <f t="shared" ref="E104:E107" si="50">IF(ISNUMBER(D104), (D104 - $B104) / $B104, "")</f>
        <v>-3.7634408602150539E-2</v>
      </c>
      <c r="F104" s="18">
        <f>IF(ISNUMBER(D104), $B118 * E104, "")</f>
        <v>-5645.1612903225805</v>
      </c>
      <c r="G104" s="31">
        <v>1830</v>
      </c>
      <c r="H104" s="32">
        <f t="shared" ref="H104:H107" si="51">IF(ISNUMBER(G104), (G104 - $B104) / $B104, "")</f>
        <v>-1.6129032258064516E-2</v>
      </c>
      <c r="I104" s="101">
        <f>IF(ISNUMBER(G104), $B118 * H104, "")</f>
        <v>-2419.3548387096776</v>
      </c>
      <c r="J104" s="15">
        <v>1840</v>
      </c>
      <c r="K104" s="32">
        <f t="shared" ref="K104:K107" si="52">IF(ISNUMBER(J104), (J104 - $B104) / $B104, "")</f>
        <v>-1.0752688172043012E-2</v>
      </c>
      <c r="L104" s="18">
        <f>IF(ISNUMBER(J104), $B118 * K104, "")</f>
        <v>-1612.9032258064517</v>
      </c>
      <c r="M104" s="31">
        <v>1825</v>
      </c>
      <c r="N104" s="32">
        <f t="shared" ref="N104:N107" si="53">IF(ISNUMBER(M104), (M104 - $B104) / $B104, "")</f>
        <v>-1.8817204301075269E-2</v>
      </c>
      <c r="O104" s="18">
        <f>IF(ISNUMBER(M104), $B118 * N104, "")</f>
        <v>-2822.5806451612902</v>
      </c>
      <c r="Q104" s="228"/>
      <c r="R104" s="228"/>
      <c r="S104" s="228"/>
    </row>
    <row r="105" spans="1:19" ht="17.25" thickBot="1">
      <c r="A105" s="125" t="s">
        <v>121</v>
      </c>
      <c r="B105" s="126">
        <v>339</v>
      </c>
      <c r="C105" s="77">
        <v>5.2795031100000001E-2</v>
      </c>
      <c r="D105" s="15">
        <v>325</v>
      </c>
      <c r="E105" s="32">
        <f t="shared" si="50"/>
        <v>-4.1297935103244837E-2</v>
      </c>
      <c r="F105" s="18">
        <f>IF(ISNUMBER(D105), $B118 * E105, "")</f>
        <v>-6194.6902654867254</v>
      </c>
      <c r="G105" s="31">
        <v>340</v>
      </c>
      <c r="H105" s="32">
        <f t="shared" si="51"/>
        <v>2.9498525073746312E-3</v>
      </c>
      <c r="I105" s="101">
        <f>IF(ISNUMBER(G105), $B118 * H105, "")</f>
        <v>442.47787610619469</v>
      </c>
      <c r="J105" s="15">
        <v>338</v>
      </c>
      <c r="K105" s="32">
        <f t="shared" si="52"/>
        <v>-2.9498525073746312E-3</v>
      </c>
      <c r="L105" s="18">
        <f>IF(ISNUMBER(J105), $B118 * K105, "")</f>
        <v>-442.47787610619469</v>
      </c>
      <c r="M105" s="31">
        <v>335</v>
      </c>
      <c r="N105" s="32">
        <f t="shared" si="53"/>
        <v>-1.1799410029498525E-2</v>
      </c>
      <c r="O105" s="18">
        <f>IF(ISNUMBER(M105), $B118 * N105, "")</f>
        <v>-1769.9115044247787</v>
      </c>
      <c r="Q105" s="228"/>
      <c r="R105" s="228"/>
      <c r="S105" s="228"/>
    </row>
    <row r="106" spans="1:19" ht="17.25" thickBot="1">
      <c r="A106" s="125" t="s">
        <v>147</v>
      </c>
      <c r="B106" s="126">
        <v>8.93</v>
      </c>
      <c r="C106" s="77">
        <v>5.0588235299999999E-2</v>
      </c>
      <c r="D106" s="15">
        <v>8.56</v>
      </c>
      <c r="E106" s="32">
        <f t="shared" si="50"/>
        <v>-4.1433370660694205E-2</v>
      </c>
      <c r="F106" s="18">
        <f>IF(ISNUMBER(D106), $B118 * E106, "")</f>
        <v>-6215.0055991041309</v>
      </c>
      <c r="G106" s="31">
        <v>8.7200000000000006</v>
      </c>
      <c r="H106" s="32">
        <f t="shared" si="51"/>
        <v>-2.3516237402015576E-2</v>
      </c>
      <c r="I106" s="101">
        <f>IF(ISNUMBER(G106), $B118 * H106, "")</f>
        <v>-3527.4356103023365</v>
      </c>
      <c r="J106" s="15">
        <v>8.74</v>
      </c>
      <c r="K106" s="32">
        <f t="shared" si="52"/>
        <v>-2.1276595744680795E-2</v>
      </c>
      <c r="L106" s="18">
        <f>IF(ISNUMBER(J106), $B118 * K106, "")</f>
        <v>-3191.4893617021194</v>
      </c>
      <c r="M106" s="31">
        <v>8.6300000000000008</v>
      </c>
      <c r="N106" s="32">
        <f t="shared" si="53"/>
        <v>-3.3594624860022279E-2</v>
      </c>
      <c r="O106" s="18">
        <f>IF(ISNUMBER(M106), $B118 * N106, "")</f>
        <v>-5039.193729003342</v>
      </c>
      <c r="Q106" s="33"/>
      <c r="R106" s="33"/>
    </row>
    <row r="107" spans="1:19" ht="17.25" thickBot="1">
      <c r="A107" s="130" t="s">
        <v>204</v>
      </c>
      <c r="B107" s="131">
        <v>7.76</v>
      </c>
      <c r="C107" s="79">
        <v>5.0067659E-2</v>
      </c>
      <c r="D107" s="24">
        <v>7.62</v>
      </c>
      <c r="E107" s="25">
        <f t="shared" si="50"/>
        <v>-1.8041237113402022E-2</v>
      </c>
      <c r="F107" s="104">
        <f>IF(ISNUMBER(D107), $B118 * E107, "")</f>
        <v>-2706.1855670103032</v>
      </c>
      <c r="G107" s="102">
        <v>7.76</v>
      </c>
      <c r="H107" s="25">
        <f t="shared" si="51"/>
        <v>0</v>
      </c>
      <c r="I107" s="103">
        <f>IF(ISNUMBER(G107), $B118 * H107, "")</f>
        <v>0</v>
      </c>
      <c r="J107" s="24">
        <v>7.76</v>
      </c>
      <c r="K107" s="25">
        <f t="shared" si="52"/>
        <v>0</v>
      </c>
      <c r="L107" s="104">
        <f>IF(ISNUMBER(J107), $B118 * K107, "")</f>
        <v>0</v>
      </c>
      <c r="M107" s="102">
        <v>7.73</v>
      </c>
      <c r="N107" s="25">
        <f t="shared" si="53"/>
        <v>-3.8659793814432167E-3</v>
      </c>
      <c r="O107" s="104">
        <f>IF(ISNUMBER(M107), $B118 * N107, "")</f>
        <v>-579.89690721648253</v>
      </c>
      <c r="Q107" s="237"/>
      <c r="R107" s="238"/>
      <c r="S107" s="239"/>
    </row>
    <row r="108" spans="1:19">
      <c r="A108" s="123" t="s">
        <v>218</v>
      </c>
      <c r="B108" s="124">
        <v>210</v>
      </c>
      <c r="C108" s="76">
        <v>0.05</v>
      </c>
      <c r="D108" s="13">
        <v>205</v>
      </c>
      <c r="E108" s="14">
        <f>IF(ISNUMBER(D108), (D108 - $B108) / $B108, "")</f>
        <v>-2.3809523809523808E-2</v>
      </c>
      <c r="F108" s="16">
        <f>IF(ISNUMBER(D108), $B118 * E108, "")</f>
        <v>-3571.4285714285711</v>
      </c>
      <c r="G108" s="29">
        <v>208</v>
      </c>
      <c r="H108" s="14">
        <f>IF(ISNUMBER(G108), (G108 - $B108) / $B108, "")</f>
        <v>-9.5238095238095247E-3</v>
      </c>
      <c r="I108" s="100">
        <f>IF(ISNUMBER(G108), $B118 * H108, "")</f>
        <v>-1428.5714285714287</v>
      </c>
      <c r="J108" s="13">
        <v>209</v>
      </c>
      <c r="K108" s="14">
        <f>IF(ISNUMBER(J108), (J108 - $B108) / $B108, "")</f>
        <v>-4.7619047619047623E-3</v>
      </c>
      <c r="L108" s="16">
        <f>IF(ISNUMBER(J108), $B118 * K108, "")</f>
        <v>-714.28571428571433</v>
      </c>
      <c r="M108" s="29">
        <v>207</v>
      </c>
      <c r="N108" s="14">
        <f>IF(ISNUMBER(M108), (M108 - $B108) / $B108, "")</f>
        <v>-1.4285714285714285E-2</v>
      </c>
      <c r="O108" s="16">
        <f>IF(ISNUMBER(M108), $B118 * N108, "")</f>
        <v>-2142.8571428571427</v>
      </c>
      <c r="Q108" s="240"/>
      <c r="R108" s="241"/>
      <c r="S108" s="242"/>
    </row>
    <row r="109" spans="1:19" ht="17.25" thickBot="1">
      <c r="A109" s="125" t="s">
        <v>95</v>
      </c>
      <c r="B109" s="126">
        <v>4100</v>
      </c>
      <c r="C109" s="77">
        <v>4.8593350399999999E-2</v>
      </c>
      <c r="D109" s="15">
        <v>4135</v>
      </c>
      <c r="E109" s="32">
        <f t="shared" ref="E109:E112" si="54">IF(ISNUMBER(D109), (D109 - $B109) / $B109, "")</f>
        <v>8.5365853658536592E-3</v>
      </c>
      <c r="F109" s="18">
        <f>IF(ISNUMBER(D109), $B118 * E109, "")</f>
        <v>1280.4878048780488</v>
      </c>
      <c r="G109" s="31">
        <v>4165</v>
      </c>
      <c r="H109" s="32">
        <f t="shared" ref="H109:H112" si="55">IF(ISNUMBER(G109), (G109 - $B109) / $B109, "")</f>
        <v>1.5853658536585366E-2</v>
      </c>
      <c r="I109" s="101">
        <f>IF(ISNUMBER(G109), $B118 * H109, "")</f>
        <v>2378.0487804878048</v>
      </c>
      <c r="J109" s="15">
        <v>4165</v>
      </c>
      <c r="K109" s="32">
        <f t="shared" ref="K109:K112" si="56">IF(ISNUMBER(J109), (J109 - $B109) / $B109, "")</f>
        <v>1.5853658536585366E-2</v>
      </c>
      <c r="L109" s="18">
        <f>IF(ISNUMBER(J109), $B118 * K109, "")</f>
        <v>2378.0487804878048</v>
      </c>
      <c r="M109" s="31">
        <v>4060</v>
      </c>
      <c r="N109" s="32">
        <f t="shared" ref="N109:N112" si="57">IF(ISNUMBER(M109), (M109 - $B109) / $B109, "")</f>
        <v>-9.7560975609756097E-3</v>
      </c>
      <c r="O109" s="18">
        <f>IF(ISNUMBER(M109), $B118 * N109, "")</f>
        <v>-1463.4146341463415</v>
      </c>
      <c r="Q109" s="243"/>
      <c r="R109" s="244"/>
      <c r="S109" s="245"/>
    </row>
    <row r="110" spans="1:19" ht="17.25" thickBot="1">
      <c r="A110" s="125" t="s">
        <v>131</v>
      </c>
      <c r="B110" s="126">
        <v>22060</v>
      </c>
      <c r="C110" s="77">
        <v>4.8479087499999997E-2</v>
      </c>
      <c r="D110" s="15">
        <v>21680</v>
      </c>
      <c r="E110" s="32">
        <f t="shared" si="54"/>
        <v>-1.7225747960108794E-2</v>
      </c>
      <c r="F110" s="18">
        <f>IF(ISNUMBER(D110), $B118 * E110, "")</f>
        <v>-2583.8621940163193</v>
      </c>
      <c r="G110" s="31">
        <v>22280</v>
      </c>
      <c r="H110" s="32">
        <f t="shared" si="55"/>
        <v>9.9728014505893019E-3</v>
      </c>
      <c r="I110" s="101">
        <f>IF(ISNUMBER(G110), $B118 * H110, "")</f>
        <v>1495.9202175883952</v>
      </c>
      <c r="J110" s="15">
        <v>22590</v>
      </c>
      <c r="K110" s="32">
        <f t="shared" si="56"/>
        <v>2.402538531278332E-2</v>
      </c>
      <c r="L110" s="18">
        <f>IF(ISNUMBER(J110), $B118 * K110, "")</f>
        <v>3603.8077969174979</v>
      </c>
      <c r="M110" s="31">
        <v>22530</v>
      </c>
      <c r="N110" s="32">
        <f t="shared" si="57"/>
        <v>2.130553037171351E-2</v>
      </c>
      <c r="O110" s="18">
        <f>IF(ISNUMBER(M110), $B118 * N110, "")</f>
        <v>3195.8295557570264</v>
      </c>
      <c r="Q110" s="228"/>
      <c r="R110" s="228"/>
      <c r="S110" s="228"/>
    </row>
    <row r="111" spans="1:19" ht="17.25" thickBot="1">
      <c r="A111" s="125" t="s">
        <v>238</v>
      </c>
      <c r="B111" s="126">
        <v>628</v>
      </c>
      <c r="C111" s="77">
        <v>4.6666666699999998E-2</v>
      </c>
      <c r="D111" s="15">
        <v>607</v>
      </c>
      <c r="E111" s="32">
        <f t="shared" si="54"/>
        <v>-3.3439490445859872E-2</v>
      </c>
      <c r="F111" s="18">
        <f>IF(ISNUMBER(D111), $B118 * E111, "")</f>
        <v>-5015.9235668789806</v>
      </c>
      <c r="G111" s="31">
        <v>604</v>
      </c>
      <c r="H111" s="32">
        <f t="shared" si="55"/>
        <v>-3.8216560509554139E-2</v>
      </c>
      <c r="I111" s="101">
        <f>IF(ISNUMBER(G111), $B118 * H111, "")</f>
        <v>-5732.4840764331211</v>
      </c>
      <c r="J111" s="15">
        <v>601</v>
      </c>
      <c r="K111" s="32">
        <f t="shared" si="56"/>
        <v>-4.2993630573248405E-2</v>
      </c>
      <c r="L111" s="18">
        <f>IF(ISNUMBER(J111), $B118 * K111, "")</f>
        <v>-6449.0445859872607</v>
      </c>
      <c r="M111" s="31">
        <v>567</v>
      </c>
      <c r="N111" s="32">
        <f t="shared" si="57"/>
        <v>-9.7133757961783446E-2</v>
      </c>
      <c r="O111" s="18">
        <f>IF(ISNUMBER(M111), $B118 * N111, "")</f>
        <v>-14570.063694267517</v>
      </c>
      <c r="Q111" s="223"/>
      <c r="R111" s="223"/>
      <c r="S111" s="223"/>
    </row>
    <row r="112" spans="1:19" ht="17.25" thickBot="1">
      <c r="A112" s="127" t="s">
        <v>159</v>
      </c>
      <c r="B112" s="128">
        <v>65.8</v>
      </c>
      <c r="C112" s="78">
        <v>4.4444444399999998E-2</v>
      </c>
      <c r="D112" s="20">
        <v>64.2</v>
      </c>
      <c r="E112" s="21">
        <f t="shared" si="54"/>
        <v>-2.4316109422492314E-2</v>
      </c>
      <c r="F112" s="22">
        <f>IF(ISNUMBER(D112), $B118 * E112, "")</f>
        <v>-3647.4164133738473</v>
      </c>
      <c r="G112" s="30">
        <v>65</v>
      </c>
      <c r="H112" s="21">
        <f t="shared" si="55"/>
        <v>-1.2158054711246157E-2</v>
      </c>
      <c r="I112" s="105">
        <f>IF(ISNUMBER(G112), $B118 * H112, "")</f>
        <v>-1823.7082066869236</v>
      </c>
      <c r="J112" s="20">
        <v>65.2</v>
      </c>
      <c r="K112" s="21">
        <f t="shared" si="56"/>
        <v>-9.118541033434565E-3</v>
      </c>
      <c r="L112" s="22">
        <f>IF(ISNUMBER(J112), $B118 * K112, "")</f>
        <v>-1367.7811550151848</v>
      </c>
      <c r="M112" s="30">
        <v>64.5</v>
      </c>
      <c r="N112" s="21">
        <f t="shared" si="57"/>
        <v>-1.9756838905775034E-2</v>
      </c>
      <c r="O112" s="22">
        <f>IF(ISNUMBER(M112), $B118 * N112, "")</f>
        <v>-2963.525835866255</v>
      </c>
      <c r="Q112" s="223"/>
      <c r="R112" s="223"/>
      <c r="S112" s="223"/>
    </row>
    <row r="113" spans="1:19" ht="17.25" thickBot="1">
      <c r="A113" s="125" t="s">
        <v>97</v>
      </c>
      <c r="B113" s="129">
        <v>2.3999999999999998E-3</v>
      </c>
      <c r="C113" s="80">
        <v>4.3478260900000003E-2</v>
      </c>
      <c r="D113" s="106">
        <v>2.3999999999999998E-3</v>
      </c>
      <c r="E113" s="107">
        <f>IF(ISNUMBER(D113), (D113 - $B113) / $B113, "")</f>
        <v>0</v>
      </c>
      <c r="F113" s="108">
        <f>IF(ISNUMBER(D113), $B118 * E113, "")</f>
        <v>0</v>
      </c>
      <c r="G113" s="109">
        <v>2.3999999999999998E-3</v>
      </c>
      <c r="H113" s="107">
        <f>IF(ISNUMBER(G113), (G113 - $B113) / $B113, "")</f>
        <v>0</v>
      </c>
      <c r="I113" s="110">
        <f>IF(ISNUMBER(G113), $B118 * H113, "")</f>
        <v>0</v>
      </c>
      <c r="J113" s="106">
        <v>2.3999999999999998E-3</v>
      </c>
      <c r="K113" s="107">
        <f>IF(ISNUMBER(J113), (J113 - $B113) / $B113, "")</f>
        <v>0</v>
      </c>
      <c r="L113" s="108">
        <f>IF(ISNUMBER(J113), $B118 * K113, "")</f>
        <v>0</v>
      </c>
      <c r="M113" s="109">
        <v>2.3999999999999998E-3</v>
      </c>
      <c r="N113" s="107">
        <f>IF(ISNUMBER(M113), (M113 - $B113) / $B113, "")</f>
        <v>0</v>
      </c>
      <c r="O113" s="108">
        <f>IF(ISNUMBER(M113), $B118 * N113, "")</f>
        <v>0</v>
      </c>
      <c r="Q113" s="228"/>
      <c r="R113" s="228"/>
      <c r="S113" s="228"/>
    </row>
    <row r="114" spans="1:19" ht="17.25" thickBot="1">
      <c r="A114" s="125" t="s">
        <v>214</v>
      </c>
      <c r="B114" s="126">
        <v>293</v>
      </c>
      <c r="C114" s="77">
        <v>4.27046263E-2</v>
      </c>
      <c r="D114" s="15">
        <v>286</v>
      </c>
      <c r="E114" s="32">
        <f t="shared" ref="E114:E117" si="58">IF(ISNUMBER(D114), (D114 - $B114) / $B114, "")</f>
        <v>-2.3890784982935155E-2</v>
      </c>
      <c r="F114" s="18">
        <f>IF(ISNUMBER(D114), $B118 * E114, "")</f>
        <v>-3583.6177474402734</v>
      </c>
      <c r="G114" s="31">
        <v>290</v>
      </c>
      <c r="H114" s="32">
        <f t="shared" ref="H114:H117" si="59">IF(ISNUMBER(G114), (G114 - $B114) / $B114, "")</f>
        <v>-1.0238907849829351E-2</v>
      </c>
      <c r="I114" s="101">
        <f>IF(ISNUMBER(G114), $B118 * H114, "")</f>
        <v>-1535.8361774744026</v>
      </c>
      <c r="J114" s="15">
        <v>291</v>
      </c>
      <c r="K114" s="32">
        <f t="shared" ref="K114:K117" si="60">IF(ISNUMBER(J114), (J114 - $B114) / $B114, "")</f>
        <v>-6.8259385665529011E-3</v>
      </c>
      <c r="L114" s="18">
        <f>IF(ISNUMBER(J114), $B118 * K114, "")</f>
        <v>-1023.8907849829352</v>
      </c>
      <c r="M114" s="31">
        <v>290</v>
      </c>
      <c r="N114" s="32">
        <f t="shared" ref="N114:N117" si="61">IF(ISNUMBER(M114), (M114 - $B114) / $B114, "")</f>
        <v>-1.0238907849829351E-2</v>
      </c>
      <c r="O114" s="18">
        <f>IF(ISNUMBER(M114), $B118 * N114, "")</f>
        <v>-1535.8361774744026</v>
      </c>
      <c r="Q114" s="228"/>
      <c r="R114" s="228"/>
      <c r="S114" s="228"/>
    </row>
    <row r="115" spans="1:19" ht="17.25" thickBot="1">
      <c r="A115" s="125" t="s">
        <v>127</v>
      </c>
      <c r="B115" s="126">
        <v>81.8</v>
      </c>
      <c r="C115" s="77">
        <v>4.2038216599999997E-2</v>
      </c>
      <c r="D115" s="15">
        <v>80.400000000000006</v>
      </c>
      <c r="E115" s="32">
        <f t="shared" si="58"/>
        <v>-1.7114914425427768E-2</v>
      </c>
      <c r="F115" s="18">
        <f>IF(ISNUMBER(D115), $B118 * E115, "")</f>
        <v>-2567.2371638141653</v>
      </c>
      <c r="G115" s="31">
        <v>81.099999999999994</v>
      </c>
      <c r="H115" s="32">
        <f t="shared" si="59"/>
        <v>-8.5574572127139707E-3</v>
      </c>
      <c r="I115" s="101">
        <f>IF(ISNUMBER(G115), $B118 * H115, "")</f>
        <v>-1283.6185819070956</v>
      </c>
      <c r="J115" s="15">
        <v>81.5</v>
      </c>
      <c r="K115" s="32">
        <f t="shared" si="60"/>
        <v>-3.6674816625916523E-3</v>
      </c>
      <c r="L115" s="18">
        <f>IF(ISNUMBER(J115), $B118 * K115, "")</f>
        <v>-550.12224938874783</v>
      </c>
      <c r="M115" s="31">
        <v>80.400000000000006</v>
      </c>
      <c r="N115" s="32">
        <f t="shared" si="61"/>
        <v>-1.7114914425427768E-2</v>
      </c>
      <c r="O115" s="18">
        <f>IF(ISNUMBER(M115), $B118 * N115, "")</f>
        <v>-2567.2371638141653</v>
      </c>
      <c r="Q115" s="228"/>
      <c r="R115" s="228"/>
      <c r="S115" s="228"/>
    </row>
    <row r="116" spans="1:19">
      <c r="A116" s="125" t="s">
        <v>56</v>
      </c>
      <c r="B116" s="126">
        <v>125</v>
      </c>
      <c r="C116" s="77">
        <v>4.16666667E-2</v>
      </c>
      <c r="D116" s="15">
        <v>123</v>
      </c>
      <c r="E116" s="32">
        <f t="shared" si="58"/>
        <v>-1.6E-2</v>
      </c>
      <c r="F116" s="18">
        <f>IF(ISNUMBER(D116), $B118 * E116, "")</f>
        <v>-2400</v>
      </c>
      <c r="G116" s="31">
        <v>124</v>
      </c>
      <c r="H116" s="32">
        <f t="shared" si="59"/>
        <v>-8.0000000000000002E-3</v>
      </c>
      <c r="I116" s="101">
        <f>IF(ISNUMBER(G116), $B118 * H116, "")</f>
        <v>-1200</v>
      </c>
      <c r="J116" s="15">
        <v>126</v>
      </c>
      <c r="K116" s="32">
        <f t="shared" si="60"/>
        <v>8.0000000000000002E-3</v>
      </c>
      <c r="L116" s="18">
        <f>IF(ISNUMBER(J116), $B118 * K116, "")</f>
        <v>1200</v>
      </c>
      <c r="M116" s="31">
        <v>128</v>
      </c>
      <c r="N116" s="32">
        <f t="shared" si="61"/>
        <v>2.4E-2</v>
      </c>
      <c r="O116" s="18">
        <f>IF(ISNUMBER(M116), $B118 * N116, "")</f>
        <v>3600</v>
      </c>
      <c r="Q116" s="250"/>
      <c r="R116" s="251"/>
      <c r="S116" s="252"/>
    </row>
    <row r="117" spans="1:19" ht="17.25" thickBot="1">
      <c r="A117" s="130" t="s">
        <v>99</v>
      </c>
      <c r="B117" s="131">
        <v>35430</v>
      </c>
      <c r="C117" s="79">
        <v>4.14462081E-2</v>
      </c>
      <c r="D117" s="24">
        <v>34430</v>
      </c>
      <c r="E117" s="25">
        <f t="shared" si="58"/>
        <v>-2.8224668360146768E-2</v>
      </c>
      <c r="F117" s="104">
        <f>IF(ISNUMBER(D117), $B118 * E117, "")</f>
        <v>-4233.7002540220155</v>
      </c>
      <c r="G117" s="102">
        <v>35150</v>
      </c>
      <c r="H117" s="25">
        <f t="shared" si="59"/>
        <v>-7.9029071408410947E-3</v>
      </c>
      <c r="I117" s="103">
        <f>IF(ISNUMBER(G117), $B118 * H117, "")</f>
        <v>-1185.4360711261643</v>
      </c>
      <c r="J117" s="24">
        <v>35390</v>
      </c>
      <c r="K117" s="25">
        <f t="shared" si="60"/>
        <v>-1.1289867344058708E-3</v>
      </c>
      <c r="L117" s="104">
        <f>IF(ISNUMBER(J117), $B118 * K117, "")</f>
        <v>-169.34801016088062</v>
      </c>
      <c r="M117" s="102">
        <v>34990</v>
      </c>
      <c r="N117" s="25">
        <f t="shared" si="61"/>
        <v>-1.2418854078464579E-2</v>
      </c>
      <c r="O117" s="104">
        <f>IF(ISNUMBER(M117), $B118 * N117, "")</f>
        <v>-1862.8281117696868</v>
      </c>
      <c r="Q117" s="253"/>
      <c r="R117" s="254"/>
      <c r="S117" s="255"/>
    </row>
    <row r="118" spans="1:19" ht="17.25" thickBot="1">
      <c r="A118" s="132" t="s">
        <v>266</v>
      </c>
      <c r="B118" s="261">
        <f>$B$37</f>
        <v>150000</v>
      </c>
      <c r="C118" s="262"/>
      <c r="D118" s="26" t="s">
        <v>267</v>
      </c>
      <c r="E118" s="27">
        <f>IF(COUNT(E98:E117), SUM(E98:E117) / COUNT(E98:E117), 0)</f>
        <v>-2.3513191348318262E-2</v>
      </c>
      <c r="F118" s="28">
        <f>SUM(F98:F117)</f>
        <v>-70539.574044954788</v>
      </c>
      <c r="G118" s="26" t="s">
        <v>267</v>
      </c>
      <c r="H118" s="27">
        <f>IF(COUNT(H98:H117), SUM(H98:H117) / COUNT(H98:H117), 0)</f>
        <v>-8.9456798512200317E-3</v>
      </c>
      <c r="I118" s="28">
        <f>SUM(I98:I117)</f>
        <v>-26837.039553660103</v>
      </c>
      <c r="J118" s="26" t="s">
        <v>267</v>
      </c>
      <c r="K118" s="27">
        <f>IF(COUNT(K98:K117), SUM(K98:K117) / COUNT(K98:K117), 0)</f>
        <v>-6.0021558827769769E-3</v>
      </c>
      <c r="L118" s="28">
        <f>SUM(L98:L117)</f>
        <v>-18006.467648330934</v>
      </c>
      <c r="M118" s="26" t="s">
        <v>267</v>
      </c>
      <c r="N118" s="27">
        <f>IF(COUNT(N98:N117), SUM(N98:N117) / COUNT(N98:N117), 0)</f>
        <v>-1.912611300120726E-2</v>
      </c>
      <c r="O118" s="28">
        <f>SUM(O98:O117)</f>
        <v>-57378.339003621782</v>
      </c>
      <c r="Q118" s="256"/>
      <c r="R118" s="257"/>
      <c r="S118" s="258"/>
    </row>
    <row r="120" spans="1:19" ht="17.25" thickBot="1"/>
    <row r="121" spans="1:19" ht="17.25" thickBot="1">
      <c r="A121" s="202" t="s">
        <v>254</v>
      </c>
      <c r="B121" s="203"/>
      <c r="C121" s="203"/>
      <c r="D121" s="203"/>
      <c r="E121" s="203"/>
      <c r="F121" s="203"/>
      <c r="G121" s="203"/>
      <c r="H121" s="203"/>
      <c r="I121" s="203"/>
      <c r="J121" s="203"/>
      <c r="K121" s="203"/>
      <c r="L121" s="203"/>
      <c r="M121" s="203"/>
      <c r="N121" s="203"/>
      <c r="O121" s="204"/>
      <c r="Q121" s="223"/>
      <c r="R121" s="223"/>
      <c r="S121" s="223"/>
    </row>
    <row r="122" spans="1:19" ht="17.25" thickBot="1">
      <c r="A122" s="198" t="s">
        <v>263</v>
      </c>
      <c r="B122" s="202" t="s">
        <v>49</v>
      </c>
      <c r="C122" s="204"/>
      <c r="D122" s="202" t="s">
        <v>57</v>
      </c>
      <c r="E122" s="203"/>
      <c r="F122" s="204"/>
      <c r="G122" s="229">
        <f>_xlfn.IFNA(VLOOKUP(B122, 현재가테이블!$B$2:$D$200, 2, FALSE), "-")</f>
        <v>48446000</v>
      </c>
      <c r="H122" s="230"/>
      <c r="I122" s="231"/>
      <c r="J122" s="202" t="s">
        <v>58</v>
      </c>
      <c r="K122" s="203"/>
      <c r="L122" s="204"/>
      <c r="M122" s="232">
        <f>_xlfn.IFNA(VLOOKUP(B122, 현재가테이블!$B$2:$D$200, 3, FALSE), "-")</f>
        <v>4.5040769699999997E-2</v>
      </c>
      <c r="N122" s="233"/>
      <c r="O122" s="234"/>
      <c r="Q122" s="223"/>
      <c r="R122" s="223"/>
      <c r="S122" s="223"/>
    </row>
    <row r="123" spans="1:19" ht="17.25" thickBot="1">
      <c r="A123" s="263" t="s">
        <v>54</v>
      </c>
      <c r="B123" s="265" t="str">
        <f>TEXT($G$1, "[$-ko-KR]yyyy-mm-dd(ddd) ") &amp; "오전 00:00"</f>
        <v>2022-02-27(일) 오전 00:00</v>
      </c>
      <c r="C123" s="266"/>
      <c r="D123" s="225" t="str">
        <f>TEXT($G$1, "[$-ko-KR]yyyy-mm-dd(ddd) ") &amp; "오후 14:00"</f>
        <v>2022-02-27(일) 오후 14:00</v>
      </c>
      <c r="E123" s="226"/>
      <c r="F123" s="227"/>
      <c r="G123" s="225" t="str">
        <f>TEXT($G$1, "[$-ko-KR]yyyy-mm-dd(ddd) ") &amp; "오후 19:00"</f>
        <v>2022-02-27(일) 오후 19:00</v>
      </c>
      <c r="H123" s="226"/>
      <c r="I123" s="227"/>
      <c r="J123" s="225" t="str">
        <f>TEXT($G$1, "[$-ko-KR]yyyy-mm-dd(ddd) ") &amp; "오후 21:00"</f>
        <v>2022-02-27(일) 오후 21:00</v>
      </c>
      <c r="K123" s="226"/>
      <c r="L123" s="227"/>
      <c r="M123" s="225" t="str">
        <f>TEXT($G$1+1, "[$-ko-KR]yyyy-mm-dd(ddd) ") &amp; "오전 00:00"</f>
        <v>2022-02-28(월) 오전 00:00</v>
      </c>
      <c r="N123" s="226"/>
      <c r="O123" s="227"/>
      <c r="Q123" s="223"/>
      <c r="R123" s="223"/>
      <c r="S123" s="223"/>
    </row>
    <row r="124" spans="1:19" ht="17.25" thickBot="1">
      <c r="A124" s="264"/>
      <c r="B124" s="121" t="s">
        <v>57</v>
      </c>
      <c r="C124" s="122" t="s">
        <v>58</v>
      </c>
      <c r="D124" s="2" t="s">
        <v>57</v>
      </c>
      <c r="E124" s="10" t="s">
        <v>264</v>
      </c>
      <c r="F124" s="11" t="s">
        <v>265</v>
      </c>
      <c r="G124" s="199" t="s">
        <v>57</v>
      </c>
      <c r="H124" s="200" t="s">
        <v>264</v>
      </c>
      <c r="I124" s="201" t="s">
        <v>265</v>
      </c>
      <c r="J124" s="10" t="s">
        <v>57</v>
      </c>
      <c r="K124" s="10" t="s">
        <v>264</v>
      </c>
      <c r="L124" s="115" t="s">
        <v>265</v>
      </c>
      <c r="M124" s="2" t="s">
        <v>57</v>
      </c>
      <c r="N124" s="10" t="s">
        <v>264</v>
      </c>
      <c r="O124" s="66" t="s">
        <v>265</v>
      </c>
      <c r="Q124" s="228"/>
      <c r="R124" s="228"/>
      <c r="S124" s="228"/>
    </row>
    <row r="125" spans="1:19" ht="17.25" thickBot="1">
      <c r="A125" s="123" t="s">
        <v>212</v>
      </c>
      <c r="B125" s="124">
        <v>7.22</v>
      </c>
      <c r="C125" s="76">
        <v>3.88489209E-2</v>
      </c>
      <c r="D125" s="13">
        <v>7.33</v>
      </c>
      <c r="E125" s="14">
        <f>IF(ISNUMBER(D125), (D125 - $B125) / $B125, "")</f>
        <v>1.5235457063711957E-2</v>
      </c>
      <c r="F125" s="16">
        <f>IF(ISNUMBER(D125), $B145 * E125, "")</f>
        <v>2285.3185595567934</v>
      </c>
      <c r="G125" s="29">
        <v>7.39</v>
      </c>
      <c r="H125" s="14">
        <f>IF(ISNUMBER(G125), (G125 - $B125) / $B125, "")</f>
        <v>2.3545706371191126E-2</v>
      </c>
      <c r="I125" s="100">
        <f>IF(ISNUMBER(G125), $B145 * H125, "")</f>
        <v>3531.855955678669</v>
      </c>
      <c r="J125" s="13">
        <v>7.42</v>
      </c>
      <c r="K125" s="14">
        <f>IF(ISNUMBER(J125), (J125 - $B125) / $B125, "")</f>
        <v>2.7700831024930775E-2</v>
      </c>
      <c r="L125" s="16">
        <f>IF(ISNUMBER(J125), $B145 * K125, "")</f>
        <v>4155.1246537396164</v>
      </c>
      <c r="M125" s="29">
        <v>7.24</v>
      </c>
      <c r="N125" s="14">
        <f>IF(ISNUMBER(M125), (M125 - $B125) / $B125, "")</f>
        <v>2.770083102493139E-3</v>
      </c>
      <c r="O125" s="16">
        <f>IF(ISNUMBER(M125), $B145 * N125, "")</f>
        <v>415.51246537397083</v>
      </c>
      <c r="Q125" s="223"/>
      <c r="R125" s="223"/>
      <c r="S125" s="223"/>
    </row>
    <row r="126" spans="1:19" ht="17.25" thickBot="1">
      <c r="A126" s="125" t="s">
        <v>206</v>
      </c>
      <c r="B126" s="126">
        <v>11.3</v>
      </c>
      <c r="C126" s="77">
        <v>3.6697247699999998E-2</v>
      </c>
      <c r="D126" s="15">
        <v>11.8</v>
      </c>
      <c r="E126" s="32">
        <f t="shared" ref="E126:E129" si="62">IF(ISNUMBER(D126), (D126 - $B126) / $B126, "")</f>
        <v>4.4247787610619468E-2</v>
      </c>
      <c r="F126" s="18">
        <f>IF(ISNUMBER(D126), $B145 * E126, "")</f>
        <v>6637.1681415929206</v>
      </c>
      <c r="G126" s="31">
        <v>12</v>
      </c>
      <c r="H126" s="32">
        <f t="shared" ref="H126:H129" si="63">IF(ISNUMBER(G126), (G126 - $B126) / $B126, "")</f>
        <v>6.1946902654867193E-2</v>
      </c>
      <c r="I126" s="101">
        <f>IF(ISNUMBER(G126), $B145 * H126, "")</f>
        <v>9292.0353982300785</v>
      </c>
      <c r="J126" s="15">
        <v>11.9</v>
      </c>
      <c r="K126" s="32">
        <f t="shared" ref="K126:K129" si="64">IF(ISNUMBER(J126), (J126 - $B126) / $B126, "")</f>
        <v>5.3097345132743327E-2</v>
      </c>
      <c r="L126" s="18">
        <f>IF(ISNUMBER(J126), $B145 * K126, "")</f>
        <v>7964.6017699114991</v>
      </c>
      <c r="M126" s="31">
        <v>11.6</v>
      </c>
      <c r="N126" s="32">
        <f t="shared" ref="N126:N129" si="65">IF(ISNUMBER(M126), (M126 - $B126) / $B126, "")</f>
        <v>2.6548672566371584E-2</v>
      </c>
      <c r="O126" s="18">
        <f>IF(ISNUMBER(M126), $B145 * N126, "")</f>
        <v>3982.3008849557377</v>
      </c>
      <c r="Q126" s="223"/>
      <c r="R126" s="223"/>
      <c r="S126" s="223"/>
    </row>
    <row r="127" spans="1:19" ht="17.25" thickBot="1">
      <c r="A127" s="125" t="s">
        <v>186</v>
      </c>
      <c r="B127" s="126">
        <v>10.4</v>
      </c>
      <c r="C127" s="77">
        <v>2.9702970299999999E-2</v>
      </c>
      <c r="D127" s="15">
        <v>10.5</v>
      </c>
      <c r="E127" s="32">
        <f t="shared" si="62"/>
        <v>9.6153846153845812E-3</v>
      </c>
      <c r="F127" s="18">
        <f>IF(ISNUMBER(D127), $B145 * E127, "")</f>
        <v>1442.3076923076871</v>
      </c>
      <c r="G127" s="31">
        <v>10.4</v>
      </c>
      <c r="H127" s="32">
        <f t="shared" si="63"/>
        <v>0</v>
      </c>
      <c r="I127" s="101">
        <f>IF(ISNUMBER(G127), $B145 * H127, "")</f>
        <v>0</v>
      </c>
      <c r="J127" s="15">
        <v>10.6</v>
      </c>
      <c r="K127" s="32">
        <f t="shared" si="64"/>
        <v>1.9230769230769162E-2</v>
      </c>
      <c r="L127" s="18">
        <f>IF(ISNUMBER(J127), $B145 * K127, "")</f>
        <v>2884.6153846153743</v>
      </c>
      <c r="M127" s="31">
        <v>10.3</v>
      </c>
      <c r="N127" s="32">
        <f t="shared" si="65"/>
        <v>-9.6153846153845812E-3</v>
      </c>
      <c r="O127" s="18">
        <f>IF(ISNUMBER(M127), $B145 * N127, "")</f>
        <v>-1442.3076923076871</v>
      </c>
      <c r="Q127" s="228"/>
      <c r="R127" s="228"/>
      <c r="S127" s="228"/>
    </row>
    <row r="128" spans="1:19" ht="17.25" thickBot="1">
      <c r="A128" s="125" t="s">
        <v>175</v>
      </c>
      <c r="B128" s="126">
        <v>10.7</v>
      </c>
      <c r="C128" s="77">
        <v>2.88461538E-2</v>
      </c>
      <c r="D128" s="15">
        <v>10.7</v>
      </c>
      <c r="E128" s="32">
        <f t="shared" si="62"/>
        <v>0</v>
      </c>
      <c r="F128" s="18">
        <f>IF(ISNUMBER(D128), $B145 * E128, "")</f>
        <v>0</v>
      </c>
      <c r="G128" s="31">
        <v>10.8</v>
      </c>
      <c r="H128" s="32">
        <f t="shared" si="63"/>
        <v>9.3457943925234974E-3</v>
      </c>
      <c r="I128" s="101">
        <f>IF(ISNUMBER(G128), $B145 * H128, "")</f>
        <v>1401.8691588785246</v>
      </c>
      <c r="J128" s="15">
        <v>10.8</v>
      </c>
      <c r="K128" s="32">
        <f t="shared" si="64"/>
        <v>9.3457943925234974E-3</v>
      </c>
      <c r="L128" s="18">
        <f>IF(ISNUMBER(J128), $B145 * K128, "")</f>
        <v>1401.8691588785246</v>
      </c>
      <c r="M128" s="31">
        <v>10.6</v>
      </c>
      <c r="N128" s="32">
        <f t="shared" si="65"/>
        <v>-9.3457943925233326E-3</v>
      </c>
      <c r="O128" s="18">
        <f>IF(ISNUMBER(M128), $B145 * N128, "")</f>
        <v>-1401.8691588784998</v>
      </c>
      <c r="Q128" s="228"/>
      <c r="R128" s="228"/>
      <c r="S128" s="228"/>
    </row>
    <row r="129" spans="1:19" ht="17.25" thickBot="1">
      <c r="A129" s="127" t="s">
        <v>145</v>
      </c>
      <c r="B129" s="128">
        <v>11.1</v>
      </c>
      <c r="C129" s="78">
        <v>2.77777778E-2</v>
      </c>
      <c r="D129" s="20">
        <v>10.7</v>
      </c>
      <c r="E129" s="21">
        <f t="shared" si="62"/>
        <v>-3.603603603603607E-2</v>
      </c>
      <c r="F129" s="22">
        <f>IF(ISNUMBER(D129), $B145 * E129, "")</f>
        <v>-5405.4054054054104</v>
      </c>
      <c r="G129" s="30">
        <v>11</v>
      </c>
      <c r="H129" s="21">
        <f t="shared" si="63"/>
        <v>-9.0090090090089777E-3</v>
      </c>
      <c r="I129" s="105">
        <f>IF(ISNUMBER(G129), $B145 * H129, "")</f>
        <v>-1351.3513513513467</v>
      </c>
      <c r="J129" s="20">
        <v>11.2</v>
      </c>
      <c r="K129" s="21">
        <f t="shared" si="64"/>
        <v>9.0090090090089777E-3</v>
      </c>
      <c r="L129" s="22">
        <f>IF(ISNUMBER(J129), $B145 * K129, "")</f>
        <v>1351.3513513513467</v>
      </c>
      <c r="M129" s="30">
        <v>11.1</v>
      </c>
      <c r="N129" s="21">
        <f t="shared" si="65"/>
        <v>0</v>
      </c>
      <c r="O129" s="22">
        <f>IF(ISNUMBER(M129), $B145 * N129, "")</f>
        <v>0</v>
      </c>
      <c r="Q129" s="228"/>
      <c r="R129" s="228"/>
      <c r="S129" s="228"/>
    </row>
    <row r="130" spans="1:19" ht="17.25" thickBot="1">
      <c r="A130" s="125" t="s">
        <v>71</v>
      </c>
      <c r="B130" s="129">
        <v>19.3</v>
      </c>
      <c r="C130" s="80">
        <v>2.65957447E-2</v>
      </c>
      <c r="D130" s="106">
        <v>19.8</v>
      </c>
      <c r="E130" s="107">
        <f>IF(ISNUMBER(D130), (D130 - $B130) / $B130, "")</f>
        <v>2.5906735751295335E-2</v>
      </c>
      <c r="F130" s="108">
        <f>IF(ISNUMBER(D130), $B145 * E130, "")</f>
        <v>3886.0103626943001</v>
      </c>
      <c r="G130" s="109">
        <v>20</v>
      </c>
      <c r="H130" s="107">
        <f>IF(ISNUMBER(G130), (G130 - $B130) / $B130, "")</f>
        <v>3.6269430051813434E-2</v>
      </c>
      <c r="I130" s="110">
        <f>IF(ISNUMBER(G130), $B145 * H130, "")</f>
        <v>5440.414507772015</v>
      </c>
      <c r="J130" s="106">
        <v>20.2</v>
      </c>
      <c r="K130" s="107">
        <f>IF(ISNUMBER(J130), (J130 - $B130) / $B130, "")</f>
        <v>4.6632124352331529E-2</v>
      </c>
      <c r="L130" s="108">
        <f>IF(ISNUMBER(J130), $B145 * K130, "")</f>
        <v>6994.818652849729</v>
      </c>
      <c r="M130" s="109">
        <v>19.600000000000001</v>
      </c>
      <c r="N130" s="107">
        <f>IF(ISNUMBER(M130), (M130 - $B130) / $B130, "")</f>
        <v>1.5544041450777238E-2</v>
      </c>
      <c r="O130" s="108">
        <f>IF(ISNUMBER(M130), $B145 * N130, "")</f>
        <v>2331.6062176165856</v>
      </c>
      <c r="Q130" s="228"/>
      <c r="R130" s="228"/>
      <c r="S130" s="228"/>
    </row>
    <row r="131" spans="1:19" ht="17.25" thickBot="1">
      <c r="A131" s="125" t="s">
        <v>198</v>
      </c>
      <c r="B131" s="126">
        <v>48.2</v>
      </c>
      <c r="C131" s="77">
        <v>2.5531914900000001E-2</v>
      </c>
      <c r="D131" s="15">
        <v>48.2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47.9</v>
      </c>
      <c r="H131" s="32">
        <f t="shared" ref="H131:H134" si="67">IF(ISNUMBER(G131), (G131 - $B131) / $B131, "")</f>
        <v>-6.2240663900415818E-3</v>
      </c>
      <c r="I131" s="101">
        <f>IF(ISNUMBER(G131), $B145 * H131, "")</f>
        <v>-933.60995850623726</v>
      </c>
      <c r="J131" s="15">
        <v>48.3</v>
      </c>
      <c r="K131" s="32">
        <f t="shared" ref="K131:K134" si="68">IF(ISNUMBER(J131), (J131 - $B131) / $B131, "")</f>
        <v>2.07468879668038E-3</v>
      </c>
      <c r="L131" s="18">
        <f>IF(ISNUMBER(J131), $B145 * K131, "")</f>
        <v>311.20331950205701</v>
      </c>
      <c r="M131" s="31">
        <v>48.1</v>
      </c>
      <c r="N131" s="32">
        <f t="shared" ref="N131:N134" si="69">IF(ISNUMBER(M131), (M131 - $B131) / $B131, "")</f>
        <v>-2.0746887966805274E-3</v>
      </c>
      <c r="O131" s="18">
        <f>IF(ISNUMBER(M131), $B145 * N131, "")</f>
        <v>-311.20331950207913</v>
      </c>
      <c r="Q131" s="228"/>
      <c r="R131" s="228"/>
      <c r="S131" s="228"/>
    </row>
    <row r="132" spans="1:19" ht="17.25" thickBot="1">
      <c r="A132" s="125" t="s">
        <v>230</v>
      </c>
      <c r="B132" s="126">
        <v>50.6</v>
      </c>
      <c r="C132" s="77">
        <v>2.2222222199999999E-2</v>
      </c>
      <c r="D132" s="15">
        <v>53.8</v>
      </c>
      <c r="E132" s="32">
        <f t="shared" si="66"/>
        <v>6.3241106719367501E-2</v>
      </c>
      <c r="F132" s="18">
        <f>IF(ISNUMBER(D132), $B145 * E132, "")</f>
        <v>9486.1660079051253</v>
      </c>
      <c r="G132" s="31">
        <v>53.3</v>
      </c>
      <c r="H132" s="32">
        <f t="shared" si="67"/>
        <v>5.3359683794466317E-2</v>
      </c>
      <c r="I132" s="101">
        <f>IF(ISNUMBER(G132), $B145 * H132, "")</f>
        <v>8003.9525691699473</v>
      </c>
      <c r="J132" s="15">
        <v>53.6</v>
      </c>
      <c r="K132" s="32">
        <f t="shared" si="68"/>
        <v>5.9288537549407112E-2</v>
      </c>
      <c r="L132" s="18">
        <f>IF(ISNUMBER(J132), $B145 * K132, "")</f>
        <v>8893.2806324110661</v>
      </c>
      <c r="M132" s="31">
        <v>52.2</v>
      </c>
      <c r="N132" s="32">
        <f t="shared" si="69"/>
        <v>3.162055335968382E-2</v>
      </c>
      <c r="O132" s="18">
        <f>IF(ISNUMBER(M132), $B145 * N132, "")</f>
        <v>4743.0830039525727</v>
      </c>
      <c r="Q132" s="228"/>
      <c r="R132" s="228"/>
      <c r="S132" s="228"/>
    </row>
    <row r="133" spans="1:19" ht="17.25" thickBot="1">
      <c r="A133" s="125" t="s">
        <v>342</v>
      </c>
      <c r="B133" s="126">
        <v>9.59</v>
      </c>
      <c r="C133" s="77">
        <v>2.12992545E-2</v>
      </c>
      <c r="D133" s="15">
        <v>9.43</v>
      </c>
      <c r="E133" s="32">
        <f t="shared" si="66"/>
        <v>-1.6684045881126187E-2</v>
      </c>
      <c r="F133" s="18">
        <f>IF(ISNUMBER(D133), $B145 * E133, "")</f>
        <v>-2502.6068821689282</v>
      </c>
      <c r="G133" s="31">
        <v>9.58</v>
      </c>
      <c r="H133" s="32">
        <f t="shared" si="67"/>
        <v>-1.0427528675703635E-3</v>
      </c>
      <c r="I133" s="101">
        <f>IF(ISNUMBER(G133), $B145 * H133, "")</f>
        <v>-156.41293013555452</v>
      </c>
      <c r="J133" s="15">
        <v>9.6300000000000008</v>
      </c>
      <c r="K133" s="32">
        <f t="shared" si="68"/>
        <v>4.1710114702816397E-3</v>
      </c>
      <c r="L133" s="18">
        <f>IF(ISNUMBER(J133), $B145 * K133, "")</f>
        <v>625.65172054224593</v>
      </c>
      <c r="M133" s="31">
        <v>9.5299999999999994</v>
      </c>
      <c r="N133" s="32">
        <f t="shared" si="69"/>
        <v>-6.2565172054223671E-3</v>
      </c>
      <c r="O133" s="18">
        <f>IF(ISNUMBER(M133), $B145 * N133, "")</f>
        <v>-938.47758081335508</v>
      </c>
      <c r="Q133" s="33"/>
      <c r="R133" s="33"/>
    </row>
    <row r="134" spans="1:19" ht="17.25" thickBot="1">
      <c r="A134" s="130" t="s">
        <v>125</v>
      </c>
      <c r="B134" s="131">
        <v>59</v>
      </c>
      <c r="C134" s="79">
        <v>1.8998272900000002E-2</v>
      </c>
      <c r="D134" s="24">
        <v>57.3</v>
      </c>
      <c r="E134" s="25">
        <f t="shared" si="66"/>
        <v>-2.8813559322033947E-2</v>
      </c>
      <c r="F134" s="104">
        <f>IF(ISNUMBER(D134), $B145 * E134, "")</f>
        <v>-4322.0338983050924</v>
      </c>
      <c r="G134" s="102">
        <v>58.6</v>
      </c>
      <c r="H134" s="25">
        <f t="shared" si="67"/>
        <v>-6.7796610169491281E-3</v>
      </c>
      <c r="I134" s="103">
        <f>IF(ISNUMBER(G134), $B145 * H134, "")</f>
        <v>-1016.9491525423692</v>
      </c>
      <c r="J134" s="24">
        <v>58.9</v>
      </c>
      <c r="K134" s="25">
        <f t="shared" si="68"/>
        <v>-1.6949152542373122E-3</v>
      </c>
      <c r="L134" s="104">
        <f>IF(ISNUMBER(J134), $B145 * K134, "")</f>
        <v>-254.23728813559683</v>
      </c>
      <c r="M134" s="102">
        <v>58.6</v>
      </c>
      <c r="N134" s="25">
        <f t="shared" si="69"/>
        <v>-6.7796610169491281E-3</v>
      </c>
      <c r="O134" s="104">
        <f>IF(ISNUMBER(M134), $B145 * N134, "")</f>
        <v>-1016.9491525423692</v>
      </c>
      <c r="Q134" s="237"/>
      <c r="R134" s="238"/>
      <c r="S134" s="239"/>
    </row>
    <row r="135" spans="1:19">
      <c r="A135" s="123" t="s">
        <v>119</v>
      </c>
      <c r="B135" s="124">
        <v>17.2</v>
      </c>
      <c r="C135" s="76">
        <v>1.7751479300000001E-2</v>
      </c>
      <c r="D135" s="13">
        <v>16.899999999999999</v>
      </c>
      <c r="E135" s="14">
        <f>IF(ISNUMBER(D135), (D135 - $B135) / $B135, "")</f>
        <v>-1.744186046511632E-2</v>
      </c>
      <c r="F135" s="16">
        <f>IF(ISNUMBER(D135), $B145 * E135, "")</f>
        <v>-2616.2790697674482</v>
      </c>
      <c r="G135" s="29">
        <v>17.5</v>
      </c>
      <c r="H135" s="14">
        <f>IF(ISNUMBER(G135), (G135 - $B135) / $B135, "")</f>
        <v>1.744186046511632E-2</v>
      </c>
      <c r="I135" s="100">
        <f>IF(ISNUMBER(G135), $B145 * H135, "")</f>
        <v>2616.2790697674482</v>
      </c>
      <c r="J135" s="13">
        <v>17.5</v>
      </c>
      <c r="K135" s="14">
        <f>IF(ISNUMBER(J135), (J135 - $B135) / $B135, "")</f>
        <v>1.744186046511632E-2</v>
      </c>
      <c r="L135" s="16">
        <f>IF(ISNUMBER(J135), $B145 * K135, "")</f>
        <v>2616.2790697674482</v>
      </c>
      <c r="M135" s="29">
        <v>17.2</v>
      </c>
      <c r="N135" s="14">
        <f>IF(ISNUMBER(M135), (M135 - $B135) / $B135, "")</f>
        <v>0</v>
      </c>
      <c r="O135" s="16">
        <f>IF(ISNUMBER(M135), $B145 * N135, "")</f>
        <v>0</v>
      </c>
      <c r="Q135" s="240"/>
      <c r="R135" s="241"/>
      <c r="S135" s="242"/>
    </row>
    <row r="136" spans="1:19" ht="17.25" thickBot="1">
      <c r="A136" s="125" t="s">
        <v>141</v>
      </c>
      <c r="B136" s="126">
        <v>80.5</v>
      </c>
      <c r="C136" s="77">
        <v>1.7699115000000001E-2</v>
      </c>
      <c r="D136" s="15">
        <v>78.8</v>
      </c>
      <c r="E136" s="32">
        <f t="shared" ref="E136:E139" si="70">IF(ISNUMBER(D136), (D136 - $B136) / $B136, "")</f>
        <v>-2.1118012422360284E-2</v>
      </c>
      <c r="F136" s="18">
        <f>IF(ISNUMBER(D136), $B145 * E136, "")</f>
        <v>-3167.7018633540424</v>
      </c>
      <c r="G136" s="31">
        <v>80.599999999999994</v>
      </c>
      <c r="H136" s="32">
        <f t="shared" ref="H136:H139" si="71">IF(ISNUMBER(G136), (G136 - $B136) / $B136, "")</f>
        <v>1.2422360248446499E-3</v>
      </c>
      <c r="I136" s="101">
        <f>IF(ISNUMBER(G136), $B145 * H136, "")</f>
        <v>186.33540372669748</v>
      </c>
      <c r="J136" s="15">
        <v>81.7</v>
      </c>
      <c r="K136" s="32">
        <f t="shared" ref="K136:K139" si="72">IF(ISNUMBER(J136), (J136 - $B136) / $B136, "")</f>
        <v>1.4906832298136682E-2</v>
      </c>
      <c r="L136" s="18">
        <f>IF(ISNUMBER(J136), $B145 * K136, "")</f>
        <v>2236.0248447205022</v>
      </c>
      <c r="M136" s="31">
        <v>80.5</v>
      </c>
      <c r="N136" s="32">
        <f t="shared" ref="N136:N139" si="73">IF(ISNUMBER(M136), (M136 - $B136) / $B136, "")</f>
        <v>0</v>
      </c>
      <c r="O136" s="18">
        <f>IF(ISNUMBER(M136), $B145 * N136, "")</f>
        <v>0</v>
      </c>
      <c r="Q136" s="243"/>
      <c r="R136" s="244"/>
      <c r="S136" s="245"/>
    </row>
    <row r="137" spans="1:19" ht="17.25" thickBot="1">
      <c r="A137" s="125" t="s">
        <v>234</v>
      </c>
      <c r="B137" s="126">
        <v>96.1</v>
      </c>
      <c r="C137" s="77">
        <v>1.05152471E-2</v>
      </c>
      <c r="D137" s="15">
        <v>95.5</v>
      </c>
      <c r="E137" s="32">
        <f t="shared" si="70"/>
        <v>-6.2434963579603995E-3</v>
      </c>
      <c r="F137" s="18">
        <f>IF(ISNUMBER(D137), $B145 * E137, "")</f>
        <v>-936.52445369405996</v>
      </c>
      <c r="G137" s="31">
        <v>97.3</v>
      </c>
      <c r="H137" s="32">
        <f t="shared" si="71"/>
        <v>1.2486992715920946E-2</v>
      </c>
      <c r="I137" s="101">
        <f>IF(ISNUMBER(G137), $B145 * H137, "")</f>
        <v>1873.048907388142</v>
      </c>
      <c r="J137" s="15">
        <v>96.8</v>
      </c>
      <c r="K137" s="32">
        <f t="shared" si="72"/>
        <v>7.2840790842872306E-3</v>
      </c>
      <c r="L137" s="18">
        <f>IF(ISNUMBER(J137), $B145 * K137, "")</f>
        <v>1092.6118626430846</v>
      </c>
      <c r="M137" s="31">
        <v>95.7</v>
      </c>
      <c r="N137" s="32">
        <f t="shared" si="73"/>
        <v>-4.1623309053068838E-3</v>
      </c>
      <c r="O137" s="18">
        <f>IF(ISNUMBER(M137), $B145 * N137, "")</f>
        <v>-624.34963579603254</v>
      </c>
      <c r="Q137" s="228"/>
      <c r="R137" s="228"/>
      <c r="S137" s="228"/>
    </row>
    <row r="138" spans="1:19" ht="17.25" thickBot="1">
      <c r="A138" s="125" t="s">
        <v>64</v>
      </c>
      <c r="B138" s="126">
        <v>30.3</v>
      </c>
      <c r="C138" s="77">
        <v>0.01</v>
      </c>
      <c r="D138" s="15">
        <v>29.5</v>
      </c>
      <c r="E138" s="32">
        <f t="shared" si="70"/>
        <v>-2.6402640264026424E-2</v>
      </c>
      <c r="F138" s="18">
        <f>IF(ISNUMBER(D138), $B145 * E138, "")</f>
        <v>-3960.3960396039633</v>
      </c>
      <c r="G138" s="31">
        <v>30.1</v>
      </c>
      <c r="H138" s="32">
        <f t="shared" si="71"/>
        <v>-6.6006600660065773E-3</v>
      </c>
      <c r="I138" s="101">
        <f>IF(ISNUMBER(G138), $B145 * H138, "")</f>
        <v>-990.09900990098663</v>
      </c>
      <c r="J138" s="15">
        <v>30.3</v>
      </c>
      <c r="K138" s="32">
        <f t="shared" si="72"/>
        <v>0</v>
      </c>
      <c r="L138" s="18">
        <f>IF(ISNUMBER(J138), $B145 * K138, "")</f>
        <v>0</v>
      </c>
      <c r="M138" s="31">
        <v>30.4</v>
      </c>
      <c r="N138" s="32">
        <f t="shared" si="73"/>
        <v>3.3003300330032301E-3</v>
      </c>
      <c r="O138" s="18">
        <f>IF(ISNUMBER(M138), $B145 * N138, "")</f>
        <v>495.0495049504845</v>
      </c>
      <c r="Q138" s="223"/>
      <c r="R138" s="223"/>
      <c r="S138" s="223"/>
    </row>
    <row r="139" spans="1:19" ht="17.25" thickBot="1">
      <c r="A139" s="127" t="s">
        <v>200</v>
      </c>
      <c r="B139" s="128">
        <v>11.4</v>
      </c>
      <c r="C139" s="78">
        <v>8.8495575000000007E-3</v>
      </c>
      <c r="D139" s="20">
        <v>11.5</v>
      </c>
      <c r="E139" s="21">
        <f t="shared" si="70"/>
        <v>8.7719298245613718E-3</v>
      </c>
      <c r="F139" s="22">
        <f>IF(ISNUMBER(D139), $B145 * E139, "")</f>
        <v>1315.7894736842059</v>
      </c>
      <c r="G139" s="30">
        <v>11.7</v>
      </c>
      <c r="H139" s="21">
        <f t="shared" si="71"/>
        <v>2.6315789473684115E-2</v>
      </c>
      <c r="I139" s="105">
        <f>IF(ISNUMBER(G139), $B145 * H139, "")</f>
        <v>3947.3684210526171</v>
      </c>
      <c r="J139" s="20">
        <v>11.6</v>
      </c>
      <c r="K139" s="21">
        <f t="shared" si="72"/>
        <v>1.7543859649122744E-2</v>
      </c>
      <c r="L139" s="22">
        <f>IF(ISNUMBER(J139), $B145 * K139, "")</f>
        <v>2631.5789473684117</v>
      </c>
      <c r="M139" s="30">
        <v>11.5</v>
      </c>
      <c r="N139" s="21">
        <f t="shared" si="73"/>
        <v>8.7719298245613718E-3</v>
      </c>
      <c r="O139" s="22">
        <f>IF(ISNUMBER(M139), $B145 * N139, "")</f>
        <v>1315.7894736842059</v>
      </c>
      <c r="Q139" s="223"/>
      <c r="R139" s="223"/>
      <c r="S139" s="223"/>
    </row>
    <row r="140" spans="1:19" ht="17.25" thickBot="1">
      <c r="A140" s="125" t="s">
        <v>331</v>
      </c>
      <c r="B140" s="129">
        <v>9.2100000000000001E-2</v>
      </c>
      <c r="C140" s="80">
        <v>4.3620502000000002E-3</v>
      </c>
      <c r="D140" s="106">
        <v>9.3799999999999994E-2</v>
      </c>
      <c r="E140" s="107">
        <f>IF(ISNUMBER(D140), (D140 - $B140) / $B140, "")</f>
        <v>1.8458197611291999E-2</v>
      </c>
      <c r="F140" s="108">
        <f>IF(ISNUMBER(D140), $B145 * E140, "")</f>
        <v>2768.7296416937997</v>
      </c>
      <c r="G140" s="109">
        <v>9.2600000000000002E-2</v>
      </c>
      <c r="H140" s="107">
        <f>IF(ISNUMBER(G140), (G140 - $B140) / $B140, "")</f>
        <v>5.4288816503800267E-3</v>
      </c>
      <c r="I140" s="110">
        <f>IF(ISNUMBER(G140), $B145 * H140, "")</f>
        <v>814.33224755700405</v>
      </c>
      <c r="J140" s="106">
        <v>9.2799999999999994E-2</v>
      </c>
      <c r="K140" s="107">
        <f>IF(ISNUMBER(J140), (J140 - $B140) / $B140, "")</f>
        <v>7.600434310531947E-3</v>
      </c>
      <c r="L140" s="108">
        <f>IF(ISNUMBER(J140), $B145 * K140, "")</f>
        <v>1140.0651465797921</v>
      </c>
      <c r="M140" s="109">
        <v>9.1899999999999996E-2</v>
      </c>
      <c r="N140" s="107">
        <f>IF(ISNUMBER(M140), (M140 - $B140) / $B140, "")</f>
        <v>-2.1715526601520708E-3</v>
      </c>
      <c r="O140" s="108">
        <f>IF(ISNUMBER(M140), $B145 * N140, "")</f>
        <v>-325.73289902281061</v>
      </c>
      <c r="Q140" s="228"/>
      <c r="R140" s="228"/>
      <c r="S140" s="228"/>
    </row>
    <row r="141" spans="1:19" ht="17.25" thickBot="1">
      <c r="A141" s="125" t="s">
        <v>246</v>
      </c>
      <c r="B141" s="126">
        <v>56.5</v>
      </c>
      <c r="C141" s="77">
        <v>1.7730496000000001E-3</v>
      </c>
      <c r="D141" s="15">
        <v>55.9</v>
      </c>
      <c r="E141" s="32">
        <f t="shared" ref="E141:E144" si="74">IF(ISNUMBER(D141), (D141 - $B141) / $B141, "")</f>
        <v>-1.0619469026548698E-2</v>
      </c>
      <c r="F141" s="18">
        <f>IF(ISNUMBER(D141), $B145 * E141, "")</f>
        <v>-1592.9203539823047</v>
      </c>
      <c r="G141" s="31">
        <v>56.8</v>
      </c>
      <c r="H141" s="32">
        <f t="shared" ref="H141:H144" si="75">IF(ISNUMBER(G141), (G141 - $B141) / $B141, "")</f>
        <v>5.3097345132742859E-3</v>
      </c>
      <c r="I141" s="101">
        <f>IF(ISNUMBER(G141), $B145 * H141, "")</f>
        <v>796.46017699114293</v>
      </c>
      <c r="J141" s="15">
        <v>56.9</v>
      </c>
      <c r="K141" s="32">
        <f t="shared" ref="K141:K144" si="76">IF(ISNUMBER(J141), (J141 - $B141) / $B141, "")</f>
        <v>7.0796460176990898E-3</v>
      </c>
      <c r="L141" s="18">
        <f>IF(ISNUMBER(J141), $B145 * K141, "")</f>
        <v>1061.9469026548634</v>
      </c>
      <c r="M141" s="31">
        <v>56.3</v>
      </c>
      <c r="N141" s="32">
        <f t="shared" ref="N141:N144" si="77">IF(ISNUMBER(M141), (M141 - $B141) / $B141, "")</f>
        <v>-3.5398230088496078E-3</v>
      </c>
      <c r="O141" s="18">
        <f>IF(ISNUMBER(M141), $B145 * N141, "")</f>
        <v>-530.97345132744113</v>
      </c>
      <c r="Q141" s="228"/>
      <c r="R141" s="228"/>
      <c r="S141" s="228"/>
    </row>
    <row r="142" spans="1:19" ht="17.25" thickBot="1">
      <c r="A142" s="125" t="s">
        <v>129</v>
      </c>
      <c r="B142" s="126">
        <v>50</v>
      </c>
      <c r="C142" s="77">
        <v>0</v>
      </c>
      <c r="D142" s="15">
        <v>48.7</v>
      </c>
      <c r="E142" s="32">
        <f t="shared" si="74"/>
        <v>-2.5999999999999943E-2</v>
      </c>
      <c r="F142" s="18">
        <f>IF(ISNUMBER(D142), $B145 * E142, "")</f>
        <v>-3899.9999999999914</v>
      </c>
      <c r="G142" s="31">
        <v>49.6</v>
      </c>
      <c r="H142" s="32">
        <f t="shared" si="75"/>
        <v>-7.9999999999999724E-3</v>
      </c>
      <c r="I142" s="101">
        <f>IF(ISNUMBER(G142), $B145 * H142, "")</f>
        <v>-1199.9999999999959</v>
      </c>
      <c r="J142" s="15">
        <v>50.2</v>
      </c>
      <c r="K142" s="32">
        <f t="shared" si="76"/>
        <v>4.0000000000000565E-3</v>
      </c>
      <c r="L142" s="18">
        <f>IF(ISNUMBER(J142), $B145 * K142, "")</f>
        <v>600.00000000000841</v>
      </c>
      <c r="M142" s="31">
        <v>50.2</v>
      </c>
      <c r="N142" s="32">
        <f t="shared" si="77"/>
        <v>4.0000000000000565E-3</v>
      </c>
      <c r="O142" s="18">
        <f>IF(ISNUMBER(M142), $B145 * N142, "")</f>
        <v>600.00000000000841</v>
      </c>
      <c r="Q142" s="228"/>
      <c r="R142" s="228"/>
      <c r="S142" s="228"/>
    </row>
    <row r="143" spans="1:19">
      <c r="A143" s="125" t="s">
        <v>190</v>
      </c>
      <c r="B143" s="126">
        <v>90.9</v>
      </c>
      <c r="C143" s="77">
        <v>-3.2894737E-3</v>
      </c>
      <c r="D143" s="15">
        <v>87.4</v>
      </c>
      <c r="E143" s="32">
        <f t="shared" si="74"/>
        <v>-3.85038503850385E-2</v>
      </c>
      <c r="F143" s="18">
        <f>IF(ISNUMBER(D143), $B145 * E143, "")</f>
        <v>-5775.5775577557752</v>
      </c>
      <c r="G143" s="31">
        <v>89</v>
      </c>
      <c r="H143" s="32">
        <f t="shared" si="75"/>
        <v>-2.0902090209020962E-2</v>
      </c>
      <c r="I143" s="101">
        <f>IF(ISNUMBER(G143), $B145 * H143, "")</f>
        <v>-3135.3135313531443</v>
      </c>
      <c r="J143" s="15">
        <v>89.6</v>
      </c>
      <c r="K143" s="32">
        <f t="shared" si="76"/>
        <v>-1.4301430143014425E-2</v>
      </c>
      <c r="L143" s="18">
        <f>IF(ISNUMBER(J143), $B145 * K143, "")</f>
        <v>-2145.2145214521638</v>
      </c>
      <c r="M143" s="31">
        <v>88.7</v>
      </c>
      <c r="N143" s="32">
        <f t="shared" si="77"/>
        <v>-2.4202420242024233E-2</v>
      </c>
      <c r="O143" s="18">
        <f>IF(ISNUMBER(M143), $B145 * N143, "")</f>
        <v>-3630.363036303635</v>
      </c>
      <c r="Q143" s="250"/>
      <c r="R143" s="251"/>
      <c r="S143" s="252"/>
    </row>
    <row r="144" spans="1:19" ht="17.25" thickBot="1">
      <c r="A144" s="130" t="s">
        <v>149</v>
      </c>
      <c r="B144" s="131">
        <v>72.900000000000006</v>
      </c>
      <c r="C144" s="79">
        <v>-2.9294274299999999E-2</v>
      </c>
      <c r="D144" s="24">
        <v>73.2</v>
      </c>
      <c r="E144" s="25">
        <f t="shared" si="74"/>
        <v>4.1152263374485201E-3</v>
      </c>
      <c r="F144" s="104">
        <f>IF(ISNUMBER(D144), $B145 * E144, "")</f>
        <v>617.28395061727804</v>
      </c>
      <c r="G144" s="102">
        <v>74.099999999999994</v>
      </c>
      <c r="H144" s="25">
        <f t="shared" si="75"/>
        <v>1.646090534979408E-2</v>
      </c>
      <c r="I144" s="103">
        <f>IF(ISNUMBER(G144), $B145 * H144, "")</f>
        <v>2469.1358024691121</v>
      </c>
      <c r="J144" s="24">
        <v>74</v>
      </c>
      <c r="K144" s="25">
        <f t="shared" si="76"/>
        <v>1.5089163237311307E-2</v>
      </c>
      <c r="L144" s="104">
        <f>IF(ISNUMBER(J144), $B145 * K144, "")</f>
        <v>2263.3744855966961</v>
      </c>
      <c r="M144" s="102">
        <v>73.2</v>
      </c>
      <c r="N144" s="25">
        <f t="shared" si="77"/>
        <v>4.1152263374485201E-3</v>
      </c>
      <c r="O144" s="104">
        <f>IF(ISNUMBER(M144), $B145 * N144, "")</f>
        <v>617.28395061727804</v>
      </c>
      <c r="Q144" s="253"/>
      <c r="R144" s="254"/>
      <c r="S144" s="255"/>
    </row>
    <row r="145" spans="1:19" ht="17.25" thickBot="1">
      <c r="A145" s="132" t="s">
        <v>266</v>
      </c>
      <c r="B145" s="261">
        <f>$B$37</f>
        <v>150000</v>
      </c>
      <c r="C145" s="262"/>
      <c r="D145" s="26" t="s">
        <v>267</v>
      </c>
      <c r="E145" s="27">
        <f>IF(COUNT(E125:E144), SUM(E125:E144) / COUNT(E125:E144), 0)</f>
        <v>-1.9135572313283024E-3</v>
      </c>
      <c r="F145" s="28">
        <f>SUM(F125:F144)</f>
        <v>-5740.6716939849057</v>
      </c>
      <c r="G145" s="26" t="s">
        <v>267</v>
      </c>
      <c r="H145" s="27">
        <f>IF(COUNT(H125:H144), SUM(H125:H144) / COUNT(H125:H144), 0)</f>
        <v>1.0529783894963923E-2</v>
      </c>
      <c r="I145" s="28">
        <f>SUM(I125:I144)</f>
        <v>31589.351684891764</v>
      </c>
      <c r="J145" s="26" t="s">
        <v>267</v>
      </c>
      <c r="K145" s="27">
        <f>IF(COUNT(K125:K144), SUM(K125:K144) / COUNT(K125:K144), 0)</f>
        <v>1.52749820311815E-2</v>
      </c>
      <c r="L145" s="28">
        <f>SUM(L125:L144)</f>
        <v>45824.946093544488</v>
      </c>
      <c r="M145" s="26" t="s">
        <v>267</v>
      </c>
      <c r="N145" s="27">
        <f>IF(COUNT(N125:N144), SUM(N125:N144) / COUNT(N125:N144), 0)</f>
        <v>1.4261331915523116E-3</v>
      </c>
      <c r="O145" s="28">
        <f>SUM(O125:O144)</f>
        <v>4278.3995746569335</v>
      </c>
      <c r="Q145" s="256"/>
      <c r="R145" s="257"/>
      <c r="S145" s="258"/>
    </row>
    <row r="147" spans="1:19" ht="17.25" thickBot="1"/>
    <row r="148" spans="1:19" ht="17.25" thickBot="1">
      <c r="A148" s="202" t="s">
        <v>255</v>
      </c>
      <c r="B148" s="203"/>
      <c r="C148" s="203"/>
      <c r="D148" s="203"/>
      <c r="E148" s="203"/>
      <c r="F148" s="203"/>
      <c r="G148" s="203"/>
      <c r="H148" s="203"/>
      <c r="I148" s="203"/>
      <c r="J148" s="203"/>
      <c r="K148" s="203"/>
      <c r="L148" s="203"/>
      <c r="M148" s="203"/>
      <c r="N148" s="203"/>
      <c r="O148" s="204"/>
      <c r="Q148" s="223"/>
      <c r="R148" s="223"/>
      <c r="S148" s="223"/>
    </row>
    <row r="149" spans="1:19" ht="17.25" thickBot="1">
      <c r="A149" s="198" t="s">
        <v>263</v>
      </c>
      <c r="B149" s="202" t="s">
        <v>49</v>
      </c>
      <c r="C149" s="204"/>
      <c r="D149" s="202" t="s">
        <v>57</v>
      </c>
      <c r="E149" s="203"/>
      <c r="F149" s="204"/>
      <c r="G149" s="229">
        <f>_xlfn.IFNA(VLOOKUP(B149, 현재가테이블!$B$2:$D$200, 2, FALSE), "-")</f>
        <v>48446000</v>
      </c>
      <c r="H149" s="230"/>
      <c r="I149" s="231"/>
      <c r="J149" s="202" t="s">
        <v>58</v>
      </c>
      <c r="K149" s="203"/>
      <c r="L149" s="204"/>
      <c r="M149" s="232">
        <f>_xlfn.IFNA(VLOOKUP(B149, 현재가테이블!$B$2:$D$200, 3, FALSE), "-")</f>
        <v>4.5040769699999997E-2</v>
      </c>
      <c r="N149" s="233"/>
      <c r="O149" s="234"/>
      <c r="Q149" s="223"/>
      <c r="R149" s="223"/>
      <c r="S149" s="223"/>
    </row>
    <row r="150" spans="1:19" ht="17.25" thickBot="1">
      <c r="A150" s="263" t="s">
        <v>54</v>
      </c>
      <c r="B150" s="265" t="str">
        <f>TEXT($G$1, "[$-ko-KR]yyyy-mm-dd(ddd) ") &amp; "오전 00:00"</f>
        <v>2022-02-27(일) 오전 00:00</v>
      </c>
      <c r="C150" s="266"/>
      <c r="D150" s="225" t="str">
        <f>TEXT($G$1, "[$-ko-KR]yyyy-mm-dd(ddd) ") &amp; "오후 14:00"</f>
        <v>2022-02-27(일) 오후 14:00</v>
      </c>
      <c r="E150" s="226"/>
      <c r="F150" s="227"/>
      <c r="G150" s="225" t="str">
        <f>TEXT($G$1, "[$-ko-KR]yyyy-mm-dd(ddd) ") &amp; "오후 19:00"</f>
        <v>2022-02-27(일) 오후 19:00</v>
      </c>
      <c r="H150" s="226"/>
      <c r="I150" s="227"/>
      <c r="J150" s="225" t="str">
        <f>TEXT($G$1, "[$-ko-KR]yyyy-mm-dd(ddd) ") &amp; "오후 21:00"</f>
        <v>2022-02-27(일) 오후 21:00</v>
      </c>
      <c r="K150" s="226"/>
      <c r="L150" s="227"/>
      <c r="M150" s="225" t="str">
        <f>TEXT($G$1+1, "[$-ko-KR]yyyy-mm-dd(ddd) ") &amp; "오전 00:00"</f>
        <v>2022-02-28(월) 오전 00:00</v>
      </c>
      <c r="N150" s="226"/>
      <c r="O150" s="227"/>
      <c r="Q150" s="223"/>
      <c r="R150" s="223"/>
      <c r="S150" s="223"/>
    </row>
    <row r="151" spans="1:19" ht="17.25" thickBot="1">
      <c r="A151" s="264"/>
      <c r="B151" s="121" t="s">
        <v>57</v>
      </c>
      <c r="C151" s="122" t="s">
        <v>58</v>
      </c>
      <c r="D151" s="2" t="s">
        <v>57</v>
      </c>
      <c r="E151" s="10" t="s">
        <v>264</v>
      </c>
      <c r="F151" s="11" t="s">
        <v>265</v>
      </c>
      <c r="G151" s="199" t="s">
        <v>57</v>
      </c>
      <c r="H151" s="200" t="s">
        <v>264</v>
      </c>
      <c r="I151" s="201" t="s">
        <v>265</v>
      </c>
      <c r="J151" s="10" t="s">
        <v>57</v>
      </c>
      <c r="K151" s="10" t="s">
        <v>264</v>
      </c>
      <c r="L151" s="115" t="s">
        <v>265</v>
      </c>
      <c r="M151" s="2" t="s">
        <v>57</v>
      </c>
      <c r="N151" s="10" t="s">
        <v>264</v>
      </c>
      <c r="O151" s="66" t="s">
        <v>265</v>
      </c>
      <c r="Q151" s="228"/>
      <c r="R151" s="228"/>
      <c r="S151" s="228"/>
    </row>
    <row r="152" spans="1:19" ht="17.25" thickBot="1">
      <c r="A152" s="123" t="s">
        <v>248</v>
      </c>
      <c r="B152" s="124">
        <v>722</v>
      </c>
      <c r="C152" s="76">
        <v>1.8335684099999999E-2</v>
      </c>
      <c r="D152" s="13">
        <v>724</v>
      </c>
      <c r="E152" s="14">
        <f>IF(ISNUMBER(D152), (D152 - $B152) / $B152, "")</f>
        <v>2.7700831024930748E-3</v>
      </c>
      <c r="F152" s="16">
        <f>IF(ISNUMBER(D152), $B172 * E152, "")</f>
        <v>415.51246537396122</v>
      </c>
      <c r="G152" s="29">
        <v>731</v>
      </c>
      <c r="H152" s="14">
        <f>IF(ISNUMBER(G152), (G152 - $B152) / $B152, "")</f>
        <v>1.2465373961218837E-2</v>
      </c>
      <c r="I152" s="100">
        <f>IF(ISNUMBER(G152), $B172 * H152, "")</f>
        <v>1869.8060941828255</v>
      </c>
      <c r="J152" s="13">
        <v>734</v>
      </c>
      <c r="K152" s="14">
        <f>IF(ISNUMBER(J152), (J152 - $B152) / $B152, "")</f>
        <v>1.662049861495845E-2</v>
      </c>
      <c r="L152" s="16">
        <f>IF(ISNUMBER(J152), $B172 * K152, "")</f>
        <v>2493.0747922437677</v>
      </c>
      <c r="M152" s="29">
        <v>728</v>
      </c>
      <c r="N152" s="14">
        <f>IF(ISNUMBER(M152), (M152 - $B152) / $B152, "")</f>
        <v>8.3102493074792248E-3</v>
      </c>
      <c r="O152" s="16">
        <f>IF(ISNUMBER(M152), $B172 * N152, "")</f>
        <v>1246.5373961218838</v>
      </c>
      <c r="Q152" s="223"/>
      <c r="R152" s="223"/>
      <c r="S152" s="223"/>
    </row>
    <row r="153" spans="1:19" ht="17.25" thickBot="1">
      <c r="A153" s="125" t="s">
        <v>171</v>
      </c>
      <c r="B153" s="126">
        <v>658</v>
      </c>
      <c r="C153" s="77">
        <v>1.3867488400000001E-2</v>
      </c>
      <c r="D153" s="15">
        <v>644</v>
      </c>
      <c r="E153" s="32">
        <f t="shared" ref="E153:E156" si="78">IF(ISNUMBER(D153), (D153 - $B153) / $B153, "")</f>
        <v>-2.1276595744680851E-2</v>
      </c>
      <c r="F153" s="18">
        <f>IF(ISNUMBER(D153), $B172 * E153, "")</f>
        <v>-3191.4893617021276</v>
      </c>
      <c r="G153" s="31">
        <v>654</v>
      </c>
      <c r="H153" s="32">
        <f t="shared" ref="H153:H156" si="79">IF(ISNUMBER(G153), (G153 - $B153) / $B153, "")</f>
        <v>-6.0790273556231003E-3</v>
      </c>
      <c r="I153" s="101">
        <f>IF(ISNUMBER(G153), $B172 * H153, "")</f>
        <v>-911.854103343465</v>
      </c>
      <c r="J153" s="15">
        <v>654</v>
      </c>
      <c r="K153" s="32">
        <f t="shared" ref="K153:K156" si="80">IF(ISNUMBER(J153), (J153 - $B153) / $B153, "")</f>
        <v>-6.0790273556231003E-3</v>
      </c>
      <c r="L153" s="18">
        <f>IF(ISNUMBER(J153), $B172 * K153, "")</f>
        <v>-911.854103343465</v>
      </c>
      <c r="M153" s="31">
        <v>646</v>
      </c>
      <c r="N153" s="32">
        <f t="shared" ref="N153:N156" si="81">IF(ISNUMBER(M153), (M153 - $B153) / $B153, "")</f>
        <v>-1.82370820668693E-2</v>
      </c>
      <c r="O153" s="18">
        <f>IF(ISNUMBER(M153), $B172 * N153, "")</f>
        <v>-2735.5623100303951</v>
      </c>
      <c r="Q153" s="223"/>
      <c r="R153" s="223"/>
      <c r="S153" s="223"/>
    </row>
    <row r="154" spans="1:19" ht="17.25" thickBot="1">
      <c r="A154" s="125" t="s">
        <v>103</v>
      </c>
      <c r="B154" s="126">
        <v>666</v>
      </c>
      <c r="C154" s="77">
        <v>1.21580547E-2</v>
      </c>
      <c r="D154" s="15">
        <v>647</v>
      </c>
      <c r="E154" s="32">
        <f t="shared" si="78"/>
        <v>-2.8528528528528527E-2</v>
      </c>
      <c r="F154" s="18">
        <f>IF(ISNUMBER(D154), $B172 * E154, "")</f>
        <v>-4279.2792792792789</v>
      </c>
      <c r="G154" s="31">
        <v>661</v>
      </c>
      <c r="H154" s="32">
        <f t="shared" si="79"/>
        <v>-7.5075075075075074E-3</v>
      </c>
      <c r="I154" s="101">
        <f>IF(ISNUMBER(G154), $B172 * H154, "")</f>
        <v>-1126.1261261261261</v>
      </c>
      <c r="J154" s="15">
        <v>667</v>
      </c>
      <c r="K154" s="32">
        <f t="shared" si="80"/>
        <v>1.5015015015015015E-3</v>
      </c>
      <c r="L154" s="18">
        <f>IF(ISNUMBER(J154), $B172 * K154, "")</f>
        <v>225.22522522522522</v>
      </c>
      <c r="M154" s="31">
        <v>667</v>
      </c>
      <c r="N154" s="32">
        <f t="shared" si="81"/>
        <v>1.5015015015015015E-3</v>
      </c>
      <c r="O154" s="18">
        <f>IF(ISNUMBER(M154), $B172 * N154, "")</f>
        <v>225.22522522522522</v>
      </c>
      <c r="Q154" s="228"/>
      <c r="R154" s="228"/>
      <c r="S154" s="228"/>
    </row>
    <row r="155" spans="1:19" ht="17.25" thickBot="1">
      <c r="A155" s="125" t="s">
        <v>173</v>
      </c>
      <c r="B155" s="126">
        <v>910</v>
      </c>
      <c r="C155" s="77">
        <v>9.9889012000000006E-3</v>
      </c>
      <c r="D155" s="15">
        <v>885</v>
      </c>
      <c r="E155" s="32">
        <f t="shared" si="78"/>
        <v>-2.7472527472527472E-2</v>
      </c>
      <c r="F155" s="18">
        <f>IF(ISNUMBER(D155), $B172 * E155, "")</f>
        <v>-4120.8791208791208</v>
      </c>
      <c r="G155" s="31">
        <v>889</v>
      </c>
      <c r="H155" s="32">
        <f t="shared" si="79"/>
        <v>-2.3076923076923078E-2</v>
      </c>
      <c r="I155" s="101">
        <f>IF(ISNUMBER(G155), $B172 * H155, "")</f>
        <v>-3461.5384615384619</v>
      </c>
      <c r="J155" s="15">
        <v>899</v>
      </c>
      <c r="K155" s="32">
        <f t="shared" si="80"/>
        <v>-1.2087912087912088E-2</v>
      </c>
      <c r="L155" s="18">
        <f>IF(ISNUMBER(J155), $B172 * K155, "")</f>
        <v>-1813.1868131868132</v>
      </c>
      <c r="M155" s="31">
        <v>894</v>
      </c>
      <c r="N155" s="32">
        <f t="shared" si="81"/>
        <v>-1.7582417582417582E-2</v>
      </c>
      <c r="O155" s="18">
        <f>IF(ISNUMBER(M155), $B172 * N155, "")</f>
        <v>-2637.3626373626375</v>
      </c>
      <c r="Q155" s="228"/>
      <c r="R155" s="228"/>
      <c r="S155" s="228"/>
    </row>
    <row r="156" spans="1:19" ht="17.25" thickBot="1">
      <c r="A156" s="127" t="s">
        <v>107</v>
      </c>
      <c r="B156" s="128">
        <v>106</v>
      </c>
      <c r="C156" s="78">
        <v>9.5238094999999991E-3</v>
      </c>
      <c r="D156" s="20">
        <v>105</v>
      </c>
      <c r="E156" s="21">
        <f t="shared" si="78"/>
        <v>-9.433962264150943E-3</v>
      </c>
      <c r="F156" s="22">
        <f>IF(ISNUMBER(D156), $B172 * E156, "")</f>
        <v>-1415.0943396226414</v>
      </c>
      <c r="G156" s="30">
        <v>106</v>
      </c>
      <c r="H156" s="21">
        <f t="shared" si="79"/>
        <v>0</v>
      </c>
      <c r="I156" s="105">
        <f>IF(ISNUMBER(G156), $B172 * H156, "")</f>
        <v>0</v>
      </c>
      <c r="J156" s="20">
        <v>107</v>
      </c>
      <c r="K156" s="21">
        <f t="shared" si="80"/>
        <v>9.433962264150943E-3</v>
      </c>
      <c r="L156" s="22">
        <f>IF(ISNUMBER(J156), $B172 * K156, "")</f>
        <v>1415.0943396226414</v>
      </c>
      <c r="M156" s="30">
        <v>106</v>
      </c>
      <c r="N156" s="21">
        <f t="shared" si="81"/>
        <v>0</v>
      </c>
      <c r="O156" s="22">
        <f>IF(ISNUMBER(M156), $B172 * N156, "")</f>
        <v>0</v>
      </c>
      <c r="Q156" s="228"/>
      <c r="R156" s="228"/>
      <c r="S156" s="228"/>
    </row>
    <row r="157" spans="1:19" ht="17.25" thickBot="1">
      <c r="A157" s="125" t="s">
        <v>85</v>
      </c>
      <c r="B157" s="129">
        <v>215</v>
      </c>
      <c r="C157" s="80">
        <v>9.3896714000000006E-3</v>
      </c>
      <c r="D157" s="106">
        <v>207</v>
      </c>
      <c r="E157" s="107">
        <f>IF(ISNUMBER(D157), (D157 - $B157) / $B157, "")</f>
        <v>-3.7209302325581395E-2</v>
      </c>
      <c r="F157" s="108">
        <f>IF(ISNUMBER(D157), $B172 * E157, "")</f>
        <v>-5581.395348837209</v>
      </c>
      <c r="G157" s="109">
        <v>212</v>
      </c>
      <c r="H157" s="107">
        <f>IF(ISNUMBER(G157), (G157 - $B157) / $B157, "")</f>
        <v>-1.3953488372093023E-2</v>
      </c>
      <c r="I157" s="110">
        <f>IF(ISNUMBER(G157), $B172 * H157, "")</f>
        <v>-2093.0232558139533</v>
      </c>
      <c r="J157" s="106">
        <v>214</v>
      </c>
      <c r="K157" s="107">
        <f>IF(ISNUMBER(J157), (J157 - $B157) / $B157, "")</f>
        <v>-4.6511627906976744E-3</v>
      </c>
      <c r="L157" s="108">
        <f>IF(ISNUMBER(J157), $B172 * K157, "")</f>
        <v>-697.67441860465112</v>
      </c>
      <c r="M157" s="109">
        <v>213</v>
      </c>
      <c r="N157" s="107">
        <f>IF(ISNUMBER(M157), (M157 - $B157) / $B157, "")</f>
        <v>-9.3023255813953487E-3</v>
      </c>
      <c r="O157" s="108">
        <f>IF(ISNUMBER(M157), $B172 * N157, "")</f>
        <v>-1395.3488372093022</v>
      </c>
      <c r="Q157" s="228"/>
      <c r="R157" s="228"/>
      <c r="S157" s="228"/>
    </row>
    <row r="158" spans="1:19" ht="17.25" thickBot="1">
      <c r="A158" s="125" t="s">
        <v>79</v>
      </c>
      <c r="B158" s="126">
        <v>863</v>
      </c>
      <c r="C158" s="77">
        <v>9.3567250999999994E-3</v>
      </c>
      <c r="D158" s="15">
        <v>829</v>
      </c>
      <c r="E158" s="32">
        <f t="shared" ref="E158:E161" si="82">IF(ISNUMBER(D158), (D158 - $B158) / $B158, "")</f>
        <v>-3.9397450753186555E-2</v>
      </c>
      <c r="F158" s="18">
        <f>IF(ISNUMBER(D158), $B172 * E158, "")</f>
        <v>-5909.6176129779833</v>
      </c>
      <c r="G158" s="31">
        <v>845</v>
      </c>
      <c r="H158" s="32">
        <f t="shared" ref="H158:H161" si="83">IF(ISNUMBER(G158), (G158 - $B158) / $B158, "")</f>
        <v>-2.085747392815759E-2</v>
      </c>
      <c r="I158" s="101">
        <f>IF(ISNUMBER(G158), $B172 * H158, "")</f>
        <v>-3128.6210892236386</v>
      </c>
      <c r="J158" s="15">
        <v>857</v>
      </c>
      <c r="K158" s="32">
        <f t="shared" ref="K158:K161" si="84">IF(ISNUMBER(J158), (J158 - $B158) / $B158, "")</f>
        <v>-6.9524913093858632E-3</v>
      </c>
      <c r="L158" s="18">
        <f>IF(ISNUMBER(J158), $B172 * K158, "")</f>
        <v>-1042.8736964078794</v>
      </c>
      <c r="M158" s="31">
        <v>851</v>
      </c>
      <c r="N158" s="32">
        <f t="shared" ref="N158:N161" si="85">IF(ISNUMBER(M158), (M158 - $B158) / $B158, "")</f>
        <v>-1.3904982618771726E-2</v>
      </c>
      <c r="O158" s="18">
        <f>IF(ISNUMBER(M158), $B172 * N158, "")</f>
        <v>-2085.7473928157588</v>
      </c>
      <c r="Q158" s="228"/>
      <c r="R158" s="228"/>
      <c r="S158" s="228"/>
    </row>
    <row r="159" spans="1:19" ht="17.25" thickBot="1">
      <c r="A159" s="125" t="s">
        <v>51</v>
      </c>
      <c r="B159" s="126">
        <v>235</v>
      </c>
      <c r="C159" s="77">
        <v>4.2735042999999997E-3</v>
      </c>
      <c r="D159" s="15">
        <v>229</v>
      </c>
      <c r="E159" s="32">
        <f t="shared" si="82"/>
        <v>-2.553191489361702E-2</v>
      </c>
      <c r="F159" s="18">
        <f>IF(ISNUMBER(D159), $B172 * E159, "")</f>
        <v>-3829.7872340425529</v>
      </c>
      <c r="G159" s="31">
        <v>232</v>
      </c>
      <c r="H159" s="32">
        <f t="shared" si="83"/>
        <v>-1.276595744680851E-2</v>
      </c>
      <c r="I159" s="101">
        <f>IF(ISNUMBER(G159), $B172 * H159, "")</f>
        <v>-1914.8936170212764</v>
      </c>
      <c r="J159" s="15">
        <v>235</v>
      </c>
      <c r="K159" s="32">
        <f t="shared" si="84"/>
        <v>0</v>
      </c>
      <c r="L159" s="18">
        <f>IF(ISNUMBER(J159), $B172 * K159, "")</f>
        <v>0</v>
      </c>
      <c r="M159" s="31">
        <v>232</v>
      </c>
      <c r="N159" s="32">
        <f t="shared" si="85"/>
        <v>-1.276595744680851E-2</v>
      </c>
      <c r="O159" s="18">
        <f>IF(ISNUMBER(M159), $B172 * N159, "")</f>
        <v>-1914.8936170212764</v>
      </c>
      <c r="Q159" s="228"/>
      <c r="R159" s="228"/>
      <c r="S159" s="228"/>
    </row>
    <row r="160" spans="1:19" ht="17.25" thickBot="1">
      <c r="A160" s="125" t="s">
        <v>325</v>
      </c>
      <c r="B160" s="126">
        <v>276</v>
      </c>
      <c r="C160" s="77">
        <v>3.6363635999999999E-3</v>
      </c>
      <c r="D160" s="15">
        <v>264</v>
      </c>
      <c r="E160" s="32">
        <f t="shared" si="82"/>
        <v>-4.3478260869565216E-2</v>
      </c>
      <c r="F160" s="18">
        <f>IF(ISNUMBER(D160), $B172 * E160, "")</f>
        <v>-6521.7391304347821</v>
      </c>
      <c r="G160" s="31">
        <v>270</v>
      </c>
      <c r="H160" s="32">
        <f t="shared" si="83"/>
        <v>-2.1739130434782608E-2</v>
      </c>
      <c r="I160" s="101">
        <f>IF(ISNUMBER(G160), $B172 * H160, "")</f>
        <v>-3260.869565217391</v>
      </c>
      <c r="J160" s="15">
        <v>272</v>
      </c>
      <c r="K160" s="32">
        <f t="shared" si="84"/>
        <v>-1.4492753623188406E-2</v>
      </c>
      <c r="L160" s="18">
        <f>IF(ISNUMBER(J160), $B172 * K160, "")</f>
        <v>-2173.913043478261</v>
      </c>
      <c r="M160" s="31">
        <v>269</v>
      </c>
      <c r="N160" s="32">
        <f t="shared" si="85"/>
        <v>-2.5362318840579712E-2</v>
      </c>
      <c r="O160" s="18">
        <f>IF(ISNUMBER(M160), $B172 * N160, "")</f>
        <v>-3804.347826086957</v>
      </c>
      <c r="Q160" s="33"/>
      <c r="R160" s="33"/>
    </row>
    <row r="161" spans="1:19" ht="17.25" thickBot="1">
      <c r="A161" s="130" t="s">
        <v>101</v>
      </c>
      <c r="B161" s="131">
        <v>621</v>
      </c>
      <c r="C161" s="79">
        <v>0</v>
      </c>
      <c r="D161" s="24">
        <v>608</v>
      </c>
      <c r="E161" s="25">
        <f t="shared" si="82"/>
        <v>-2.0933977455716585E-2</v>
      </c>
      <c r="F161" s="104">
        <f>IF(ISNUMBER(D161), $B172 * E161, "")</f>
        <v>-3140.0966183574878</v>
      </c>
      <c r="G161" s="102">
        <v>623</v>
      </c>
      <c r="H161" s="25">
        <f t="shared" si="83"/>
        <v>3.2206119162640902E-3</v>
      </c>
      <c r="I161" s="103">
        <f>IF(ISNUMBER(G161), $B172 * H161, "")</f>
        <v>483.09178743961354</v>
      </c>
      <c r="J161" s="24">
        <v>626</v>
      </c>
      <c r="K161" s="25">
        <f t="shared" si="84"/>
        <v>8.0515297906602248E-3</v>
      </c>
      <c r="L161" s="104">
        <f>IF(ISNUMBER(J161), $B172 * K161, "")</f>
        <v>1207.7294685990337</v>
      </c>
      <c r="M161" s="102">
        <v>634</v>
      </c>
      <c r="N161" s="25">
        <f t="shared" si="85"/>
        <v>2.0933977455716585E-2</v>
      </c>
      <c r="O161" s="104">
        <f>IF(ISNUMBER(M161), $B172 * N161, "")</f>
        <v>3140.0966183574878</v>
      </c>
      <c r="Q161" s="237"/>
      <c r="R161" s="238"/>
      <c r="S161" s="239"/>
    </row>
    <row r="162" spans="1:19">
      <c r="A162" s="123" t="s">
        <v>202</v>
      </c>
      <c r="B162" s="124">
        <v>476</v>
      </c>
      <c r="C162" s="76">
        <v>0</v>
      </c>
      <c r="D162" s="13">
        <v>465</v>
      </c>
      <c r="E162" s="14">
        <f>IF(ISNUMBER(D162), (D162 - $B162) / $B162, "")</f>
        <v>-2.3109243697478993E-2</v>
      </c>
      <c r="F162" s="16">
        <f>IF(ISNUMBER(D162), $B172 * E162, "")</f>
        <v>-3466.386554621849</v>
      </c>
      <c r="G162" s="29">
        <v>469</v>
      </c>
      <c r="H162" s="14">
        <f>IF(ISNUMBER(G162), (G162 - $B162) / $B162, "")</f>
        <v>-1.4705882352941176E-2</v>
      </c>
      <c r="I162" s="100">
        <f>IF(ISNUMBER(G162), $B172 * H162, "")</f>
        <v>-2205.8823529411766</v>
      </c>
      <c r="J162" s="13">
        <v>470</v>
      </c>
      <c r="K162" s="14">
        <f>IF(ISNUMBER(J162), (J162 - $B162) / $B162, "")</f>
        <v>-1.2605042016806723E-2</v>
      </c>
      <c r="L162" s="16">
        <f>IF(ISNUMBER(J162), $B172 * K162, "")</f>
        <v>-1890.7563025210084</v>
      </c>
      <c r="M162" s="29">
        <v>466</v>
      </c>
      <c r="N162" s="14">
        <f>IF(ISNUMBER(M162), (M162 - $B162) / $B162, "")</f>
        <v>-2.100840336134454E-2</v>
      </c>
      <c r="O162" s="16">
        <f>IF(ISNUMBER(M162), $B172 * N162, "")</f>
        <v>-3151.2605042016808</v>
      </c>
      <c r="Q162" s="240"/>
      <c r="R162" s="241"/>
      <c r="S162" s="242"/>
    </row>
    <row r="163" spans="1:19" ht="17.25" thickBot="1">
      <c r="A163" s="125" t="s">
        <v>236</v>
      </c>
      <c r="B163" s="126">
        <v>106</v>
      </c>
      <c r="C163" s="77">
        <v>0</v>
      </c>
      <c r="D163" s="15">
        <v>108</v>
      </c>
      <c r="E163" s="32">
        <f t="shared" ref="E163:E166" si="86">IF(ISNUMBER(D163), (D163 - $B163) / $B163, "")</f>
        <v>1.8867924528301886E-2</v>
      </c>
      <c r="F163" s="18">
        <f>IF(ISNUMBER(D163), $B172 * E163, "")</f>
        <v>2830.1886792452829</v>
      </c>
      <c r="G163" s="31">
        <v>113</v>
      </c>
      <c r="H163" s="32">
        <f t="shared" ref="H163:H166" si="87">IF(ISNUMBER(G163), (G163 - $B163) / $B163, "")</f>
        <v>6.6037735849056603E-2</v>
      </c>
      <c r="I163" s="101">
        <f>IF(ISNUMBER(G163), $B172 * H163, "")</f>
        <v>9905.6603773584902</v>
      </c>
      <c r="J163" s="15">
        <v>113</v>
      </c>
      <c r="K163" s="32">
        <f t="shared" ref="K163:K166" si="88">IF(ISNUMBER(J163), (J163 - $B163) / $B163, "")</f>
        <v>6.6037735849056603E-2</v>
      </c>
      <c r="L163" s="18">
        <f>IF(ISNUMBER(J163), $B172 * K163, "")</f>
        <v>9905.6603773584902</v>
      </c>
      <c r="M163" s="31">
        <v>108</v>
      </c>
      <c r="N163" s="32">
        <f t="shared" ref="N163:N166" si="89">IF(ISNUMBER(M163), (M163 - $B163) / $B163, "")</f>
        <v>1.8867924528301886E-2</v>
      </c>
      <c r="O163" s="18">
        <f>IF(ISNUMBER(M163), $B172 * N163, "")</f>
        <v>2830.1886792452829</v>
      </c>
      <c r="Q163" s="243"/>
      <c r="R163" s="244"/>
      <c r="S163" s="245"/>
    </row>
    <row r="164" spans="1:19" ht="17.25" thickBot="1">
      <c r="A164" s="125" t="s">
        <v>222</v>
      </c>
      <c r="B164" s="126">
        <v>928</v>
      </c>
      <c r="C164" s="77">
        <v>-1.0764263E-3</v>
      </c>
      <c r="D164" s="15">
        <v>998</v>
      </c>
      <c r="E164" s="32">
        <f t="shared" si="86"/>
        <v>7.5431034482758619E-2</v>
      </c>
      <c r="F164" s="18">
        <f>IF(ISNUMBER(D164), $B172 * E164, "")</f>
        <v>11314.655172413793</v>
      </c>
      <c r="G164" s="31">
        <v>1010</v>
      </c>
      <c r="H164" s="32">
        <f t="shared" si="87"/>
        <v>8.8362068965517238E-2</v>
      </c>
      <c r="I164" s="101">
        <f>IF(ISNUMBER(G164), $B172 * H164, "")</f>
        <v>13254.310344827585</v>
      </c>
      <c r="J164" s="15">
        <v>1005</v>
      </c>
      <c r="K164" s="32">
        <f t="shared" si="88"/>
        <v>8.2974137931034489E-2</v>
      </c>
      <c r="L164" s="18">
        <f>IF(ISNUMBER(J164), $B172 * K164, "")</f>
        <v>12446.120689655174</v>
      </c>
      <c r="M164" s="31">
        <v>962</v>
      </c>
      <c r="N164" s="32">
        <f t="shared" si="89"/>
        <v>3.6637931034482756E-2</v>
      </c>
      <c r="O164" s="18">
        <f>IF(ISNUMBER(M164), $B172 * N164, "")</f>
        <v>5495.689655172413</v>
      </c>
      <c r="Q164" s="228"/>
      <c r="R164" s="228"/>
      <c r="S164" s="228"/>
    </row>
    <row r="165" spans="1:19" ht="17.25" thickBot="1">
      <c r="A165" s="125" t="s">
        <v>115</v>
      </c>
      <c r="B165" s="126">
        <v>508</v>
      </c>
      <c r="C165" s="77">
        <v>-1.9646364999999998E-3</v>
      </c>
      <c r="D165" s="15">
        <v>498</v>
      </c>
      <c r="E165" s="32">
        <f t="shared" si="86"/>
        <v>-1.968503937007874E-2</v>
      </c>
      <c r="F165" s="18">
        <f>IF(ISNUMBER(D165), $B172 * E165, "")</f>
        <v>-2952.7559055118109</v>
      </c>
      <c r="G165" s="31">
        <v>506</v>
      </c>
      <c r="H165" s="32">
        <f t="shared" si="87"/>
        <v>-3.937007874015748E-3</v>
      </c>
      <c r="I165" s="101">
        <f>IF(ISNUMBER(G165), $B172 * H165, "")</f>
        <v>-590.55118110236219</v>
      </c>
      <c r="J165" s="15">
        <v>509</v>
      </c>
      <c r="K165" s="32">
        <f t="shared" si="88"/>
        <v>1.968503937007874E-3</v>
      </c>
      <c r="L165" s="18">
        <f>IF(ISNUMBER(J165), $B172 * K165, "")</f>
        <v>295.2755905511811</v>
      </c>
      <c r="M165" s="31">
        <v>507</v>
      </c>
      <c r="N165" s="32">
        <f t="shared" si="89"/>
        <v>-1.968503937007874E-3</v>
      </c>
      <c r="O165" s="18">
        <f>IF(ISNUMBER(M165), $B172 * N165, "")</f>
        <v>-295.2755905511811</v>
      </c>
      <c r="Q165" s="223"/>
      <c r="R165" s="223"/>
      <c r="S165" s="223"/>
    </row>
    <row r="166" spans="1:19" ht="17.25" thickBot="1">
      <c r="A166" s="127" t="s">
        <v>161</v>
      </c>
      <c r="B166" s="128">
        <v>446</v>
      </c>
      <c r="C166" s="78">
        <v>-4.4642856999999999E-3</v>
      </c>
      <c r="D166" s="20">
        <v>418</v>
      </c>
      <c r="E166" s="21">
        <f t="shared" si="86"/>
        <v>-6.2780269058295965E-2</v>
      </c>
      <c r="F166" s="22">
        <f>IF(ISNUMBER(D166), $B172 * E166, "")</f>
        <v>-9417.0403587443943</v>
      </c>
      <c r="G166" s="30">
        <v>424</v>
      </c>
      <c r="H166" s="21">
        <f t="shared" si="87"/>
        <v>-4.9327354260089683E-2</v>
      </c>
      <c r="I166" s="105">
        <f>IF(ISNUMBER(G166), $B172 * H166, "")</f>
        <v>-7399.1031390134522</v>
      </c>
      <c r="J166" s="20">
        <v>423</v>
      </c>
      <c r="K166" s="21">
        <f t="shared" si="88"/>
        <v>-5.1569506726457402E-2</v>
      </c>
      <c r="L166" s="22">
        <f>IF(ISNUMBER(J166), $B172 * K166, "")</f>
        <v>-7735.4260089686104</v>
      </c>
      <c r="M166" s="30">
        <v>414</v>
      </c>
      <c r="N166" s="21">
        <f t="shared" si="89"/>
        <v>-7.1748878923766815E-2</v>
      </c>
      <c r="O166" s="22">
        <f>IF(ISNUMBER(M166), $B172 * N166, "")</f>
        <v>-10762.331838565022</v>
      </c>
      <c r="Q166" s="223"/>
      <c r="R166" s="223"/>
      <c r="S166" s="223"/>
    </row>
    <row r="167" spans="1:19" ht="17.25" thickBot="1">
      <c r="A167" s="125" t="s">
        <v>262</v>
      </c>
      <c r="B167" s="129">
        <v>154</v>
      </c>
      <c r="C167" s="80">
        <v>-6.4516128999999997E-3</v>
      </c>
      <c r="D167" s="106">
        <v>153</v>
      </c>
      <c r="E167" s="107">
        <f>IF(ISNUMBER(D167), (D167 - $B167) / $B167, "")</f>
        <v>-6.4935064935064939E-3</v>
      </c>
      <c r="F167" s="108">
        <f>IF(ISNUMBER(D167), $B172 * E167, "")</f>
        <v>-974.02597402597405</v>
      </c>
      <c r="G167" s="109">
        <v>155</v>
      </c>
      <c r="H167" s="107">
        <f>IF(ISNUMBER(G167), (G167 - $B167) / $B167, "")</f>
        <v>6.4935064935064939E-3</v>
      </c>
      <c r="I167" s="110">
        <f>IF(ISNUMBER(G167), $B172 * H167, "")</f>
        <v>974.02597402597405</v>
      </c>
      <c r="J167" s="106">
        <v>156</v>
      </c>
      <c r="K167" s="107">
        <f>IF(ISNUMBER(J167), (J167 - $B167) / $B167, "")</f>
        <v>1.2987012987012988E-2</v>
      </c>
      <c r="L167" s="108">
        <f>IF(ISNUMBER(J167), $B172 * K167, "")</f>
        <v>1948.0519480519481</v>
      </c>
      <c r="M167" s="109">
        <v>155</v>
      </c>
      <c r="N167" s="107">
        <f>IF(ISNUMBER(M167), (M167 - $B167) / $B167, "")</f>
        <v>6.4935064935064939E-3</v>
      </c>
      <c r="O167" s="108">
        <f>IF(ISNUMBER(M167), $B172 * N167, "")</f>
        <v>974.02597402597405</v>
      </c>
      <c r="Q167" s="228"/>
      <c r="R167" s="228"/>
      <c r="S167" s="228"/>
    </row>
    <row r="168" spans="1:19" ht="17.25" thickBot="1">
      <c r="A168" s="125" t="s">
        <v>135</v>
      </c>
      <c r="B168" s="126">
        <v>204</v>
      </c>
      <c r="C168" s="77">
        <v>-9.7087379000000001E-3</v>
      </c>
      <c r="D168" s="15">
        <v>199</v>
      </c>
      <c r="E168" s="32">
        <f t="shared" ref="E168:E171" si="90">IF(ISNUMBER(D168), (D168 - $B168) / $B168, "")</f>
        <v>-2.4509803921568627E-2</v>
      </c>
      <c r="F168" s="18">
        <f>IF(ISNUMBER(D168), $B172 * E168, "")</f>
        <v>-3676.4705882352941</v>
      </c>
      <c r="G168" s="31">
        <v>202</v>
      </c>
      <c r="H168" s="32">
        <f t="shared" ref="H168:H171" si="91">IF(ISNUMBER(G168), (G168 - $B168) / $B168, "")</f>
        <v>-9.8039215686274508E-3</v>
      </c>
      <c r="I168" s="101">
        <f>IF(ISNUMBER(G168), $B172 * H168, "")</f>
        <v>-1470.5882352941176</v>
      </c>
      <c r="J168" s="15">
        <v>206</v>
      </c>
      <c r="K168" s="32">
        <f t="shared" ref="K168:K171" si="92">IF(ISNUMBER(J168), (J168 - $B168) / $B168, "")</f>
        <v>9.8039215686274508E-3</v>
      </c>
      <c r="L168" s="18">
        <f>IF(ISNUMBER(J168), $B172 * K168, "")</f>
        <v>1470.5882352941176</v>
      </c>
      <c r="M168" s="31">
        <v>208</v>
      </c>
      <c r="N168" s="32">
        <f t="shared" ref="N168:N171" si="93">IF(ISNUMBER(M168), (M168 - $B168) / $B168, "")</f>
        <v>1.9607843137254902E-2</v>
      </c>
      <c r="O168" s="18">
        <f>IF(ISNUMBER(M168), $B172 * N168, "")</f>
        <v>2941.1764705882351</v>
      </c>
      <c r="Q168" s="228"/>
      <c r="R168" s="228"/>
      <c r="S168" s="228"/>
    </row>
    <row r="169" spans="1:19" ht="17.25" thickBot="1">
      <c r="A169" s="125" t="s">
        <v>327</v>
      </c>
      <c r="B169" s="126">
        <v>579</v>
      </c>
      <c r="C169" s="77">
        <v>-1.3628620100000001E-2</v>
      </c>
      <c r="D169" s="15">
        <v>563</v>
      </c>
      <c r="E169" s="32">
        <f t="shared" si="90"/>
        <v>-2.7633851468048358E-2</v>
      </c>
      <c r="F169" s="18">
        <f>IF(ISNUMBER(D169), $B172 * E169, "")</f>
        <v>-4145.0777202072541</v>
      </c>
      <c r="G169" s="31">
        <v>579</v>
      </c>
      <c r="H169" s="32">
        <f t="shared" si="91"/>
        <v>0</v>
      </c>
      <c r="I169" s="101">
        <f>IF(ISNUMBER(G169), $B172 * H169, "")</f>
        <v>0</v>
      </c>
      <c r="J169" s="15">
        <v>579</v>
      </c>
      <c r="K169" s="32">
        <f t="shared" si="92"/>
        <v>0</v>
      </c>
      <c r="L169" s="18">
        <f>IF(ISNUMBER(J169), $B172 * K169, "")</f>
        <v>0</v>
      </c>
      <c r="M169" s="31">
        <v>678</v>
      </c>
      <c r="N169" s="32">
        <f t="shared" si="93"/>
        <v>0.17098445595854922</v>
      </c>
      <c r="O169" s="18">
        <f>IF(ISNUMBER(M169), $B172 * N169, "")</f>
        <v>25647.668393782384</v>
      </c>
      <c r="Q169" s="228"/>
      <c r="R169" s="228"/>
      <c r="S169" s="228"/>
    </row>
    <row r="170" spans="1:19">
      <c r="A170" s="125" t="s">
        <v>89</v>
      </c>
      <c r="B170" s="126">
        <v>921</v>
      </c>
      <c r="C170" s="77">
        <v>-1.91693291E-2</v>
      </c>
      <c r="D170" s="15">
        <v>901</v>
      </c>
      <c r="E170" s="32">
        <f t="shared" si="90"/>
        <v>-2.1715526601520086E-2</v>
      </c>
      <c r="F170" s="18">
        <f>IF(ISNUMBER(D170), $B172 * E170, "")</f>
        <v>-3257.328990228013</v>
      </c>
      <c r="G170" s="31">
        <v>915</v>
      </c>
      <c r="H170" s="32">
        <f t="shared" si="91"/>
        <v>-6.5146579804560263E-3</v>
      </c>
      <c r="I170" s="101">
        <f>IF(ISNUMBER(G170), $B172 * H170, "")</f>
        <v>-977.19869706840393</v>
      </c>
      <c r="J170" s="15">
        <v>923</v>
      </c>
      <c r="K170" s="32">
        <f t="shared" si="92"/>
        <v>2.1715526601520088E-3</v>
      </c>
      <c r="L170" s="18">
        <f>IF(ISNUMBER(J170), $B172 * K170, "")</f>
        <v>325.73289902280129</v>
      </c>
      <c r="M170" s="31">
        <v>911</v>
      </c>
      <c r="N170" s="32">
        <f t="shared" si="93"/>
        <v>-1.0857763300760043E-2</v>
      </c>
      <c r="O170" s="18">
        <f>IF(ISNUMBER(M170), $B172 * N170, "")</f>
        <v>-1628.6644951140065</v>
      </c>
      <c r="Q170" s="250"/>
      <c r="R170" s="251"/>
      <c r="S170" s="252"/>
    </row>
    <row r="171" spans="1:19" ht="17.25" thickBot="1">
      <c r="A171" s="130" t="s">
        <v>181</v>
      </c>
      <c r="B171" s="131">
        <v>928</v>
      </c>
      <c r="C171" s="79">
        <v>-2.10970464E-2</v>
      </c>
      <c r="D171" s="24">
        <v>905</v>
      </c>
      <c r="E171" s="25">
        <f t="shared" si="90"/>
        <v>-2.4784482758620691E-2</v>
      </c>
      <c r="F171" s="104">
        <f>IF(ISNUMBER(D171), $B172 * E171, "")</f>
        <v>-3717.6724137931037</v>
      </c>
      <c r="G171" s="102">
        <v>916</v>
      </c>
      <c r="H171" s="25">
        <f t="shared" si="91"/>
        <v>-1.2931034482758621E-2</v>
      </c>
      <c r="I171" s="103">
        <f>IF(ISNUMBER(G171), $B172 * H171, "")</f>
        <v>-1939.655172413793</v>
      </c>
      <c r="J171" s="24">
        <v>917</v>
      </c>
      <c r="K171" s="25">
        <f t="shared" si="92"/>
        <v>-1.1853448275862068E-2</v>
      </c>
      <c r="L171" s="104">
        <f>IF(ISNUMBER(J171), $B172 * K171, "")</f>
        <v>-1778.0172413793102</v>
      </c>
      <c r="M171" s="102">
        <v>914</v>
      </c>
      <c r="N171" s="25">
        <f t="shared" si="93"/>
        <v>-1.5086206896551725E-2</v>
      </c>
      <c r="O171" s="104">
        <f>IF(ISNUMBER(M171), $B172 * N171, "")</f>
        <v>-2262.9310344827586</v>
      </c>
      <c r="Q171" s="253"/>
      <c r="R171" s="254"/>
      <c r="S171" s="255"/>
    </row>
    <row r="172" spans="1:19" ht="17.25" thickBot="1">
      <c r="A172" s="132" t="s">
        <v>266</v>
      </c>
      <c r="B172" s="261">
        <f>$B$37</f>
        <v>150000</v>
      </c>
      <c r="C172" s="262"/>
      <c r="D172" s="26" t="s">
        <v>267</v>
      </c>
      <c r="E172" s="27">
        <f>IF(COUNT(E152:E171), SUM(E152:E171) / COUNT(E152:E171), 0)</f>
        <v>-1.8345260078155946E-2</v>
      </c>
      <c r="F172" s="28">
        <f>SUM(F152:F171)</f>
        <v>-55035.780234467835</v>
      </c>
      <c r="G172" s="26" t="s">
        <v>267</v>
      </c>
      <c r="H172" s="27">
        <f>IF(COUNT(H152:H171), SUM(H152:H171) / COUNT(H152:H171), 0)</f>
        <v>-1.3310034727610433E-3</v>
      </c>
      <c r="I172" s="28">
        <f>SUM(I152:I171)</f>
        <v>-3993.0104182831296</v>
      </c>
      <c r="J172" s="26" t="s">
        <v>267</v>
      </c>
      <c r="K172" s="27">
        <f>IF(COUNT(K152:K171), SUM(K152:K171) / COUNT(K152:K171), 0)</f>
        <v>4.5629506459114594E-3</v>
      </c>
      <c r="L172" s="28">
        <f>SUM(L152:L171)</f>
        <v>13688.851937734382</v>
      </c>
      <c r="M172" s="26" t="s">
        <v>267</v>
      </c>
      <c r="N172" s="27">
        <f>IF(COUNT(N152:N171), SUM(N152:N171) / COUNT(N152:N171), 0)</f>
        <v>3.2756274430259689E-3</v>
      </c>
      <c r="O172" s="28">
        <f>SUM(O152:O171)</f>
        <v>9826.882329077911</v>
      </c>
      <c r="Q172" s="256"/>
      <c r="R172" s="257"/>
      <c r="S172" s="258"/>
    </row>
    <row r="174" spans="1:19" ht="17.25" thickBot="1"/>
    <row r="175" spans="1:19" ht="17.25" thickBot="1">
      <c r="A175" s="202" t="s">
        <v>251</v>
      </c>
      <c r="B175" s="203"/>
      <c r="C175" s="203"/>
      <c r="D175" s="203"/>
      <c r="E175" s="203"/>
      <c r="F175" s="203"/>
      <c r="G175" s="203"/>
      <c r="H175" s="203"/>
      <c r="I175" s="203"/>
      <c r="J175" s="203"/>
      <c r="K175" s="203"/>
      <c r="L175" s="203"/>
      <c r="M175" s="203"/>
      <c r="N175" s="203"/>
      <c r="O175" s="204"/>
      <c r="Q175" s="223"/>
      <c r="R175" s="223"/>
      <c r="S175" s="223"/>
    </row>
    <row r="176" spans="1:19" ht="17.25" thickBot="1">
      <c r="A176" s="198" t="s">
        <v>263</v>
      </c>
      <c r="B176" s="202" t="s">
        <v>49</v>
      </c>
      <c r="C176" s="204"/>
      <c r="D176" s="202" t="s">
        <v>57</v>
      </c>
      <c r="E176" s="203"/>
      <c r="F176" s="204"/>
      <c r="G176" s="229">
        <f>_xlfn.IFNA(VLOOKUP(B176, 현재가테이블!$B$2:$D$200, 2, FALSE), "-")</f>
        <v>48446000</v>
      </c>
      <c r="H176" s="230"/>
      <c r="I176" s="231"/>
      <c r="J176" s="202" t="s">
        <v>58</v>
      </c>
      <c r="K176" s="203"/>
      <c r="L176" s="204"/>
      <c r="M176" s="232">
        <f>_xlfn.IFNA(VLOOKUP(B176, 현재가테이블!$B$2:$D$200, 3, FALSE), "-")</f>
        <v>4.5040769699999997E-2</v>
      </c>
      <c r="N176" s="233"/>
      <c r="O176" s="234"/>
      <c r="Q176" s="223"/>
      <c r="R176" s="223"/>
      <c r="S176" s="223"/>
    </row>
    <row r="177" spans="1:19" ht="17.25" thickBot="1">
      <c r="A177" s="263" t="s">
        <v>54</v>
      </c>
      <c r="B177" s="265" t="str">
        <f>TEXT($G$1, "[$-ko-KR]yyyy-mm-dd(ddd) ") &amp; "오전 00:00"</f>
        <v>2022-02-27(일) 오전 00:00</v>
      </c>
      <c r="C177" s="266"/>
      <c r="D177" s="225" t="str">
        <f>TEXT($G$1, "[$-ko-KR]yyyy-mm-dd(ddd) ") &amp; "오후 14:00"</f>
        <v>2022-02-27(일) 오후 14:00</v>
      </c>
      <c r="E177" s="226"/>
      <c r="F177" s="227"/>
      <c r="G177" s="225" t="str">
        <f>TEXT($G$1, "[$-ko-KR]yyyy-mm-dd(ddd) ") &amp; "오후 19:00"</f>
        <v>2022-02-27(일) 오후 19:00</v>
      </c>
      <c r="H177" s="226"/>
      <c r="I177" s="227"/>
      <c r="J177" s="225" t="str">
        <f>TEXT($G$1, "[$-ko-KR]yyyy-mm-dd(ddd) ") &amp; "오후 21:00"</f>
        <v>2022-02-27(일) 오후 21:00</v>
      </c>
      <c r="K177" s="226"/>
      <c r="L177" s="227"/>
      <c r="M177" s="225" t="str">
        <f>TEXT($G$1+1, "[$-ko-KR]yyyy-mm-dd(ddd) ") &amp; "오전 00:00"</f>
        <v>2022-02-28(월) 오전 00:00</v>
      </c>
      <c r="N177" s="226"/>
      <c r="O177" s="227"/>
      <c r="Q177" s="223"/>
      <c r="R177" s="223"/>
      <c r="S177" s="223"/>
    </row>
    <row r="178" spans="1:19" ht="17.25" thickBot="1">
      <c r="A178" s="264"/>
      <c r="B178" s="121" t="s">
        <v>57</v>
      </c>
      <c r="C178" s="122" t="s">
        <v>58</v>
      </c>
      <c r="D178" s="2" t="s">
        <v>57</v>
      </c>
      <c r="E178" s="10" t="s">
        <v>264</v>
      </c>
      <c r="F178" s="11" t="s">
        <v>265</v>
      </c>
      <c r="G178" s="199" t="s">
        <v>57</v>
      </c>
      <c r="H178" s="200" t="s">
        <v>264</v>
      </c>
      <c r="I178" s="201" t="s">
        <v>265</v>
      </c>
      <c r="J178" s="10" t="s">
        <v>57</v>
      </c>
      <c r="K178" s="10" t="s">
        <v>264</v>
      </c>
      <c r="L178" s="115" t="s">
        <v>265</v>
      </c>
      <c r="M178" s="2" t="s">
        <v>57</v>
      </c>
      <c r="N178" s="10" t="s">
        <v>264</v>
      </c>
      <c r="O178" s="66" t="s">
        <v>265</v>
      </c>
      <c r="Q178" s="228"/>
      <c r="R178" s="228"/>
      <c r="S178" s="228"/>
    </row>
    <row r="179" spans="1:19" ht="17.25" thickBot="1">
      <c r="A179" s="123" t="s">
        <v>346</v>
      </c>
      <c r="B179" s="124">
        <v>98150</v>
      </c>
      <c r="C179" s="76">
        <v>-3.6544513000000001E-3</v>
      </c>
      <c r="D179" s="13">
        <v>95800</v>
      </c>
      <c r="E179" s="14">
        <f>IF(ISNUMBER(D179), (D179 - $B179) / $B179, "")</f>
        <v>-2.3942944472745798E-2</v>
      </c>
      <c r="F179" s="16">
        <f>IF(ISNUMBER(D179), $B199 * E179, "")</f>
        <v>-3591.4416709118696</v>
      </c>
      <c r="G179" s="29">
        <v>98490</v>
      </c>
      <c r="H179" s="14">
        <f>IF(ISNUMBER(G179), (G179 - $B179) / $B179, "")</f>
        <v>3.4640855832908813E-3</v>
      </c>
      <c r="I179" s="100">
        <f>IF(ISNUMBER(G179), $B199 * H179, "")</f>
        <v>519.61283749363224</v>
      </c>
      <c r="J179" s="13">
        <v>99090</v>
      </c>
      <c r="K179" s="14">
        <f>IF(ISNUMBER(J179), (J179 - $B179) / $B179, "")</f>
        <v>9.5771777890983189E-3</v>
      </c>
      <c r="L179" s="16">
        <f>IF(ISNUMBER(J179), $B199 * K179, "")</f>
        <v>1436.5766683647478</v>
      </c>
      <c r="M179" s="29">
        <v>95930</v>
      </c>
      <c r="N179" s="14">
        <f>IF(ISNUMBER(M179), (M179 - $B179) / $B179, "")</f>
        <v>-2.2618441161487521E-2</v>
      </c>
      <c r="O179" s="16">
        <f>IF(ISNUMBER(M179), $B199 * N179, "")</f>
        <v>-3392.766174223128</v>
      </c>
      <c r="Q179" s="223"/>
      <c r="R179" s="223"/>
      <c r="S179" s="223"/>
    </row>
    <row r="180" spans="1:19" ht="17.25" thickBot="1">
      <c r="A180" s="125" t="s">
        <v>163</v>
      </c>
      <c r="B180" s="126">
        <v>1160</v>
      </c>
      <c r="C180" s="77">
        <v>-4.2918454999999996E-3</v>
      </c>
      <c r="D180" s="15">
        <v>1125</v>
      </c>
      <c r="E180" s="32">
        <f t="shared" ref="E180:E183" si="94">IF(ISNUMBER(D180), (D180 - $B180) / $B180, "")</f>
        <v>-3.017241379310345E-2</v>
      </c>
      <c r="F180" s="18">
        <f>IF(ISNUMBER(D180), $B199 * E180, "")</f>
        <v>-4525.8620689655172</v>
      </c>
      <c r="G180" s="31">
        <v>1135</v>
      </c>
      <c r="H180" s="32">
        <f t="shared" ref="H180:H183" si="95">IF(ISNUMBER(G180), (G180 - $B180) / $B180, "")</f>
        <v>-2.1551724137931036E-2</v>
      </c>
      <c r="I180" s="101">
        <f>IF(ISNUMBER(G180), $B199 * H180, "")</f>
        <v>-3232.7586206896553</v>
      </c>
      <c r="J180" s="15">
        <v>1150</v>
      </c>
      <c r="K180" s="32">
        <f t="shared" ref="K180:K183" si="96">IF(ISNUMBER(J180), (J180 - $B180) / $B180, "")</f>
        <v>-8.6206896551724137E-3</v>
      </c>
      <c r="L180" s="18">
        <f>IF(ISNUMBER(J180), $B199 * K180, "")</f>
        <v>-1293.1034482758621</v>
      </c>
      <c r="M180" s="31">
        <v>1140</v>
      </c>
      <c r="N180" s="32">
        <f t="shared" ref="N180:N183" si="97">IF(ISNUMBER(M180), (M180 - $B180) / $B180, "")</f>
        <v>-1.7241379310344827E-2</v>
      </c>
      <c r="O180" s="18">
        <f>IF(ISNUMBER(M180), $B199 * N180, "")</f>
        <v>-2586.2068965517242</v>
      </c>
      <c r="Q180" s="223"/>
      <c r="R180" s="223"/>
      <c r="S180" s="223"/>
    </row>
    <row r="181" spans="1:19" ht="17.25" thickBot="1">
      <c r="A181" s="125" t="s">
        <v>161</v>
      </c>
      <c r="B181" s="126">
        <v>446</v>
      </c>
      <c r="C181" s="77">
        <v>-4.4642856999999999E-3</v>
      </c>
      <c r="D181" s="15">
        <v>418</v>
      </c>
      <c r="E181" s="32">
        <f t="shared" si="94"/>
        <v>-6.2780269058295965E-2</v>
      </c>
      <c r="F181" s="18">
        <f>IF(ISNUMBER(D181), $B199 * E181, "")</f>
        <v>-9417.0403587443943</v>
      </c>
      <c r="G181" s="31">
        <v>424</v>
      </c>
      <c r="H181" s="32">
        <f t="shared" si="95"/>
        <v>-4.9327354260089683E-2</v>
      </c>
      <c r="I181" s="101">
        <f>IF(ISNUMBER(G181), $B199 * H181, "")</f>
        <v>-7399.1031390134522</v>
      </c>
      <c r="J181" s="15">
        <v>423</v>
      </c>
      <c r="K181" s="32">
        <f t="shared" si="96"/>
        <v>-5.1569506726457402E-2</v>
      </c>
      <c r="L181" s="18">
        <f>IF(ISNUMBER(J181), $B199 * K181, "")</f>
        <v>-7735.4260089686104</v>
      </c>
      <c r="M181" s="31">
        <v>414</v>
      </c>
      <c r="N181" s="32">
        <f t="shared" si="97"/>
        <v>-7.1748878923766815E-2</v>
      </c>
      <c r="O181" s="18">
        <f>IF(ISNUMBER(M181), $B199 * N181, "")</f>
        <v>-10762.331838565022</v>
      </c>
      <c r="Q181" s="228"/>
      <c r="R181" s="228"/>
      <c r="S181" s="228"/>
    </row>
    <row r="182" spans="1:19" ht="17.25" thickBot="1">
      <c r="A182" s="125" t="s">
        <v>329</v>
      </c>
      <c r="B182" s="126">
        <v>1755</v>
      </c>
      <c r="C182" s="77">
        <v>-5.6657223999999999E-3</v>
      </c>
      <c r="D182" s="15">
        <v>1710</v>
      </c>
      <c r="E182" s="32">
        <f t="shared" si="94"/>
        <v>-2.564102564102564E-2</v>
      </c>
      <c r="F182" s="18">
        <f>IF(ISNUMBER(D182), $B199 * E182, "")</f>
        <v>-3846.1538461538462</v>
      </c>
      <c r="G182" s="31">
        <v>1750</v>
      </c>
      <c r="H182" s="32">
        <f t="shared" si="95"/>
        <v>-2.8490028490028491E-3</v>
      </c>
      <c r="I182" s="101">
        <f>IF(ISNUMBER(G182), $B199 * H182, "")</f>
        <v>-427.35042735042737</v>
      </c>
      <c r="J182" s="15">
        <v>1765</v>
      </c>
      <c r="K182" s="32">
        <f t="shared" si="96"/>
        <v>5.6980056980056983E-3</v>
      </c>
      <c r="L182" s="18">
        <f>IF(ISNUMBER(J182), $B199 * K182, "")</f>
        <v>854.70085470085473</v>
      </c>
      <c r="M182" s="31">
        <v>1835</v>
      </c>
      <c r="N182" s="32">
        <f t="shared" si="97"/>
        <v>4.5584045584045586E-2</v>
      </c>
      <c r="O182" s="18">
        <f>IF(ISNUMBER(M182), $B199 * N182, "")</f>
        <v>6837.6068376068379</v>
      </c>
      <c r="Q182" s="228"/>
      <c r="R182" s="228"/>
      <c r="S182" s="228"/>
    </row>
    <row r="183" spans="1:19" ht="17.25" thickBot="1">
      <c r="A183" s="127" t="s">
        <v>262</v>
      </c>
      <c r="B183" s="128">
        <v>154</v>
      </c>
      <c r="C183" s="78">
        <v>-6.4516128999999997E-3</v>
      </c>
      <c r="D183" s="20">
        <v>153</v>
      </c>
      <c r="E183" s="21">
        <f t="shared" si="94"/>
        <v>-6.4935064935064939E-3</v>
      </c>
      <c r="F183" s="22">
        <f>IF(ISNUMBER(D183), $B199 * E183, "")</f>
        <v>-974.02597402597405</v>
      </c>
      <c r="G183" s="30">
        <v>155</v>
      </c>
      <c r="H183" s="21">
        <f t="shared" si="95"/>
        <v>6.4935064935064939E-3</v>
      </c>
      <c r="I183" s="105">
        <f>IF(ISNUMBER(G183), $B199 * H183, "")</f>
        <v>974.02597402597405</v>
      </c>
      <c r="J183" s="20">
        <v>156</v>
      </c>
      <c r="K183" s="21">
        <f t="shared" si="96"/>
        <v>1.2987012987012988E-2</v>
      </c>
      <c r="L183" s="22">
        <f>IF(ISNUMBER(J183), $B199 * K183, "")</f>
        <v>1948.0519480519481</v>
      </c>
      <c r="M183" s="30">
        <v>155</v>
      </c>
      <c r="N183" s="21">
        <f t="shared" si="97"/>
        <v>6.4935064935064939E-3</v>
      </c>
      <c r="O183" s="22">
        <f>IF(ISNUMBER(M183), $B199 * N183, "")</f>
        <v>974.02597402597405</v>
      </c>
      <c r="Q183" s="228"/>
      <c r="R183" s="228"/>
      <c r="S183" s="228"/>
    </row>
    <row r="184" spans="1:19" ht="17.25" thickBot="1">
      <c r="A184" s="125" t="s">
        <v>133</v>
      </c>
      <c r="B184" s="129">
        <v>2250</v>
      </c>
      <c r="C184" s="80">
        <v>-6.6225166000000004E-3</v>
      </c>
      <c r="D184" s="106">
        <v>2200</v>
      </c>
      <c r="E184" s="107">
        <f>IF(ISNUMBER(D184), (D184 - $B184) / $B184, "")</f>
        <v>-2.2222222222222223E-2</v>
      </c>
      <c r="F184" s="108">
        <f>IF(ISNUMBER(D184), $B199 * E184, "")</f>
        <v>-3333.3333333333335</v>
      </c>
      <c r="G184" s="109">
        <v>2270</v>
      </c>
      <c r="H184" s="107">
        <f>IF(ISNUMBER(G184), (G184 - $B184) / $B184, "")</f>
        <v>8.8888888888888889E-3</v>
      </c>
      <c r="I184" s="110">
        <f>IF(ISNUMBER(G184), $B199 * H184, "")</f>
        <v>1333.3333333333333</v>
      </c>
      <c r="J184" s="106">
        <v>2315</v>
      </c>
      <c r="K184" s="107">
        <f>IF(ISNUMBER(J184), (J184 - $B184) / $B184, "")</f>
        <v>2.8888888888888888E-2</v>
      </c>
      <c r="L184" s="108">
        <f>IF(ISNUMBER(J184), $B199 * K184, "")</f>
        <v>4333.333333333333</v>
      </c>
      <c r="M184" s="109">
        <v>2500</v>
      </c>
      <c r="N184" s="107">
        <f>IF(ISNUMBER(M184), (M184 - $B184) / $B184, "")</f>
        <v>0.1111111111111111</v>
      </c>
      <c r="O184" s="108">
        <f>IF(ISNUMBER(M184), $B199 * N184, "")</f>
        <v>16666.666666666664</v>
      </c>
      <c r="Q184" s="228"/>
      <c r="R184" s="228"/>
      <c r="S184" s="228"/>
    </row>
    <row r="185" spans="1:19" ht="17.25" thickBot="1">
      <c r="A185" s="125" t="s">
        <v>337</v>
      </c>
      <c r="B185" s="126">
        <v>1870</v>
      </c>
      <c r="C185" s="77">
        <v>-7.9575597000000001E-3</v>
      </c>
      <c r="D185" s="15">
        <v>1805</v>
      </c>
      <c r="E185" s="32">
        <f t="shared" ref="E185:E188" si="98">IF(ISNUMBER(D185), (D185 - $B185) / $B185, "")</f>
        <v>-3.4759358288770054E-2</v>
      </c>
      <c r="F185" s="18">
        <f>IF(ISNUMBER(D185), $B199 * E185, "")</f>
        <v>-5213.9037433155081</v>
      </c>
      <c r="G185" s="31">
        <v>1845</v>
      </c>
      <c r="H185" s="32">
        <f t="shared" ref="H185:H188" si="99">IF(ISNUMBER(G185), (G185 - $B185) / $B185, "")</f>
        <v>-1.3368983957219251E-2</v>
      </c>
      <c r="I185" s="101">
        <f>IF(ISNUMBER(G185), $B199 * H185, "")</f>
        <v>-2005.3475935828876</v>
      </c>
      <c r="J185" s="15">
        <v>1860</v>
      </c>
      <c r="K185" s="32">
        <f t="shared" ref="K185:K188" si="100">IF(ISNUMBER(J185), (J185 - $B185) / $B185, "")</f>
        <v>-5.3475935828877002E-3</v>
      </c>
      <c r="L185" s="18">
        <f>IF(ISNUMBER(J185), $B199 * K185, "")</f>
        <v>-802.13903743315507</v>
      </c>
      <c r="M185" s="31">
        <v>1830</v>
      </c>
      <c r="N185" s="32">
        <f t="shared" ref="N185:N188" si="101">IF(ISNUMBER(M185), (M185 - $B185) / $B185, "")</f>
        <v>-2.1390374331550801E-2</v>
      </c>
      <c r="O185" s="18">
        <f>IF(ISNUMBER(M185), $B199 * N185, "")</f>
        <v>-3208.5561497326203</v>
      </c>
      <c r="Q185" s="228"/>
      <c r="R185" s="228"/>
      <c r="S185" s="228"/>
    </row>
    <row r="186" spans="1:19" ht="17.25" thickBot="1">
      <c r="A186" s="125" t="s">
        <v>135</v>
      </c>
      <c r="B186" s="126">
        <v>204</v>
      </c>
      <c r="C186" s="77">
        <v>-9.7087379000000001E-3</v>
      </c>
      <c r="D186" s="15">
        <v>199</v>
      </c>
      <c r="E186" s="32">
        <f t="shared" si="98"/>
        <v>-2.4509803921568627E-2</v>
      </c>
      <c r="F186" s="18">
        <f>IF(ISNUMBER(D186), $B199 * E186, "")</f>
        <v>-3676.4705882352941</v>
      </c>
      <c r="G186" s="31">
        <v>202</v>
      </c>
      <c r="H186" s="32">
        <f t="shared" si="99"/>
        <v>-9.8039215686274508E-3</v>
      </c>
      <c r="I186" s="101">
        <f>IF(ISNUMBER(G186), $B199 * H186, "")</f>
        <v>-1470.5882352941176</v>
      </c>
      <c r="J186" s="15">
        <v>206</v>
      </c>
      <c r="K186" s="32">
        <f t="shared" si="100"/>
        <v>9.8039215686274508E-3</v>
      </c>
      <c r="L186" s="18">
        <f>IF(ISNUMBER(J186), $B199 * K186, "")</f>
        <v>1470.5882352941176</v>
      </c>
      <c r="M186" s="31">
        <v>208</v>
      </c>
      <c r="N186" s="32">
        <f t="shared" si="101"/>
        <v>1.9607843137254902E-2</v>
      </c>
      <c r="O186" s="18">
        <f>IF(ISNUMBER(M186), $B199 * N186, "")</f>
        <v>2941.1764705882351</v>
      </c>
      <c r="Q186" s="228"/>
      <c r="R186" s="228"/>
      <c r="S186" s="228"/>
    </row>
    <row r="187" spans="1:19" ht="17.25" thickBot="1">
      <c r="A187" s="125" t="s">
        <v>151</v>
      </c>
      <c r="B187" s="126">
        <v>61590</v>
      </c>
      <c r="C187" s="77">
        <v>-1.0761323499999999E-2</v>
      </c>
      <c r="D187" s="15">
        <v>59960</v>
      </c>
      <c r="E187" s="32">
        <f t="shared" si="98"/>
        <v>-2.6465335281701575E-2</v>
      </c>
      <c r="F187" s="18">
        <f>IF(ISNUMBER(D187), $B199 * E187, "")</f>
        <v>-3969.8002922552364</v>
      </c>
      <c r="G187" s="31">
        <v>60990</v>
      </c>
      <c r="H187" s="32">
        <f t="shared" si="99"/>
        <v>-9.74184120798831E-3</v>
      </c>
      <c r="I187" s="101">
        <f>IF(ISNUMBER(G187), $B199 * H187, "")</f>
        <v>-1461.2761811982466</v>
      </c>
      <c r="J187" s="15">
        <v>61540</v>
      </c>
      <c r="K187" s="32">
        <f t="shared" si="100"/>
        <v>-8.1182010066569246E-4</v>
      </c>
      <c r="L187" s="18">
        <f>IF(ISNUMBER(J187), $B199 * K187, "")</f>
        <v>-121.77301509985386</v>
      </c>
      <c r="M187" s="31">
        <v>60990</v>
      </c>
      <c r="N187" s="32">
        <f t="shared" si="101"/>
        <v>-9.74184120798831E-3</v>
      </c>
      <c r="O187" s="18">
        <f>IF(ISNUMBER(M187), $B199 * N187, "")</f>
        <v>-1461.2761811982466</v>
      </c>
      <c r="Q187" s="33"/>
      <c r="R187" s="33"/>
    </row>
    <row r="188" spans="1:19" ht="17.25" thickBot="1">
      <c r="A188" s="130" t="s">
        <v>333</v>
      </c>
      <c r="B188" s="131">
        <v>168000</v>
      </c>
      <c r="C188" s="79">
        <v>-1.1473962900000001E-2</v>
      </c>
      <c r="D188" s="24">
        <v>161150</v>
      </c>
      <c r="E188" s="25">
        <f t="shared" si="98"/>
        <v>-4.0773809523809525E-2</v>
      </c>
      <c r="F188" s="104">
        <f>IF(ISNUMBER(D188), $B199 * E188, "")</f>
        <v>-6116.0714285714284</v>
      </c>
      <c r="G188" s="102">
        <v>167350</v>
      </c>
      <c r="H188" s="25">
        <f t="shared" si="99"/>
        <v>-3.8690476190476192E-3</v>
      </c>
      <c r="I188" s="103">
        <f>IF(ISNUMBER(G188), $B199 * H188, "")</f>
        <v>-580.35714285714289</v>
      </c>
      <c r="J188" s="24">
        <v>170950</v>
      </c>
      <c r="K188" s="25">
        <f t="shared" si="100"/>
        <v>1.755952380952381E-2</v>
      </c>
      <c r="L188" s="104">
        <f>IF(ISNUMBER(J188), $B199 * K188, "")</f>
        <v>2633.9285714285716</v>
      </c>
      <c r="M188" s="102">
        <v>174750</v>
      </c>
      <c r="N188" s="25">
        <f t="shared" si="101"/>
        <v>4.0178571428571432E-2</v>
      </c>
      <c r="O188" s="104">
        <f>IF(ISNUMBER(M188), $B199 * N188, "")</f>
        <v>6026.7857142857147</v>
      </c>
      <c r="Q188" s="237"/>
      <c r="R188" s="238"/>
      <c r="S188" s="239"/>
    </row>
    <row r="189" spans="1:19">
      <c r="A189" s="123" t="s">
        <v>327</v>
      </c>
      <c r="B189" s="124">
        <v>579</v>
      </c>
      <c r="C189" s="76">
        <v>-1.3628620100000001E-2</v>
      </c>
      <c r="D189" s="13">
        <v>563</v>
      </c>
      <c r="E189" s="14">
        <f>IF(ISNUMBER(D189), (D189 - $B189) / $B189, "")</f>
        <v>-2.7633851468048358E-2</v>
      </c>
      <c r="F189" s="16">
        <f>IF(ISNUMBER(D189), $B199 * E189, "")</f>
        <v>-4145.0777202072541</v>
      </c>
      <c r="G189" s="29">
        <v>579</v>
      </c>
      <c r="H189" s="14">
        <f>IF(ISNUMBER(G189), (G189 - $B189) / $B189, "")</f>
        <v>0</v>
      </c>
      <c r="I189" s="100">
        <f>IF(ISNUMBER(G189), $B199 * H189, "")</f>
        <v>0</v>
      </c>
      <c r="J189" s="13">
        <v>579</v>
      </c>
      <c r="K189" s="14">
        <f>IF(ISNUMBER(J189), (J189 - $B189) / $B189, "")</f>
        <v>0</v>
      </c>
      <c r="L189" s="16">
        <f>IF(ISNUMBER(J189), $B199 * K189, "")</f>
        <v>0</v>
      </c>
      <c r="M189" s="29">
        <v>678</v>
      </c>
      <c r="N189" s="14">
        <f>IF(ISNUMBER(M189), (M189 - $B189) / $B189, "")</f>
        <v>0.17098445595854922</v>
      </c>
      <c r="O189" s="16">
        <f>IF(ISNUMBER(M189), $B199 * N189, "")</f>
        <v>25647.668393782384</v>
      </c>
      <c r="Q189" s="240"/>
      <c r="R189" s="241"/>
      <c r="S189" s="242"/>
    </row>
    <row r="190" spans="1:19" ht="17.25" thickBot="1">
      <c r="A190" s="125" t="s">
        <v>339</v>
      </c>
      <c r="B190" s="126">
        <v>111050</v>
      </c>
      <c r="C190" s="77">
        <v>-1.6821602500000001E-2</v>
      </c>
      <c r="D190" s="15">
        <v>107150</v>
      </c>
      <c r="E190" s="32">
        <f t="shared" ref="E190:E193" si="102">IF(ISNUMBER(D190), (D190 - $B190) / $B190, "")</f>
        <v>-3.5119315623592974E-2</v>
      </c>
      <c r="F190" s="18">
        <f>IF(ISNUMBER(D190), $B199 * E190, "")</f>
        <v>-5267.8973435389462</v>
      </c>
      <c r="G190" s="31">
        <v>109650</v>
      </c>
      <c r="H190" s="32">
        <f t="shared" ref="H190:H193" si="103">IF(ISNUMBER(G190), (G190 - $B190) / $B190, "")</f>
        <v>-1.2606933813597478E-2</v>
      </c>
      <c r="I190" s="101">
        <f>IF(ISNUMBER(G190), $B199 * H190, "")</f>
        <v>-1891.0400720396217</v>
      </c>
      <c r="J190" s="15">
        <v>110450</v>
      </c>
      <c r="K190" s="32">
        <f t="shared" ref="K190:K193" si="104">IF(ISNUMBER(J190), (J190 - $B190) / $B190, "")</f>
        <v>-5.4029716343989191E-3</v>
      </c>
      <c r="L190" s="18">
        <f>IF(ISNUMBER(J190), $B199 * K190, "")</f>
        <v>-810.44574515983788</v>
      </c>
      <c r="M190" s="31">
        <v>109200</v>
      </c>
      <c r="N190" s="32">
        <f t="shared" ref="N190:N193" si="105">IF(ISNUMBER(M190), (M190 - $B190) / $B190, "")</f>
        <v>-1.6659162539396668E-2</v>
      </c>
      <c r="O190" s="18">
        <f>IF(ISNUMBER(M190), $B199 * N190, "")</f>
        <v>-2498.8743809095004</v>
      </c>
      <c r="Q190" s="243"/>
      <c r="R190" s="244"/>
      <c r="S190" s="245"/>
    </row>
    <row r="191" spans="1:19" ht="17.25" thickBot="1">
      <c r="A191" s="125" t="s">
        <v>89</v>
      </c>
      <c r="B191" s="126">
        <v>921</v>
      </c>
      <c r="C191" s="77">
        <v>-1.91693291E-2</v>
      </c>
      <c r="D191" s="15">
        <v>901</v>
      </c>
      <c r="E191" s="32">
        <f t="shared" si="102"/>
        <v>-2.1715526601520086E-2</v>
      </c>
      <c r="F191" s="18">
        <f>IF(ISNUMBER(D191), $B199 * E191, "")</f>
        <v>-3257.328990228013</v>
      </c>
      <c r="G191" s="31">
        <v>915</v>
      </c>
      <c r="H191" s="32">
        <f t="shared" si="103"/>
        <v>-6.5146579804560263E-3</v>
      </c>
      <c r="I191" s="101">
        <f>IF(ISNUMBER(G191), $B199 * H191, "")</f>
        <v>-977.19869706840393</v>
      </c>
      <c r="J191" s="15">
        <v>923</v>
      </c>
      <c r="K191" s="32">
        <f t="shared" si="104"/>
        <v>2.1715526601520088E-3</v>
      </c>
      <c r="L191" s="18">
        <f>IF(ISNUMBER(J191), $B199 * K191, "")</f>
        <v>325.73289902280129</v>
      </c>
      <c r="M191" s="31">
        <v>911</v>
      </c>
      <c r="N191" s="32">
        <f t="shared" si="105"/>
        <v>-1.0857763300760043E-2</v>
      </c>
      <c r="O191" s="18">
        <f>IF(ISNUMBER(M191), $B199 * N191, "")</f>
        <v>-1628.6644951140065</v>
      </c>
      <c r="Q191" s="228"/>
      <c r="R191" s="228"/>
      <c r="S191" s="228"/>
    </row>
    <row r="192" spans="1:19" ht="17.25" thickBot="1">
      <c r="A192" s="125" t="s">
        <v>60</v>
      </c>
      <c r="B192" s="126">
        <v>3270</v>
      </c>
      <c r="C192" s="77">
        <v>-1.94902549E-2</v>
      </c>
      <c r="D192" s="15">
        <v>3155</v>
      </c>
      <c r="E192" s="32">
        <f t="shared" si="102"/>
        <v>-3.5168195718654434E-2</v>
      </c>
      <c r="F192" s="18">
        <f>IF(ISNUMBER(D192), $B199 * E192, "")</f>
        <v>-5275.2293577981654</v>
      </c>
      <c r="G192" s="31">
        <v>3235</v>
      </c>
      <c r="H192" s="32">
        <f t="shared" si="103"/>
        <v>-1.0703363914373088E-2</v>
      </c>
      <c r="I192" s="101">
        <f>IF(ISNUMBER(G192), $B199 * H192, "")</f>
        <v>-1605.5045871559632</v>
      </c>
      <c r="J192" s="15">
        <v>3280</v>
      </c>
      <c r="K192" s="32">
        <f t="shared" si="104"/>
        <v>3.0581039755351682E-3</v>
      </c>
      <c r="L192" s="18">
        <f>IF(ISNUMBER(J192), $B199 * K192, "")</f>
        <v>458.71559633027522</v>
      </c>
      <c r="M192" s="31">
        <v>3275</v>
      </c>
      <c r="N192" s="32">
        <f t="shared" si="105"/>
        <v>1.5290519877675841E-3</v>
      </c>
      <c r="O192" s="18">
        <f>IF(ISNUMBER(M192), $B199 * N192, "")</f>
        <v>229.35779816513761</v>
      </c>
      <c r="Q192" s="223"/>
      <c r="R192" s="223"/>
      <c r="S192" s="223"/>
    </row>
    <row r="193" spans="1:19" ht="17.25" thickBot="1">
      <c r="A193" s="127" t="s">
        <v>181</v>
      </c>
      <c r="B193" s="128">
        <v>928</v>
      </c>
      <c r="C193" s="78">
        <v>-2.10970464E-2</v>
      </c>
      <c r="D193" s="20">
        <v>905</v>
      </c>
      <c r="E193" s="21">
        <f t="shared" si="102"/>
        <v>-2.4784482758620691E-2</v>
      </c>
      <c r="F193" s="22">
        <f>IF(ISNUMBER(D193), $B199 * E193, "")</f>
        <v>-3717.6724137931037</v>
      </c>
      <c r="G193" s="30">
        <v>916</v>
      </c>
      <c r="H193" s="21">
        <f t="shared" si="103"/>
        <v>-1.2931034482758621E-2</v>
      </c>
      <c r="I193" s="105">
        <f>IF(ISNUMBER(G193), $B199 * H193, "")</f>
        <v>-1939.655172413793</v>
      </c>
      <c r="J193" s="20">
        <v>917</v>
      </c>
      <c r="K193" s="21">
        <f t="shared" si="104"/>
        <v>-1.1853448275862068E-2</v>
      </c>
      <c r="L193" s="22">
        <f>IF(ISNUMBER(J193), $B199 * K193, "")</f>
        <v>-1778.0172413793102</v>
      </c>
      <c r="M193" s="30">
        <v>914</v>
      </c>
      <c r="N193" s="21">
        <f t="shared" si="105"/>
        <v>-1.5086206896551725E-2</v>
      </c>
      <c r="O193" s="22">
        <f>IF(ISNUMBER(M193), $B199 * N193, "")</f>
        <v>-2262.9310344827586</v>
      </c>
      <c r="Q193" s="223"/>
      <c r="R193" s="223"/>
      <c r="S193" s="223"/>
    </row>
    <row r="194" spans="1:19" ht="17.25" thickBot="1">
      <c r="A194" s="125" t="s">
        <v>335</v>
      </c>
      <c r="B194" s="129">
        <v>6610</v>
      </c>
      <c r="C194" s="80">
        <v>-2.1465581099999999E-2</v>
      </c>
      <c r="D194" s="106">
        <v>6415</v>
      </c>
      <c r="E194" s="107">
        <f>IF(ISNUMBER(D194), (D194 - $B194) / $B194, "")</f>
        <v>-2.9500756429652043E-2</v>
      </c>
      <c r="F194" s="108">
        <f>IF(ISNUMBER(D194), $B199 * E194, "")</f>
        <v>-4425.1134644478061</v>
      </c>
      <c r="G194" s="109">
        <v>6530</v>
      </c>
      <c r="H194" s="107">
        <f>IF(ISNUMBER(G194), (G194 - $B194) / $B194, "")</f>
        <v>-1.2102874432677761E-2</v>
      </c>
      <c r="I194" s="110">
        <f>IF(ISNUMBER(G194), $B199 * H194, "")</f>
        <v>-1815.4311649016643</v>
      </c>
      <c r="J194" s="106">
        <v>6645</v>
      </c>
      <c r="K194" s="107">
        <f>IF(ISNUMBER(J194), (J194 - $B194) / $B194, "")</f>
        <v>5.2950075642965201E-3</v>
      </c>
      <c r="L194" s="108">
        <f>IF(ISNUMBER(J194), $B199 * K194, "")</f>
        <v>794.25113464447804</v>
      </c>
      <c r="M194" s="109">
        <v>6525</v>
      </c>
      <c r="N194" s="107">
        <f>IF(ISNUMBER(M194), (M194 - $B194) / $B194, "")</f>
        <v>-1.2859304084720122E-2</v>
      </c>
      <c r="O194" s="108">
        <f>IF(ISNUMBER(M194), $B199 * N194, "")</f>
        <v>-1928.8956127080182</v>
      </c>
      <c r="Q194" s="228"/>
      <c r="R194" s="228"/>
      <c r="S194" s="228"/>
    </row>
    <row r="195" spans="1:19" ht="17.25" thickBot="1">
      <c r="A195" s="125" t="s">
        <v>111</v>
      </c>
      <c r="B195" s="126">
        <v>3805</v>
      </c>
      <c r="C195" s="77">
        <v>-2.1850899699999999E-2</v>
      </c>
      <c r="D195" s="15">
        <v>3635</v>
      </c>
      <c r="E195" s="32">
        <f t="shared" ref="E195:E198" si="106">IF(ISNUMBER(D195), (D195 - $B195) / $B195, "")</f>
        <v>-4.4678055190538767E-2</v>
      </c>
      <c r="F195" s="18">
        <f>IF(ISNUMBER(D195), $B199 * E195, "")</f>
        <v>-6701.7082785808152</v>
      </c>
      <c r="G195" s="31">
        <v>3725</v>
      </c>
      <c r="H195" s="32">
        <f t="shared" ref="H195:H198" si="107">IF(ISNUMBER(G195), (G195 - $B195) / $B195, "")</f>
        <v>-2.1024967148488831E-2</v>
      </c>
      <c r="I195" s="101">
        <f>IF(ISNUMBER(G195), $B199 * H195, "")</f>
        <v>-3153.7450722733247</v>
      </c>
      <c r="J195" s="15">
        <v>3765</v>
      </c>
      <c r="K195" s="32">
        <f t="shared" ref="K195:K198" si="108">IF(ISNUMBER(J195), (J195 - $B195) / $B195, "")</f>
        <v>-1.0512483574244415E-2</v>
      </c>
      <c r="L195" s="18">
        <f>IF(ISNUMBER(J195), $B199 * K195, "")</f>
        <v>-1576.8725361366623</v>
      </c>
      <c r="M195" s="31">
        <v>3710</v>
      </c>
      <c r="N195" s="32">
        <f t="shared" ref="N195:N198" si="109">IF(ISNUMBER(M195), (M195 - $B195) / $B195, "")</f>
        <v>-2.4967148488830485E-2</v>
      </c>
      <c r="O195" s="18">
        <f>IF(ISNUMBER(M195), $B199 * N195, "")</f>
        <v>-3745.0722733245725</v>
      </c>
      <c r="Q195" s="228"/>
      <c r="R195" s="228"/>
      <c r="S195" s="228"/>
    </row>
    <row r="196" spans="1:19" ht="17.25" thickBot="1">
      <c r="A196" s="125" t="s">
        <v>149</v>
      </c>
      <c r="B196" s="126">
        <v>72.900000000000006</v>
      </c>
      <c r="C196" s="77">
        <v>-2.9294274299999999E-2</v>
      </c>
      <c r="D196" s="15">
        <v>73.2</v>
      </c>
      <c r="E196" s="32">
        <f t="shared" si="106"/>
        <v>4.1152263374485201E-3</v>
      </c>
      <c r="F196" s="18">
        <f>IF(ISNUMBER(D196), $B199 * E196, "")</f>
        <v>617.28395061727804</v>
      </c>
      <c r="G196" s="31">
        <v>74.099999999999994</v>
      </c>
      <c r="H196" s="32">
        <f t="shared" si="107"/>
        <v>1.646090534979408E-2</v>
      </c>
      <c r="I196" s="101">
        <f>IF(ISNUMBER(G196), $B199 * H196, "")</f>
        <v>2469.1358024691121</v>
      </c>
      <c r="J196" s="15">
        <v>74</v>
      </c>
      <c r="K196" s="32">
        <f t="shared" si="108"/>
        <v>1.5089163237311307E-2</v>
      </c>
      <c r="L196" s="18">
        <f>IF(ISNUMBER(J196), $B199 * K196, "")</f>
        <v>2263.3744855966961</v>
      </c>
      <c r="M196" s="31">
        <v>73.2</v>
      </c>
      <c r="N196" s="32">
        <f t="shared" si="109"/>
        <v>4.1152263374485201E-3</v>
      </c>
      <c r="O196" s="18">
        <f>IF(ISNUMBER(M196), $B199 * N196, "")</f>
        <v>617.28395061727804</v>
      </c>
      <c r="Q196" s="228"/>
      <c r="R196" s="228"/>
      <c r="S196" s="228"/>
    </row>
    <row r="197" spans="1:19">
      <c r="A197" s="125" t="s">
        <v>62</v>
      </c>
      <c r="B197" s="126">
        <v>25630</v>
      </c>
      <c r="C197" s="77">
        <v>-3.2830188699999999E-2</v>
      </c>
      <c r="D197" s="15">
        <v>24870</v>
      </c>
      <c r="E197" s="32">
        <f t="shared" si="106"/>
        <v>-2.9652750682793601E-2</v>
      </c>
      <c r="F197" s="18">
        <f>IF(ISNUMBER(D197), $B199 * E197, "")</f>
        <v>-4447.91260241904</v>
      </c>
      <c r="G197" s="31">
        <v>25480</v>
      </c>
      <c r="H197" s="32">
        <f t="shared" si="107"/>
        <v>-5.8525165821303156E-3</v>
      </c>
      <c r="I197" s="101">
        <f>IF(ISNUMBER(G197), $B199 * H197, "")</f>
        <v>-877.8774873195473</v>
      </c>
      <c r="J197" s="15">
        <v>25500</v>
      </c>
      <c r="K197" s="32">
        <f t="shared" si="108"/>
        <v>-5.0721810378462741E-3</v>
      </c>
      <c r="L197" s="18">
        <f>IF(ISNUMBER(J197), $B199 * K197, "")</f>
        <v>-760.82715567694106</v>
      </c>
      <c r="M197" s="31">
        <v>25450</v>
      </c>
      <c r="N197" s="32">
        <f t="shared" si="109"/>
        <v>-7.0230198985563796E-3</v>
      </c>
      <c r="O197" s="18">
        <f>IF(ISNUMBER(M197), $B199 * N197, "")</f>
        <v>-1053.4529847834569</v>
      </c>
      <c r="Q197" s="250"/>
      <c r="R197" s="251"/>
      <c r="S197" s="252"/>
    </row>
    <row r="198" spans="1:19" ht="17.25" thickBot="1">
      <c r="A198" s="130" t="s">
        <v>179</v>
      </c>
      <c r="B198" s="131">
        <v>51770</v>
      </c>
      <c r="C198" s="79">
        <v>-4.1828613700000003E-2</v>
      </c>
      <c r="D198" s="24">
        <v>49340</v>
      </c>
      <c r="E198" s="25">
        <f t="shared" si="106"/>
        <v>-4.6938381301912302E-2</v>
      </c>
      <c r="F198" s="104">
        <f>IF(ISNUMBER(D198), $B199 * E198, "")</f>
        <v>-7040.7571952868457</v>
      </c>
      <c r="G198" s="102">
        <v>49700</v>
      </c>
      <c r="H198" s="25">
        <f t="shared" si="107"/>
        <v>-3.9984547034962334E-2</v>
      </c>
      <c r="I198" s="103">
        <f>IF(ISNUMBER(G198), $B199 * H198, "")</f>
        <v>-5997.6820552443505</v>
      </c>
      <c r="J198" s="24">
        <v>49890</v>
      </c>
      <c r="K198" s="25">
        <f t="shared" si="108"/>
        <v>-3.6314467838516516E-2</v>
      </c>
      <c r="L198" s="104">
        <f>IF(ISNUMBER(J198), $B199 * K198, "")</f>
        <v>-5447.1701757774772</v>
      </c>
      <c r="M198" s="102">
        <v>49290</v>
      </c>
      <c r="N198" s="25">
        <f t="shared" si="109"/>
        <v>-4.790419161676647E-2</v>
      </c>
      <c r="O198" s="104">
        <f>IF(ISNUMBER(M198), $B199 * N198, "")</f>
        <v>-7185.6287425149703</v>
      </c>
      <c r="Q198" s="253"/>
      <c r="R198" s="254"/>
      <c r="S198" s="255"/>
    </row>
    <row r="199" spans="1:19" ht="17.25" thickBot="1">
      <c r="A199" s="132" t="s">
        <v>266</v>
      </c>
      <c r="B199" s="261">
        <f>$B$37</f>
        <v>150000</v>
      </c>
      <c r="C199" s="262"/>
      <c r="D199" s="26" t="s">
        <v>267</v>
      </c>
      <c r="E199" s="27">
        <f>IF(COUNT(E179:E198), SUM(E179:E198) / COUNT(E179:E198), 0)</f>
        <v>-2.9441838906731705E-2</v>
      </c>
      <c r="F199" s="28">
        <f>SUM(F179:F198)</f>
        <v>-88325.516720195112</v>
      </c>
      <c r="G199" s="26" t="s">
        <v>267</v>
      </c>
      <c r="H199" s="27">
        <f>IF(COUNT(H179:H198), SUM(H179:H198) / COUNT(H179:H198), 0)</f>
        <v>-9.8462692336935172E-3</v>
      </c>
      <c r="I199" s="28">
        <f>SUM(I179:I198)</f>
        <v>-29538.807701080546</v>
      </c>
      <c r="J199" s="26" t="s">
        <v>267</v>
      </c>
      <c r="K199" s="27">
        <f>IF(COUNT(K179:K198), SUM(K179:K198) / COUNT(K179:K198), 0)</f>
        <v>-1.2688402123799624E-3</v>
      </c>
      <c r="L199" s="28">
        <f>SUM(L179:L198)</f>
        <v>-3806.5206371398867</v>
      </c>
      <c r="M199" s="26" t="s">
        <v>267</v>
      </c>
      <c r="N199" s="27">
        <f>IF(COUNT(N179:N198), SUM(N179:N198) / COUNT(N179:N198), 0)</f>
        <v>6.0753050138767327E-3</v>
      </c>
      <c r="O199" s="28">
        <f>SUM(O179:O198)</f>
        <v>18225.915041630204</v>
      </c>
      <c r="Q199" s="256"/>
      <c r="R199" s="257"/>
      <c r="S199" s="258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87A67-8EB6-4729-B8B8-46BFB34A0F62}">
  <sheetPr codeName="Sheet30"/>
  <dimension ref="A1:S199"/>
  <sheetViews>
    <sheetView tabSelected="1"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2" t="s">
        <v>0</v>
      </c>
      <c r="B1" s="203"/>
      <c r="C1" s="203"/>
      <c r="D1" s="203"/>
      <c r="E1" s="203"/>
      <c r="F1" s="204"/>
      <c r="G1" s="205">
        <v>44620</v>
      </c>
      <c r="H1" s="206"/>
      <c r="I1" s="207"/>
      <c r="J1" s="202" t="s">
        <v>1</v>
      </c>
      <c r="K1" s="203"/>
      <c r="L1" s="203"/>
      <c r="M1" s="203"/>
      <c r="N1" s="203"/>
      <c r="O1" s="204"/>
      <c r="Q1" s="202" t="s">
        <v>2</v>
      </c>
      <c r="R1" s="204"/>
    </row>
    <row r="2" spans="1:19" ht="17.25" customHeight="1">
      <c r="A2" s="117" t="s">
        <v>3</v>
      </c>
      <c r="B2" s="208" t="s">
        <v>8</v>
      </c>
      <c r="C2" s="209"/>
      <c r="D2" s="209"/>
      <c r="E2" s="209"/>
      <c r="F2" s="210"/>
      <c r="G2" s="211" t="s">
        <v>46</v>
      </c>
      <c r="H2" s="212"/>
      <c r="I2" s="213"/>
      <c r="J2" s="1" t="s">
        <v>3</v>
      </c>
      <c r="K2" s="208" t="s">
        <v>316</v>
      </c>
      <c r="L2" s="209"/>
      <c r="M2" s="209"/>
      <c r="N2" s="209"/>
      <c r="O2" s="210"/>
      <c r="Q2" s="2" t="s">
        <v>6</v>
      </c>
      <c r="R2" s="3">
        <v>0.375</v>
      </c>
    </row>
    <row r="3" spans="1:19" ht="17.25" customHeight="1" thickBot="1">
      <c r="A3" s="118" t="s">
        <v>7</v>
      </c>
      <c r="B3" s="214" t="s">
        <v>324</v>
      </c>
      <c r="C3" s="215"/>
      <c r="D3" s="215"/>
      <c r="E3" s="215"/>
      <c r="F3" s="216"/>
      <c r="G3" s="21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-71,218 KRW (-2.37%)</v>
      </c>
      <c r="H3" s="218"/>
      <c r="I3" s="219"/>
      <c r="J3" s="4" t="s">
        <v>7</v>
      </c>
      <c r="K3" s="214" t="s">
        <v>317</v>
      </c>
      <c r="L3" s="215"/>
      <c r="M3" s="215"/>
      <c r="N3" s="215"/>
      <c r="O3" s="21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14" t="s">
        <v>16</v>
      </c>
      <c r="C4" s="215"/>
      <c r="D4" s="215"/>
      <c r="E4" s="215"/>
      <c r="F4" s="216"/>
      <c r="G4" s="211" t="s">
        <v>44</v>
      </c>
      <c r="H4" s="212"/>
      <c r="I4" s="213"/>
      <c r="J4" s="4" t="s">
        <v>11</v>
      </c>
      <c r="K4" s="214" t="s">
        <v>318</v>
      </c>
      <c r="L4" s="215"/>
      <c r="M4" s="215"/>
      <c r="N4" s="215"/>
      <c r="O4" s="21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14" t="s">
        <v>315</v>
      </c>
      <c r="C5" s="215"/>
      <c r="D5" s="215"/>
      <c r="E5" s="215"/>
      <c r="F5" s="216"/>
      <c r="G5" s="21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2,596 KRW (0.09%)</v>
      </c>
      <c r="H5" s="218"/>
      <c r="I5" s="219"/>
      <c r="J5" s="4" t="s">
        <v>15</v>
      </c>
      <c r="K5" s="214" t="s">
        <v>319</v>
      </c>
      <c r="L5" s="215"/>
      <c r="M5" s="215"/>
      <c r="N5" s="215"/>
      <c r="O5" s="216"/>
    </row>
    <row r="6" spans="1:19">
      <c r="A6" s="118" t="s">
        <v>18</v>
      </c>
      <c r="B6" s="214"/>
      <c r="C6" s="215"/>
      <c r="D6" s="215"/>
      <c r="E6" s="215"/>
      <c r="F6" s="216"/>
      <c r="G6" s="211" t="s">
        <v>45</v>
      </c>
      <c r="H6" s="212"/>
      <c r="I6" s="213"/>
      <c r="J6" s="4" t="s">
        <v>18</v>
      </c>
      <c r="K6" s="214" t="s">
        <v>320</v>
      </c>
      <c r="L6" s="215"/>
      <c r="M6" s="215"/>
      <c r="N6" s="215"/>
      <c r="O6" s="216"/>
    </row>
    <row r="7" spans="1:19" ht="17.25" thickBot="1">
      <c r="A7" s="118" t="s">
        <v>21</v>
      </c>
      <c r="B7" s="214"/>
      <c r="C7" s="215"/>
      <c r="D7" s="215"/>
      <c r="E7" s="215"/>
      <c r="F7" s="216"/>
      <c r="G7" s="21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-1,614 KRW (-0.06%)</v>
      </c>
      <c r="H7" s="218"/>
      <c r="I7" s="219"/>
      <c r="J7" s="4" t="s">
        <v>21</v>
      </c>
      <c r="K7" s="214" t="s">
        <v>321</v>
      </c>
      <c r="L7" s="215"/>
      <c r="M7" s="215"/>
      <c r="N7" s="215"/>
      <c r="O7" s="216"/>
    </row>
    <row r="8" spans="1:19" ht="17.25" thickBot="1">
      <c r="A8" s="118" t="s">
        <v>24</v>
      </c>
      <c r="B8" s="214"/>
      <c r="C8" s="215"/>
      <c r="D8" s="215"/>
      <c r="E8" s="215"/>
      <c r="F8" s="216"/>
      <c r="G8" s="211" t="s">
        <v>251</v>
      </c>
      <c r="H8" s="212"/>
      <c r="I8" s="213"/>
      <c r="J8" s="4" t="s">
        <v>24</v>
      </c>
      <c r="K8" s="214"/>
      <c r="L8" s="215"/>
      <c r="M8" s="215"/>
      <c r="N8" s="215"/>
      <c r="O8" s="216"/>
      <c r="Q8" s="202" t="s">
        <v>27</v>
      </c>
      <c r="R8" s="204"/>
    </row>
    <row r="9" spans="1:19" ht="17.25" thickBot="1">
      <c r="A9" s="118" t="s">
        <v>28</v>
      </c>
      <c r="B9" s="214"/>
      <c r="C9" s="215"/>
      <c r="D9" s="215"/>
      <c r="E9" s="215"/>
      <c r="F9" s="216"/>
      <c r="G9" s="21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-37,979 KRW (-1.27%)</v>
      </c>
      <c r="H9" s="218"/>
      <c r="I9" s="219"/>
      <c r="J9" s="4" t="s">
        <v>28</v>
      </c>
      <c r="K9" s="214"/>
      <c r="L9" s="215"/>
      <c r="M9" s="215"/>
      <c r="N9" s="215"/>
      <c r="O9" s="216"/>
      <c r="Q9" s="2" t="s">
        <v>29</v>
      </c>
      <c r="R9" s="6">
        <v>10</v>
      </c>
    </row>
    <row r="10" spans="1:19">
      <c r="A10" s="118" t="s">
        <v>30</v>
      </c>
      <c r="B10" s="214"/>
      <c r="C10" s="215"/>
      <c r="D10" s="215"/>
      <c r="E10" s="215"/>
      <c r="F10" s="216"/>
      <c r="G10" s="211" t="s">
        <v>47</v>
      </c>
      <c r="H10" s="212"/>
      <c r="I10" s="213"/>
      <c r="J10" s="4" t="s">
        <v>30</v>
      </c>
      <c r="K10" s="214" t="s">
        <v>322</v>
      </c>
      <c r="L10" s="215"/>
      <c r="M10" s="215"/>
      <c r="N10" s="215"/>
      <c r="O10" s="216"/>
      <c r="Q10" s="2" t="s">
        <v>31</v>
      </c>
      <c r="R10" s="6">
        <v>100</v>
      </c>
    </row>
    <row r="11" spans="1:19" ht="17.25" thickBot="1">
      <c r="A11" s="119" t="s">
        <v>32</v>
      </c>
      <c r="B11" s="220" t="s">
        <v>323</v>
      </c>
      <c r="C11" s="221"/>
      <c r="D11" s="221"/>
      <c r="E11" s="221"/>
      <c r="F11" s="222"/>
      <c r="G11" s="21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8"/>
      <c r="I11" s="219"/>
      <c r="J11" s="7" t="s">
        <v>32</v>
      </c>
      <c r="K11" s="220" t="s">
        <v>314</v>
      </c>
      <c r="L11" s="221"/>
      <c r="M11" s="221"/>
      <c r="N11" s="221"/>
      <c r="O11" s="222"/>
      <c r="Q11" s="65" t="s">
        <v>33</v>
      </c>
      <c r="R11" s="8">
        <v>1000</v>
      </c>
    </row>
    <row r="12" spans="1:19" ht="17.25" thickBot="1"/>
    <row r="13" spans="1:19" ht="17.25" customHeight="1" thickBot="1">
      <c r="A13" s="202" t="s">
        <v>34</v>
      </c>
      <c r="B13" s="203"/>
      <c r="C13" s="203"/>
      <c r="D13" s="203"/>
      <c r="E13" s="203"/>
      <c r="F13" s="203"/>
      <c r="G13" s="203"/>
      <c r="H13" s="203"/>
      <c r="I13" s="203"/>
      <c r="J13" s="203"/>
      <c r="K13" s="203"/>
      <c r="L13" s="203"/>
      <c r="M13" s="203"/>
      <c r="N13" s="203"/>
      <c r="O13" s="204"/>
      <c r="Q13" s="223"/>
      <c r="R13" s="223"/>
      <c r="S13" s="223"/>
    </row>
    <row r="14" spans="1:19" ht="17.25" customHeight="1" thickBot="1">
      <c r="A14" s="198" t="s">
        <v>35</v>
      </c>
      <c r="B14" s="202" t="s">
        <v>36</v>
      </c>
      <c r="C14" s="204"/>
      <c r="D14" s="202" t="s">
        <v>37</v>
      </c>
      <c r="E14" s="203"/>
      <c r="F14" s="204"/>
      <c r="G14" s="229">
        <f>_xlfn.IFNA(VLOOKUP(B14, 현재가테이블!$B$2:$D$200, 2, FALSE), "-")</f>
        <v>48446000</v>
      </c>
      <c r="H14" s="230"/>
      <c r="I14" s="231"/>
      <c r="J14" s="202" t="s">
        <v>38</v>
      </c>
      <c r="K14" s="203"/>
      <c r="L14" s="204"/>
      <c r="M14" s="232">
        <f>_xlfn.IFNA(VLOOKUP(B14, 현재가테이블!$B$2:$D$200, 3, FALSE), "-")</f>
        <v>4.5040769699999997E-2</v>
      </c>
      <c r="N14" s="233"/>
      <c r="O14" s="234"/>
      <c r="Q14" s="223"/>
      <c r="R14" s="223"/>
      <c r="S14" s="223"/>
    </row>
    <row r="15" spans="1:19" ht="17.25" customHeight="1" thickBot="1">
      <c r="A15" s="267" t="s">
        <v>39</v>
      </c>
      <c r="B15" s="268" t="str">
        <f>TEXT($G$1, "[$-ko-KR]yyyy-mm-dd(ddd) ") &amp; "오전 00:00"</f>
        <v>2022-02-28(월) 오전 00:00</v>
      </c>
      <c r="C15" s="269"/>
      <c r="D15" s="225" t="str">
        <f>TEXT($G$1, "[$-ko-KR]yyyy-mm-dd(ddd) ") &amp; "오후 14:00"</f>
        <v>2022-02-28(월) 오후 14:00</v>
      </c>
      <c r="E15" s="226"/>
      <c r="F15" s="227"/>
      <c r="G15" s="225" t="str">
        <f>TEXT($G$1, "[$-ko-KR]yyyy-mm-dd(ddd) ") &amp; "오후 19:00"</f>
        <v>2022-02-28(월) 오후 19:00</v>
      </c>
      <c r="H15" s="226"/>
      <c r="I15" s="227"/>
      <c r="J15" s="225" t="str">
        <f>TEXT($G$1, "[$-ko-KR]yyyy-mm-dd(ddd) ") &amp; "오후 21:00"</f>
        <v>2022-02-28(월) 오후 21:00</v>
      </c>
      <c r="K15" s="226"/>
      <c r="L15" s="227"/>
      <c r="M15" s="225" t="str">
        <f>TEXT($G$1+1, "[$-ko-KR]yyyy-mm-dd(ddd) ") &amp; "오전 00:00"</f>
        <v>2022-03-01(화) 오전 00:00</v>
      </c>
      <c r="N15" s="226"/>
      <c r="O15" s="227"/>
      <c r="Q15" s="223"/>
      <c r="R15" s="223"/>
      <c r="S15" s="223"/>
    </row>
    <row r="16" spans="1:19" ht="17.25" customHeight="1" thickBot="1">
      <c r="A16" s="26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9" t="s">
        <v>37</v>
      </c>
      <c r="H16" s="200" t="s">
        <v>40</v>
      </c>
      <c r="I16" s="201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8"/>
      <c r="R16" s="228"/>
      <c r="S16" s="22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3"/>
      <c r="R17" s="223"/>
      <c r="S17" s="223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3"/>
      <c r="R18" s="223"/>
      <c r="S18" s="223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8"/>
      <c r="R19" s="228"/>
      <c r="S19" s="22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8"/>
      <c r="R20" s="228"/>
      <c r="S20" s="22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8"/>
      <c r="R21" s="228"/>
      <c r="S21" s="22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8"/>
      <c r="R22" s="228"/>
      <c r="S22" s="22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8"/>
      <c r="R23" s="228"/>
      <c r="S23" s="22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8"/>
      <c r="R24" s="228"/>
      <c r="S24" s="22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7"/>
      <c r="R26" s="238"/>
      <c r="S26" s="23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0"/>
      <c r="R27" s="241"/>
      <c r="S27" s="24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3"/>
      <c r="R28" s="244"/>
      <c r="S28" s="24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8"/>
      <c r="R29" s="228"/>
      <c r="S29" s="22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3"/>
      <c r="R30" s="223"/>
      <c r="S30" s="223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3"/>
      <c r="R31" s="223"/>
      <c r="S31" s="223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8"/>
      <c r="R32" s="228"/>
      <c r="S32" s="22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8"/>
      <c r="R33" s="228"/>
      <c r="S33" s="22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8"/>
      <c r="R34" s="228"/>
      <c r="S34" s="22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0"/>
      <c r="R35" s="251"/>
      <c r="S35" s="25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3"/>
      <c r="R36" s="254"/>
      <c r="S36" s="255"/>
    </row>
    <row r="37" spans="1:19" ht="17.25" customHeight="1" thickBot="1">
      <c r="A37" s="132" t="s">
        <v>42</v>
      </c>
      <c r="B37" s="261">
        <v>150000</v>
      </c>
      <c r="C37" s="26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6"/>
      <c r="R37" s="257"/>
      <c r="S37" s="258"/>
    </row>
    <row r="38" spans="1:19" ht="17.25" customHeight="1"/>
    <row r="39" spans="1:19" ht="17.25" customHeight="1" thickBot="1"/>
    <row r="40" spans="1:19" ht="17.25" customHeight="1" thickBot="1">
      <c r="A40" s="202" t="s">
        <v>44</v>
      </c>
      <c r="B40" s="203"/>
      <c r="C40" s="203"/>
      <c r="D40" s="203"/>
      <c r="E40" s="203"/>
      <c r="F40" s="203"/>
      <c r="G40" s="203"/>
      <c r="H40" s="203"/>
      <c r="I40" s="203"/>
      <c r="J40" s="203"/>
      <c r="K40" s="203"/>
      <c r="L40" s="203"/>
      <c r="M40" s="203"/>
      <c r="N40" s="203"/>
      <c r="O40" s="204"/>
      <c r="Q40" s="223"/>
      <c r="R40" s="223"/>
      <c r="S40" s="223"/>
    </row>
    <row r="41" spans="1:19" ht="17.25" customHeight="1" thickBot="1">
      <c r="A41" s="198" t="s">
        <v>263</v>
      </c>
      <c r="B41" s="202" t="s">
        <v>49</v>
      </c>
      <c r="C41" s="204"/>
      <c r="D41" s="202" t="s">
        <v>57</v>
      </c>
      <c r="E41" s="203"/>
      <c r="F41" s="204"/>
      <c r="G41" s="229">
        <f>_xlfn.IFNA(VLOOKUP(B41, 현재가테이블!$B$2:$D$200, 2, FALSE), "-")</f>
        <v>48446000</v>
      </c>
      <c r="H41" s="230"/>
      <c r="I41" s="231"/>
      <c r="J41" s="202" t="s">
        <v>58</v>
      </c>
      <c r="K41" s="203"/>
      <c r="L41" s="204"/>
      <c r="M41" s="232">
        <f>_xlfn.IFNA(VLOOKUP(B41, 현재가테이블!$B$2:$D$200, 3, FALSE), "-")</f>
        <v>4.5040769699999997E-2</v>
      </c>
      <c r="N41" s="233"/>
      <c r="O41" s="234"/>
      <c r="Q41" s="223"/>
      <c r="R41" s="223"/>
      <c r="S41" s="223"/>
    </row>
    <row r="42" spans="1:19" ht="17.25" customHeight="1" thickBot="1">
      <c r="A42" s="263" t="s">
        <v>54</v>
      </c>
      <c r="B42" s="265" t="str">
        <f>TEXT($G$1, "[$-ko-KR]yyyy-mm-dd(ddd) ") &amp; "오전 00:00"</f>
        <v>2022-02-28(월) 오전 00:00</v>
      </c>
      <c r="C42" s="266"/>
      <c r="D42" s="225" t="str">
        <f>TEXT($G$1, "[$-ko-KR]yyyy-mm-dd(ddd) ") &amp; "오후 14:00"</f>
        <v>2022-02-28(월) 오후 14:00</v>
      </c>
      <c r="E42" s="226"/>
      <c r="F42" s="227"/>
      <c r="G42" s="225" t="str">
        <f>TEXT($G$1, "[$-ko-KR]yyyy-mm-dd(ddd) ") &amp; "오후 19:00"</f>
        <v>2022-02-28(월) 오후 19:00</v>
      </c>
      <c r="H42" s="226"/>
      <c r="I42" s="227"/>
      <c r="J42" s="225" t="str">
        <f>TEXT($G$1, "[$-ko-KR]yyyy-mm-dd(ddd) ") &amp; "오후 21:00"</f>
        <v>2022-02-28(월) 오후 21:00</v>
      </c>
      <c r="K42" s="226"/>
      <c r="L42" s="227"/>
      <c r="M42" s="225" t="str">
        <f>TEXT($G$1+1, "[$-ko-KR]yyyy-mm-dd(ddd) ") &amp; "오전 00:00"</f>
        <v>2022-03-01(화) 오전 00:00</v>
      </c>
      <c r="N42" s="226"/>
      <c r="O42" s="227"/>
      <c r="Q42" s="223"/>
      <c r="R42" s="223"/>
      <c r="S42" s="223"/>
    </row>
    <row r="43" spans="1:19" ht="17.25" customHeight="1" thickBot="1">
      <c r="A43" s="264"/>
      <c r="B43" s="121" t="s">
        <v>57</v>
      </c>
      <c r="C43" s="122" t="s">
        <v>58</v>
      </c>
      <c r="D43" s="2" t="s">
        <v>57</v>
      </c>
      <c r="E43" s="10" t="s">
        <v>264</v>
      </c>
      <c r="F43" s="11" t="s">
        <v>265</v>
      </c>
      <c r="G43" s="199" t="s">
        <v>57</v>
      </c>
      <c r="H43" s="200" t="s">
        <v>264</v>
      </c>
      <c r="I43" s="201" t="s">
        <v>265</v>
      </c>
      <c r="J43" s="10" t="s">
        <v>57</v>
      </c>
      <c r="K43" s="10" t="s">
        <v>264</v>
      </c>
      <c r="L43" s="115" t="s">
        <v>265</v>
      </c>
      <c r="M43" s="2" t="s">
        <v>57</v>
      </c>
      <c r="N43" s="10" t="s">
        <v>264</v>
      </c>
      <c r="O43" s="66" t="s">
        <v>265</v>
      </c>
      <c r="Q43" s="228"/>
      <c r="R43" s="228"/>
      <c r="S43" s="228"/>
    </row>
    <row r="44" spans="1:19" ht="17.25" customHeight="1" thickBot="1">
      <c r="A44" s="123" t="s">
        <v>97</v>
      </c>
      <c r="B44" s="124">
        <v>2.3999999999999998E-3</v>
      </c>
      <c r="C44" s="76">
        <v>4.3478260900000003E-2</v>
      </c>
      <c r="D44" s="13">
        <v>2.3E-3</v>
      </c>
      <c r="E44" s="14">
        <f>IF(ISNUMBER(D44), (D44 - $B44) / $B44, "")</f>
        <v>-4.1666666666666602E-2</v>
      </c>
      <c r="F44" s="16">
        <f>IF(ISNUMBER(D44), $B64 * E44, "")</f>
        <v>-6249.99999999999</v>
      </c>
      <c r="G44" s="29">
        <v>2.3E-3</v>
      </c>
      <c r="H44" s="14">
        <f>IF(ISNUMBER(G44), (G44 - $B44) / $B44, "")</f>
        <v>-4.1666666666666602E-2</v>
      </c>
      <c r="I44" s="100">
        <f>IF(ISNUMBER(G44), $B64 * H44, "")</f>
        <v>-6249.99999999999</v>
      </c>
      <c r="J44" s="13">
        <v>2.2000000000000001E-3</v>
      </c>
      <c r="K44" s="14">
        <f>IF(ISNUMBER(J44), (J44 - $B44) / $B44, "")</f>
        <v>-8.3333333333333204E-2</v>
      </c>
      <c r="L44" s="16">
        <f>IF(ISNUMBER(J44), $B64 * K44, "")</f>
        <v>-12499.99999999998</v>
      </c>
      <c r="M44" s="29">
        <v>2.3999999999999998E-3</v>
      </c>
      <c r="N44" s="14">
        <f>IF(ISNUMBER(M44), (M44 - $B44) / $B44, "")</f>
        <v>0</v>
      </c>
      <c r="O44" s="16">
        <f>IF(ISNUMBER(M44), $B64 * N44, "")</f>
        <v>0</v>
      </c>
      <c r="Q44" s="223"/>
      <c r="R44" s="223"/>
      <c r="S44" s="223"/>
    </row>
    <row r="45" spans="1:19" ht="17.25" customHeight="1" thickBot="1">
      <c r="A45" s="125" t="s">
        <v>149</v>
      </c>
      <c r="B45" s="126">
        <v>73.2</v>
      </c>
      <c r="C45" s="77">
        <v>4.1152263000000001E-3</v>
      </c>
      <c r="D45" s="15">
        <v>71</v>
      </c>
      <c r="E45" s="32">
        <f t="shared" ref="E45:E48" si="14">IF(ISNUMBER(D45), (D45 - $B45) / $B45, "")</f>
        <v>-3.0054644808743206E-2</v>
      </c>
      <c r="F45" s="18">
        <f>IF(ISNUMBER(D45), $B64 * E45, "")</f>
        <v>-4508.1967213114813</v>
      </c>
      <c r="G45" s="31">
        <v>71.900000000000006</v>
      </c>
      <c r="H45" s="32">
        <f t="shared" ref="H45:H48" si="15">IF(ISNUMBER(G45), (G45 - $B45) / $B45, "")</f>
        <v>-1.7759562841530015E-2</v>
      </c>
      <c r="I45" s="101">
        <f>IF(ISNUMBER(G45), $B64 * H45, "")</f>
        <v>-2663.9344262295022</v>
      </c>
      <c r="J45" s="15">
        <v>72</v>
      </c>
      <c r="K45" s="32">
        <f t="shared" ref="K45:K48" si="16">IF(ISNUMBER(J45), (J45 - $B45) / $B45, "")</f>
        <v>-1.6393442622950859E-2</v>
      </c>
      <c r="L45" s="18">
        <f>IF(ISNUMBER(J45), $B64 * K45, "")</f>
        <v>-2459.0163934426287</v>
      </c>
      <c r="M45" s="31">
        <v>72.7</v>
      </c>
      <c r="N45" s="32">
        <f t="shared" ref="N45:N48" si="17">IF(ISNUMBER(M45), (M45 - $B45) / $B45, "")</f>
        <v>-6.8306010928961746E-3</v>
      </c>
      <c r="O45" s="18">
        <f>IF(ISNUMBER(M45), $B64 * N45, "")</f>
        <v>-1024.5901639344263</v>
      </c>
      <c r="Q45" s="223"/>
      <c r="R45" s="223"/>
      <c r="S45" s="223"/>
    </row>
    <row r="46" spans="1:19" ht="17.25" customHeight="1" thickBot="1">
      <c r="A46" s="125" t="s">
        <v>230</v>
      </c>
      <c r="B46" s="126">
        <v>52.2</v>
      </c>
      <c r="C46" s="77">
        <v>3.8461538E-3</v>
      </c>
      <c r="D46" s="15">
        <v>52.5</v>
      </c>
      <c r="E46" s="32">
        <f t="shared" si="14"/>
        <v>5.7471264367815545E-3</v>
      </c>
      <c r="F46" s="18">
        <f>IF(ISNUMBER(D46), $B64 * E46, "")</f>
        <v>862.06896551723321</v>
      </c>
      <c r="G46" s="31">
        <v>51.3</v>
      </c>
      <c r="H46" s="32">
        <f t="shared" si="15"/>
        <v>-1.7241379310344935E-2</v>
      </c>
      <c r="I46" s="101">
        <f>IF(ISNUMBER(G46), $B64 * H46, "")</f>
        <v>-2586.2068965517401</v>
      </c>
      <c r="J46" s="15">
        <v>51.6</v>
      </c>
      <c r="K46" s="32">
        <f t="shared" si="16"/>
        <v>-1.1494252873563244E-2</v>
      </c>
      <c r="L46" s="18">
        <f>IF(ISNUMBER(J46), $B64 * K46, "")</f>
        <v>-1724.1379310344867</v>
      </c>
      <c r="M46" s="31">
        <v>51.8</v>
      </c>
      <c r="N46" s="32">
        <f t="shared" si="17"/>
        <v>-7.6628352490422545E-3</v>
      </c>
      <c r="O46" s="18">
        <f>IF(ISNUMBER(M46), $B64 * N46, "")</f>
        <v>-1149.4252873563382</v>
      </c>
      <c r="Q46" s="228"/>
      <c r="R46" s="228"/>
      <c r="S46" s="228"/>
    </row>
    <row r="47" spans="1:19" ht="17.25" customHeight="1" thickBot="1">
      <c r="A47" s="125" t="s">
        <v>212</v>
      </c>
      <c r="B47" s="126">
        <v>7.24</v>
      </c>
      <c r="C47" s="77">
        <v>1.3831258999999999E-3</v>
      </c>
      <c r="D47" s="15">
        <v>7.32</v>
      </c>
      <c r="E47" s="32">
        <f t="shared" si="14"/>
        <v>1.1049723756906087E-2</v>
      </c>
      <c r="F47" s="18">
        <f>IF(ISNUMBER(D47), $B64 * E47, "")</f>
        <v>1657.4585635359131</v>
      </c>
      <c r="G47" s="31">
        <v>7.28</v>
      </c>
      <c r="H47" s="32">
        <f t="shared" si="15"/>
        <v>5.5248618784530436E-3</v>
      </c>
      <c r="I47" s="101">
        <f>IF(ISNUMBER(G47), $B64 * H47, "")</f>
        <v>828.72928176795654</v>
      </c>
      <c r="J47" s="15">
        <v>7.31</v>
      </c>
      <c r="K47" s="32">
        <f t="shared" si="16"/>
        <v>9.668508287292734E-3</v>
      </c>
      <c r="L47" s="18">
        <f>IF(ISNUMBER(J47), $B64 * K47, "")</f>
        <v>1450.2762430939101</v>
      </c>
      <c r="M47" s="31">
        <v>7.59</v>
      </c>
      <c r="N47" s="32">
        <f t="shared" si="17"/>
        <v>4.8342541436464041E-2</v>
      </c>
      <c r="O47" s="18">
        <f>IF(ISNUMBER(M47), $B64 * N47, "")</f>
        <v>7251.3812154696061</v>
      </c>
      <c r="Q47" s="228"/>
      <c r="R47" s="228"/>
      <c r="S47" s="228"/>
    </row>
    <row r="48" spans="1:19" ht="17.25" customHeight="1" thickBot="1">
      <c r="A48" s="127" t="s">
        <v>145</v>
      </c>
      <c r="B48" s="128">
        <v>11.1</v>
      </c>
      <c r="C48" s="78">
        <v>0</v>
      </c>
      <c r="D48" s="20">
        <v>10.6</v>
      </c>
      <c r="E48" s="21">
        <f t="shared" si="14"/>
        <v>-4.504504504504505E-2</v>
      </c>
      <c r="F48" s="22">
        <f>IF(ISNUMBER(D48), $B64 * E48, "")</f>
        <v>-6756.7567567567576</v>
      </c>
      <c r="G48" s="30">
        <v>10.7</v>
      </c>
      <c r="H48" s="21">
        <f t="shared" si="15"/>
        <v>-3.603603603603607E-2</v>
      </c>
      <c r="I48" s="105">
        <f>IF(ISNUMBER(G48), $B64 * H48, "")</f>
        <v>-5405.4054054054104</v>
      </c>
      <c r="J48" s="20">
        <v>10.8</v>
      </c>
      <c r="K48" s="21">
        <f t="shared" si="16"/>
        <v>-2.7027027027026931E-2</v>
      </c>
      <c r="L48" s="22">
        <f>IF(ISNUMBER(J48), $B64 * K48, "")</f>
        <v>-4054.0540540540396</v>
      </c>
      <c r="M48" s="30">
        <v>11.1</v>
      </c>
      <c r="N48" s="21">
        <f t="shared" si="17"/>
        <v>0</v>
      </c>
      <c r="O48" s="22">
        <f>IF(ISNUMBER(M48), $B64 * N48, "")</f>
        <v>0</v>
      </c>
      <c r="Q48" s="228"/>
      <c r="R48" s="228"/>
      <c r="S48" s="228"/>
    </row>
    <row r="49" spans="1:19" ht="17.25" customHeight="1" thickBot="1">
      <c r="A49" s="125" t="s">
        <v>129</v>
      </c>
      <c r="B49" s="129">
        <v>50.2</v>
      </c>
      <c r="C49" s="80">
        <v>0</v>
      </c>
      <c r="D49" s="106">
        <v>47.8</v>
      </c>
      <c r="E49" s="107">
        <f>IF(ISNUMBER(D49), (D49 - $B49) / $B49, "")</f>
        <v>-4.7808764940239154E-2</v>
      </c>
      <c r="F49" s="108">
        <f>IF(ISNUMBER(D49), $B64 * E49, "")</f>
        <v>-7171.3147410358733</v>
      </c>
      <c r="G49" s="109">
        <v>48.3</v>
      </c>
      <c r="H49" s="107">
        <f>IF(ISNUMBER(G49), (G49 - $B49) / $B49, "")</f>
        <v>-3.7848605577689355E-2</v>
      </c>
      <c r="I49" s="110">
        <f>IF(ISNUMBER(G49), $B64 * H49, "")</f>
        <v>-5677.2908366534029</v>
      </c>
      <c r="J49" s="106">
        <v>48.2</v>
      </c>
      <c r="K49" s="107">
        <f>IF(ISNUMBER(J49), (J49 - $B49) / $B49, "")</f>
        <v>-3.9840637450199202E-2</v>
      </c>
      <c r="L49" s="108">
        <f>IF(ISNUMBER(J49), $B64 * K49, "")</f>
        <v>-5976.0956175298807</v>
      </c>
      <c r="M49" s="109">
        <v>49.4</v>
      </c>
      <c r="N49" s="107">
        <f>IF(ISNUMBER(M49), (M49 - $B49) / $B49, "")</f>
        <v>-1.5936254980079764E-2</v>
      </c>
      <c r="O49" s="108">
        <f>IF(ISNUMBER(M49), $B64 * N49, "")</f>
        <v>-2390.4382470119644</v>
      </c>
      <c r="Q49" s="228"/>
      <c r="R49" s="228"/>
      <c r="S49" s="228"/>
    </row>
    <row r="50" spans="1:19" ht="17.25" customHeight="1" thickBot="1">
      <c r="A50" s="125" t="s">
        <v>64</v>
      </c>
      <c r="B50" s="126">
        <v>30.4</v>
      </c>
      <c r="C50" s="77">
        <v>0</v>
      </c>
      <c r="D50" s="15">
        <v>29</v>
      </c>
      <c r="E50" s="32">
        <f t="shared" ref="E50:E53" si="18">IF(ISNUMBER(D50), (D50 - $B50) / $B50, "")</f>
        <v>-4.6052631578947324E-2</v>
      </c>
      <c r="F50" s="18">
        <f>IF(ISNUMBER(D50), $B64 * E50, "")</f>
        <v>-6907.8947368420986</v>
      </c>
      <c r="G50" s="31">
        <v>29.7</v>
      </c>
      <c r="H50" s="32">
        <f t="shared" ref="H50:H53" si="19">IF(ISNUMBER(G50), (G50 - $B50) / $B50, "")</f>
        <v>-2.3026315789473662E-2</v>
      </c>
      <c r="I50" s="101">
        <f>IF(ISNUMBER(G50), $B64 * H50, "")</f>
        <v>-3453.9473684210493</v>
      </c>
      <c r="J50" s="15">
        <v>29.5</v>
      </c>
      <c r="K50" s="32">
        <f t="shared" ref="K50:K53" si="20">IF(ISNUMBER(J50), (J50 - $B50) / $B50, "")</f>
        <v>-2.960526315789469E-2</v>
      </c>
      <c r="L50" s="18">
        <f>IF(ISNUMBER(J50), $B64 * K50, "")</f>
        <v>-4440.7894736842036</v>
      </c>
      <c r="M50" s="31">
        <v>30.1</v>
      </c>
      <c r="N50" s="32">
        <f t="shared" ref="N50:N53" si="21">IF(ISNUMBER(M50), (M50 - $B50) / $B50, "")</f>
        <v>-9.8684210526314865E-3</v>
      </c>
      <c r="O50" s="18">
        <f>IF(ISNUMBER(M50), $B64 * N50, "")</f>
        <v>-1480.263157894723</v>
      </c>
      <c r="Q50" s="228"/>
      <c r="R50" s="228"/>
      <c r="S50" s="228"/>
    </row>
    <row r="51" spans="1:19" ht="17.25" customHeight="1" thickBot="1">
      <c r="A51" s="125" t="s">
        <v>331</v>
      </c>
      <c r="B51" s="126">
        <v>9.1899999999999996E-2</v>
      </c>
      <c r="C51" s="77">
        <v>-4.3336944999999997E-3</v>
      </c>
      <c r="D51" s="15">
        <v>8.9599999999999999E-2</v>
      </c>
      <c r="E51" s="32">
        <f t="shared" si="18"/>
        <v>-2.5027203482045665E-2</v>
      </c>
      <c r="F51" s="18">
        <f>IF(ISNUMBER(D51), $B64 * E51, "")</f>
        <v>-3754.0805223068496</v>
      </c>
      <c r="G51" s="31">
        <v>8.9800000000000005E-2</v>
      </c>
      <c r="H51" s="32">
        <f t="shared" si="19"/>
        <v>-2.2850924918389453E-2</v>
      </c>
      <c r="I51" s="101">
        <f>IF(ISNUMBER(G51), $B64 * H51, "")</f>
        <v>-3427.6387377584178</v>
      </c>
      <c r="J51" s="15">
        <v>9.0300000000000005E-2</v>
      </c>
      <c r="K51" s="32">
        <f t="shared" si="20"/>
        <v>-1.741022850924908E-2</v>
      </c>
      <c r="L51" s="18">
        <f>IF(ISNUMBER(J51), $B64 * K51, "")</f>
        <v>-2611.5342763873618</v>
      </c>
      <c r="M51" s="31">
        <v>9.1899999999999996E-2</v>
      </c>
      <c r="N51" s="32">
        <f t="shared" si="21"/>
        <v>0</v>
      </c>
      <c r="O51" s="18">
        <f>IF(ISNUMBER(M51), $B64 * N51, "")</f>
        <v>0</v>
      </c>
      <c r="Q51" s="228"/>
      <c r="R51" s="228"/>
      <c r="S51" s="228"/>
    </row>
    <row r="52" spans="1:19" ht="17.25" customHeight="1" thickBot="1">
      <c r="A52" s="125" t="s">
        <v>206</v>
      </c>
      <c r="B52" s="126">
        <v>11.6</v>
      </c>
      <c r="C52" s="77">
        <v>-8.5470084999999998E-3</v>
      </c>
      <c r="D52" s="15">
        <v>11.2</v>
      </c>
      <c r="E52" s="32">
        <f t="shared" si="18"/>
        <v>-3.4482758620689689E-2</v>
      </c>
      <c r="F52" s="18">
        <f>IF(ISNUMBER(D52), $B64 * E52, "")</f>
        <v>-5172.4137931034538</v>
      </c>
      <c r="G52" s="31">
        <v>11.3</v>
      </c>
      <c r="H52" s="32">
        <f t="shared" si="19"/>
        <v>-2.5862068965517151E-2</v>
      </c>
      <c r="I52" s="101">
        <f>IF(ISNUMBER(G52), $B64 * H52, "")</f>
        <v>-3879.3103448275724</v>
      </c>
      <c r="J52" s="15">
        <v>11.3</v>
      </c>
      <c r="K52" s="32">
        <f t="shared" si="20"/>
        <v>-2.5862068965517151E-2</v>
      </c>
      <c r="L52" s="18">
        <f>IF(ISNUMBER(J52), $B64 * K52, "")</f>
        <v>-3879.3103448275724</v>
      </c>
      <c r="M52" s="31">
        <v>11.7</v>
      </c>
      <c r="N52" s="32">
        <f t="shared" si="21"/>
        <v>8.6206896551723842E-3</v>
      </c>
      <c r="O52" s="18">
        <f>IF(ISNUMBER(M52), $B64 * N52, "")</f>
        <v>1293.1034482758575</v>
      </c>
      <c r="Q52" s="33"/>
      <c r="R52" s="33"/>
    </row>
    <row r="53" spans="1:19" ht="17.25" customHeight="1" thickBot="1">
      <c r="A53" s="130" t="s">
        <v>141</v>
      </c>
      <c r="B53" s="131">
        <v>80.5</v>
      </c>
      <c r="C53" s="79">
        <v>-8.6206896999999998E-3</v>
      </c>
      <c r="D53" s="24">
        <v>77.2</v>
      </c>
      <c r="E53" s="25">
        <f t="shared" si="18"/>
        <v>-4.099378881987574E-2</v>
      </c>
      <c r="F53" s="104">
        <f>IF(ISNUMBER(D53), $B64 * E53, "")</f>
        <v>-6149.0683229813612</v>
      </c>
      <c r="G53" s="102">
        <v>78.099999999999994</v>
      </c>
      <c r="H53" s="25">
        <f t="shared" si="19"/>
        <v>-2.9813664596273364E-2</v>
      </c>
      <c r="I53" s="103">
        <f>IF(ISNUMBER(G53), $B64 * H53, "")</f>
        <v>-4472.0496894410044</v>
      </c>
      <c r="J53" s="24">
        <v>78.2</v>
      </c>
      <c r="K53" s="25">
        <f t="shared" si="20"/>
        <v>-2.8571428571428536E-2</v>
      </c>
      <c r="L53" s="104">
        <f>IF(ISNUMBER(J53), $B64 * K53, "")</f>
        <v>-4285.7142857142808</v>
      </c>
      <c r="M53" s="102">
        <v>80.3</v>
      </c>
      <c r="N53" s="25">
        <f t="shared" si="21"/>
        <v>-2.4844720496894762E-3</v>
      </c>
      <c r="O53" s="104">
        <f>IF(ISNUMBER(M53), $B64 * N53, "")</f>
        <v>-372.67080745342145</v>
      </c>
      <c r="Q53" s="237"/>
      <c r="R53" s="238"/>
      <c r="S53" s="239"/>
    </row>
    <row r="54" spans="1:19" ht="17.25" customHeight="1">
      <c r="A54" s="123" t="s">
        <v>175</v>
      </c>
      <c r="B54" s="124">
        <v>10.6</v>
      </c>
      <c r="C54" s="76">
        <v>-9.3457943999999994E-3</v>
      </c>
      <c r="D54" s="13">
        <v>10.3</v>
      </c>
      <c r="E54" s="14">
        <f>IF(ISNUMBER(D54), (D54 - $B54) / $B54, "")</f>
        <v>-2.830188679245273E-2</v>
      </c>
      <c r="F54" s="16">
        <f>IF(ISNUMBER(D54), $B64 * E54, "")</f>
        <v>-4245.28301886791</v>
      </c>
      <c r="G54" s="29">
        <v>10.3</v>
      </c>
      <c r="H54" s="14">
        <f>IF(ISNUMBER(G54), (G54 - $B54) / $B54, "")</f>
        <v>-2.830188679245273E-2</v>
      </c>
      <c r="I54" s="100">
        <f>IF(ISNUMBER(G54), $B64 * H54, "")</f>
        <v>-4245.28301886791</v>
      </c>
      <c r="J54" s="13">
        <v>10.4</v>
      </c>
      <c r="K54" s="14">
        <f>IF(ISNUMBER(J54), (J54 - $B54) / $B54, "")</f>
        <v>-1.886792452830182E-2</v>
      </c>
      <c r="L54" s="16">
        <f>IF(ISNUMBER(J54), $B64 * K54, "")</f>
        <v>-2830.1886792452729</v>
      </c>
      <c r="M54" s="29">
        <v>10.5</v>
      </c>
      <c r="N54" s="14">
        <f>IF(ISNUMBER(M54), (M54 - $B54) / $B54, "")</f>
        <v>-9.4339622641509101E-3</v>
      </c>
      <c r="O54" s="16">
        <f>IF(ISNUMBER(M54), $B64 * N54, "")</f>
        <v>-1415.0943396226364</v>
      </c>
      <c r="Q54" s="240"/>
      <c r="R54" s="241"/>
      <c r="S54" s="242"/>
    </row>
    <row r="55" spans="1:19" ht="17.25" customHeight="1" thickBot="1">
      <c r="A55" s="125" t="s">
        <v>125</v>
      </c>
      <c r="B55" s="126">
        <v>58.6</v>
      </c>
      <c r="C55" s="77">
        <v>-1.01351351E-2</v>
      </c>
      <c r="D55" s="15">
        <v>55.4</v>
      </c>
      <c r="E55" s="32">
        <f t="shared" ref="E55:E58" si="22">IF(ISNUMBER(D55), (D55 - $B55) / $B55, "")</f>
        <v>-5.4607508532423257E-2</v>
      </c>
      <c r="F55" s="18">
        <f>IF(ISNUMBER(D55), $B64 * E55, "")</f>
        <v>-8191.1262798634889</v>
      </c>
      <c r="G55" s="31">
        <v>56.2</v>
      </c>
      <c r="H55" s="32">
        <f t="shared" ref="H55:H58" si="23">IF(ISNUMBER(G55), (G55 - $B55) / $B55, "")</f>
        <v>-4.0955631399317384E-2</v>
      </c>
      <c r="I55" s="101">
        <f>IF(ISNUMBER(G55), $B64 * H55, "")</f>
        <v>-6143.3447098976076</v>
      </c>
      <c r="J55" s="15">
        <v>56.3</v>
      </c>
      <c r="K55" s="32">
        <f t="shared" ref="K55:K58" si="24">IF(ISNUMBER(J55), (J55 - $B55) / $B55, "")</f>
        <v>-3.9249146757679251E-2</v>
      </c>
      <c r="L55" s="18">
        <f>IF(ISNUMBER(J55), $B64 * K55, "")</f>
        <v>-5887.3720136518878</v>
      </c>
      <c r="M55" s="31">
        <v>57.9</v>
      </c>
      <c r="N55" s="32">
        <f t="shared" ref="N55:N58" si="25">IF(ISNUMBER(M55), (M55 - $B55) / $B55, "")</f>
        <v>-1.1945392491467624E-2</v>
      </c>
      <c r="O55" s="18">
        <f>IF(ISNUMBER(M55), $B64 * N55, "")</f>
        <v>-1791.8088737201438</v>
      </c>
      <c r="Q55" s="243"/>
      <c r="R55" s="244"/>
      <c r="S55" s="245"/>
    </row>
    <row r="56" spans="1:19" ht="17.25" customHeight="1" thickBot="1">
      <c r="A56" s="125" t="s">
        <v>119</v>
      </c>
      <c r="B56" s="126">
        <v>17.2</v>
      </c>
      <c r="C56" s="77">
        <v>-1.14942529E-2</v>
      </c>
      <c r="D56" s="15">
        <v>16.2</v>
      </c>
      <c r="E56" s="32">
        <f t="shared" si="22"/>
        <v>-5.8139534883720929E-2</v>
      </c>
      <c r="F56" s="18">
        <f>IF(ISNUMBER(D56), $B64 * E56, "")</f>
        <v>-8720.9302325581393</v>
      </c>
      <c r="G56" s="31">
        <v>16.7</v>
      </c>
      <c r="H56" s="32">
        <f t="shared" si="23"/>
        <v>-2.9069767441860465E-2</v>
      </c>
      <c r="I56" s="101">
        <f>IF(ISNUMBER(G56), $B64 * H56, "")</f>
        <v>-4360.4651162790697</v>
      </c>
      <c r="J56" s="15">
        <v>17.2</v>
      </c>
      <c r="K56" s="32">
        <f t="shared" si="24"/>
        <v>0</v>
      </c>
      <c r="L56" s="18">
        <f>IF(ISNUMBER(J56), $B64 * K56, "")</f>
        <v>0</v>
      </c>
      <c r="M56" s="31">
        <v>17.2</v>
      </c>
      <c r="N56" s="32">
        <f t="shared" si="25"/>
        <v>0</v>
      </c>
      <c r="O56" s="18">
        <f>IF(ISNUMBER(M56), $B64 * N56, "")</f>
        <v>0</v>
      </c>
      <c r="Q56" s="228"/>
      <c r="R56" s="228"/>
      <c r="S56" s="228"/>
    </row>
    <row r="57" spans="1:19" ht="17.25" customHeight="1" thickBot="1">
      <c r="A57" s="125" t="s">
        <v>204</v>
      </c>
      <c r="B57" s="126">
        <v>7.73</v>
      </c>
      <c r="C57" s="77">
        <v>-1.4030612200000001E-2</v>
      </c>
      <c r="D57" s="15">
        <v>7.7</v>
      </c>
      <c r="E57" s="32">
        <f t="shared" si="22"/>
        <v>-3.8809831824062413E-3</v>
      </c>
      <c r="F57" s="18">
        <f>IF(ISNUMBER(D57), $B64 * E57, "")</f>
        <v>-582.14747736093625</v>
      </c>
      <c r="G57" s="31">
        <v>7.72</v>
      </c>
      <c r="H57" s="32">
        <f t="shared" si="23"/>
        <v>-1.2936610608021571E-3</v>
      </c>
      <c r="I57" s="101">
        <f>IF(ISNUMBER(G57), $B64 * H57, "")</f>
        <v>-194.04915912032357</v>
      </c>
      <c r="J57" s="15">
        <v>7.94</v>
      </c>
      <c r="K57" s="32">
        <f t="shared" si="24"/>
        <v>2.7166882276843461E-2</v>
      </c>
      <c r="L57" s="18">
        <f>IF(ISNUMBER(J57), $B64 * K57, "")</f>
        <v>4075.0323415265193</v>
      </c>
      <c r="M57" s="31">
        <v>7.9</v>
      </c>
      <c r="N57" s="32">
        <f t="shared" si="25"/>
        <v>2.1992238033635179E-2</v>
      </c>
      <c r="O57" s="18">
        <f>IF(ISNUMBER(M57), $B64 * N57, "")</f>
        <v>3298.8357050452769</v>
      </c>
      <c r="Q57" s="223"/>
      <c r="R57" s="223"/>
      <c r="S57" s="223"/>
    </row>
    <row r="58" spans="1:19" ht="17.25" customHeight="1" thickBot="1">
      <c r="A58" s="127" t="s">
        <v>246</v>
      </c>
      <c r="B58" s="128">
        <v>56.3</v>
      </c>
      <c r="C58" s="78">
        <v>-1.57342657E-2</v>
      </c>
      <c r="D58" s="20">
        <v>55.7</v>
      </c>
      <c r="E58" s="21">
        <f t="shared" si="22"/>
        <v>-1.0657193605683736E-2</v>
      </c>
      <c r="F58" s="22">
        <f>IF(ISNUMBER(D58), $B64 * E58, "")</f>
        <v>-1598.5790408525604</v>
      </c>
      <c r="G58" s="30">
        <v>56</v>
      </c>
      <c r="H58" s="21">
        <f t="shared" si="23"/>
        <v>-5.3285968028418682E-3</v>
      </c>
      <c r="I58" s="105">
        <f>IF(ISNUMBER(G58), $B64 * H58, "")</f>
        <v>-799.28952042628021</v>
      </c>
      <c r="J58" s="20">
        <v>56.6</v>
      </c>
      <c r="K58" s="21">
        <f t="shared" si="24"/>
        <v>5.328596802841994E-3</v>
      </c>
      <c r="L58" s="22">
        <f>IF(ISNUMBER(J58), $B64 * K58, "")</f>
        <v>799.28952042629908</v>
      </c>
      <c r="M58" s="30">
        <v>56.5</v>
      </c>
      <c r="N58" s="21">
        <f t="shared" si="25"/>
        <v>3.5523978685613297E-3</v>
      </c>
      <c r="O58" s="22">
        <f>IF(ISNUMBER(M58), $B64 * N58, "")</f>
        <v>532.8596802841995</v>
      </c>
      <c r="Q58" s="223"/>
      <c r="R58" s="223"/>
      <c r="S58" s="223"/>
    </row>
    <row r="59" spans="1:19" ht="17.25" customHeight="1" thickBot="1">
      <c r="A59" s="125" t="s">
        <v>198</v>
      </c>
      <c r="B59" s="129">
        <v>48.1</v>
      </c>
      <c r="C59" s="80">
        <v>-1.63599182E-2</v>
      </c>
      <c r="D59" s="106">
        <v>47.4</v>
      </c>
      <c r="E59" s="107">
        <f>IF(ISNUMBER(D59), (D59 - $B59) / $B59, "")</f>
        <v>-1.4553014553014611E-2</v>
      </c>
      <c r="F59" s="108">
        <f>IF(ISNUMBER(D59), $B64 * E59, "")</f>
        <v>-2182.9521829521918</v>
      </c>
      <c r="G59" s="109">
        <v>47.3</v>
      </c>
      <c r="H59" s="107">
        <f>IF(ISNUMBER(G59), (G59 - $B59) / $B59, "")</f>
        <v>-1.663201663201672E-2</v>
      </c>
      <c r="I59" s="110">
        <f>IF(ISNUMBER(G59), $B64 * H59, "")</f>
        <v>-2494.8024948025081</v>
      </c>
      <c r="J59" s="106">
        <v>47.4</v>
      </c>
      <c r="K59" s="107">
        <f>IF(ISNUMBER(J59), (J59 - $B59) / $B59, "")</f>
        <v>-1.4553014553014611E-2</v>
      </c>
      <c r="L59" s="108">
        <f>IF(ISNUMBER(J59), $B64 * K59, "")</f>
        <v>-2182.9521829521918</v>
      </c>
      <c r="M59" s="109">
        <v>47.8</v>
      </c>
      <c r="N59" s="107">
        <f>IF(ISNUMBER(M59), (M59 - $B59) / $B59, "")</f>
        <v>-6.2370062370063258E-3</v>
      </c>
      <c r="O59" s="108">
        <f>IF(ISNUMBER(M59), $B64 * N59, "")</f>
        <v>-935.55093555094891</v>
      </c>
      <c r="Q59" s="228"/>
      <c r="R59" s="228"/>
      <c r="S59" s="228"/>
    </row>
    <row r="60" spans="1:19" ht="17.25" customHeight="1" thickBot="1">
      <c r="A60" s="125" t="s">
        <v>200</v>
      </c>
      <c r="B60" s="126">
        <v>11.5</v>
      </c>
      <c r="C60" s="77">
        <v>-1.7094017100000001E-2</v>
      </c>
      <c r="D60" s="15">
        <v>11.1</v>
      </c>
      <c r="E60" s="32">
        <f t="shared" ref="E60:E63" si="26">IF(ISNUMBER(D60), (D60 - $B60) / $B60, "")</f>
        <v>-3.4782608695652202E-2</v>
      </c>
      <c r="F60" s="18">
        <f>IF(ISNUMBER(D60), $B64 * E60, "")</f>
        <v>-5217.3913043478306</v>
      </c>
      <c r="G60" s="31">
        <v>11.2</v>
      </c>
      <c r="H60" s="32">
        <f t="shared" ref="H60:H63" si="27">IF(ISNUMBER(G60), (G60 - $B60) / $B60, "")</f>
        <v>-2.6086956521739191E-2</v>
      </c>
      <c r="I60" s="101">
        <f>IF(ISNUMBER(G60), $B64 * H60, "")</f>
        <v>-3913.0434782608786</v>
      </c>
      <c r="J60" s="15">
        <v>11.3</v>
      </c>
      <c r="K60" s="32">
        <f t="shared" ref="K60:K63" si="28">IF(ISNUMBER(J60), (J60 - $B60) / $B60, "")</f>
        <v>-1.7391304347826025E-2</v>
      </c>
      <c r="L60" s="18">
        <f>IF(ISNUMBER(J60), $B64 * K60, "")</f>
        <v>-2608.6956521739039</v>
      </c>
      <c r="M60" s="31">
        <v>11.4</v>
      </c>
      <c r="N60" s="32">
        <f t="shared" ref="N60:N63" si="29">IF(ISNUMBER(M60), (M60 - $B60) / $B60, "")</f>
        <v>-8.6956521739130124E-3</v>
      </c>
      <c r="O60" s="18">
        <f>IF(ISNUMBER(M60), $B64 * N60, "")</f>
        <v>-1304.347826086952</v>
      </c>
      <c r="Q60" s="228"/>
      <c r="R60" s="228"/>
      <c r="S60" s="228"/>
    </row>
    <row r="61" spans="1:19" ht="17.25" customHeight="1" thickBot="1">
      <c r="A61" s="125" t="s">
        <v>186</v>
      </c>
      <c r="B61" s="126">
        <v>10.3</v>
      </c>
      <c r="C61" s="77">
        <v>-1.9047618999999998E-2</v>
      </c>
      <c r="D61" s="15">
        <v>10.1</v>
      </c>
      <c r="E61" s="32">
        <f t="shared" si="26"/>
        <v>-1.9417475728155442E-2</v>
      </c>
      <c r="F61" s="18">
        <f>IF(ISNUMBER(D61), $B64 * E61, "")</f>
        <v>-2912.6213592233162</v>
      </c>
      <c r="G61" s="31">
        <v>10.199999999999999</v>
      </c>
      <c r="H61" s="32">
        <f t="shared" si="27"/>
        <v>-9.7087378640778078E-3</v>
      </c>
      <c r="I61" s="101">
        <f>IF(ISNUMBER(G61), $B64 * H61, "")</f>
        <v>-1456.3106796116713</v>
      </c>
      <c r="J61" s="15">
        <v>10.3</v>
      </c>
      <c r="K61" s="32">
        <f t="shared" si="28"/>
        <v>0</v>
      </c>
      <c r="L61" s="18">
        <f>IF(ISNUMBER(J61), $B64 * K61, "")</f>
        <v>0</v>
      </c>
      <c r="M61" s="31">
        <v>10.4</v>
      </c>
      <c r="N61" s="32">
        <f t="shared" si="29"/>
        <v>9.7087378640776344E-3</v>
      </c>
      <c r="O61" s="18">
        <f>IF(ISNUMBER(M61), $B64 * N61, "")</f>
        <v>1456.3106796116451</v>
      </c>
      <c r="Q61" s="228"/>
      <c r="R61" s="228"/>
      <c r="S61" s="228"/>
    </row>
    <row r="62" spans="1:19" ht="17.25" customHeight="1">
      <c r="A62" s="125" t="s">
        <v>234</v>
      </c>
      <c r="B62" s="126">
        <v>95.7</v>
      </c>
      <c r="C62" s="77">
        <v>-2.1472392600000001E-2</v>
      </c>
      <c r="D62" s="15">
        <v>93.2</v>
      </c>
      <c r="E62" s="32">
        <f t="shared" si="26"/>
        <v>-2.612330198537095E-2</v>
      </c>
      <c r="F62" s="18">
        <f>IF(ISNUMBER(D62), $B64 * E62, "")</f>
        <v>-3918.4952978056426</v>
      </c>
      <c r="G62" s="31">
        <v>93.1</v>
      </c>
      <c r="H62" s="32">
        <f t="shared" si="27"/>
        <v>-2.7168234064785877E-2</v>
      </c>
      <c r="I62" s="101">
        <f>IF(ISNUMBER(G62), $B64 * H62, "")</f>
        <v>-4075.2351097178816</v>
      </c>
      <c r="J62" s="15">
        <v>93.3</v>
      </c>
      <c r="K62" s="32">
        <f t="shared" si="28"/>
        <v>-2.5078369905956171E-2</v>
      </c>
      <c r="L62" s="18">
        <f>IF(ISNUMBER(J62), $B64 * K62, "")</f>
        <v>-3761.7554858934254</v>
      </c>
      <c r="M62" s="31">
        <v>96</v>
      </c>
      <c r="N62" s="32">
        <f t="shared" si="29"/>
        <v>3.1347962382444845E-3</v>
      </c>
      <c r="O62" s="18">
        <f>IF(ISNUMBER(M62), $B64 * N62, "")</f>
        <v>470.21943573667266</v>
      </c>
      <c r="Q62" s="250"/>
      <c r="R62" s="251"/>
      <c r="S62" s="252"/>
    </row>
    <row r="63" spans="1:19" ht="17.25" customHeight="1" thickBot="1">
      <c r="A63" s="130" t="s">
        <v>342</v>
      </c>
      <c r="B63" s="131">
        <v>9.5299999999999994</v>
      </c>
      <c r="C63" s="79">
        <v>-2.25641026E-2</v>
      </c>
      <c r="D63" s="24">
        <v>9.34</v>
      </c>
      <c r="E63" s="25">
        <f t="shared" si="26"/>
        <v>-1.9937040923399738E-2</v>
      </c>
      <c r="F63" s="104">
        <f>IF(ISNUMBER(D63), $B64 * E63, "")</f>
        <v>-2990.5561385099609</v>
      </c>
      <c r="G63" s="102">
        <v>9.32</v>
      </c>
      <c r="H63" s="25">
        <f t="shared" si="27"/>
        <v>-2.2035676810073356E-2</v>
      </c>
      <c r="I63" s="103">
        <f>IF(ISNUMBER(G63), $B64 * H63, "")</f>
        <v>-3305.3515215110033</v>
      </c>
      <c r="J63" s="24">
        <v>9.39</v>
      </c>
      <c r="K63" s="25">
        <f t="shared" si="28"/>
        <v>-1.4690451206715509E-2</v>
      </c>
      <c r="L63" s="104">
        <f>IF(ISNUMBER(J63), $B64 * K63, "")</f>
        <v>-2203.5676810073264</v>
      </c>
      <c r="M63" s="102">
        <v>9.5399999999999991</v>
      </c>
      <c r="N63" s="25">
        <f t="shared" si="29"/>
        <v>1.0493179433368088E-3</v>
      </c>
      <c r="O63" s="104">
        <f>IF(ISNUMBER(M63), $B64 * N63, "")</f>
        <v>157.39769150052132</v>
      </c>
      <c r="Q63" s="253"/>
      <c r="R63" s="254"/>
      <c r="S63" s="255"/>
    </row>
    <row r="64" spans="1:19" ht="17.25" customHeight="1" thickBot="1">
      <c r="A64" s="132" t="s">
        <v>266</v>
      </c>
      <c r="B64" s="261">
        <f>$B$37</f>
        <v>150000</v>
      </c>
      <c r="C64" s="262"/>
      <c r="D64" s="26" t="s">
        <v>267</v>
      </c>
      <c r="E64" s="27">
        <f>IF(COUNT(E44:E63), SUM(E44:E63) / COUNT(E44:E63), 0)</f>
        <v>-2.8236760132542227E-2</v>
      </c>
      <c r="F64" s="28">
        <f>SUM(F44:F63)</f>
        <v>-84710.280397626688</v>
      </c>
      <c r="G64" s="26" t="s">
        <v>267</v>
      </c>
      <c r="H64" s="27">
        <f>IF(COUNT(H44:H63), SUM(H44:H63) / COUNT(H44:H63), 0)</f>
        <v>-2.2658076410671756E-2</v>
      </c>
      <c r="I64" s="28">
        <f>SUM(I44:I63)</f>
        <v>-67974.229232015277</v>
      </c>
      <c r="J64" s="26" t="s">
        <v>267</v>
      </c>
      <c r="K64" s="27">
        <f>IF(COUNT(K44:K63), SUM(K44:K63) / COUNT(K44:K63), 0)</f>
        <v>-1.8360195322183911E-2</v>
      </c>
      <c r="L64" s="28">
        <f>SUM(L44:L63)</f>
        <v>-55080.58596655172</v>
      </c>
      <c r="M64" s="26" t="s">
        <v>267</v>
      </c>
      <c r="N64" s="27">
        <f>IF(COUNT(N44:N63), SUM(N44:N63) / COUNT(N44:N63), 0)</f>
        <v>8.6530607243074189E-4</v>
      </c>
      <c r="O64" s="28">
        <f>SUM(O44:O63)</f>
        <v>2595.9182172922247</v>
      </c>
      <c r="Q64" s="256"/>
      <c r="R64" s="257"/>
      <c r="S64" s="258"/>
    </row>
    <row r="65" spans="1:19" ht="17.25" customHeight="1"/>
    <row r="66" spans="1:19" ht="17.25" customHeight="1" thickBot="1"/>
    <row r="67" spans="1:19" ht="17.25" thickBot="1">
      <c r="A67" s="202" t="s">
        <v>45</v>
      </c>
      <c r="B67" s="203"/>
      <c r="C67" s="203"/>
      <c r="D67" s="203"/>
      <c r="E67" s="203"/>
      <c r="F67" s="203"/>
      <c r="G67" s="203"/>
      <c r="H67" s="203"/>
      <c r="I67" s="203"/>
      <c r="J67" s="203"/>
      <c r="K67" s="203"/>
      <c r="L67" s="203"/>
      <c r="M67" s="203"/>
      <c r="N67" s="203"/>
      <c r="O67" s="204"/>
      <c r="Q67" s="223"/>
      <c r="R67" s="223"/>
      <c r="S67" s="223"/>
    </row>
    <row r="68" spans="1:19" ht="17.25" thickBot="1">
      <c r="A68" s="198" t="s">
        <v>263</v>
      </c>
      <c r="B68" s="202" t="s">
        <v>49</v>
      </c>
      <c r="C68" s="204"/>
      <c r="D68" s="202" t="s">
        <v>57</v>
      </c>
      <c r="E68" s="203"/>
      <c r="F68" s="204"/>
      <c r="G68" s="229">
        <f>_xlfn.IFNA(VLOOKUP(B68, 현재가테이블!$B$2:$D$200, 2, FALSE), "-")</f>
        <v>48446000</v>
      </c>
      <c r="H68" s="230"/>
      <c r="I68" s="231"/>
      <c r="J68" s="202" t="s">
        <v>58</v>
      </c>
      <c r="K68" s="203"/>
      <c r="L68" s="204"/>
      <c r="M68" s="232">
        <f>_xlfn.IFNA(VLOOKUP(B68, 현재가테이블!$B$2:$D$200, 3, FALSE), "-")</f>
        <v>4.5040769699999997E-2</v>
      </c>
      <c r="N68" s="233"/>
      <c r="O68" s="234"/>
      <c r="Q68" s="223"/>
      <c r="R68" s="223"/>
      <c r="S68" s="223"/>
    </row>
    <row r="69" spans="1:19" ht="17.25" thickBot="1">
      <c r="A69" s="263" t="s">
        <v>54</v>
      </c>
      <c r="B69" s="265" t="str">
        <f>TEXT($G$1, "[$-ko-KR]yyyy-mm-dd(ddd) ") &amp; "오전 00:00"</f>
        <v>2022-02-28(월) 오전 00:00</v>
      </c>
      <c r="C69" s="266"/>
      <c r="D69" s="225" t="str">
        <f>TEXT($G$1, "[$-ko-KR]yyyy-mm-dd(ddd) ") &amp; "오후 14:00"</f>
        <v>2022-02-28(월) 오후 14:00</v>
      </c>
      <c r="E69" s="226"/>
      <c r="F69" s="227"/>
      <c r="G69" s="225" t="str">
        <f>TEXT($G$1, "[$-ko-KR]yyyy-mm-dd(ddd) ") &amp; "오후 19:00"</f>
        <v>2022-02-28(월) 오후 19:00</v>
      </c>
      <c r="H69" s="226"/>
      <c r="I69" s="227"/>
      <c r="J69" s="225" t="str">
        <f>TEXT($G$1, "[$-ko-KR]yyyy-mm-dd(ddd) ") &amp; "오후 21:00"</f>
        <v>2022-02-28(월) 오후 21:00</v>
      </c>
      <c r="K69" s="226"/>
      <c r="L69" s="227"/>
      <c r="M69" s="225" t="str">
        <f>TEXT($G$1+1, "[$-ko-KR]yyyy-mm-dd(ddd) ") &amp; "오전 00:00"</f>
        <v>2022-03-01(화) 오전 00:00</v>
      </c>
      <c r="N69" s="226"/>
      <c r="O69" s="227"/>
      <c r="Q69" s="223"/>
      <c r="R69" s="223"/>
      <c r="S69" s="223"/>
    </row>
    <row r="70" spans="1:19" ht="17.25" thickBot="1">
      <c r="A70" s="264"/>
      <c r="B70" s="121" t="s">
        <v>57</v>
      </c>
      <c r="C70" s="122" t="s">
        <v>58</v>
      </c>
      <c r="D70" s="2" t="s">
        <v>57</v>
      </c>
      <c r="E70" s="10" t="s">
        <v>264</v>
      </c>
      <c r="F70" s="11" t="s">
        <v>265</v>
      </c>
      <c r="G70" s="199" t="s">
        <v>57</v>
      </c>
      <c r="H70" s="200" t="s">
        <v>264</v>
      </c>
      <c r="I70" s="201" t="s">
        <v>265</v>
      </c>
      <c r="J70" s="10" t="s">
        <v>57</v>
      </c>
      <c r="K70" s="10" t="s">
        <v>264</v>
      </c>
      <c r="L70" s="115" t="s">
        <v>265</v>
      </c>
      <c r="M70" s="2" t="s">
        <v>57</v>
      </c>
      <c r="N70" s="10" t="s">
        <v>264</v>
      </c>
      <c r="O70" s="66" t="s">
        <v>265</v>
      </c>
      <c r="Q70" s="228"/>
      <c r="R70" s="228"/>
      <c r="S70" s="228"/>
    </row>
    <row r="71" spans="1:19" ht="17.25" thickBot="1">
      <c r="A71" s="123" t="s">
        <v>327</v>
      </c>
      <c r="B71" s="124">
        <v>678</v>
      </c>
      <c r="C71" s="76">
        <v>0.16095890409999999</v>
      </c>
      <c r="D71" s="13">
        <v>632</v>
      </c>
      <c r="E71" s="14">
        <f>IF(ISNUMBER(D71), (D71 - $B71) / $B71, "")</f>
        <v>-6.7846607669616518E-2</v>
      </c>
      <c r="F71" s="16">
        <f>IF(ISNUMBER(D71), $B91 * E71, "")</f>
        <v>-10176.991150442478</v>
      </c>
      <c r="G71" s="29">
        <v>722</v>
      </c>
      <c r="H71" s="14">
        <f>IF(ISNUMBER(G71), (G71 - $B71) / $B71, "")</f>
        <v>6.4896755162241887E-2</v>
      </c>
      <c r="I71" s="100">
        <f>IF(ISNUMBER(G71), $B91 * H71, "")</f>
        <v>9734.5132743362828</v>
      </c>
      <c r="J71" s="13">
        <v>698</v>
      </c>
      <c r="K71" s="14">
        <f>IF(ISNUMBER(J71), (J71 - $B71) / $B71, "")</f>
        <v>2.9498525073746312E-2</v>
      </c>
      <c r="L71" s="16">
        <f>IF(ISNUMBER(J71), $B91 * K71, "")</f>
        <v>4424.7787610619471</v>
      </c>
      <c r="M71" s="29">
        <v>697</v>
      </c>
      <c r="N71" s="14">
        <f>IF(ISNUMBER(M71), (M71 - $B71) / $B71, "")</f>
        <v>2.8023598820058997E-2</v>
      </c>
      <c r="O71" s="16">
        <f>IF(ISNUMBER(M71), $B91 * N71, "")</f>
        <v>4203.5398230088495</v>
      </c>
      <c r="Q71" s="223"/>
      <c r="R71" s="223"/>
      <c r="S71" s="223"/>
    </row>
    <row r="72" spans="1:19" ht="17.25" thickBot="1">
      <c r="A72" s="125" t="s">
        <v>56</v>
      </c>
      <c r="B72" s="126">
        <v>128</v>
      </c>
      <c r="C72" s="77">
        <v>4.06504065E-2</v>
      </c>
      <c r="D72" s="15">
        <v>122</v>
      </c>
      <c r="E72" s="32">
        <f t="shared" ref="E72:E75" si="30">IF(ISNUMBER(D72), (D72 - $B72) / $B72, "")</f>
        <v>-4.6875E-2</v>
      </c>
      <c r="F72" s="18">
        <f>IF(ISNUMBER(D72), $B91 * E72, "")</f>
        <v>-7031.25</v>
      </c>
      <c r="G72" s="31">
        <v>123</v>
      </c>
      <c r="H72" s="32">
        <f t="shared" ref="H72:H75" si="31">IF(ISNUMBER(G72), (G72 - $B72) / $B72, "")</f>
        <v>-3.90625E-2</v>
      </c>
      <c r="I72" s="101">
        <f>IF(ISNUMBER(G72), $B91 * H72, "")</f>
        <v>-5859.375</v>
      </c>
      <c r="J72" s="15">
        <v>123</v>
      </c>
      <c r="K72" s="32">
        <f t="shared" ref="K72:K75" si="32">IF(ISNUMBER(J72), (J72 - $B72) / $B72, "")</f>
        <v>-3.90625E-2</v>
      </c>
      <c r="L72" s="18">
        <f>IF(ISNUMBER(J72), $B91 * K72, "")</f>
        <v>-5859.375</v>
      </c>
      <c r="M72" s="31">
        <v>125</v>
      </c>
      <c r="N72" s="32">
        <f t="shared" ref="N72:N75" si="33">IF(ISNUMBER(M72), (M72 - $B72) / $B72, "")</f>
        <v>-2.34375E-2</v>
      </c>
      <c r="O72" s="18">
        <f>IF(ISNUMBER(M72), $B91 * N72, "")</f>
        <v>-3515.625</v>
      </c>
      <c r="Q72" s="223"/>
      <c r="R72" s="223"/>
      <c r="S72" s="223"/>
    </row>
    <row r="73" spans="1:19" ht="17.25" thickBot="1">
      <c r="A73" s="125" t="s">
        <v>222</v>
      </c>
      <c r="B73" s="126">
        <v>962</v>
      </c>
      <c r="C73" s="77">
        <v>1.7989418E-2</v>
      </c>
      <c r="D73" s="15">
        <v>902</v>
      </c>
      <c r="E73" s="32">
        <f t="shared" si="30"/>
        <v>-6.2370062370062374E-2</v>
      </c>
      <c r="F73" s="18">
        <f>IF(ISNUMBER(D73), $B91 * E73, "")</f>
        <v>-9355.5093555093554</v>
      </c>
      <c r="G73" s="31">
        <v>906</v>
      </c>
      <c r="H73" s="32">
        <f t="shared" si="31"/>
        <v>-5.8212058212058215E-2</v>
      </c>
      <c r="I73" s="101">
        <f>IF(ISNUMBER(G73), $B91 * H73, "")</f>
        <v>-8731.8087318087328</v>
      </c>
      <c r="J73" s="15">
        <v>909</v>
      </c>
      <c r="K73" s="32">
        <f t="shared" si="32"/>
        <v>-5.5093555093555097E-2</v>
      </c>
      <c r="L73" s="18">
        <f>IF(ISNUMBER(J73), $B91 * K73, "")</f>
        <v>-8264.0332640332654</v>
      </c>
      <c r="M73" s="31">
        <v>929</v>
      </c>
      <c r="N73" s="32">
        <f t="shared" si="33"/>
        <v>-3.4303534303534305E-2</v>
      </c>
      <c r="O73" s="18">
        <f>IF(ISNUMBER(M73), $B91 * N73, "")</f>
        <v>-5145.530145530146</v>
      </c>
      <c r="Q73" s="228"/>
      <c r="R73" s="228"/>
      <c r="S73" s="228"/>
    </row>
    <row r="74" spans="1:19" ht="17.25" thickBot="1">
      <c r="A74" s="125" t="s">
        <v>101</v>
      </c>
      <c r="B74" s="126">
        <v>634</v>
      </c>
      <c r="C74" s="77">
        <v>1.1164274300000001E-2</v>
      </c>
      <c r="D74" s="15">
        <v>623</v>
      </c>
      <c r="E74" s="32">
        <f t="shared" si="30"/>
        <v>-1.7350157728706624E-2</v>
      </c>
      <c r="F74" s="18">
        <f>IF(ISNUMBER(D74), $B91 * E74, "")</f>
        <v>-2602.5236593059935</v>
      </c>
      <c r="G74" s="31">
        <v>629</v>
      </c>
      <c r="H74" s="32">
        <f t="shared" si="31"/>
        <v>-7.8864353312302835E-3</v>
      </c>
      <c r="I74" s="101">
        <f>IF(ISNUMBER(G74), $B91 * H74, "")</f>
        <v>-1182.9652996845425</v>
      </c>
      <c r="J74" s="15">
        <v>638</v>
      </c>
      <c r="K74" s="32">
        <f t="shared" si="32"/>
        <v>6.3091482649842269E-3</v>
      </c>
      <c r="L74" s="18">
        <f>IF(ISNUMBER(J74), $B91 * K74, "")</f>
        <v>946.37223974763401</v>
      </c>
      <c r="M74" s="31">
        <v>640</v>
      </c>
      <c r="N74" s="32">
        <f t="shared" si="33"/>
        <v>9.4637223974763408E-3</v>
      </c>
      <c r="O74" s="18">
        <f>IF(ISNUMBER(M74), $B91 * N74, "")</f>
        <v>1419.558359621451</v>
      </c>
      <c r="Q74" s="228"/>
      <c r="R74" s="228"/>
      <c r="S74" s="228"/>
    </row>
    <row r="75" spans="1:19" ht="17.25" thickBot="1">
      <c r="A75" s="127" t="s">
        <v>135</v>
      </c>
      <c r="B75" s="128">
        <v>208</v>
      </c>
      <c r="C75" s="78">
        <v>4.8309179000000004E-3</v>
      </c>
      <c r="D75" s="20">
        <v>199</v>
      </c>
      <c r="E75" s="21">
        <f t="shared" si="30"/>
        <v>-4.3269230769230768E-2</v>
      </c>
      <c r="F75" s="22">
        <f>IF(ISNUMBER(D75), $B91 * E75, "")</f>
        <v>-6490.3846153846152</v>
      </c>
      <c r="G75" s="30">
        <v>201</v>
      </c>
      <c r="H75" s="21">
        <f t="shared" si="31"/>
        <v>-3.3653846153846152E-2</v>
      </c>
      <c r="I75" s="105">
        <f>IF(ISNUMBER(G75), $B91 * H75, "")</f>
        <v>-5048.0769230769229</v>
      </c>
      <c r="J75" s="20">
        <v>202</v>
      </c>
      <c r="K75" s="21">
        <f t="shared" si="32"/>
        <v>-2.8846153846153848E-2</v>
      </c>
      <c r="L75" s="22">
        <f>IF(ISNUMBER(J75), $B91 * K75, "")</f>
        <v>-4326.9230769230771</v>
      </c>
      <c r="M75" s="30">
        <v>205</v>
      </c>
      <c r="N75" s="21">
        <f t="shared" si="33"/>
        <v>-1.4423076923076924E-2</v>
      </c>
      <c r="O75" s="22">
        <f>IF(ISNUMBER(M75), $B91 * N75, "")</f>
        <v>-2163.4615384615386</v>
      </c>
      <c r="Q75" s="228"/>
      <c r="R75" s="228"/>
      <c r="S75" s="228"/>
    </row>
    <row r="76" spans="1:19" ht="17.25" thickBot="1">
      <c r="A76" s="125" t="s">
        <v>236</v>
      </c>
      <c r="B76" s="129">
        <v>108</v>
      </c>
      <c r="C76" s="80">
        <v>0</v>
      </c>
      <c r="D76" s="106">
        <v>105</v>
      </c>
      <c r="E76" s="107">
        <f>IF(ISNUMBER(D76), (D76 - $B76) / $B76, "")</f>
        <v>-2.7777777777777776E-2</v>
      </c>
      <c r="F76" s="108">
        <f>IF(ISNUMBER(D76), $B91 * E76, "")</f>
        <v>-4166.6666666666661</v>
      </c>
      <c r="G76" s="109">
        <v>106</v>
      </c>
      <c r="H76" s="107">
        <f>IF(ISNUMBER(G76), (G76 - $B76) / $B76, "")</f>
        <v>-1.8518518518518517E-2</v>
      </c>
      <c r="I76" s="110">
        <f>IF(ISNUMBER(G76), $B91 * H76, "")</f>
        <v>-2777.7777777777778</v>
      </c>
      <c r="J76" s="106">
        <v>107</v>
      </c>
      <c r="K76" s="107">
        <f>IF(ISNUMBER(J76), (J76 - $B76) / $B76, "")</f>
        <v>-9.2592592592592587E-3</v>
      </c>
      <c r="L76" s="108">
        <f>IF(ISNUMBER(J76), $B91 * K76, "")</f>
        <v>-1388.8888888888889</v>
      </c>
      <c r="M76" s="109">
        <v>108</v>
      </c>
      <c r="N76" s="107">
        <f>IF(ISNUMBER(M76), (M76 - $B76) / $B76, "")</f>
        <v>0</v>
      </c>
      <c r="O76" s="108">
        <f>IF(ISNUMBER(M76), $B91 * N76, "")</f>
        <v>0</v>
      </c>
      <c r="Q76" s="228"/>
      <c r="R76" s="228"/>
      <c r="S76" s="228"/>
    </row>
    <row r="77" spans="1:19" ht="17.25" thickBot="1">
      <c r="A77" s="125" t="s">
        <v>196</v>
      </c>
      <c r="B77" s="126">
        <v>126</v>
      </c>
      <c r="C77" s="77">
        <v>0</v>
      </c>
      <c r="D77" s="15">
        <v>122</v>
      </c>
      <c r="E77" s="32">
        <f t="shared" ref="E77:E80" si="34">IF(ISNUMBER(D77), (D77 - $B77) / $B77, "")</f>
        <v>-3.1746031746031744E-2</v>
      </c>
      <c r="F77" s="18">
        <f>IF(ISNUMBER(D77), $B91 * E77, "")</f>
        <v>-4761.9047619047615</v>
      </c>
      <c r="G77" s="31">
        <v>123</v>
      </c>
      <c r="H77" s="32">
        <f t="shared" ref="H77:H80" si="35">IF(ISNUMBER(G77), (G77 - $B77) / $B77, "")</f>
        <v>-2.3809523809523808E-2</v>
      </c>
      <c r="I77" s="101">
        <f>IF(ISNUMBER(G77), $B91 * H77, "")</f>
        <v>-3571.4285714285711</v>
      </c>
      <c r="J77" s="15">
        <v>123</v>
      </c>
      <c r="K77" s="32">
        <f t="shared" ref="K77:K80" si="36">IF(ISNUMBER(J77), (J77 - $B77) / $B77, "")</f>
        <v>-2.3809523809523808E-2</v>
      </c>
      <c r="L77" s="18">
        <f>IF(ISNUMBER(J77), $B91 * K77, "")</f>
        <v>-3571.4285714285711</v>
      </c>
      <c r="M77" s="31">
        <v>124</v>
      </c>
      <c r="N77" s="32">
        <f t="shared" ref="N77:N80" si="37">IF(ISNUMBER(M77), (M77 - $B77) / $B77, "")</f>
        <v>-1.5873015873015872E-2</v>
      </c>
      <c r="O77" s="18">
        <f>IF(ISNUMBER(M77), $B91 * N77, "")</f>
        <v>-2380.9523809523807</v>
      </c>
      <c r="Q77" s="228"/>
      <c r="R77" s="228"/>
      <c r="S77" s="228"/>
    </row>
    <row r="78" spans="1:19" ht="17.25" thickBot="1">
      <c r="A78" s="125" t="s">
        <v>103</v>
      </c>
      <c r="B78" s="126">
        <v>667</v>
      </c>
      <c r="C78" s="77">
        <v>-1.4970059999999999E-3</v>
      </c>
      <c r="D78" s="15">
        <v>642</v>
      </c>
      <c r="E78" s="32">
        <f t="shared" si="34"/>
        <v>-3.7481259370314844E-2</v>
      </c>
      <c r="F78" s="18">
        <f>IF(ISNUMBER(D78), $B91 * E78, "")</f>
        <v>-5622.1889055472266</v>
      </c>
      <c r="G78" s="31">
        <v>658</v>
      </c>
      <c r="H78" s="32">
        <f t="shared" si="35"/>
        <v>-1.3493253373313344E-2</v>
      </c>
      <c r="I78" s="101">
        <f>IF(ISNUMBER(G78), $B91 * H78, "")</f>
        <v>-2023.9880059970017</v>
      </c>
      <c r="J78" s="15">
        <v>666</v>
      </c>
      <c r="K78" s="32">
        <f t="shared" si="36"/>
        <v>-1.4992503748125937E-3</v>
      </c>
      <c r="L78" s="18">
        <f>IF(ISNUMBER(J78), $B91 * K78, "")</f>
        <v>-224.88755622188904</v>
      </c>
      <c r="M78" s="31">
        <v>668</v>
      </c>
      <c r="N78" s="32">
        <f t="shared" si="37"/>
        <v>1.4992503748125937E-3</v>
      </c>
      <c r="O78" s="18">
        <f>IF(ISNUMBER(M78), $B91 * N78, "")</f>
        <v>224.88755622188904</v>
      </c>
      <c r="Q78" s="228"/>
      <c r="R78" s="228"/>
      <c r="S78" s="228"/>
    </row>
    <row r="79" spans="1:19" ht="17.25" thickBot="1">
      <c r="A79" s="125" t="s">
        <v>115</v>
      </c>
      <c r="B79" s="126">
        <v>507</v>
      </c>
      <c r="C79" s="77">
        <v>-1.9685038999999998E-3</v>
      </c>
      <c r="D79" s="15" t="s">
        <v>349</v>
      </c>
      <c r="E79" s="32" t="str">
        <f t="shared" si="34"/>
        <v/>
      </c>
      <c r="F79" s="18" t="str">
        <f>IF(ISNUMBER(D79), $B91 * E79, "")</f>
        <v/>
      </c>
      <c r="G79" s="31" t="s">
        <v>349</v>
      </c>
      <c r="H79" s="32" t="str">
        <f t="shared" si="35"/>
        <v/>
      </c>
      <c r="I79" s="101" t="str">
        <f>IF(ISNUMBER(G79), $B91 * H79, "")</f>
        <v/>
      </c>
      <c r="J79" s="15" t="s">
        <v>349</v>
      </c>
      <c r="K79" s="32" t="str">
        <f t="shared" si="36"/>
        <v/>
      </c>
      <c r="L79" s="18" t="str">
        <f>IF(ISNUMBER(J79), $B91 * K79, "")</f>
        <v/>
      </c>
      <c r="M79" s="31" t="s">
        <v>349</v>
      </c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262</v>
      </c>
      <c r="B80" s="131">
        <v>155</v>
      </c>
      <c r="C80" s="79">
        <v>-6.4102563999999997E-3</v>
      </c>
      <c r="D80" s="24">
        <v>152</v>
      </c>
      <c r="E80" s="25">
        <f t="shared" si="34"/>
        <v>-1.935483870967742E-2</v>
      </c>
      <c r="F80" s="104">
        <f>IF(ISNUMBER(D80), $B91 * E80, "")</f>
        <v>-2903.2258064516132</v>
      </c>
      <c r="G80" s="102">
        <v>152</v>
      </c>
      <c r="H80" s="25">
        <f t="shared" si="35"/>
        <v>-1.935483870967742E-2</v>
      </c>
      <c r="I80" s="103">
        <f>IF(ISNUMBER(G80), $B91 * H80, "")</f>
        <v>-2903.2258064516132</v>
      </c>
      <c r="J80" s="24">
        <v>152</v>
      </c>
      <c r="K80" s="25">
        <f t="shared" si="36"/>
        <v>-1.935483870967742E-2</v>
      </c>
      <c r="L80" s="104">
        <f>IF(ISNUMBER(J80), $B91 * K80, "")</f>
        <v>-2903.2258064516132</v>
      </c>
      <c r="M80" s="102">
        <v>155</v>
      </c>
      <c r="N80" s="25">
        <f t="shared" si="37"/>
        <v>0</v>
      </c>
      <c r="O80" s="104">
        <f>IF(ISNUMBER(M80), $B91 * N80, "")</f>
        <v>0</v>
      </c>
      <c r="Q80" s="237"/>
      <c r="R80" s="238"/>
      <c r="S80" s="239"/>
    </row>
    <row r="81" spans="1:19">
      <c r="A81" s="123" t="s">
        <v>85</v>
      </c>
      <c r="B81" s="124">
        <v>213</v>
      </c>
      <c r="C81" s="76">
        <v>-9.3023255999999995E-3</v>
      </c>
      <c r="D81" s="13">
        <v>206</v>
      </c>
      <c r="E81" s="14">
        <f>IF(ISNUMBER(D81), (D81 - $B81) / $B81, "")</f>
        <v>-3.2863849765258218E-2</v>
      </c>
      <c r="F81" s="16">
        <f>IF(ISNUMBER(D81), $B91 * E81, "")</f>
        <v>-4929.5774647887329</v>
      </c>
      <c r="G81" s="29">
        <v>212</v>
      </c>
      <c r="H81" s="14">
        <f>IF(ISNUMBER(G81), (G81 - $B81) / $B81, "")</f>
        <v>-4.6948356807511738E-3</v>
      </c>
      <c r="I81" s="100">
        <f>IF(ISNUMBER(G81), $B91 * H81, "")</f>
        <v>-704.22535211267609</v>
      </c>
      <c r="J81" s="13">
        <v>218</v>
      </c>
      <c r="K81" s="14">
        <f>IF(ISNUMBER(J81), (J81 - $B81) / $B81, "")</f>
        <v>2.3474178403755867E-2</v>
      </c>
      <c r="L81" s="16">
        <f>IF(ISNUMBER(J81), $B91 * K81, "")</f>
        <v>3521.1267605633802</v>
      </c>
      <c r="M81" s="29">
        <v>226</v>
      </c>
      <c r="N81" s="14">
        <f>IF(ISNUMBER(M81), (M81 - $B81) / $B81, "")</f>
        <v>6.1032863849765258E-2</v>
      </c>
      <c r="O81" s="16">
        <f>IF(ISNUMBER(M81), $B91 * N81, "")</f>
        <v>9154.929577464789</v>
      </c>
      <c r="Q81" s="240"/>
      <c r="R81" s="241"/>
      <c r="S81" s="242"/>
    </row>
    <row r="82" spans="1:19" ht="17.25" thickBot="1">
      <c r="A82" s="125" t="s">
        <v>107</v>
      </c>
      <c r="B82" s="126">
        <v>106</v>
      </c>
      <c r="C82" s="77">
        <v>-9.3457943999999994E-3</v>
      </c>
      <c r="D82" s="15">
        <v>103</v>
      </c>
      <c r="E82" s="32">
        <f t="shared" ref="E82:E85" si="38">IF(ISNUMBER(D82), (D82 - $B82) / $B82, "")</f>
        <v>-2.8301886792452831E-2</v>
      </c>
      <c r="F82" s="18">
        <f>IF(ISNUMBER(D82), $B91 * E82, "")</f>
        <v>-4245.2830188679245</v>
      </c>
      <c r="G82" s="31">
        <v>104</v>
      </c>
      <c r="H82" s="32">
        <f t="shared" ref="H82:H85" si="39">IF(ISNUMBER(G82), (G82 - $B82) / $B82, "")</f>
        <v>-1.8867924528301886E-2</v>
      </c>
      <c r="I82" s="101">
        <f>IF(ISNUMBER(G82), $B91 * H82, "")</f>
        <v>-2830.1886792452829</v>
      </c>
      <c r="J82" s="15">
        <v>105</v>
      </c>
      <c r="K82" s="32">
        <f t="shared" ref="K82:K85" si="40">IF(ISNUMBER(J82), (J82 - $B82) / $B82, "")</f>
        <v>-9.433962264150943E-3</v>
      </c>
      <c r="L82" s="18">
        <f>IF(ISNUMBER(J82), $B91 * K82, "")</f>
        <v>-1415.0943396226414</v>
      </c>
      <c r="M82" s="31">
        <v>106</v>
      </c>
      <c r="N82" s="32">
        <f t="shared" ref="N82:N85" si="41">IF(ISNUMBER(M82), (M82 - $B82) / $B82, "")</f>
        <v>0</v>
      </c>
      <c r="O82" s="18">
        <f>IF(ISNUMBER(M82), $B91 * N82, "")</f>
        <v>0</v>
      </c>
      <c r="Q82" s="243"/>
      <c r="R82" s="244"/>
      <c r="S82" s="245"/>
    </row>
    <row r="83" spans="1:19" ht="17.25" thickBot="1">
      <c r="A83" s="125" t="s">
        <v>89</v>
      </c>
      <c r="B83" s="126">
        <v>911</v>
      </c>
      <c r="C83" s="77">
        <v>-9.7826087000000006E-3</v>
      </c>
      <c r="D83" s="15">
        <v>880</v>
      </c>
      <c r="E83" s="32">
        <f t="shared" si="38"/>
        <v>-3.4028540065861687E-2</v>
      </c>
      <c r="F83" s="18">
        <f>IF(ISNUMBER(D83), $B91 * E83, "")</f>
        <v>-5104.2810098792534</v>
      </c>
      <c r="G83" s="31">
        <v>888</v>
      </c>
      <c r="H83" s="32">
        <f t="shared" si="39"/>
        <v>-2.5246981339187707E-2</v>
      </c>
      <c r="I83" s="101">
        <f>IF(ISNUMBER(G83), $B91 * H83, "")</f>
        <v>-3787.0472008781562</v>
      </c>
      <c r="J83" s="15">
        <v>888</v>
      </c>
      <c r="K83" s="32">
        <f t="shared" si="40"/>
        <v>-2.5246981339187707E-2</v>
      </c>
      <c r="L83" s="18">
        <f>IF(ISNUMBER(J83), $B91 * K83, "")</f>
        <v>-3787.0472008781562</v>
      </c>
      <c r="M83" s="31">
        <v>911</v>
      </c>
      <c r="N83" s="32">
        <f t="shared" si="41"/>
        <v>0</v>
      </c>
      <c r="O83" s="18">
        <f>IF(ISNUMBER(M83), $B91 * N83, "")</f>
        <v>0</v>
      </c>
      <c r="Q83" s="228"/>
      <c r="R83" s="228"/>
      <c r="S83" s="228"/>
    </row>
    <row r="84" spans="1:19" ht="17.25" thickBot="1">
      <c r="A84" s="125" t="s">
        <v>79</v>
      </c>
      <c r="B84" s="126">
        <v>851</v>
      </c>
      <c r="C84" s="77">
        <v>-1.16144019E-2</v>
      </c>
      <c r="D84" s="15">
        <v>827</v>
      </c>
      <c r="E84" s="32">
        <f t="shared" si="38"/>
        <v>-2.8202115158636899E-2</v>
      </c>
      <c r="F84" s="18">
        <f>IF(ISNUMBER(D84), $B91 * E84, "")</f>
        <v>-4230.3172737955347</v>
      </c>
      <c r="G84" s="31">
        <v>839</v>
      </c>
      <c r="H84" s="32">
        <f t="shared" si="39"/>
        <v>-1.4101057579318449E-2</v>
      </c>
      <c r="I84" s="101">
        <f>IF(ISNUMBER(G84), $B91 * H84, "")</f>
        <v>-2115.1586368977673</v>
      </c>
      <c r="J84" s="15">
        <v>843</v>
      </c>
      <c r="K84" s="32">
        <f t="shared" si="40"/>
        <v>-9.4007050528789656E-3</v>
      </c>
      <c r="L84" s="18">
        <f>IF(ISNUMBER(J84), $B91 * K84, "")</f>
        <v>-1410.1057579318449</v>
      </c>
      <c r="M84" s="31">
        <v>858</v>
      </c>
      <c r="N84" s="32">
        <f t="shared" si="41"/>
        <v>8.2256169212690956E-3</v>
      </c>
      <c r="O84" s="18">
        <f>IF(ISNUMBER(M84), $B91 * N84, "")</f>
        <v>1233.8425381903644</v>
      </c>
      <c r="Q84" s="223"/>
      <c r="R84" s="223"/>
      <c r="S84" s="223"/>
    </row>
    <row r="85" spans="1:19" ht="17.25" thickBot="1">
      <c r="A85" s="127" t="s">
        <v>105</v>
      </c>
      <c r="B85" s="128">
        <v>833</v>
      </c>
      <c r="C85" s="78">
        <v>-1.18623962E-2</v>
      </c>
      <c r="D85" s="20">
        <v>797</v>
      </c>
      <c r="E85" s="21">
        <f t="shared" si="38"/>
        <v>-4.3217286914765909E-2</v>
      </c>
      <c r="F85" s="22">
        <f>IF(ISNUMBER(D85), $B91 * E85, "")</f>
        <v>-6482.5930372148869</v>
      </c>
      <c r="G85" s="30">
        <v>810</v>
      </c>
      <c r="H85" s="21">
        <f t="shared" si="39"/>
        <v>-2.7611044417767107E-2</v>
      </c>
      <c r="I85" s="105">
        <f>IF(ISNUMBER(G85), $B91 * H85, "")</f>
        <v>-4141.6566626650656</v>
      </c>
      <c r="J85" s="20">
        <v>812</v>
      </c>
      <c r="K85" s="21">
        <f t="shared" si="40"/>
        <v>-2.5210084033613446E-2</v>
      </c>
      <c r="L85" s="22">
        <f>IF(ISNUMBER(J85), $B91 * K85, "")</f>
        <v>-3781.5126050420167</v>
      </c>
      <c r="M85" s="30">
        <v>825</v>
      </c>
      <c r="N85" s="21">
        <f t="shared" si="41"/>
        <v>-9.6038415366146452E-3</v>
      </c>
      <c r="O85" s="22">
        <f>IF(ISNUMBER(M85), $B91 * N85, "")</f>
        <v>-1440.5762304921968</v>
      </c>
      <c r="Q85" s="223"/>
      <c r="R85" s="223"/>
      <c r="S85" s="223"/>
    </row>
    <row r="86" spans="1:19" ht="17.25" thickBot="1">
      <c r="A86" s="125" t="s">
        <v>51</v>
      </c>
      <c r="B86" s="129">
        <v>232</v>
      </c>
      <c r="C86" s="80">
        <v>-1.27659574E-2</v>
      </c>
      <c r="D86" s="106">
        <v>221</v>
      </c>
      <c r="E86" s="107">
        <f>IF(ISNUMBER(D86), (D86 - $B86) / $B86, "")</f>
        <v>-4.7413793103448273E-2</v>
      </c>
      <c r="F86" s="108">
        <f>IF(ISNUMBER(D86), $B91 * E86, "")</f>
        <v>-7112.0689655172409</v>
      </c>
      <c r="G86" s="109">
        <v>223</v>
      </c>
      <c r="H86" s="107">
        <f>IF(ISNUMBER(G86), (G86 - $B86) / $B86, "")</f>
        <v>-3.8793103448275863E-2</v>
      </c>
      <c r="I86" s="110">
        <f>IF(ISNUMBER(G86), $B91 * H86, "")</f>
        <v>-5818.9655172413795</v>
      </c>
      <c r="J86" s="106">
        <v>223</v>
      </c>
      <c r="K86" s="107">
        <f>IF(ISNUMBER(J86), (J86 - $B86) / $B86, "")</f>
        <v>-3.8793103448275863E-2</v>
      </c>
      <c r="L86" s="108">
        <f>IF(ISNUMBER(J86), $B91 * K86, "")</f>
        <v>-5818.9655172413795</v>
      </c>
      <c r="M86" s="109">
        <v>225</v>
      </c>
      <c r="N86" s="107">
        <f>IF(ISNUMBER(M86), (M86 - $B86) / $B86, "")</f>
        <v>-3.017241379310345E-2</v>
      </c>
      <c r="O86" s="108">
        <f>IF(ISNUMBER(M86), $B91 * N86, "")</f>
        <v>-4525.8620689655172</v>
      </c>
      <c r="Q86" s="228"/>
      <c r="R86" s="228"/>
      <c r="S86" s="228"/>
    </row>
    <row r="87" spans="1:19" ht="17.25" thickBot="1">
      <c r="A87" s="125" t="s">
        <v>121</v>
      </c>
      <c r="B87" s="126">
        <v>335</v>
      </c>
      <c r="C87" s="77">
        <v>-1.47058824E-2</v>
      </c>
      <c r="D87" s="15">
        <v>333</v>
      </c>
      <c r="E87" s="32">
        <f t="shared" ref="E87:E90" si="42">IF(ISNUMBER(D87), (D87 - $B87) / $B87, "")</f>
        <v>-5.9701492537313433E-3</v>
      </c>
      <c r="F87" s="18">
        <f>IF(ISNUMBER(D87), $B91 * E87, "")</f>
        <v>-895.52238805970148</v>
      </c>
      <c r="G87" s="31">
        <v>336</v>
      </c>
      <c r="H87" s="32">
        <f t="shared" ref="H87:H90" si="43">IF(ISNUMBER(G87), (G87 - $B87) / $B87, "")</f>
        <v>2.9850746268656717E-3</v>
      </c>
      <c r="I87" s="101">
        <f>IF(ISNUMBER(G87), $B91 * H87, "")</f>
        <v>447.76119402985074</v>
      </c>
      <c r="J87" s="15">
        <v>335</v>
      </c>
      <c r="K87" s="32">
        <f t="shared" ref="K87:K90" si="44">IF(ISNUMBER(J87), (J87 - $B87) / $B87, "")</f>
        <v>0</v>
      </c>
      <c r="L87" s="18">
        <f>IF(ISNUMBER(J87), $B91 * K87, "")</f>
        <v>0</v>
      </c>
      <c r="M87" s="31">
        <v>337</v>
      </c>
      <c r="N87" s="32">
        <f t="shared" ref="N87:N90" si="45">IF(ISNUMBER(M87), (M87 - $B87) / $B87, "")</f>
        <v>5.9701492537313433E-3</v>
      </c>
      <c r="O87" s="18">
        <f>IF(ISNUMBER(M87), $B91 * N87, "")</f>
        <v>895.52238805970148</v>
      </c>
      <c r="Q87" s="228"/>
      <c r="R87" s="228"/>
      <c r="S87" s="228"/>
    </row>
    <row r="88" spans="1:19" ht="17.25" thickBot="1">
      <c r="A88" s="125" t="s">
        <v>325</v>
      </c>
      <c r="B88" s="126">
        <v>269</v>
      </c>
      <c r="C88" s="77">
        <v>-2.1818181799999999E-2</v>
      </c>
      <c r="D88" s="15">
        <v>261</v>
      </c>
      <c r="E88" s="32">
        <f t="shared" si="42"/>
        <v>-2.9739776951672861E-2</v>
      </c>
      <c r="F88" s="18">
        <f>IF(ISNUMBER(D88), $B91 * E88, "")</f>
        <v>-4460.966542750929</v>
      </c>
      <c r="G88" s="31">
        <v>263</v>
      </c>
      <c r="H88" s="32">
        <f t="shared" si="43"/>
        <v>-2.2304832713754646E-2</v>
      </c>
      <c r="I88" s="101">
        <f>IF(ISNUMBER(G88), $B91 * H88, "")</f>
        <v>-3345.724907063197</v>
      </c>
      <c r="J88" s="15">
        <v>262</v>
      </c>
      <c r="K88" s="32">
        <f t="shared" si="44"/>
        <v>-2.6022304832713755E-2</v>
      </c>
      <c r="L88" s="18">
        <f>IF(ISNUMBER(J88), $B91 * K88, "")</f>
        <v>-3903.3457249070634</v>
      </c>
      <c r="M88" s="31">
        <v>266</v>
      </c>
      <c r="N88" s="32">
        <f t="shared" si="45"/>
        <v>-1.1152416356877323E-2</v>
      </c>
      <c r="O88" s="18">
        <f>IF(ISNUMBER(M88), $B91 * N88, "")</f>
        <v>-1672.8624535315985</v>
      </c>
      <c r="Q88" s="228"/>
      <c r="R88" s="228"/>
      <c r="S88" s="228"/>
    </row>
    <row r="89" spans="1:19">
      <c r="A89" s="125" t="s">
        <v>173</v>
      </c>
      <c r="B89" s="126">
        <v>894</v>
      </c>
      <c r="C89" s="77">
        <v>-2.29508197E-2</v>
      </c>
      <c r="D89" s="15">
        <v>890</v>
      </c>
      <c r="E89" s="32">
        <f t="shared" si="42"/>
        <v>-4.4742729306487695E-3</v>
      </c>
      <c r="F89" s="18">
        <f>IF(ISNUMBER(D89), $B91 * E89, "")</f>
        <v>-671.14093959731542</v>
      </c>
      <c r="G89" s="31">
        <v>894</v>
      </c>
      <c r="H89" s="32">
        <f t="shared" si="43"/>
        <v>0</v>
      </c>
      <c r="I89" s="101">
        <f>IF(ISNUMBER(G89), $B91 * H89, "")</f>
        <v>0</v>
      </c>
      <c r="J89" s="15">
        <v>897</v>
      </c>
      <c r="K89" s="32">
        <f t="shared" si="44"/>
        <v>3.3557046979865771E-3</v>
      </c>
      <c r="L89" s="18">
        <f>IF(ISNUMBER(J89), $B91 * K89, "")</f>
        <v>503.35570469798654</v>
      </c>
      <c r="M89" s="31">
        <v>909</v>
      </c>
      <c r="N89" s="32">
        <f t="shared" si="45"/>
        <v>1.6778523489932886E-2</v>
      </c>
      <c r="O89" s="18">
        <f>IF(ISNUMBER(M89), $B91 * N89, "")</f>
        <v>2516.7785234899329</v>
      </c>
      <c r="Q89" s="250"/>
      <c r="R89" s="251"/>
      <c r="S89" s="252"/>
    </row>
    <row r="90" spans="1:19" ht="17.25" thickBot="1">
      <c r="A90" s="130" t="s">
        <v>226</v>
      </c>
      <c r="B90" s="131">
        <v>359</v>
      </c>
      <c r="C90" s="79">
        <v>-2.4456521700000001E-2</v>
      </c>
      <c r="D90" s="24">
        <v>345</v>
      </c>
      <c r="E90" s="25">
        <f t="shared" si="42"/>
        <v>-3.8997214484679667E-2</v>
      </c>
      <c r="F90" s="104">
        <f>IF(ISNUMBER(D90), $B91 * E90, "")</f>
        <v>-5849.5821727019502</v>
      </c>
      <c r="G90" s="102">
        <v>350</v>
      </c>
      <c r="H90" s="25">
        <f t="shared" si="43"/>
        <v>-2.5069637883008356E-2</v>
      </c>
      <c r="I90" s="103">
        <f>IF(ISNUMBER(G90), $B91 * H90, "")</f>
        <v>-3760.4456824512536</v>
      </c>
      <c r="J90" s="24">
        <v>351</v>
      </c>
      <c r="K90" s="25">
        <f t="shared" si="44"/>
        <v>-2.2284122562674095E-2</v>
      </c>
      <c r="L90" s="104">
        <f>IF(ISNUMBER(J90), $B91 * K90, "")</f>
        <v>-3342.6183844011143</v>
      </c>
      <c r="M90" s="102">
        <v>358</v>
      </c>
      <c r="N90" s="25">
        <f t="shared" si="45"/>
        <v>-2.7855153203342618E-3</v>
      </c>
      <c r="O90" s="104">
        <f>IF(ISNUMBER(M90), $B91 * N90, "")</f>
        <v>-417.82729805013929</v>
      </c>
      <c r="Q90" s="253"/>
      <c r="R90" s="254"/>
      <c r="S90" s="255"/>
    </row>
    <row r="91" spans="1:19" ht="17.25" thickBot="1">
      <c r="A91" s="132" t="s">
        <v>266</v>
      </c>
      <c r="B91" s="261">
        <f>$B$37</f>
        <v>150000</v>
      </c>
      <c r="C91" s="262"/>
      <c r="D91" s="26" t="s">
        <v>267</v>
      </c>
      <c r="E91" s="27">
        <f>IF(COUNT(E71:E90), SUM(E71:E90) / COUNT(E71:E90), 0)</f>
        <v>-3.406736060855655E-2</v>
      </c>
      <c r="F91" s="28">
        <f>SUM(F71:F90)</f>
        <v>-97091.977734386179</v>
      </c>
      <c r="G91" s="26" t="s">
        <v>267</v>
      </c>
      <c r="H91" s="27">
        <f>IF(COUNT(H71:H90), SUM(H71:H90) / COUNT(H71:H90), 0)</f>
        <v>-1.6989397995232917E-2</v>
      </c>
      <c r="I91" s="28">
        <f>SUM(I71:I90)</f>
        <v>-48419.7842864138</v>
      </c>
      <c r="J91" s="26" t="s">
        <v>267</v>
      </c>
      <c r="K91" s="27">
        <f>IF(COUNT(K71:K90), SUM(K71:K90) / COUNT(K71:K90), 0)</f>
        <v>-1.4246252009789672E-2</v>
      </c>
      <c r="L91" s="28">
        <f>SUM(L71:L90)</f>
        <v>-40601.818227900578</v>
      </c>
      <c r="M91" s="26" t="s">
        <v>267</v>
      </c>
      <c r="N91" s="27">
        <f>IF(COUNT(N71:N90), SUM(N71:N90) / COUNT(N71:N90), 0)</f>
        <v>-5.6618889471106708E-4</v>
      </c>
      <c r="O91" s="28">
        <f>SUM(O71:O90)</f>
        <v>-1613.6383499265403</v>
      </c>
      <c r="Q91" s="256"/>
      <c r="R91" s="257"/>
      <c r="S91" s="258"/>
    </row>
    <row r="93" spans="1:19" ht="17.25" thickBot="1"/>
    <row r="94" spans="1:19" ht="17.25" thickBot="1">
      <c r="A94" s="202" t="s">
        <v>46</v>
      </c>
      <c r="B94" s="203"/>
      <c r="C94" s="203"/>
      <c r="D94" s="203"/>
      <c r="E94" s="203"/>
      <c r="F94" s="203"/>
      <c r="G94" s="203"/>
      <c r="H94" s="203"/>
      <c r="I94" s="203"/>
      <c r="J94" s="203"/>
      <c r="K94" s="203"/>
      <c r="L94" s="203"/>
      <c r="M94" s="203"/>
      <c r="N94" s="203"/>
      <c r="O94" s="204"/>
      <c r="Q94" s="223"/>
      <c r="R94" s="223"/>
      <c r="S94" s="223"/>
    </row>
    <row r="95" spans="1:19" ht="17.25" thickBot="1">
      <c r="A95" s="198" t="s">
        <v>263</v>
      </c>
      <c r="B95" s="202" t="s">
        <v>49</v>
      </c>
      <c r="C95" s="204"/>
      <c r="D95" s="202" t="s">
        <v>57</v>
      </c>
      <c r="E95" s="203"/>
      <c r="F95" s="204"/>
      <c r="G95" s="229">
        <f>_xlfn.IFNA(VLOOKUP(B95, 현재가테이블!$B$2:$D$200, 2, FALSE), "-")</f>
        <v>48446000</v>
      </c>
      <c r="H95" s="230"/>
      <c r="I95" s="231"/>
      <c r="J95" s="202" t="s">
        <v>58</v>
      </c>
      <c r="K95" s="203"/>
      <c r="L95" s="204"/>
      <c r="M95" s="232">
        <f>_xlfn.IFNA(VLOOKUP(B95, 현재가테이블!$B$2:$D$200, 3, FALSE), "-")</f>
        <v>4.5040769699999997E-2</v>
      </c>
      <c r="N95" s="233"/>
      <c r="O95" s="234"/>
      <c r="Q95" s="223"/>
      <c r="R95" s="223"/>
      <c r="S95" s="223"/>
    </row>
    <row r="96" spans="1:19" ht="17.25" thickBot="1">
      <c r="A96" s="263" t="s">
        <v>54</v>
      </c>
      <c r="B96" s="265" t="str">
        <f>TEXT($G$1, "[$-ko-KR]yyyy-mm-dd(ddd) ") &amp; "오전 00:00"</f>
        <v>2022-02-28(월) 오전 00:00</v>
      </c>
      <c r="C96" s="266"/>
      <c r="D96" s="225" t="str">
        <f>TEXT($G$1, "[$-ko-KR]yyyy-mm-dd(ddd) ") &amp; "오후 14:00"</f>
        <v>2022-02-28(월) 오후 14:00</v>
      </c>
      <c r="E96" s="226"/>
      <c r="F96" s="227"/>
      <c r="G96" s="225" t="str">
        <f>TEXT($G$1, "[$-ko-KR]yyyy-mm-dd(ddd) ") &amp; "오후 19:00"</f>
        <v>2022-02-28(월) 오후 19:00</v>
      </c>
      <c r="H96" s="226"/>
      <c r="I96" s="227"/>
      <c r="J96" s="225" t="str">
        <f>TEXT($G$1, "[$-ko-KR]yyyy-mm-dd(ddd) ") &amp; "오후 21:00"</f>
        <v>2022-02-28(월) 오후 21:00</v>
      </c>
      <c r="K96" s="226"/>
      <c r="L96" s="227"/>
      <c r="M96" s="225" t="str">
        <f>TEXT($G$1+1, "[$-ko-KR]yyyy-mm-dd(ddd) ") &amp; "오전 00:00"</f>
        <v>2022-03-01(화) 오전 00:00</v>
      </c>
      <c r="N96" s="226"/>
      <c r="O96" s="227"/>
      <c r="Q96" s="223"/>
      <c r="R96" s="223"/>
      <c r="S96" s="223"/>
    </row>
    <row r="97" spans="1:19" ht="17.25" thickBot="1">
      <c r="A97" s="264"/>
      <c r="B97" s="121" t="s">
        <v>57</v>
      </c>
      <c r="C97" s="122" t="s">
        <v>58</v>
      </c>
      <c r="D97" s="2" t="s">
        <v>57</v>
      </c>
      <c r="E97" s="10" t="s">
        <v>264</v>
      </c>
      <c r="F97" s="11" t="s">
        <v>265</v>
      </c>
      <c r="G97" s="199" t="s">
        <v>57</v>
      </c>
      <c r="H97" s="200" t="s">
        <v>264</v>
      </c>
      <c r="I97" s="201" t="s">
        <v>265</v>
      </c>
      <c r="J97" s="10" t="s">
        <v>57</v>
      </c>
      <c r="K97" s="10" t="s">
        <v>264</v>
      </c>
      <c r="L97" s="115" t="s">
        <v>265</v>
      </c>
      <c r="M97" s="2" t="s">
        <v>57</v>
      </c>
      <c r="N97" s="10" t="s">
        <v>264</v>
      </c>
      <c r="O97" s="66" t="s">
        <v>265</v>
      </c>
      <c r="Q97" s="228"/>
      <c r="R97" s="228"/>
      <c r="S97" s="228"/>
    </row>
    <row r="98" spans="1:19" ht="17.25" thickBot="1">
      <c r="A98" s="123" t="s">
        <v>327</v>
      </c>
      <c r="B98" s="124">
        <v>678</v>
      </c>
      <c r="C98" s="76">
        <v>0.16095890409999999</v>
      </c>
      <c r="D98" s="13">
        <v>632</v>
      </c>
      <c r="E98" s="14">
        <f>IF(ISNUMBER(D98), (D98 - $B98) / $B98, "")</f>
        <v>-6.7846607669616518E-2</v>
      </c>
      <c r="F98" s="16">
        <f>IF(ISNUMBER(D98), $B118 * E98, "")</f>
        <v>-10176.991150442478</v>
      </c>
      <c r="G98" s="29">
        <v>722</v>
      </c>
      <c r="H98" s="14">
        <f>IF(ISNUMBER(G98), (G98 - $B98) / $B98, "")</f>
        <v>6.4896755162241887E-2</v>
      </c>
      <c r="I98" s="100">
        <f>IF(ISNUMBER(G98), $B118 * H98, "")</f>
        <v>9734.5132743362828</v>
      </c>
      <c r="J98" s="13">
        <v>698</v>
      </c>
      <c r="K98" s="14">
        <f>IF(ISNUMBER(J98), (J98 - $B98) / $B98, "")</f>
        <v>2.9498525073746312E-2</v>
      </c>
      <c r="L98" s="16">
        <f>IF(ISNUMBER(J98), $B118 * K98, "")</f>
        <v>4424.7787610619471</v>
      </c>
      <c r="M98" s="29">
        <v>697</v>
      </c>
      <c r="N98" s="14">
        <f>IF(ISNUMBER(M98), (M98 - $B98) / $B98, "")</f>
        <v>2.8023598820058997E-2</v>
      </c>
      <c r="O98" s="16">
        <f>IF(ISNUMBER(M98), $B118 * N98, "")</f>
        <v>4203.5398230088495</v>
      </c>
      <c r="Q98" s="223"/>
      <c r="R98" s="223"/>
      <c r="S98" s="223"/>
    </row>
    <row r="99" spans="1:19" ht="17.25" thickBot="1">
      <c r="A99" s="125" t="s">
        <v>133</v>
      </c>
      <c r="B99" s="126">
        <v>2500</v>
      </c>
      <c r="C99" s="77">
        <v>0.10375275940000001</v>
      </c>
      <c r="D99" s="15">
        <v>2260</v>
      </c>
      <c r="E99" s="32">
        <f t="shared" ref="E99:E102" si="46">IF(ISNUMBER(D99), (D99 - $B99) / $B99, "")</f>
        <v>-9.6000000000000002E-2</v>
      </c>
      <c r="F99" s="18">
        <f>IF(ISNUMBER(D99), $B118 * E99, "")</f>
        <v>-14400</v>
      </c>
      <c r="G99" s="31">
        <v>2285</v>
      </c>
      <c r="H99" s="32">
        <f t="shared" ref="H99:H102" si="47">IF(ISNUMBER(G99), (G99 - $B99) / $B99, "")</f>
        <v>-8.5999999999999993E-2</v>
      </c>
      <c r="I99" s="101">
        <f>IF(ISNUMBER(G99), $B118 * H99, "")</f>
        <v>-12899.999999999998</v>
      </c>
      <c r="J99" s="15">
        <v>2300</v>
      </c>
      <c r="K99" s="32">
        <f t="shared" ref="K99:K102" si="48">IF(ISNUMBER(J99), (J99 - $B99) / $B99, "")</f>
        <v>-0.08</v>
      </c>
      <c r="L99" s="18">
        <f>IF(ISNUMBER(J99), $B118 * K99, "")</f>
        <v>-12000</v>
      </c>
      <c r="M99" s="31">
        <v>2360</v>
      </c>
      <c r="N99" s="32">
        <f t="shared" ref="N99:N102" si="49">IF(ISNUMBER(M99), (M99 - $B99) / $B99, "")</f>
        <v>-5.6000000000000001E-2</v>
      </c>
      <c r="O99" s="18">
        <f>IF(ISNUMBER(M99), $B118 * N99, "")</f>
        <v>-8400</v>
      </c>
      <c r="Q99" s="223"/>
      <c r="R99" s="223"/>
      <c r="S99" s="223"/>
    </row>
    <row r="100" spans="1:19" ht="17.25" thickBot="1">
      <c r="A100" s="125" t="s">
        <v>66</v>
      </c>
      <c r="B100" s="126">
        <v>3015</v>
      </c>
      <c r="C100" s="77">
        <v>6.7256637199999997E-2</v>
      </c>
      <c r="D100" s="15">
        <v>2660</v>
      </c>
      <c r="E100" s="32">
        <f t="shared" si="46"/>
        <v>-0.11774461028192372</v>
      </c>
      <c r="F100" s="18">
        <f>IF(ISNUMBER(D100), $B118 * E100, "")</f>
        <v>-17661.691542288558</v>
      </c>
      <c r="G100" s="31">
        <v>2760</v>
      </c>
      <c r="H100" s="32">
        <f t="shared" si="47"/>
        <v>-8.45771144278607E-2</v>
      </c>
      <c r="I100" s="101">
        <f>IF(ISNUMBER(G100), $B118 * H100, "")</f>
        <v>-12686.567164179105</v>
      </c>
      <c r="J100" s="15">
        <v>2780</v>
      </c>
      <c r="K100" s="32">
        <f t="shared" si="48"/>
        <v>-7.7943615257048099E-2</v>
      </c>
      <c r="L100" s="18">
        <f>IF(ISNUMBER(J100), $B118 * K100, "")</f>
        <v>-11691.542288557215</v>
      </c>
      <c r="M100" s="31">
        <v>2770</v>
      </c>
      <c r="N100" s="32">
        <f t="shared" si="49"/>
        <v>-8.12603648424544E-2</v>
      </c>
      <c r="O100" s="18">
        <f>IF(ISNUMBER(M100), $B118 * N100, "")</f>
        <v>-12189.05472636816</v>
      </c>
      <c r="Q100" s="228"/>
      <c r="R100" s="228"/>
      <c r="S100" s="228"/>
    </row>
    <row r="101" spans="1:19" ht="17.25" thickBot="1">
      <c r="A101" s="125" t="s">
        <v>194</v>
      </c>
      <c r="B101" s="126">
        <v>7315</v>
      </c>
      <c r="C101" s="77">
        <v>4.7994269300000003E-2</v>
      </c>
      <c r="D101" s="15">
        <v>7005</v>
      </c>
      <c r="E101" s="32">
        <f t="shared" si="46"/>
        <v>-4.2378673957621328E-2</v>
      </c>
      <c r="F101" s="18">
        <f>IF(ISNUMBER(D101), $B118 * E101, "")</f>
        <v>-6356.8010936431992</v>
      </c>
      <c r="G101" s="31">
        <v>7195</v>
      </c>
      <c r="H101" s="32">
        <f t="shared" si="47"/>
        <v>-1.6404647983595352E-2</v>
      </c>
      <c r="I101" s="101">
        <f>IF(ISNUMBER(G101), $B118 * H101, "")</f>
        <v>-2460.697197539303</v>
      </c>
      <c r="J101" s="15">
        <v>7235</v>
      </c>
      <c r="K101" s="32">
        <f t="shared" si="48"/>
        <v>-1.0936431989063569E-2</v>
      </c>
      <c r="L101" s="18">
        <f>IF(ISNUMBER(J101), $B118 * K101, "")</f>
        <v>-1640.4647983595353</v>
      </c>
      <c r="M101" s="31">
        <v>7425</v>
      </c>
      <c r="N101" s="32">
        <f t="shared" si="49"/>
        <v>1.5037593984962405E-2</v>
      </c>
      <c r="O101" s="18">
        <f>IF(ISNUMBER(M101), $B118 * N101, "")</f>
        <v>2255.6390977443607</v>
      </c>
      <c r="Q101" s="228"/>
      <c r="R101" s="228"/>
      <c r="S101" s="228"/>
    </row>
    <row r="102" spans="1:19" ht="17.25" thickBot="1">
      <c r="A102" s="127" t="s">
        <v>333</v>
      </c>
      <c r="B102" s="128">
        <v>174750</v>
      </c>
      <c r="C102" s="78">
        <v>4.5468142400000001E-2</v>
      </c>
      <c r="D102" s="20">
        <v>161650</v>
      </c>
      <c r="E102" s="21">
        <f t="shared" si="46"/>
        <v>-7.4964234620886985E-2</v>
      </c>
      <c r="F102" s="22">
        <f>IF(ISNUMBER(D102), $B118 * E102, "")</f>
        <v>-11244.635193133048</v>
      </c>
      <c r="G102" s="30">
        <v>165000</v>
      </c>
      <c r="H102" s="21">
        <f t="shared" si="47"/>
        <v>-5.5793991416309016E-2</v>
      </c>
      <c r="I102" s="105">
        <f>IF(ISNUMBER(G102), $B118 * H102, "")</f>
        <v>-8369.0987124463518</v>
      </c>
      <c r="J102" s="20">
        <v>163850</v>
      </c>
      <c r="K102" s="21">
        <f t="shared" si="48"/>
        <v>-6.2374821173104437E-2</v>
      </c>
      <c r="L102" s="22">
        <f>IF(ISNUMBER(J102), $B118 * K102, "")</f>
        <v>-9356.2231759656661</v>
      </c>
      <c r="M102" s="30">
        <v>169450</v>
      </c>
      <c r="N102" s="21">
        <f t="shared" si="49"/>
        <v>-3.032904148783977E-2</v>
      </c>
      <c r="O102" s="22">
        <f>IF(ISNUMBER(M102), $B118 * N102, "")</f>
        <v>-4549.3562231759652</v>
      </c>
      <c r="Q102" s="228"/>
      <c r="R102" s="228"/>
      <c r="S102" s="228"/>
    </row>
    <row r="103" spans="1:19" ht="17.25" thickBot="1">
      <c r="A103" s="125" t="s">
        <v>97</v>
      </c>
      <c r="B103" s="129">
        <v>2.3999999999999998E-3</v>
      </c>
      <c r="C103" s="80">
        <v>4.3478260900000003E-2</v>
      </c>
      <c r="D103" s="106">
        <v>2.3E-3</v>
      </c>
      <c r="E103" s="107">
        <f>IF(ISNUMBER(D103), (D103 - $B103) / $B103, "")</f>
        <v>-4.1666666666666602E-2</v>
      </c>
      <c r="F103" s="108">
        <f>IF(ISNUMBER(D103), $B118 * E103, "")</f>
        <v>-6249.99999999999</v>
      </c>
      <c r="G103" s="109">
        <v>2.3E-3</v>
      </c>
      <c r="H103" s="107">
        <f>IF(ISNUMBER(G103), (G103 - $B103) / $B103, "")</f>
        <v>-4.1666666666666602E-2</v>
      </c>
      <c r="I103" s="110">
        <f>IF(ISNUMBER(G103), $B118 * H103, "")</f>
        <v>-6249.99999999999</v>
      </c>
      <c r="J103" s="106">
        <v>2.2000000000000001E-3</v>
      </c>
      <c r="K103" s="107">
        <f>IF(ISNUMBER(J103), (J103 - $B103) / $B103, "")</f>
        <v>-8.3333333333333204E-2</v>
      </c>
      <c r="L103" s="108">
        <f>IF(ISNUMBER(J103), $B118 * K103, "")</f>
        <v>-12499.99999999998</v>
      </c>
      <c r="M103" s="109">
        <v>2.3999999999999998E-3</v>
      </c>
      <c r="N103" s="107">
        <f>IF(ISNUMBER(M103), (M103 - $B103) / $B103, "")</f>
        <v>0</v>
      </c>
      <c r="O103" s="108">
        <f>IF(ISNUMBER(M103), $B118 * N103, "")</f>
        <v>0</v>
      </c>
      <c r="Q103" s="228"/>
      <c r="R103" s="228"/>
      <c r="S103" s="228"/>
    </row>
    <row r="104" spans="1:19" ht="17.25" thickBot="1">
      <c r="A104" s="125" t="s">
        <v>56</v>
      </c>
      <c r="B104" s="126">
        <v>128</v>
      </c>
      <c r="C104" s="77">
        <v>4.06504065E-2</v>
      </c>
      <c r="D104" s="15">
        <v>122</v>
      </c>
      <c r="E104" s="32">
        <f t="shared" ref="E104:E107" si="50">IF(ISNUMBER(D104), (D104 - $B104) / $B104, "")</f>
        <v>-4.6875E-2</v>
      </c>
      <c r="F104" s="18">
        <f>IF(ISNUMBER(D104), $B118 * E104, "")</f>
        <v>-7031.25</v>
      </c>
      <c r="G104" s="31">
        <v>123</v>
      </c>
      <c r="H104" s="32">
        <f t="shared" ref="H104:H107" si="51">IF(ISNUMBER(G104), (G104 - $B104) / $B104, "")</f>
        <v>-3.90625E-2</v>
      </c>
      <c r="I104" s="101">
        <f>IF(ISNUMBER(G104), $B118 * H104, "")</f>
        <v>-5859.375</v>
      </c>
      <c r="J104" s="15">
        <v>123</v>
      </c>
      <c r="K104" s="32">
        <f t="shared" ref="K104:K107" si="52">IF(ISNUMBER(J104), (J104 - $B104) / $B104, "")</f>
        <v>-3.90625E-2</v>
      </c>
      <c r="L104" s="18">
        <f>IF(ISNUMBER(J104), $B118 * K104, "")</f>
        <v>-5859.375</v>
      </c>
      <c r="M104" s="31">
        <v>125</v>
      </c>
      <c r="N104" s="32">
        <f t="shared" ref="N104:N107" si="53">IF(ISNUMBER(M104), (M104 - $B104) / $B104, "")</f>
        <v>-2.34375E-2</v>
      </c>
      <c r="O104" s="18">
        <f>IF(ISNUMBER(M104), $B118 * N104, "")</f>
        <v>-3515.625</v>
      </c>
      <c r="Q104" s="228"/>
      <c r="R104" s="228"/>
      <c r="S104" s="228"/>
    </row>
    <row r="105" spans="1:19" ht="17.25" thickBot="1">
      <c r="A105" s="125" t="s">
        <v>329</v>
      </c>
      <c r="B105" s="126">
        <v>1835</v>
      </c>
      <c r="C105" s="77">
        <v>3.9660056700000001E-2</v>
      </c>
      <c r="D105" s="15">
        <v>1655</v>
      </c>
      <c r="E105" s="32">
        <f t="shared" si="50"/>
        <v>-9.8092643051771122E-2</v>
      </c>
      <c r="F105" s="18">
        <f>IF(ISNUMBER(D105), $B118 * E105, "")</f>
        <v>-14713.896457765668</v>
      </c>
      <c r="G105" s="31">
        <v>1690</v>
      </c>
      <c r="H105" s="32">
        <f t="shared" si="51"/>
        <v>-7.901907356948229E-2</v>
      </c>
      <c r="I105" s="101">
        <f>IF(ISNUMBER(G105), $B118 * H105, "")</f>
        <v>-11852.861035422344</v>
      </c>
      <c r="J105" s="15">
        <v>1685</v>
      </c>
      <c r="K105" s="32">
        <f t="shared" si="52"/>
        <v>-8.1743869209809264E-2</v>
      </c>
      <c r="L105" s="18">
        <f>IF(ISNUMBER(J105), $B118 * K105, "")</f>
        <v>-12261.580381471389</v>
      </c>
      <c r="M105" s="31">
        <v>1725</v>
      </c>
      <c r="N105" s="32">
        <f t="shared" si="53"/>
        <v>-5.9945504087193457E-2</v>
      </c>
      <c r="O105" s="18">
        <f>IF(ISNUMBER(M105), $B118 * N105, "")</f>
        <v>-8991.8256130790178</v>
      </c>
      <c r="Q105" s="228"/>
      <c r="R105" s="228"/>
      <c r="S105" s="228"/>
    </row>
    <row r="106" spans="1:19" ht="17.25" thickBot="1">
      <c r="A106" s="125" t="s">
        <v>143</v>
      </c>
      <c r="B106" s="126">
        <v>1625</v>
      </c>
      <c r="C106" s="77">
        <v>3.5031847099999999E-2</v>
      </c>
      <c r="D106" s="15">
        <v>1575</v>
      </c>
      <c r="E106" s="32">
        <f t="shared" si="50"/>
        <v>-3.0769230769230771E-2</v>
      </c>
      <c r="F106" s="18">
        <f>IF(ISNUMBER(D106), $B118 * E106, "")</f>
        <v>-4615.3846153846152</v>
      </c>
      <c r="G106" s="31">
        <v>1615</v>
      </c>
      <c r="H106" s="32">
        <f t="shared" si="51"/>
        <v>-6.1538461538461538E-3</v>
      </c>
      <c r="I106" s="101">
        <f>IF(ISNUMBER(G106), $B118 * H106, "")</f>
        <v>-923.07692307692309</v>
      </c>
      <c r="J106" s="15">
        <v>1610</v>
      </c>
      <c r="K106" s="32">
        <f t="shared" si="52"/>
        <v>-9.2307692307692316E-3</v>
      </c>
      <c r="L106" s="18">
        <f>IF(ISNUMBER(J106), $B118 * K106, "")</f>
        <v>-1384.6153846153848</v>
      </c>
      <c r="M106" s="31">
        <v>1645</v>
      </c>
      <c r="N106" s="32">
        <f t="shared" si="53"/>
        <v>1.2307692307692308E-2</v>
      </c>
      <c r="O106" s="18">
        <f>IF(ISNUMBER(M106), $B118 * N106, "")</f>
        <v>1846.1538461538462</v>
      </c>
      <c r="Q106" s="33"/>
      <c r="R106" s="33"/>
    </row>
    <row r="107" spans="1:19" ht="17.25" thickBot="1">
      <c r="A107" s="130" t="s">
        <v>109</v>
      </c>
      <c r="B107" s="131">
        <v>3580</v>
      </c>
      <c r="C107" s="79">
        <v>2.87356322E-2</v>
      </c>
      <c r="D107" s="24">
        <v>3305</v>
      </c>
      <c r="E107" s="25">
        <f t="shared" si="50"/>
        <v>-7.6815642458100561E-2</v>
      </c>
      <c r="F107" s="104">
        <f>IF(ISNUMBER(D107), $B118 * E107, "")</f>
        <v>-11522.346368715083</v>
      </c>
      <c r="G107" s="102">
        <v>3350</v>
      </c>
      <c r="H107" s="25">
        <f t="shared" si="51"/>
        <v>-6.4245810055865923E-2</v>
      </c>
      <c r="I107" s="103">
        <f>IF(ISNUMBER(G107), $B118 * H107, "")</f>
        <v>-9636.8715083798888</v>
      </c>
      <c r="J107" s="24">
        <v>3365</v>
      </c>
      <c r="K107" s="25">
        <f t="shared" si="52"/>
        <v>-6.0055865921787709E-2</v>
      </c>
      <c r="L107" s="104">
        <f>IF(ISNUMBER(J107), $B118 * K107, "")</f>
        <v>-9008.3798882681567</v>
      </c>
      <c r="M107" s="102">
        <v>3470</v>
      </c>
      <c r="N107" s="25">
        <f t="shared" si="53"/>
        <v>-3.0726256983240222E-2</v>
      </c>
      <c r="O107" s="104">
        <f>IF(ISNUMBER(M107), $B118 * N107, "")</f>
        <v>-4608.9385474860337</v>
      </c>
      <c r="Q107" s="237"/>
      <c r="R107" s="238"/>
      <c r="S107" s="239"/>
    </row>
    <row r="108" spans="1:19">
      <c r="A108" s="123" t="s">
        <v>131</v>
      </c>
      <c r="B108" s="124">
        <v>22530</v>
      </c>
      <c r="C108" s="76">
        <v>2.2232304899999999E-2</v>
      </c>
      <c r="D108" s="13">
        <v>20650</v>
      </c>
      <c r="E108" s="14">
        <f>IF(ISNUMBER(D108), (D108 - $B108) / $B108, "")</f>
        <v>-8.3444296493564135E-2</v>
      </c>
      <c r="F108" s="16">
        <f>IF(ISNUMBER(D108), $B118 * E108, "")</f>
        <v>-12516.64447403462</v>
      </c>
      <c r="G108" s="29">
        <v>20820</v>
      </c>
      <c r="H108" s="14">
        <f>IF(ISNUMBER(G108), (G108 - $B108) / $B108, "")</f>
        <v>-7.5898801597869506E-2</v>
      </c>
      <c r="I108" s="100">
        <f>IF(ISNUMBER(G108), $B118 * H108, "")</f>
        <v>-11384.820239680426</v>
      </c>
      <c r="J108" s="13">
        <v>20820</v>
      </c>
      <c r="K108" s="14">
        <f>IF(ISNUMBER(J108), (J108 - $B108) / $B108, "")</f>
        <v>-7.5898801597869506E-2</v>
      </c>
      <c r="L108" s="16">
        <f>IF(ISNUMBER(J108), $B118 * K108, "")</f>
        <v>-11384.820239680426</v>
      </c>
      <c r="M108" s="29">
        <v>21320</v>
      </c>
      <c r="N108" s="14">
        <f>IF(ISNUMBER(M108), (M108 - $B108) / $B108, "")</f>
        <v>-5.3706169551708829E-2</v>
      </c>
      <c r="O108" s="16">
        <f>IF(ISNUMBER(M108), $B118 * N108, "")</f>
        <v>-8055.925432756324</v>
      </c>
      <c r="Q108" s="240"/>
      <c r="R108" s="241"/>
      <c r="S108" s="242"/>
    </row>
    <row r="109" spans="1:19" ht="17.25" thickBot="1">
      <c r="A109" s="125" t="s">
        <v>222</v>
      </c>
      <c r="B109" s="126">
        <v>962</v>
      </c>
      <c r="C109" s="77">
        <v>1.7989418E-2</v>
      </c>
      <c r="D109" s="15">
        <v>902</v>
      </c>
      <c r="E109" s="32">
        <f t="shared" ref="E109:E112" si="54">IF(ISNUMBER(D109), (D109 - $B109) / $B109, "")</f>
        <v>-6.2370062370062374E-2</v>
      </c>
      <c r="F109" s="18">
        <f>IF(ISNUMBER(D109), $B118 * E109, "")</f>
        <v>-9355.5093555093554</v>
      </c>
      <c r="G109" s="31">
        <v>906</v>
      </c>
      <c r="H109" s="32">
        <f t="shared" ref="H109:H112" si="55">IF(ISNUMBER(G109), (G109 - $B109) / $B109, "")</f>
        <v>-5.8212058212058215E-2</v>
      </c>
      <c r="I109" s="101">
        <f>IF(ISNUMBER(G109), $B118 * H109, "")</f>
        <v>-8731.8087318087328</v>
      </c>
      <c r="J109" s="15">
        <v>909</v>
      </c>
      <c r="K109" s="32">
        <f t="shared" ref="K109:K112" si="56">IF(ISNUMBER(J109), (J109 - $B109) / $B109, "")</f>
        <v>-5.5093555093555097E-2</v>
      </c>
      <c r="L109" s="18">
        <f>IF(ISNUMBER(J109), $B118 * K109, "")</f>
        <v>-8264.0332640332654</v>
      </c>
      <c r="M109" s="31">
        <v>929</v>
      </c>
      <c r="N109" s="32">
        <f t="shared" ref="N109:N112" si="57">IF(ISNUMBER(M109), (M109 - $B109) / $B109, "")</f>
        <v>-3.4303534303534305E-2</v>
      </c>
      <c r="O109" s="18">
        <f>IF(ISNUMBER(M109), $B118 * N109, "")</f>
        <v>-5145.530145530146</v>
      </c>
      <c r="Q109" s="243"/>
      <c r="R109" s="244"/>
      <c r="S109" s="245"/>
    </row>
    <row r="110" spans="1:19" ht="17.25" thickBot="1">
      <c r="A110" s="125" t="s">
        <v>183</v>
      </c>
      <c r="B110" s="126">
        <v>4825</v>
      </c>
      <c r="C110" s="77">
        <v>1.3655462199999999E-2</v>
      </c>
      <c r="D110" s="15">
        <v>4410</v>
      </c>
      <c r="E110" s="32">
        <f t="shared" si="54"/>
        <v>-8.6010362694300513E-2</v>
      </c>
      <c r="F110" s="18">
        <f>IF(ISNUMBER(D110), $B118 * E110, "")</f>
        <v>-12901.554404145078</v>
      </c>
      <c r="G110" s="31">
        <v>4470</v>
      </c>
      <c r="H110" s="32">
        <f t="shared" si="55"/>
        <v>-7.3575129533678757E-2</v>
      </c>
      <c r="I110" s="101">
        <f>IF(ISNUMBER(G110), $B118 * H110, "")</f>
        <v>-11036.269430051814</v>
      </c>
      <c r="J110" s="15">
        <v>4465</v>
      </c>
      <c r="K110" s="32">
        <f t="shared" si="56"/>
        <v>-7.4611398963730563E-2</v>
      </c>
      <c r="L110" s="18">
        <f>IF(ISNUMBER(J110), $B118 * K110, "")</f>
        <v>-11191.709844559584</v>
      </c>
      <c r="M110" s="31">
        <v>4535</v>
      </c>
      <c r="N110" s="32">
        <f t="shared" si="57"/>
        <v>-6.0103626943005181E-2</v>
      </c>
      <c r="O110" s="18">
        <f>IF(ISNUMBER(M110), $B118 * N110, "")</f>
        <v>-9015.5440414507775</v>
      </c>
      <c r="Q110" s="228"/>
      <c r="R110" s="228"/>
      <c r="S110" s="228"/>
    </row>
    <row r="111" spans="1:19" ht="17.25" thickBot="1">
      <c r="A111" s="125" t="s">
        <v>68</v>
      </c>
      <c r="B111" s="126">
        <v>2450</v>
      </c>
      <c r="C111" s="77">
        <v>1.2396694200000001E-2</v>
      </c>
      <c r="D111" s="15">
        <v>2340</v>
      </c>
      <c r="E111" s="32">
        <f t="shared" si="54"/>
        <v>-4.4897959183673466E-2</v>
      </c>
      <c r="F111" s="18">
        <f>IF(ISNUMBER(D111), $B118 * E111, "")</f>
        <v>-6734.6938775510198</v>
      </c>
      <c r="G111" s="31">
        <v>2360</v>
      </c>
      <c r="H111" s="32">
        <f t="shared" si="55"/>
        <v>-3.6734693877551024E-2</v>
      </c>
      <c r="I111" s="101">
        <f>IF(ISNUMBER(G111), $B118 * H111, "")</f>
        <v>-5510.2040816326535</v>
      </c>
      <c r="J111" s="15">
        <v>2375</v>
      </c>
      <c r="K111" s="32">
        <f t="shared" si="56"/>
        <v>-3.0612244897959183E-2</v>
      </c>
      <c r="L111" s="18">
        <f>IF(ISNUMBER(J111), $B118 * K111, "")</f>
        <v>-4591.8367346938776</v>
      </c>
      <c r="M111" s="31">
        <v>2425</v>
      </c>
      <c r="N111" s="32">
        <f t="shared" si="57"/>
        <v>-1.020408163265306E-2</v>
      </c>
      <c r="O111" s="18">
        <f>IF(ISNUMBER(M111), $B118 * N111, "")</f>
        <v>-1530.612244897959</v>
      </c>
      <c r="Q111" s="223"/>
      <c r="R111" s="223"/>
      <c r="S111" s="223"/>
    </row>
    <row r="112" spans="1:19" ht="17.25" thickBot="1">
      <c r="A112" s="127" t="s">
        <v>101</v>
      </c>
      <c r="B112" s="128">
        <v>634</v>
      </c>
      <c r="C112" s="78">
        <v>1.1164274300000001E-2</v>
      </c>
      <c r="D112" s="20">
        <v>623</v>
      </c>
      <c r="E112" s="21">
        <f t="shared" si="54"/>
        <v>-1.7350157728706624E-2</v>
      </c>
      <c r="F112" s="22">
        <f>IF(ISNUMBER(D112), $B118 * E112, "")</f>
        <v>-2602.5236593059935</v>
      </c>
      <c r="G112" s="30">
        <v>629</v>
      </c>
      <c r="H112" s="21">
        <f t="shared" si="55"/>
        <v>-7.8864353312302835E-3</v>
      </c>
      <c r="I112" s="105">
        <f>IF(ISNUMBER(G112), $B118 * H112, "")</f>
        <v>-1182.9652996845425</v>
      </c>
      <c r="J112" s="20">
        <v>638</v>
      </c>
      <c r="K112" s="21">
        <f t="shared" si="56"/>
        <v>6.3091482649842269E-3</v>
      </c>
      <c r="L112" s="22">
        <f>IF(ISNUMBER(J112), $B118 * K112, "")</f>
        <v>946.37223974763401</v>
      </c>
      <c r="M112" s="30">
        <v>640</v>
      </c>
      <c r="N112" s="21">
        <f t="shared" si="57"/>
        <v>9.4637223974763408E-3</v>
      </c>
      <c r="O112" s="22">
        <f>IF(ISNUMBER(M112), $B118 * N112, "")</f>
        <v>1419.558359621451</v>
      </c>
      <c r="Q112" s="223"/>
      <c r="R112" s="223"/>
      <c r="S112" s="223"/>
    </row>
    <row r="113" spans="1:19" ht="17.25" thickBot="1">
      <c r="A113" s="125" t="s">
        <v>157</v>
      </c>
      <c r="B113" s="129">
        <v>1225</v>
      </c>
      <c r="C113" s="80">
        <v>8.2304526999999999E-3</v>
      </c>
      <c r="D113" s="106">
        <v>1150</v>
      </c>
      <c r="E113" s="107">
        <f>IF(ISNUMBER(D113), (D113 - $B113) / $B113, "")</f>
        <v>-6.1224489795918366E-2</v>
      </c>
      <c r="F113" s="108">
        <f>IF(ISNUMBER(D113), $B118 * E113, "")</f>
        <v>-9183.6734693877552</v>
      </c>
      <c r="G113" s="109">
        <v>1170</v>
      </c>
      <c r="H113" s="107">
        <f>IF(ISNUMBER(G113), (G113 - $B113) / $B113, "")</f>
        <v>-4.4897959183673466E-2</v>
      </c>
      <c r="I113" s="110">
        <f>IF(ISNUMBER(G113), $B118 * H113, "")</f>
        <v>-6734.6938775510198</v>
      </c>
      <c r="J113" s="106">
        <v>1175</v>
      </c>
      <c r="K113" s="107">
        <f>IF(ISNUMBER(J113), (J113 - $B113) / $B113, "")</f>
        <v>-4.0816326530612242E-2</v>
      </c>
      <c r="L113" s="108">
        <f>IF(ISNUMBER(J113), $B118 * K113, "")</f>
        <v>-6122.4489795918362</v>
      </c>
      <c r="M113" s="109">
        <v>1185</v>
      </c>
      <c r="N113" s="107">
        <f>IF(ISNUMBER(M113), (M113 - $B113) / $B113, "")</f>
        <v>-3.2653061224489799E-2</v>
      </c>
      <c r="O113" s="108">
        <f>IF(ISNUMBER(M113), $B118 * N113, "")</f>
        <v>-4897.9591836734699</v>
      </c>
      <c r="Q113" s="228"/>
      <c r="R113" s="228"/>
      <c r="S113" s="228"/>
    </row>
    <row r="114" spans="1:19" ht="17.25" thickBot="1">
      <c r="A114" s="125" t="s">
        <v>113</v>
      </c>
      <c r="B114" s="126">
        <v>3915</v>
      </c>
      <c r="C114" s="77">
        <v>7.7220077000000002E-3</v>
      </c>
      <c r="D114" s="15">
        <v>3685</v>
      </c>
      <c r="E114" s="32">
        <f t="shared" ref="E114:E117" si="58">IF(ISNUMBER(D114), (D114 - $B114) / $B114, "")</f>
        <v>-5.8748403575989781E-2</v>
      </c>
      <c r="F114" s="18">
        <f>IF(ISNUMBER(D114), $B118 * E114, "")</f>
        <v>-8812.2605363984676</v>
      </c>
      <c r="G114" s="31">
        <v>3705</v>
      </c>
      <c r="H114" s="32">
        <f t="shared" ref="H114:H117" si="59">IF(ISNUMBER(G114), (G114 - $B114) / $B114, "")</f>
        <v>-5.3639846743295021E-2</v>
      </c>
      <c r="I114" s="101">
        <f>IF(ISNUMBER(G114), $B118 * H114, "")</f>
        <v>-8045.977011494253</v>
      </c>
      <c r="J114" s="15">
        <v>3715</v>
      </c>
      <c r="K114" s="32">
        <f t="shared" ref="K114:K117" si="60">IF(ISNUMBER(J114), (J114 - $B114) / $B114, "")</f>
        <v>-5.108556832694764E-2</v>
      </c>
      <c r="L114" s="18">
        <f>IF(ISNUMBER(J114), $B118 * K114, "")</f>
        <v>-7662.8352490421457</v>
      </c>
      <c r="M114" s="31">
        <v>3790</v>
      </c>
      <c r="N114" s="32">
        <f t="shared" ref="N114:N117" si="61">IF(ISNUMBER(M114), (M114 - $B114) / $B114, "")</f>
        <v>-3.1928480204342274E-2</v>
      </c>
      <c r="O114" s="18">
        <f>IF(ISNUMBER(M114), $B118 * N114, "")</f>
        <v>-4789.2720306513411</v>
      </c>
      <c r="Q114" s="228"/>
      <c r="R114" s="228"/>
      <c r="S114" s="228"/>
    </row>
    <row r="115" spans="1:19" ht="17.25" thickBot="1">
      <c r="A115" s="125" t="s">
        <v>83</v>
      </c>
      <c r="B115" s="126">
        <v>2670</v>
      </c>
      <c r="C115" s="77">
        <v>7.5471697999999997E-3</v>
      </c>
      <c r="D115" s="15">
        <v>2585</v>
      </c>
      <c r="E115" s="32">
        <f t="shared" si="58"/>
        <v>-3.1835205992509365E-2</v>
      </c>
      <c r="F115" s="18">
        <f>IF(ISNUMBER(D115), $B118 * E115, "")</f>
        <v>-4775.2808988764045</v>
      </c>
      <c r="G115" s="31">
        <v>2590</v>
      </c>
      <c r="H115" s="32">
        <f t="shared" si="59"/>
        <v>-2.9962546816479401E-2</v>
      </c>
      <c r="I115" s="101">
        <f>IF(ISNUMBER(G115), $B118 * H115, "")</f>
        <v>-4494.3820224719102</v>
      </c>
      <c r="J115" s="15">
        <v>2580</v>
      </c>
      <c r="K115" s="32">
        <f t="shared" si="60"/>
        <v>-3.3707865168539325E-2</v>
      </c>
      <c r="L115" s="18">
        <f>IF(ISNUMBER(J115), $B118 * K115, "")</f>
        <v>-5056.1797752808989</v>
      </c>
      <c r="M115" s="31">
        <v>2630</v>
      </c>
      <c r="N115" s="32">
        <f t="shared" si="61"/>
        <v>-1.4981273408239701E-2</v>
      </c>
      <c r="O115" s="18">
        <f>IF(ISNUMBER(M115), $B118 * N115, "")</f>
        <v>-2247.1910112359551</v>
      </c>
      <c r="Q115" s="228"/>
      <c r="R115" s="228"/>
      <c r="S115" s="228"/>
    </row>
    <row r="116" spans="1:19">
      <c r="A116" s="125" t="s">
        <v>153</v>
      </c>
      <c r="B116" s="126">
        <v>1780</v>
      </c>
      <c r="C116" s="77">
        <v>5.6497175E-3</v>
      </c>
      <c r="D116" s="15">
        <v>1680</v>
      </c>
      <c r="E116" s="32">
        <f t="shared" si="58"/>
        <v>-5.6179775280898875E-2</v>
      </c>
      <c r="F116" s="18">
        <f>IF(ISNUMBER(D116), $B118 * E116, "")</f>
        <v>-8426.9662921348317</v>
      </c>
      <c r="G116" s="31">
        <v>1705</v>
      </c>
      <c r="H116" s="32">
        <f t="shared" si="59"/>
        <v>-4.2134831460674156E-2</v>
      </c>
      <c r="I116" s="101">
        <f>IF(ISNUMBER(G116), $B118 * H116, "")</f>
        <v>-6320.2247191011238</v>
      </c>
      <c r="J116" s="15">
        <v>1720</v>
      </c>
      <c r="K116" s="32">
        <f t="shared" si="60"/>
        <v>-3.3707865168539325E-2</v>
      </c>
      <c r="L116" s="18">
        <f>IF(ISNUMBER(J116), $B118 * K116, "")</f>
        <v>-5056.1797752808989</v>
      </c>
      <c r="M116" s="31">
        <v>1770</v>
      </c>
      <c r="N116" s="32">
        <f t="shared" si="61"/>
        <v>-5.6179775280898875E-3</v>
      </c>
      <c r="O116" s="18">
        <f>IF(ISNUMBER(M116), $B118 * N116, "")</f>
        <v>-842.69662921348311</v>
      </c>
      <c r="Q116" s="250"/>
      <c r="R116" s="251"/>
      <c r="S116" s="252"/>
    </row>
    <row r="117" spans="1:19" ht="17.25" thickBot="1">
      <c r="A117" s="130" t="s">
        <v>135</v>
      </c>
      <c r="B117" s="131">
        <v>208</v>
      </c>
      <c r="C117" s="79">
        <v>4.8309179000000004E-3</v>
      </c>
      <c r="D117" s="24">
        <v>199</v>
      </c>
      <c r="E117" s="25">
        <f t="shared" si="58"/>
        <v>-4.3269230769230768E-2</v>
      </c>
      <c r="F117" s="104">
        <f>IF(ISNUMBER(D117), $B118 * E117, "")</f>
        <v>-6490.3846153846152</v>
      </c>
      <c r="G117" s="102">
        <v>201</v>
      </c>
      <c r="H117" s="25">
        <f t="shared" si="59"/>
        <v>-3.3653846153846152E-2</v>
      </c>
      <c r="I117" s="103">
        <f>IF(ISNUMBER(G117), $B118 * H117, "")</f>
        <v>-5048.0769230769229</v>
      </c>
      <c r="J117" s="24">
        <v>202</v>
      </c>
      <c r="K117" s="25">
        <f t="shared" si="60"/>
        <v>-2.8846153846153848E-2</v>
      </c>
      <c r="L117" s="104">
        <f>IF(ISNUMBER(J117), $B118 * K117, "")</f>
        <v>-4326.9230769230771</v>
      </c>
      <c r="M117" s="102">
        <v>205</v>
      </c>
      <c r="N117" s="25">
        <f t="shared" si="61"/>
        <v>-1.4423076923076924E-2</v>
      </c>
      <c r="O117" s="104">
        <f>IF(ISNUMBER(M117), $B118 * N117, "")</f>
        <v>-2163.4615384615386</v>
      </c>
      <c r="Q117" s="253"/>
      <c r="R117" s="254"/>
      <c r="S117" s="255"/>
    </row>
    <row r="118" spans="1:19" ht="17.25" thickBot="1">
      <c r="A118" s="132" t="s">
        <v>266</v>
      </c>
      <c r="B118" s="261">
        <f>$B$37</f>
        <v>150000</v>
      </c>
      <c r="C118" s="262"/>
      <c r="D118" s="26" t="s">
        <v>267</v>
      </c>
      <c r="E118" s="27">
        <f>IF(COUNT(E98:E117), SUM(E98:E117) / COUNT(E98:E117), 0)</f>
        <v>-6.1924162668033592E-2</v>
      </c>
      <c r="F118" s="28">
        <f>SUM(F98:F117)</f>
        <v>-185772.48800410077</v>
      </c>
      <c r="G118" s="26" t="s">
        <v>267</v>
      </c>
      <c r="H118" s="27">
        <f>IF(COUNT(H98:H117), SUM(H98:H117) / COUNT(H98:H117), 0)</f>
        <v>-4.3231152201087003E-2</v>
      </c>
      <c r="I118" s="28">
        <f>SUM(I98:I117)</f>
        <v>-129693.45660326102</v>
      </c>
      <c r="J118" s="26" t="s">
        <v>267</v>
      </c>
      <c r="K118" s="27">
        <f>IF(COUNT(K98:K117), SUM(K98:K117) / COUNT(K98:K117), 0)</f>
        <v>-4.4662665618504585E-2</v>
      </c>
      <c r="L118" s="28">
        <f>SUM(L98:L117)</f>
        <v>-133987.99685551372</v>
      </c>
      <c r="M118" s="26" t="s">
        <v>267</v>
      </c>
      <c r="N118" s="27">
        <f>IF(COUNT(N98:N117), SUM(N98:N117) / COUNT(N98:N117), 0)</f>
        <v>-2.3739367080483888E-2</v>
      </c>
      <c r="O118" s="28">
        <f>SUM(O98:O117)</f>
        <v>-71218.101241451674</v>
      </c>
      <c r="Q118" s="256"/>
      <c r="R118" s="257"/>
      <c r="S118" s="258"/>
    </row>
    <row r="120" spans="1:19" ht="17.25" thickBot="1"/>
    <row r="121" spans="1:19" ht="17.25" thickBot="1">
      <c r="A121" s="202" t="s">
        <v>254</v>
      </c>
      <c r="B121" s="203"/>
      <c r="C121" s="203"/>
      <c r="D121" s="203"/>
      <c r="E121" s="203"/>
      <c r="F121" s="203"/>
      <c r="G121" s="203"/>
      <c r="H121" s="203"/>
      <c r="I121" s="203"/>
      <c r="J121" s="203"/>
      <c r="K121" s="203"/>
      <c r="L121" s="203"/>
      <c r="M121" s="203"/>
      <c r="N121" s="203"/>
      <c r="O121" s="204"/>
      <c r="Q121" s="223"/>
      <c r="R121" s="223"/>
      <c r="S121" s="223"/>
    </row>
    <row r="122" spans="1:19" ht="17.25" thickBot="1">
      <c r="A122" s="198" t="s">
        <v>263</v>
      </c>
      <c r="B122" s="202" t="s">
        <v>49</v>
      </c>
      <c r="C122" s="204"/>
      <c r="D122" s="202" t="s">
        <v>57</v>
      </c>
      <c r="E122" s="203"/>
      <c r="F122" s="204"/>
      <c r="G122" s="229">
        <f>_xlfn.IFNA(VLOOKUP(B122, 현재가테이블!$B$2:$D$200, 2, FALSE), "-")</f>
        <v>48446000</v>
      </c>
      <c r="H122" s="230"/>
      <c r="I122" s="231"/>
      <c r="J122" s="202" t="s">
        <v>58</v>
      </c>
      <c r="K122" s="203"/>
      <c r="L122" s="204"/>
      <c r="M122" s="232">
        <f>_xlfn.IFNA(VLOOKUP(B122, 현재가테이블!$B$2:$D$200, 3, FALSE), "-")</f>
        <v>4.5040769699999997E-2</v>
      </c>
      <c r="N122" s="233"/>
      <c r="O122" s="234"/>
      <c r="Q122" s="223"/>
      <c r="R122" s="223"/>
      <c r="S122" s="223"/>
    </row>
    <row r="123" spans="1:19" ht="17.25" thickBot="1">
      <c r="A123" s="263" t="s">
        <v>54</v>
      </c>
      <c r="B123" s="265" t="str">
        <f>TEXT($G$1, "[$-ko-KR]yyyy-mm-dd(ddd) ") &amp; "오전 00:00"</f>
        <v>2022-02-28(월) 오전 00:00</v>
      </c>
      <c r="C123" s="266"/>
      <c r="D123" s="225" t="str">
        <f>TEXT($G$1, "[$-ko-KR]yyyy-mm-dd(ddd) ") &amp; "오후 14:00"</f>
        <v>2022-02-28(월) 오후 14:00</v>
      </c>
      <c r="E123" s="226"/>
      <c r="F123" s="227"/>
      <c r="G123" s="225" t="str">
        <f>TEXT($G$1, "[$-ko-KR]yyyy-mm-dd(ddd) ") &amp; "오후 19:00"</f>
        <v>2022-02-28(월) 오후 19:00</v>
      </c>
      <c r="H123" s="226"/>
      <c r="I123" s="227"/>
      <c r="J123" s="225" t="str">
        <f>TEXT($G$1, "[$-ko-KR]yyyy-mm-dd(ddd) ") &amp; "오후 21:00"</f>
        <v>2022-02-28(월) 오후 21:00</v>
      </c>
      <c r="K123" s="226"/>
      <c r="L123" s="227"/>
      <c r="M123" s="225" t="str">
        <f>TEXT($G$1+1, "[$-ko-KR]yyyy-mm-dd(ddd) ") &amp; "오전 00:00"</f>
        <v>2022-03-01(화) 오전 00:00</v>
      </c>
      <c r="N123" s="226"/>
      <c r="O123" s="227"/>
      <c r="Q123" s="223"/>
      <c r="R123" s="223"/>
      <c r="S123" s="223"/>
    </row>
    <row r="124" spans="1:19" ht="17.25" thickBot="1">
      <c r="A124" s="264"/>
      <c r="B124" s="121" t="s">
        <v>57</v>
      </c>
      <c r="C124" s="122" t="s">
        <v>58</v>
      </c>
      <c r="D124" s="2" t="s">
        <v>57</v>
      </c>
      <c r="E124" s="10" t="s">
        <v>264</v>
      </c>
      <c r="F124" s="11" t="s">
        <v>265</v>
      </c>
      <c r="G124" s="199" t="s">
        <v>57</v>
      </c>
      <c r="H124" s="200" t="s">
        <v>264</v>
      </c>
      <c r="I124" s="201" t="s">
        <v>265</v>
      </c>
      <c r="J124" s="10" t="s">
        <v>57</v>
      </c>
      <c r="K124" s="10" t="s">
        <v>264</v>
      </c>
      <c r="L124" s="115" t="s">
        <v>265</v>
      </c>
      <c r="M124" s="2" t="s">
        <v>57</v>
      </c>
      <c r="N124" s="10" t="s">
        <v>264</v>
      </c>
      <c r="O124" s="66" t="s">
        <v>265</v>
      </c>
      <c r="Q124" s="228"/>
      <c r="R124" s="228"/>
      <c r="S124" s="228"/>
    </row>
    <row r="125" spans="1:19" ht="17.25" thickBot="1">
      <c r="A125" s="123" t="s">
        <v>129</v>
      </c>
      <c r="B125" s="124">
        <v>50.2</v>
      </c>
      <c r="C125" s="76">
        <v>0</v>
      </c>
      <c r="D125" s="13">
        <v>47.8</v>
      </c>
      <c r="E125" s="14">
        <f>IF(ISNUMBER(D125), (D125 - $B125) / $B125, "")</f>
        <v>-4.7808764940239154E-2</v>
      </c>
      <c r="F125" s="16">
        <f>IF(ISNUMBER(D125), $B145 * E125, "")</f>
        <v>-7171.3147410358733</v>
      </c>
      <c r="G125" s="29">
        <v>48.3</v>
      </c>
      <c r="H125" s="14">
        <f>IF(ISNUMBER(G125), (G125 - $B125) / $B125, "")</f>
        <v>-3.7848605577689355E-2</v>
      </c>
      <c r="I125" s="100">
        <f>IF(ISNUMBER(G125), $B145 * H125, "")</f>
        <v>-5677.2908366534029</v>
      </c>
      <c r="J125" s="13">
        <v>48.2</v>
      </c>
      <c r="K125" s="14">
        <f>IF(ISNUMBER(J125), (J125 - $B125) / $B125, "")</f>
        <v>-3.9840637450199202E-2</v>
      </c>
      <c r="L125" s="16">
        <f>IF(ISNUMBER(J125), $B145 * K125, "")</f>
        <v>-5976.0956175298807</v>
      </c>
      <c r="M125" s="29">
        <v>49.4</v>
      </c>
      <c r="N125" s="14">
        <f>IF(ISNUMBER(M125), (M125 - $B125) / $B125, "")</f>
        <v>-1.5936254980079764E-2</v>
      </c>
      <c r="O125" s="16">
        <f>IF(ISNUMBER(M125), $B145 * N125, "")</f>
        <v>-2390.4382470119644</v>
      </c>
      <c r="Q125" s="223"/>
      <c r="R125" s="223"/>
      <c r="S125" s="223"/>
    </row>
    <row r="126" spans="1:19" ht="17.25" thickBot="1">
      <c r="A126" s="125" t="s">
        <v>64</v>
      </c>
      <c r="B126" s="126">
        <v>30.4</v>
      </c>
      <c r="C126" s="77">
        <v>0</v>
      </c>
      <c r="D126" s="15">
        <v>29</v>
      </c>
      <c r="E126" s="32">
        <f t="shared" ref="E126:E129" si="62">IF(ISNUMBER(D126), (D126 - $B126) / $B126, "")</f>
        <v>-4.6052631578947324E-2</v>
      </c>
      <c r="F126" s="18">
        <f>IF(ISNUMBER(D126), $B145 * E126, "")</f>
        <v>-6907.8947368420986</v>
      </c>
      <c r="G126" s="31">
        <v>29.7</v>
      </c>
      <c r="H126" s="32">
        <f t="shared" ref="H126:H129" si="63">IF(ISNUMBER(G126), (G126 - $B126) / $B126, "")</f>
        <v>-2.3026315789473662E-2</v>
      </c>
      <c r="I126" s="101">
        <f>IF(ISNUMBER(G126), $B145 * H126, "")</f>
        <v>-3453.9473684210493</v>
      </c>
      <c r="J126" s="15">
        <v>29.5</v>
      </c>
      <c r="K126" s="32">
        <f t="shared" ref="K126:K129" si="64">IF(ISNUMBER(J126), (J126 - $B126) / $B126, "")</f>
        <v>-2.960526315789469E-2</v>
      </c>
      <c r="L126" s="18">
        <f>IF(ISNUMBER(J126), $B145 * K126, "")</f>
        <v>-4440.7894736842036</v>
      </c>
      <c r="M126" s="31">
        <v>30.1</v>
      </c>
      <c r="N126" s="32">
        <f t="shared" ref="N126:N129" si="65">IF(ISNUMBER(M126), (M126 - $B126) / $B126, "")</f>
        <v>-9.8684210526314865E-3</v>
      </c>
      <c r="O126" s="18">
        <f>IF(ISNUMBER(M126), $B145 * N126, "")</f>
        <v>-1480.263157894723</v>
      </c>
      <c r="Q126" s="223"/>
      <c r="R126" s="223"/>
      <c r="S126" s="223"/>
    </row>
    <row r="127" spans="1:19" ht="17.25" thickBot="1">
      <c r="A127" s="125" t="s">
        <v>331</v>
      </c>
      <c r="B127" s="126">
        <v>9.1899999999999996E-2</v>
      </c>
      <c r="C127" s="77">
        <v>-4.3336944999999997E-3</v>
      </c>
      <c r="D127" s="15">
        <v>8.9599999999999999E-2</v>
      </c>
      <c r="E127" s="32">
        <f t="shared" si="62"/>
        <v>-2.5027203482045665E-2</v>
      </c>
      <c r="F127" s="18">
        <f>IF(ISNUMBER(D127), $B145 * E127, "")</f>
        <v>-3754.0805223068496</v>
      </c>
      <c r="G127" s="31">
        <v>8.9800000000000005E-2</v>
      </c>
      <c r="H127" s="32">
        <f t="shared" si="63"/>
        <v>-2.2850924918389453E-2</v>
      </c>
      <c r="I127" s="101">
        <f>IF(ISNUMBER(G127), $B145 * H127, "")</f>
        <v>-3427.6387377584178</v>
      </c>
      <c r="J127" s="15">
        <v>9.0300000000000005E-2</v>
      </c>
      <c r="K127" s="32">
        <f t="shared" si="64"/>
        <v>-1.741022850924908E-2</v>
      </c>
      <c r="L127" s="18">
        <f>IF(ISNUMBER(J127), $B145 * K127, "")</f>
        <v>-2611.5342763873618</v>
      </c>
      <c r="M127" s="31">
        <v>9.1899999999999996E-2</v>
      </c>
      <c r="N127" s="32">
        <f t="shared" si="65"/>
        <v>0</v>
      </c>
      <c r="O127" s="18">
        <f>IF(ISNUMBER(M127), $B145 * N127, "")</f>
        <v>0</v>
      </c>
      <c r="Q127" s="228"/>
      <c r="R127" s="228"/>
      <c r="S127" s="228"/>
    </row>
    <row r="128" spans="1:19" ht="17.25" thickBot="1">
      <c r="A128" s="125" t="s">
        <v>206</v>
      </c>
      <c r="B128" s="126">
        <v>11.6</v>
      </c>
      <c r="C128" s="77">
        <v>-8.5470084999999998E-3</v>
      </c>
      <c r="D128" s="15">
        <v>11.2</v>
      </c>
      <c r="E128" s="32">
        <f t="shared" si="62"/>
        <v>-3.4482758620689689E-2</v>
      </c>
      <c r="F128" s="18">
        <f>IF(ISNUMBER(D128), $B145 * E128, "")</f>
        <v>-5172.4137931034538</v>
      </c>
      <c r="G128" s="31">
        <v>11.3</v>
      </c>
      <c r="H128" s="32">
        <f t="shared" si="63"/>
        <v>-2.5862068965517151E-2</v>
      </c>
      <c r="I128" s="101">
        <f>IF(ISNUMBER(G128), $B145 * H128, "")</f>
        <v>-3879.3103448275724</v>
      </c>
      <c r="J128" s="15">
        <v>11.3</v>
      </c>
      <c r="K128" s="32">
        <f t="shared" si="64"/>
        <v>-2.5862068965517151E-2</v>
      </c>
      <c r="L128" s="18">
        <f>IF(ISNUMBER(J128), $B145 * K128, "")</f>
        <v>-3879.3103448275724</v>
      </c>
      <c r="M128" s="31">
        <v>11.7</v>
      </c>
      <c r="N128" s="32">
        <f t="shared" si="65"/>
        <v>8.6206896551723842E-3</v>
      </c>
      <c r="O128" s="18">
        <f>IF(ISNUMBER(M128), $B145 * N128, "")</f>
        <v>1293.1034482758575</v>
      </c>
      <c r="Q128" s="228"/>
      <c r="R128" s="228"/>
      <c r="S128" s="228"/>
    </row>
    <row r="129" spans="1:19" ht="17.25" thickBot="1">
      <c r="A129" s="127" t="s">
        <v>141</v>
      </c>
      <c r="B129" s="128">
        <v>80.5</v>
      </c>
      <c r="C129" s="78">
        <v>-8.6206896999999998E-3</v>
      </c>
      <c r="D129" s="20">
        <v>77.2</v>
      </c>
      <c r="E129" s="21">
        <f t="shared" si="62"/>
        <v>-4.099378881987574E-2</v>
      </c>
      <c r="F129" s="22">
        <f>IF(ISNUMBER(D129), $B145 * E129, "")</f>
        <v>-6149.0683229813612</v>
      </c>
      <c r="G129" s="30">
        <v>78.099999999999994</v>
      </c>
      <c r="H129" s="21">
        <f t="shared" si="63"/>
        <v>-2.9813664596273364E-2</v>
      </c>
      <c r="I129" s="105">
        <f>IF(ISNUMBER(G129), $B145 * H129, "")</f>
        <v>-4472.0496894410044</v>
      </c>
      <c r="J129" s="20">
        <v>78.2</v>
      </c>
      <c r="K129" s="21">
        <f t="shared" si="64"/>
        <v>-2.8571428571428536E-2</v>
      </c>
      <c r="L129" s="22">
        <f>IF(ISNUMBER(J129), $B145 * K129, "")</f>
        <v>-4285.7142857142808</v>
      </c>
      <c r="M129" s="30">
        <v>80.3</v>
      </c>
      <c r="N129" s="21">
        <f t="shared" si="65"/>
        <v>-2.4844720496894762E-3</v>
      </c>
      <c r="O129" s="22">
        <f>IF(ISNUMBER(M129), $B145 * N129, "")</f>
        <v>-372.67080745342145</v>
      </c>
      <c r="Q129" s="228"/>
      <c r="R129" s="228"/>
      <c r="S129" s="228"/>
    </row>
    <row r="130" spans="1:19" ht="17.25" thickBot="1">
      <c r="A130" s="125" t="s">
        <v>175</v>
      </c>
      <c r="B130" s="129">
        <v>10.6</v>
      </c>
      <c r="C130" s="80">
        <v>-9.3457943999999994E-3</v>
      </c>
      <c r="D130" s="106">
        <v>10.3</v>
      </c>
      <c r="E130" s="107">
        <f>IF(ISNUMBER(D130), (D130 - $B130) / $B130, "")</f>
        <v>-2.830188679245273E-2</v>
      </c>
      <c r="F130" s="108">
        <f>IF(ISNUMBER(D130), $B145 * E130, "")</f>
        <v>-4245.28301886791</v>
      </c>
      <c r="G130" s="109">
        <v>10.3</v>
      </c>
      <c r="H130" s="107">
        <f>IF(ISNUMBER(G130), (G130 - $B130) / $B130, "")</f>
        <v>-2.830188679245273E-2</v>
      </c>
      <c r="I130" s="110">
        <f>IF(ISNUMBER(G130), $B145 * H130, "")</f>
        <v>-4245.28301886791</v>
      </c>
      <c r="J130" s="106">
        <v>10.4</v>
      </c>
      <c r="K130" s="107">
        <f>IF(ISNUMBER(J130), (J130 - $B130) / $B130, "")</f>
        <v>-1.886792452830182E-2</v>
      </c>
      <c r="L130" s="108">
        <f>IF(ISNUMBER(J130), $B145 * K130, "")</f>
        <v>-2830.1886792452729</v>
      </c>
      <c r="M130" s="109">
        <v>10.5</v>
      </c>
      <c r="N130" s="107">
        <f>IF(ISNUMBER(M130), (M130 - $B130) / $B130, "")</f>
        <v>-9.4339622641509101E-3</v>
      </c>
      <c r="O130" s="108">
        <f>IF(ISNUMBER(M130), $B145 * N130, "")</f>
        <v>-1415.0943396226364</v>
      </c>
      <c r="Q130" s="228"/>
      <c r="R130" s="228"/>
      <c r="S130" s="228"/>
    </row>
    <row r="131" spans="1:19" ht="17.25" thickBot="1">
      <c r="A131" s="125" t="s">
        <v>125</v>
      </c>
      <c r="B131" s="126">
        <v>58.6</v>
      </c>
      <c r="C131" s="77">
        <v>-1.01351351E-2</v>
      </c>
      <c r="D131" s="15">
        <v>55.4</v>
      </c>
      <c r="E131" s="32">
        <f t="shared" ref="E131:E134" si="66">IF(ISNUMBER(D131), (D131 - $B131) / $B131, "")</f>
        <v>-5.4607508532423257E-2</v>
      </c>
      <c r="F131" s="18">
        <f>IF(ISNUMBER(D131), $B145 * E131, "")</f>
        <v>-8191.1262798634889</v>
      </c>
      <c r="G131" s="31">
        <v>56.2</v>
      </c>
      <c r="H131" s="32">
        <f t="shared" ref="H131:H134" si="67">IF(ISNUMBER(G131), (G131 - $B131) / $B131, "")</f>
        <v>-4.0955631399317384E-2</v>
      </c>
      <c r="I131" s="101">
        <f>IF(ISNUMBER(G131), $B145 * H131, "")</f>
        <v>-6143.3447098976076</v>
      </c>
      <c r="J131" s="15">
        <v>56.3</v>
      </c>
      <c r="K131" s="32">
        <f t="shared" ref="K131:K134" si="68">IF(ISNUMBER(J131), (J131 - $B131) / $B131, "")</f>
        <v>-3.9249146757679251E-2</v>
      </c>
      <c r="L131" s="18">
        <f>IF(ISNUMBER(J131), $B145 * K131, "")</f>
        <v>-5887.3720136518878</v>
      </c>
      <c r="M131" s="31">
        <v>57.9</v>
      </c>
      <c r="N131" s="32">
        <f t="shared" ref="N131:N134" si="69">IF(ISNUMBER(M131), (M131 - $B131) / $B131, "")</f>
        <v>-1.1945392491467624E-2</v>
      </c>
      <c r="O131" s="18">
        <f>IF(ISNUMBER(M131), $B145 * N131, "")</f>
        <v>-1791.8088737201438</v>
      </c>
      <c r="Q131" s="228"/>
      <c r="R131" s="228"/>
      <c r="S131" s="228"/>
    </row>
    <row r="132" spans="1:19" ht="17.25" thickBot="1">
      <c r="A132" s="125" t="s">
        <v>119</v>
      </c>
      <c r="B132" s="126">
        <v>17.2</v>
      </c>
      <c r="C132" s="77">
        <v>-1.14942529E-2</v>
      </c>
      <c r="D132" s="15">
        <v>16.2</v>
      </c>
      <c r="E132" s="32">
        <f t="shared" si="66"/>
        <v>-5.8139534883720929E-2</v>
      </c>
      <c r="F132" s="18">
        <f>IF(ISNUMBER(D132), $B145 * E132, "")</f>
        <v>-8720.9302325581393</v>
      </c>
      <c r="G132" s="31">
        <v>16.7</v>
      </c>
      <c r="H132" s="32">
        <f t="shared" si="67"/>
        <v>-2.9069767441860465E-2</v>
      </c>
      <c r="I132" s="101">
        <f>IF(ISNUMBER(G132), $B145 * H132, "")</f>
        <v>-4360.4651162790697</v>
      </c>
      <c r="J132" s="15">
        <v>17.2</v>
      </c>
      <c r="K132" s="32">
        <f t="shared" si="68"/>
        <v>0</v>
      </c>
      <c r="L132" s="18">
        <f>IF(ISNUMBER(J132), $B145 * K132, "")</f>
        <v>0</v>
      </c>
      <c r="M132" s="31">
        <v>17.2</v>
      </c>
      <c r="N132" s="32">
        <f t="shared" si="69"/>
        <v>0</v>
      </c>
      <c r="O132" s="18">
        <f>IF(ISNUMBER(M132), $B145 * N132, "")</f>
        <v>0</v>
      </c>
      <c r="Q132" s="228"/>
      <c r="R132" s="228"/>
      <c r="S132" s="228"/>
    </row>
    <row r="133" spans="1:19" ht="17.25" thickBot="1">
      <c r="A133" s="125" t="s">
        <v>204</v>
      </c>
      <c r="B133" s="126">
        <v>7.73</v>
      </c>
      <c r="C133" s="77">
        <v>-1.4030612200000001E-2</v>
      </c>
      <c r="D133" s="15">
        <v>7.7</v>
      </c>
      <c r="E133" s="32">
        <f t="shared" si="66"/>
        <v>-3.8809831824062413E-3</v>
      </c>
      <c r="F133" s="18">
        <f>IF(ISNUMBER(D133), $B145 * E133, "")</f>
        <v>-582.14747736093625</v>
      </c>
      <c r="G133" s="31">
        <v>7.72</v>
      </c>
      <c r="H133" s="32">
        <f t="shared" si="67"/>
        <v>-1.2936610608021571E-3</v>
      </c>
      <c r="I133" s="101">
        <f>IF(ISNUMBER(G133), $B145 * H133, "")</f>
        <v>-194.04915912032357</v>
      </c>
      <c r="J133" s="15">
        <v>7.94</v>
      </c>
      <c r="K133" s="32">
        <f t="shared" si="68"/>
        <v>2.7166882276843461E-2</v>
      </c>
      <c r="L133" s="18">
        <f>IF(ISNUMBER(J133), $B145 * K133, "")</f>
        <v>4075.0323415265193</v>
      </c>
      <c r="M133" s="31">
        <v>7.9</v>
      </c>
      <c r="N133" s="32">
        <f t="shared" si="69"/>
        <v>2.1992238033635179E-2</v>
      </c>
      <c r="O133" s="18">
        <f>IF(ISNUMBER(M133), $B145 * N133, "")</f>
        <v>3298.8357050452769</v>
      </c>
      <c r="Q133" s="33"/>
      <c r="R133" s="33"/>
    </row>
    <row r="134" spans="1:19" ht="17.25" thickBot="1">
      <c r="A134" s="130" t="s">
        <v>246</v>
      </c>
      <c r="B134" s="131">
        <v>56.3</v>
      </c>
      <c r="C134" s="79">
        <v>-1.57342657E-2</v>
      </c>
      <c r="D134" s="24">
        <v>55.7</v>
      </c>
      <c r="E134" s="25">
        <f t="shared" si="66"/>
        <v>-1.0657193605683736E-2</v>
      </c>
      <c r="F134" s="104">
        <f>IF(ISNUMBER(D134), $B145 * E134, "")</f>
        <v>-1598.5790408525604</v>
      </c>
      <c r="G134" s="102">
        <v>56</v>
      </c>
      <c r="H134" s="25">
        <f t="shared" si="67"/>
        <v>-5.3285968028418682E-3</v>
      </c>
      <c r="I134" s="103">
        <f>IF(ISNUMBER(G134), $B145 * H134, "")</f>
        <v>-799.28952042628021</v>
      </c>
      <c r="J134" s="24">
        <v>56.6</v>
      </c>
      <c r="K134" s="25">
        <f t="shared" si="68"/>
        <v>5.328596802841994E-3</v>
      </c>
      <c r="L134" s="104">
        <f>IF(ISNUMBER(J134), $B145 * K134, "")</f>
        <v>799.28952042629908</v>
      </c>
      <c r="M134" s="102">
        <v>56.5</v>
      </c>
      <c r="N134" s="25">
        <f t="shared" si="69"/>
        <v>3.5523978685613297E-3</v>
      </c>
      <c r="O134" s="104">
        <f>IF(ISNUMBER(M134), $B145 * N134, "")</f>
        <v>532.8596802841995</v>
      </c>
      <c r="Q134" s="237"/>
      <c r="R134" s="238"/>
      <c r="S134" s="239"/>
    </row>
    <row r="135" spans="1:19">
      <c r="A135" s="123" t="s">
        <v>198</v>
      </c>
      <c r="B135" s="124">
        <v>48.1</v>
      </c>
      <c r="C135" s="76">
        <v>-1.63599182E-2</v>
      </c>
      <c r="D135" s="13">
        <v>47.4</v>
      </c>
      <c r="E135" s="14">
        <f>IF(ISNUMBER(D135), (D135 - $B135) / $B135, "")</f>
        <v>-1.4553014553014611E-2</v>
      </c>
      <c r="F135" s="16">
        <f>IF(ISNUMBER(D135), $B145 * E135, "")</f>
        <v>-2182.9521829521918</v>
      </c>
      <c r="G135" s="29">
        <v>47.3</v>
      </c>
      <c r="H135" s="14">
        <f>IF(ISNUMBER(G135), (G135 - $B135) / $B135, "")</f>
        <v>-1.663201663201672E-2</v>
      </c>
      <c r="I135" s="100">
        <f>IF(ISNUMBER(G135), $B145 * H135, "")</f>
        <v>-2494.8024948025081</v>
      </c>
      <c r="J135" s="13">
        <v>47.4</v>
      </c>
      <c r="K135" s="14">
        <f>IF(ISNUMBER(J135), (J135 - $B135) / $B135, "")</f>
        <v>-1.4553014553014611E-2</v>
      </c>
      <c r="L135" s="16">
        <f>IF(ISNUMBER(J135), $B145 * K135, "")</f>
        <v>-2182.9521829521918</v>
      </c>
      <c r="M135" s="29">
        <v>47.8</v>
      </c>
      <c r="N135" s="14">
        <f>IF(ISNUMBER(M135), (M135 - $B135) / $B135, "")</f>
        <v>-6.2370062370063258E-3</v>
      </c>
      <c r="O135" s="16">
        <f>IF(ISNUMBER(M135), $B145 * N135, "")</f>
        <v>-935.55093555094891</v>
      </c>
      <c r="Q135" s="240"/>
      <c r="R135" s="241"/>
      <c r="S135" s="242"/>
    </row>
    <row r="136" spans="1:19" ht="17.25" thickBot="1">
      <c r="A136" s="125" t="s">
        <v>200</v>
      </c>
      <c r="B136" s="126">
        <v>11.5</v>
      </c>
      <c r="C136" s="77">
        <v>-1.7094017100000001E-2</v>
      </c>
      <c r="D136" s="15">
        <v>11.1</v>
      </c>
      <c r="E136" s="32">
        <f t="shared" ref="E136:E139" si="70">IF(ISNUMBER(D136), (D136 - $B136) / $B136, "")</f>
        <v>-3.4782608695652202E-2</v>
      </c>
      <c r="F136" s="18">
        <f>IF(ISNUMBER(D136), $B145 * E136, "")</f>
        <v>-5217.3913043478306</v>
      </c>
      <c r="G136" s="31">
        <v>11.2</v>
      </c>
      <c r="H136" s="32">
        <f t="shared" ref="H136:H139" si="71">IF(ISNUMBER(G136), (G136 - $B136) / $B136, "")</f>
        <v>-2.6086956521739191E-2</v>
      </c>
      <c r="I136" s="101">
        <f>IF(ISNUMBER(G136), $B145 * H136, "")</f>
        <v>-3913.0434782608786</v>
      </c>
      <c r="J136" s="15">
        <v>11.3</v>
      </c>
      <c r="K136" s="32">
        <f t="shared" ref="K136:K139" si="72">IF(ISNUMBER(J136), (J136 - $B136) / $B136, "")</f>
        <v>-1.7391304347826025E-2</v>
      </c>
      <c r="L136" s="18">
        <f>IF(ISNUMBER(J136), $B145 * K136, "")</f>
        <v>-2608.6956521739039</v>
      </c>
      <c r="M136" s="31">
        <v>11.4</v>
      </c>
      <c r="N136" s="32">
        <f t="shared" ref="N136:N139" si="73">IF(ISNUMBER(M136), (M136 - $B136) / $B136, "")</f>
        <v>-8.6956521739130124E-3</v>
      </c>
      <c r="O136" s="18">
        <f>IF(ISNUMBER(M136), $B145 * N136, "")</f>
        <v>-1304.347826086952</v>
      </c>
      <c r="Q136" s="243"/>
      <c r="R136" s="244"/>
      <c r="S136" s="245"/>
    </row>
    <row r="137" spans="1:19" ht="17.25" thickBot="1">
      <c r="A137" s="125" t="s">
        <v>186</v>
      </c>
      <c r="B137" s="126">
        <v>10.3</v>
      </c>
      <c r="C137" s="77">
        <v>-1.9047618999999998E-2</v>
      </c>
      <c r="D137" s="15">
        <v>10.1</v>
      </c>
      <c r="E137" s="32">
        <f t="shared" si="70"/>
        <v>-1.9417475728155442E-2</v>
      </c>
      <c r="F137" s="18">
        <f>IF(ISNUMBER(D137), $B145 * E137, "")</f>
        <v>-2912.6213592233162</v>
      </c>
      <c r="G137" s="31">
        <v>10.199999999999999</v>
      </c>
      <c r="H137" s="32">
        <f t="shared" si="71"/>
        <v>-9.7087378640778078E-3</v>
      </c>
      <c r="I137" s="101">
        <f>IF(ISNUMBER(G137), $B145 * H137, "")</f>
        <v>-1456.3106796116713</v>
      </c>
      <c r="J137" s="15">
        <v>10.3</v>
      </c>
      <c r="K137" s="32">
        <f t="shared" si="72"/>
        <v>0</v>
      </c>
      <c r="L137" s="18">
        <f>IF(ISNUMBER(J137), $B145 * K137, "")</f>
        <v>0</v>
      </c>
      <c r="M137" s="31">
        <v>10.4</v>
      </c>
      <c r="N137" s="32">
        <f t="shared" si="73"/>
        <v>9.7087378640776344E-3</v>
      </c>
      <c r="O137" s="18">
        <f>IF(ISNUMBER(M137), $B145 * N137, "")</f>
        <v>1456.3106796116451</v>
      </c>
      <c r="Q137" s="228"/>
      <c r="R137" s="228"/>
      <c r="S137" s="228"/>
    </row>
    <row r="138" spans="1:19" ht="17.25" thickBot="1">
      <c r="A138" s="125" t="s">
        <v>234</v>
      </c>
      <c r="B138" s="126">
        <v>95.7</v>
      </c>
      <c r="C138" s="77">
        <v>-2.1472392600000001E-2</v>
      </c>
      <c r="D138" s="15">
        <v>93.2</v>
      </c>
      <c r="E138" s="32">
        <f t="shared" si="70"/>
        <v>-2.612330198537095E-2</v>
      </c>
      <c r="F138" s="18">
        <f>IF(ISNUMBER(D138), $B145 * E138, "")</f>
        <v>-3918.4952978056426</v>
      </c>
      <c r="G138" s="31">
        <v>93.1</v>
      </c>
      <c r="H138" s="32">
        <f t="shared" si="71"/>
        <v>-2.7168234064785877E-2</v>
      </c>
      <c r="I138" s="101">
        <f>IF(ISNUMBER(G138), $B145 * H138, "")</f>
        <v>-4075.2351097178816</v>
      </c>
      <c r="J138" s="15">
        <v>93.3</v>
      </c>
      <c r="K138" s="32">
        <f t="shared" si="72"/>
        <v>-2.5078369905956171E-2</v>
      </c>
      <c r="L138" s="18">
        <f>IF(ISNUMBER(J138), $B145 * K138, "")</f>
        <v>-3761.7554858934254</v>
      </c>
      <c r="M138" s="31">
        <v>96</v>
      </c>
      <c r="N138" s="32">
        <f t="shared" si="73"/>
        <v>3.1347962382444845E-3</v>
      </c>
      <c r="O138" s="18">
        <f>IF(ISNUMBER(M138), $B145 * N138, "")</f>
        <v>470.21943573667266</v>
      </c>
      <c r="Q138" s="223"/>
      <c r="R138" s="223"/>
      <c r="S138" s="223"/>
    </row>
    <row r="139" spans="1:19" ht="17.25" thickBot="1">
      <c r="A139" s="127" t="s">
        <v>342</v>
      </c>
      <c r="B139" s="128">
        <v>9.5299999999999994</v>
      </c>
      <c r="C139" s="78">
        <v>-2.25641026E-2</v>
      </c>
      <c r="D139" s="20">
        <v>9.34</v>
      </c>
      <c r="E139" s="21">
        <f t="shared" si="70"/>
        <v>-1.9937040923399738E-2</v>
      </c>
      <c r="F139" s="22">
        <f>IF(ISNUMBER(D139), $B145 * E139, "")</f>
        <v>-2990.5561385099609</v>
      </c>
      <c r="G139" s="30">
        <v>9.32</v>
      </c>
      <c r="H139" s="21">
        <f t="shared" si="71"/>
        <v>-2.2035676810073356E-2</v>
      </c>
      <c r="I139" s="105">
        <f>IF(ISNUMBER(G139), $B145 * H139, "")</f>
        <v>-3305.3515215110033</v>
      </c>
      <c r="J139" s="20">
        <v>9.39</v>
      </c>
      <c r="K139" s="21">
        <f t="shared" si="72"/>
        <v>-1.4690451206715509E-2</v>
      </c>
      <c r="L139" s="22">
        <f>IF(ISNUMBER(J139), $B145 * K139, "")</f>
        <v>-2203.5676810073264</v>
      </c>
      <c r="M139" s="30">
        <v>9.5399999999999991</v>
      </c>
      <c r="N139" s="21">
        <f t="shared" si="73"/>
        <v>1.0493179433368088E-3</v>
      </c>
      <c r="O139" s="22">
        <f>IF(ISNUMBER(M139), $B145 * N139, "")</f>
        <v>157.39769150052132</v>
      </c>
      <c r="Q139" s="223"/>
      <c r="R139" s="223"/>
      <c r="S139" s="223"/>
    </row>
    <row r="140" spans="1:19" ht="17.25" thickBot="1">
      <c r="A140" s="125" t="s">
        <v>159</v>
      </c>
      <c r="B140" s="129">
        <v>64.5</v>
      </c>
      <c r="C140" s="80">
        <v>-2.2727272699999999E-2</v>
      </c>
      <c r="D140" s="106">
        <v>65</v>
      </c>
      <c r="E140" s="107">
        <f>IF(ISNUMBER(D140), (D140 - $B140) / $B140, "")</f>
        <v>7.7519379844961239E-3</v>
      </c>
      <c r="F140" s="108">
        <f>IF(ISNUMBER(D140), $B145 * E140, "")</f>
        <v>1162.7906976744187</v>
      </c>
      <c r="G140" s="109">
        <v>64</v>
      </c>
      <c r="H140" s="107">
        <f>IF(ISNUMBER(G140), (G140 - $B140) / $B140, "")</f>
        <v>-7.7519379844961239E-3</v>
      </c>
      <c r="I140" s="110">
        <f>IF(ISNUMBER(G140), $B145 * H140, "")</f>
        <v>-1162.7906976744187</v>
      </c>
      <c r="J140" s="106">
        <v>64.5</v>
      </c>
      <c r="K140" s="107">
        <f>IF(ISNUMBER(J140), (J140 - $B140) / $B140, "")</f>
        <v>0</v>
      </c>
      <c r="L140" s="108">
        <f>IF(ISNUMBER(J140), $B145 * K140, "")</f>
        <v>0</v>
      </c>
      <c r="M140" s="109">
        <v>65.099999999999994</v>
      </c>
      <c r="N140" s="107">
        <f>IF(ISNUMBER(M140), (M140 - $B140) / $B140, "")</f>
        <v>9.3023255813952602E-3</v>
      </c>
      <c r="O140" s="108">
        <f>IF(ISNUMBER(M140), $B145 * N140, "")</f>
        <v>1395.3488372092891</v>
      </c>
      <c r="Q140" s="228"/>
      <c r="R140" s="228"/>
      <c r="S140" s="228"/>
    </row>
    <row r="141" spans="1:19" ht="17.25" thickBot="1">
      <c r="A141" s="125" t="s">
        <v>127</v>
      </c>
      <c r="B141" s="126">
        <v>80.400000000000006</v>
      </c>
      <c r="C141" s="77">
        <v>-2.42718447E-2</v>
      </c>
      <c r="D141" s="15">
        <v>80</v>
      </c>
      <c r="E141" s="32">
        <f t="shared" ref="E141:E144" si="74">IF(ISNUMBER(D141), (D141 - $B141) / $B141, "")</f>
        <v>-4.9751243781095229E-3</v>
      </c>
      <c r="F141" s="18">
        <f>IF(ISNUMBER(D141), $B145 * E141, "")</f>
        <v>-746.26865671642838</v>
      </c>
      <c r="G141" s="31">
        <v>80.099999999999994</v>
      </c>
      <c r="H141" s="32">
        <f t="shared" ref="H141:H144" si="75">IF(ISNUMBER(G141), (G141 - $B141) / $B141, "")</f>
        <v>-3.7313432835822309E-3</v>
      </c>
      <c r="I141" s="101">
        <f>IF(ISNUMBER(G141), $B145 * H141, "")</f>
        <v>-559.70149253733462</v>
      </c>
      <c r="J141" s="15">
        <v>79.8</v>
      </c>
      <c r="K141" s="32">
        <f t="shared" ref="K141:K144" si="76">IF(ISNUMBER(J141), (J141 - $B141) / $B141, "")</f>
        <v>-7.4626865671642848E-3</v>
      </c>
      <c r="L141" s="18">
        <f>IF(ISNUMBER(J141), $B145 * K141, "")</f>
        <v>-1119.4029850746426</v>
      </c>
      <c r="M141" s="31">
        <v>80.8</v>
      </c>
      <c r="N141" s="32">
        <f t="shared" ref="N141:N144" si="77">IF(ISNUMBER(M141), (M141 - $B141) / $B141, "")</f>
        <v>4.975124378109346E-3</v>
      </c>
      <c r="O141" s="18">
        <f>IF(ISNUMBER(M141), $B145 * N141, "")</f>
        <v>746.26865671640189</v>
      </c>
      <c r="Q141" s="228"/>
      <c r="R141" s="228"/>
      <c r="S141" s="228"/>
    </row>
    <row r="142" spans="1:19" ht="17.25" thickBot="1">
      <c r="A142" s="125" t="s">
        <v>71</v>
      </c>
      <c r="B142" s="126">
        <v>19.600000000000001</v>
      </c>
      <c r="C142" s="77">
        <v>-2.4875621899999999E-2</v>
      </c>
      <c r="D142" s="15">
        <v>18.5</v>
      </c>
      <c r="E142" s="32">
        <f t="shared" si="74"/>
        <v>-5.6122448979591906E-2</v>
      </c>
      <c r="F142" s="18">
        <f>IF(ISNUMBER(D142), $B145 * E142, "")</f>
        <v>-8418.3673469387868</v>
      </c>
      <c r="G142" s="31">
        <v>18.5</v>
      </c>
      <c r="H142" s="32">
        <f t="shared" si="75"/>
        <v>-5.6122448979591906E-2</v>
      </c>
      <c r="I142" s="101">
        <f>IF(ISNUMBER(G142), $B145 * H142, "")</f>
        <v>-8418.3673469387868</v>
      </c>
      <c r="J142" s="15">
        <v>18.600000000000001</v>
      </c>
      <c r="K142" s="32">
        <f t="shared" si="76"/>
        <v>-5.10204081632653E-2</v>
      </c>
      <c r="L142" s="18">
        <f>IF(ISNUMBER(J142), $B145 * K142, "")</f>
        <v>-7653.0612244897948</v>
      </c>
      <c r="M142" s="31">
        <v>18.899999999999999</v>
      </c>
      <c r="N142" s="32">
        <f t="shared" si="77"/>
        <v>-3.5714285714285858E-2</v>
      </c>
      <c r="O142" s="18">
        <f>IF(ISNUMBER(M142), $B145 * N142, "")</f>
        <v>-5357.1428571428787</v>
      </c>
      <c r="Q142" s="228"/>
      <c r="R142" s="228"/>
      <c r="S142" s="228"/>
    </row>
    <row r="143" spans="1:19">
      <c r="A143" s="125" t="s">
        <v>147</v>
      </c>
      <c r="B143" s="126">
        <v>8.6300000000000008</v>
      </c>
      <c r="C143" s="77">
        <v>-2.92463442E-2</v>
      </c>
      <c r="D143" s="15">
        <v>8.35</v>
      </c>
      <c r="E143" s="32">
        <f t="shared" si="74"/>
        <v>-3.2444959443800825E-2</v>
      </c>
      <c r="F143" s="18">
        <f>IF(ISNUMBER(D143), $B145 * E143, "")</f>
        <v>-4866.7439165701235</v>
      </c>
      <c r="G143" s="31">
        <v>8.39</v>
      </c>
      <c r="H143" s="32">
        <f t="shared" si="75"/>
        <v>-2.7809965237543477E-2</v>
      </c>
      <c r="I143" s="101">
        <f>IF(ISNUMBER(G143), $B145 * H143, "")</f>
        <v>-4171.4947856315212</v>
      </c>
      <c r="J143" s="15">
        <v>8.43</v>
      </c>
      <c r="K143" s="32">
        <f t="shared" si="76"/>
        <v>-2.3174971031286334E-2</v>
      </c>
      <c r="L143" s="18">
        <f>IF(ISNUMBER(J143), $B145 * K143, "")</f>
        <v>-3476.2456546929502</v>
      </c>
      <c r="M143" s="31">
        <v>8.56</v>
      </c>
      <c r="N143" s="32">
        <f t="shared" si="77"/>
        <v>-8.1112398609502062E-3</v>
      </c>
      <c r="O143" s="18">
        <f>IF(ISNUMBER(M143), $B145 * N143, "")</f>
        <v>-1216.6859791425309</v>
      </c>
      <c r="Q143" s="250"/>
      <c r="R143" s="251"/>
      <c r="S143" s="252"/>
    </row>
    <row r="144" spans="1:19" ht="17.25" thickBot="1">
      <c r="A144" s="130" t="s">
        <v>190</v>
      </c>
      <c r="B144" s="131">
        <v>88.7</v>
      </c>
      <c r="C144" s="79">
        <v>-3.27153762E-2</v>
      </c>
      <c r="D144" s="24">
        <v>86.5</v>
      </c>
      <c r="E144" s="25">
        <f t="shared" si="74"/>
        <v>-2.4802705749718181E-2</v>
      </c>
      <c r="F144" s="104">
        <f>IF(ISNUMBER(D144), $B145 * E144, "")</f>
        <v>-3720.4058624577274</v>
      </c>
      <c r="G144" s="102">
        <v>86.6</v>
      </c>
      <c r="H144" s="25">
        <f t="shared" si="75"/>
        <v>-2.3675310033821968E-2</v>
      </c>
      <c r="I144" s="103">
        <f>IF(ISNUMBER(G144), $B145 * H144, "")</f>
        <v>-3551.2965050732951</v>
      </c>
      <c r="J144" s="24">
        <v>86.7</v>
      </c>
      <c r="K144" s="25">
        <f t="shared" si="76"/>
        <v>-2.2547914317925591E-2</v>
      </c>
      <c r="L144" s="104">
        <f>IF(ISNUMBER(J144), $B145 * K144, "")</f>
        <v>-3382.1871476888386</v>
      </c>
      <c r="M144" s="102">
        <v>88</v>
      </c>
      <c r="N144" s="25">
        <f t="shared" si="77"/>
        <v>-7.8917700112739898E-3</v>
      </c>
      <c r="O144" s="104">
        <f>IF(ISNUMBER(M144), $B145 * N144, "")</f>
        <v>-1183.7655016910985</v>
      </c>
      <c r="Q144" s="253"/>
      <c r="R144" s="254"/>
      <c r="S144" s="255"/>
    </row>
    <row r="145" spans="1:19" ht="17.25" thickBot="1">
      <c r="A145" s="132" t="s">
        <v>266</v>
      </c>
      <c r="B145" s="261">
        <f>$B$37</f>
        <v>150000</v>
      </c>
      <c r="C145" s="262"/>
      <c r="D145" s="26" t="s">
        <v>267</v>
      </c>
      <c r="E145" s="27">
        <f>IF(COUNT(E125:E144), SUM(E125:E144) / COUNT(E125:E144), 0)</f>
        <v>-2.8767949844540085E-2</v>
      </c>
      <c r="F145" s="28">
        <f>SUM(F125:F144)</f>
        <v>-86303.849533620261</v>
      </c>
      <c r="G145" s="26" t="s">
        <v>267</v>
      </c>
      <c r="H145" s="27">
        <f>IF(COUNT(H125:H144), SUM(H125:H144) / COUNT(H125:H144), 0)</f>
        <v>-2.3253687537817314E-2</v>
      </c>
      <c r="I145" s="28">
        <f>SUM(I125:I144)</f>
        <v>-69761.062613451941</v>
      </c>
      <c r="J145" s="26" t="s">
        <v>267</v>
      </c>
      <c r="K145" s="27">
        <f>IF(COUNT(K125:K144), SUM(K125:K144) / COUNT(K125:K144), 0)</f>
        <v>-1.7141516947686904E-2</v>
      </c>
      <c r="L145" s="28">
        <f>SUM(L125:L144)</f>
        <v>-51424.550843060722</v>
      </c>
      <c r="M145" s="26" t="s">
        <v>267</v>
      </c>
      <c r="N145" s="27">
        <f>IF(COUNT(N125:N144), SUM(N125:N144) / COUNT(N125:N144), 0)</f>
        <v>-2.6991414636458114E-3</v>
      </c>
      <c r="O145" s="28">
        <f>SUM(O125:O144)</f>
        <v>-8097.4243909374336</v>
      </c>
      <c r="Q145" s="256"/>
      <c r="R145" s="257"/>
      <c r="S145" s="258"/>
    </row>
    <row r="147" spans="1:19" ht="17.25" thickBot="1"/>
    <row r="148" spans="1:19" ht="17.25" thickBot="1">
      <c r="A148" s="202" t="s">
        <v>255</v>
      </c>
      <c r="B148" s="203"/>
      <c r="C148" s="203"/>
      <c r="D148" s="203"/>
      <c r="E148" s="203"/>
      <c r="F148" s="203"/>
      <c r="G148" s="203"/>
      <c r="H148" s="203"/>
      <c r="I148" s="203"/>
      <c r="J148" s="203"/>
      <c r="K148" s="203"/>
      <c r="L148" s="203"/>
      <c r="M148" s="203"/>
      <c r="N148" s="203"/>
      <c r="O148" s="204"/>
      <c r="Q148" s="223"/>
      <c r="R148" s="223"/>
      <c r="S148" s="223"/>
    </row>
    <row r="149" spans="1:19" ht="17.25" thickBot="1">
      <c r="A149" s="198" t="s">
        <v>263</v>
      </c>
      <c r="B149" s="202" t="s">
        <v>49</v>
      </c>
      <c r="C149" s="204"/>
      <c r="D149" s="202" t="s">
        <v>57</v>
      </c>
      <c r="E149" s="203"/>
      <c r="F149" s="204"/>
      <c r="G149" s="229">
        <f>_xlfn.IFNA(VLOOKUP(B149, 현재가테이블!$B$2:$D$200, 2, FALSE), "-")</f>
        <v>48446000</v>
      </c>
      <c r="H149" s="230"/>
      <c r="I149" s="231"/>
      <c r="J149" s="202" t="s">
        <v>58</v>
      </c>
      <c r="K149" s="203"/>
      <c r="L149" s="204"/>
      <c r="M149" s="232">
        <f>_xlfn.IFNA(VLOOKUP(B149, 현재가테이블!$B$2:$D$200, 3, FALSE), "-")</f>
        <v>4.5040769699999997E-2</v>
      </c>
      <c r="N149" s="233"/>
      <c r="O149" s="234"/>
      <c r="Q149" s="223"/>
      <c r="R149" s="223"/>
      <c r="S149" s="223"/>
    </row>
    <row r="150" spans="1:19" ht="17.25" thickBot="1">
      <c r="A150" s="263" t="s">
        <v>54</v>
      </c>
      <c r="B150" s="265" t="str">
        <f>TEXT($G$1, "[$-ko-KR]yyyy-mm-dd(ddd) ") &amp; "오전 00:00"</f>
        <v>2022-02-28(월) 오전 00:00</v>
      </c>
      <c r="C150" s="266"/>
      <c r="D150" s="225" t="str">
        <f>TEXT($G$1, "[$-ko-KR]yyyy-mm-dd(ddd) ") &amp; "오후 14:00"</f>
        <v>2022-02-28(월) 오후 14:00</v>
      </c>
      <c r="E150" s="226"/>
      <c r="F150" s="227"/>
      <c r="G150" s="225" t="str">
        <f>TEXT($G$1, "[$-ko-KR]yyyy-mm-dd(ddd) ") &amp; "오후 19:00"</f>
        <v>2022-02-28(월) 오후 19:00</v>
      </c>
      <c r="H150" s="226"/>
      <c r="I150" s="227"/>
      <c r="J150" s="225" t="str">
        <f>TEXT($G$1, "[$-ko-KR]yyyy-mm-dd(ddd) ") &amp; "오후 21:00"</f>
        <v>2022-02-28(월) 오후 21:00</v>
      </c>
      <c r="K150" s="226"/>
      <c r="L150" s="227"/>
      <c r="M150" s="225" t="str">
        <f>TEXT($G$1+1, "[$-ko-KR]yyyy-mm-dd(ddd) ") &amp; "오전 00:00"</f>
        <v>2022-03-01(화) 오전 00:00</v>
      </c>
      <c r="N150" s="226"/>
      <c r="O150" s="227"/>
      <c r="Q150" s="223"/>
      <c r="R150" s="223"/>
      <c r="S150" s="223"/>
    </row>
    <row r="151" spans="1:19" ht="17.25" thickBot="1">
      <c r="A151" s="264"/>
      <c r="B151" s="121" t="s">
        <v>57</v>
      </c>
      <c r="C151" s="122" t="s">
        <v>58</v>
      </c>
      <c r="D151" s="2" t="s">
        <v>57</v>
      </c>
      <c r="E151" s="10" t="s">
        <v>264</v>
      </c>
      <c r="F151" s="11" t="s">
        <v>265</v>
      </c>
      <c r="G151" s="199" t="s">
        <v>57</v>
      </c>
      <c r="H151" s="200" t="s">
        <v>264</v>
      </c>
      <c r="I151" s="201" t="s">
        <v>265</v>
      </c>
      <c r="J151" s="10" t="s">
        <v>57</v>
      </c>
      <c r="K151" s="10" t="s">
        <v>264</v>
      </c>
      <c r="L151" s="115" t="s">
        <v>265</v>
      </c>
      <c r="M151" s="2" t="s">
        <v>57</v>
      </c>
      <c r="N151" s="10" t="s">
        <v>264</v>
      </c>
      <c r="O151" s="66" t="s">
        <v>265</v>
      </c>
      <c r="Q151" s="228"/>
      <c r="R151" s="228"/>
      <c r="S151" s="228"/>
    </row>
    <row r="152" spans="1:19" ht="17.25" thickBot="1">
      <c r="A152" s="123" t="s">
        <v>79</v>
      </c>
      <c r="B152" s="124">
        <v>851</v>
      </c>
      <c r="C152" s="76">
        <v>-1.16144019E-2</v>
      </c>
      <c r="D152" s="13">
        <v>827</v>
      </c>
      <c r="E152" s="14">
        <f>IF(ISNUMBER(D152), (D152 - $B152) / $B152, "")</f>
        <v>-2.8202115158636899E-2</v>
      </c>
      <c r="F152" s="16">
        <f>IF(ISNUMBER(D152), $B172 * E152, "")</f>
        <v>-4230.3172737955347</v>
      </c>
      <c r="G152" s="29">
        <v>839</v>
      </c>
      <c r="H152" s="14">
        <f>IF(ISNUMBER(G152), (G152 - $B152) / $B152, "")</f>
        <v>-1.4101057579318449E-2</v>
      </c>
      <c r="I152" s="100">
        <f>IF(ISNUMBER(G152), $B172 * H152, "")</f>
        <v>-2115.1586368977673</v>
      </c>
      <c r="J152" s="13">
        <v>843</v>
      </c>
      <c r="K152" s="14">
        <f>IF(ISNUMBER(J152), (J152 - $B152) / $B152, "")</f>
        <v>-9.4007050528789656E-3</v>
      </c>
      <c r="L152" s="16">
        <f>IF(ISNUMBER(J152), $B172 * K152, "")</f>
        <v>-1410.1057579318449</v>
      </c>
      <c r="M152" s="29">
        <v>858</v>
      </c>
      <c r="N152" s="14">
        <f>IF(ISNUMBER(M152), (M152 - $B152) / $B152, "")</f>
        <v>8.2256169212690956E-3</v>
      </c>
      <c r="O152" s="16">
        <f>IF(ISNUMBER(M152), $B172 * N152, "")</f>
        <v>1233.8425381903644</v>
      </c>
      <c r="Q152" s="223"/>
      <c r="R152" s="223"/>
      <c r="S152" s="223"/>
    </row>
    <row r="153" spans="1:19" ht="17.25" thickBot="1">
      <c r="A153" s="125" t="s">
        <v>105</v>
      </c>
      <c r="B153" s="126">
        <v>833</v>
      </c>
      <c r="C153" s="77">
        <v>-1.18623962E-2</v>
      </c>
      <c r="D153" s="15">
        <v>797</v>
      </c>
      <c r="E153" s="32">
        <f t="shared" ref="E153:E156" si="78">IF(ISNUMBER(D153), (D153 - $B153) / $B153, "")</f>
        <v>-4.3217286914765909E-2</v>
      </c>
      <c r="F153" s="18">
        <f>IF(ISNUMBER(D153), $B172 * E153, "")</f>
        <v>-6482.5930372148869</v>
      </c>
      <c r="G153" s="31">
        <v>810</v>
      </c>
      <c r="H153" s="32">
        <f t="shared" ref="H153:H156" si="79">IF(ISNUMBER(G153), (G153 - $B153) / $B153, "")</f>
        <v>-2.7611044417767107E-2</v>
      </c>
      <c r="I153" s="101">
        <f>IF(ISNUMBER(G153), $B172 * H153, "")</f>
        <v>-4141.6566626650656</v>
      </c>
      <c r="J153" s="15">
        <v>812</v>
      </c>
      <c r="K153" s="32">
        <f t="shared" ref="K153:K156" si="80">IF(ISNUMBER(J153), (J153 - $B153) / $B153, "")</f>
        <v>-2.5210084033613446E-2</v>
      </c>
      <c r="L153" s="18">
        <f>IF(ISNUMBER(J153), $B172 * K153, "")</f>
        <v>-3781.5126050420167</v>
      </c>
      <c r="M153" s="31">
        <v>825</v>
      </c>
      <c r="N153" s="32">
        <f t="shared" ref="N153:N156" si="81">IF(ISNUMBER(M153), (M153 - $B153) / $B153, "")</f>
        <v>-9.6038415366146452E-3</v>
      </c>
      <c r="O153" s="18">
        <f>IF(ISNUMBER(M153), $B172 * N153, "")</f>
        <v>-1440.5762304921968</v>
      </c>
      <c r="Q153" s="223"/>
      <c r="R153" s="223"/>
      <c r="S153" s="223"/>
    </row>
    <row r="154" spans="1:19" ht="17.25" thickBot="1">
      <c r="A154" s="125" t="s">
        <v>51</v>
      </c>
      <c r="B154" s="126">
        <v>232</v>
      </c>
      <c r="C154" s="77">
        <v>-1.27659574E-2</v>
      </c>
      <c r="D154" s="15">
        <v>221</v>
      </c>
      <c r="E154" s="32">
        <f t="shared" si="78"/>
        <v>-4.7413793103448273E-2</v>
      </c>
      <c r="F154" s="18">
        <f>IF(ISNUMBER(D154), $B172 * E154, "")</f>
        <v>-7112.0689655172409</v>
      </c>
      <c r="G154" s="31">
        <v>223</v>
      </c>
      <c r="H154" s="32">
        <f t="shared" si="79"/>
        <v>-3.8793103448275863E-2</v>
      </c>
      <c r="I154" s="101">
        <f>IF(ISNUMBER(G154), $B172 * H154, "")</f>
        <v>-5818.9655172413795</v>
      </c>
      <c r="J154" s="15">
        <v>223</v>
      </c>
      <c r="K154" s="32">
        <f t="shared" si="80"/>
        <v>-3.8793103448275863E-2</v>
      </c>
      <c r="L154" s="18">
        <f>IF(ISNUMBER(J154), $B172 * K154, "")</f>
        <v>-5818.9655172413795</v>
      </c>
      <c r="M154" s="31">
        <v>225</v>
      </c>
      <c r="N154" s="32">
        <f t="shared" si="81"/>
        <v>-3.017241379310345E-2</v>
      </c>
      <c r="O154" s="18">
        <f>IF(ISNUMBER(M154), $B172 * N154, "")</f>
        <v>-4525.8620689655172</v>
      </c>
      <c r="Q154" s="228"/>
      <c r="R154" s="228"/>
      <c r="S154" s="228"/>
    </row>
    <row r="155" spans="1:19" ht="17.25" thickBot="1">
      <c r="A155" s="125" t="s">
        <v>121</v>
      </c>
      <c r="B155" s="126">
        <v>335</v>
      </c>
      <c r="C155" s="77">
        <v>-1.47058824E-2</v>
      </c>
      <c r="D155" s="15">
        <v>333</v>
      </c>
      <c r="E155" s="32">
        <f t="shared" si="78"/>
        <v>-5.9701492537313433E-3</v>
      </c>
      <c r="F155" s="18">
        <f>IF(ISNUMBER(D155), $B172 * E155, "")</f>
        <v>-895.52238805970148</v>
      </c>
      <c r="G155" s="31">
        <v>336</v>
      </c>
      <c r="H155" s="32">
        <f t="shared" si="79"/>
        <v>2.9850746268656717E-3</v>
      </c>
      <c r="I155" s="101">
        <f>IF(ISNUMBER(G155), $B172 * H155, "")</f>
        <v>447.76119402985074</v>
      </c>
      <c r="J155" s="15">
        <v>335</v>
      </c>
      <c r="K155" s="32">
        <f t="shared" si="80"/>
        <v>0</v>
      </c>
      <c r="L155" s="18">
        <f>IF(ISNUMBER(J155), $B172 * K155, "")</f>
        <v>0</v>
      </c>
      <c r="M155" s="31">
        <v>337</v>
      </c>
      <c r="N155" s="32">
        <f t="shared" si="81"/>
        <v>5.9701492537313433E-3</v>
      </c>
      <c r="O155" s="18">
        <f>IF(ISNUMBER(M155), $B172 * N155, "")</f>
        <v>895.52238805970148</v>
      </c>
      <c r="Q155" s="228"/>
      <c r="R155" s="228"/>
      <c r="S155" s="228"/>
    </row>
    <row r="156" spans="1:19" ht="17.25" thickBot="1">
      <c r="A156" s="127" t="s">
        <v>325</v>
      </c>
      <c r="B156" s="128">
        <v>269</v>
      </c>
      <c r="C156" s="78">
        <v>-2.1818181799999999E-2</v>
      </c>
      <c r="D156" s="20">
        <v>261</v>
      </c>
      <c r="E156" s="21">
        <f t="shared" si="78"/>
        <v>-2.9739776951672861E-2</v>
      </c>
      <c r="F156" s="22">
        <f>IF(ISNUMBER(D156), $B172 * E156, "")</f>
        <v>-4460.966542750929</v>
      </c>
      <c r="G156" s="30">
        <v>263</v>
      </c>
      <c r="H156" s="21">
        <f t="shared" si="79"/>
        <v>-2.2304832713754646E-2</v>
      </c>
      <c r="I156" s="105">
        <f>IF(ISNUMBER(G156), $B172 * H156, "")</f>
        <v>-3345.724907063197</v>
      </c>
      <c r="J156" s="20">
        <v>262</v>
      </c>
      <c r="K156" s="21">
        <f t="shared" si="80"/>
        <v>-2.6022304832713755E-2</v>
      </c>
      <c r="L156" s="22">
        <f>IF(ISNUMBER(J156), $B172 * K156, "")</f>
        <v>-3903.3457249070634</v>
      </c>
      <c r="M156" s="30">
        <v>266</v>
      </c>
      <c r="N156" s="21">
        <f t="shared" si="81"/>
        <v>-1.1152416356877323E-2</v>
      </c>
      <c r="O156" s="22">
        <f>IF(ISNUMBER(M156), $B172 * N156, "")</f>
        <v>-1672.8624535315985</v>
      </c>
      <c r="Q156" s="228"/>
      <c r="R156" s="228"/>
      <c r="S156" s="228"/>
    </row>
    <row r="157" spans="1:19" ht="17.25" thickBot="1">
      <c r="A157" s="125" t="s">
        <v>173</v>
      </c>
      <c r="B157" s="129">
        <v>894</v>
      </c>
      <c r="C157" s="80">
        <v>-2.29508197E-2</v>
      </c>
      <c r="D157" s="106">
        <v>890</v>
      </c>
      <c r="E157" s="107">
        <f>IF(ISNUMBER(D157), (D157 - $B157) / $B157, "")</f>
        <v>-4.4742729306487695E-3</v>
      </c>
      <c r="F157" s="108">
        <f>IF(ISNUMBER(D157), $B172 * E157, "")</f>
        <v>-671.14093959731542</v>
      </c>
      <c r="G157" s="109">
        <v>894</v>
      </c>
      <c r="H157" s="107">
        <f>IF(ISNUMBER(G157), (G157 - $B157) / $B157, "")</f>
        <v>0</v>
      </c>
      <c r="I157" s="110">
        <f>IF(ISNUMBER(G157), $B172 * H157, "")</f>
        <v>0</v>
      </c>
      <c r="J157" s="106">
        <v>897</v>
      </c>
      <c r="K157" s="107">
        <f>IF(ISNUMBER(J157), (J157 - $B157) / $B157, "")</f>
        <v>3.3557046979865771E-3</v>
      </c>
      <c r="L157" s="108">
        <f>IF(ISNUMBER(J157), $B172 * K157, "")</f>
        <v>503.35570469798654</v>
      </c>
      <c r="M157" s="109">
        <v>909</v>
      </c>
      <c r="N157" s="107">
        <f>IF(ISNUMBER(M157), (M157 - $B157) / $B157, "")</f>
        <v>1.6778523489932886E-2</v>
      </c>
      <c r="O157" s="108">
        <f>IF(ISNUMBER(M157), $B172 * N157, "")</f>
        <v>2516.7785234899329</v>
      </c>
      <c r="Q157" s="228"/>
      <c r="R157" s="228"/>
      <c r="S157" s="228"/>
    </row>
    <row r="158" spans="1:19" ht="17.25" thickBot="1">
      <c r="A158" s="125" t="s">
        <v>226</v>
      </c>
      <c r="B158" s="126">
        <v>359</v>
      </c>
      <c r="C158" s="77">
        <v>-2.4456521700000001E-2</v>
      </c>
      <c r="D158" s="15">
        <v>345</v>
      </c>
      <c r="E158" s="32">
        <f t="shared" ref="E158:E161" si="82">IF(ISNUMBER(D158), (D158 - $B158) / $B158, "")</f>
        <v>-3.8997214484679667E-2</v>
      </c>
      <c r="F158" s="18">
        <f>IF(ISNUMBER(D158), $B172 * E158, "")</f>
        <v>-5849.5821727019502</v>
      </c>
      <c r="G158" s="31">
        <v>350</v>
      </c>
      <c r="H158" s="32">
        <f t="shared" ref="H158:H161" si="83">IF(ISNUMBER(G158), (G158 - $B158) / $B158, "")</f>
        <v>-2.5069637883008356E-2</v>
      </c>
      <c r="I158" s="101">
        <f>IF(ISNUMBER(G158), $B172 * H158, "")</f>
        <v>-3760.4456824512536</v>
      </c>
      <c r="J158" s="15">
        <v>351</v>
      </c>
      <c r="K158" s="32">
        <f t="shared" ref="K158:K161" si="84">IF(ISNUMBER(J158), (J158 - $B158) / $B158, "")</f>
        <v>-2.2284122562674095E-2</v>
      </c>
      <c r="L158" s="18">
        <f>IF(ISNUMBER(J158), $B172 * K158, "")</f>
        <v>-3342.6183844011143</v>
      </c>
      <c r="M158" s="31">
        <v>358</v>
      </c>
      <c r="N158" s="32">
        <f t="shared" ref="N158:N161" si="85">IF(ISNUMBER(M158), (M158 - $B158) / $B158, "")</f>
        <v>-2.7855153203342618E-3</v>
      </c>
      <c r="O158" s="18">
        <f>IF(ISNUMBER(M158), $B172 * N158, "")</f>
        <v>-417.82729805013929</v>
      </c>
      <c r="Q158" s="228"/>
      <c r="R158" s="228"/>
      <c r="S158" s="228"/>
    </row>
    <row r="159" spans="1:19" ht="17.25" thickBot="1">
      <c r="A159" s="125" t="s">
        <v>248</v>
      </c>
      <c r="B159" s="126">
        <v>728</v>
      </c>
      <c r="C159" s="77">
        <v>-2.67379679E-2</v>
      </c>
      <c r="D159" s="15">
        <v>709</v>
      </c>
      <c r="E159" s="32">
        <f t="shared" si="82"/>
        <v>-2.60989010989011E-2</v>
      </c>
      <c r="F159" s="18">
        <f>IF(ISNUMBER(D159), $B172 * E159, "")</f>
        <v>-3914.835164835165</v>
      </c>
      <c r="G159" s="31">
        <v>707</v>
      </c>
      <c r="H159" s="32">
        <f t="shared" si="83"/>
        <v>-2.8846153846153848E-2</v>
      </c>
      <c r="I159" s="101">
        <f>IF(ISNUMBER(G159), $B172 * H159, "")</f>
        <v>-4326.9230769230771</v>
      </c>
      <c r="J159" s="15">
        <v>709</v>
      </c>
      <c r="K159" s="32">
        <f t="shared" si="84"/>
        <v>-2.60989010989011E-2</v>
      </c>
      <c r="L159" s="18">
        <f>IF(ISNUMBER(J159), $B172 * K159, "")</f>
        <v>-3914.835164835165</v>
      </c>
      <c r="M159" s="31">
        <v>720</v>
      </c>
      <c r="N159" s="32">
        <f t="shared" si="85"/>
        <v>-1.098901098901099E-2</v>
      </c>
      <c r="O159" s="18">
        <f>IF(ISNUMBER(M159), $B172 * N159, "")</f>
        <v>-1648.3516483516485</v>
      </c>
      <c r="Q159" s="228"/>
      <c r="R159" s="228"/>
      <c r="S159" s="228"/>
    </row>
    <row r="160" spans="1:19" ht="17.25" thickBot="1">
      <c r="A160" s="125" t="s">
        <v>232</v>
      </c>
      <c r="B160" s="126">
        <v>394</v>
      </c>
      <c r="C160" s="77">
        <v>-2.7160493800000001E-2</v>
      </c>
      <c r="D160" s="15">
        <v>383</v>
      </c>
      <c r="E160" s="32">
        <f t="shared" si="82"/>
        <v>-2.7918781725888325E-2</v>
      </c>
      <c r="F160" s="18">
        <f>IF(ISNUMBER(D160), $B172 * E160, "")</f>
        <v>-4187.8172588832485</v>
      </c>
      <c r="G160" s="31">
        <v>386</v>
      </c>
      <c r="H160" s="32">
        <f t="shared" si="83"/>
        <v>-2.030456852791878E-2</v>
      </c>
      <c r="I160" s="101">
        <f>IF(ISNUMBER(G160), $B172 * H160, "")</f>
        <v>-3045.6852791878168</v>
      </c>
      <c r="J160" s="15">
        <v>386</v>
      </c>
      <c r="K160" s="32">
        <f t="shared" si="84"/>
        <v>-2.030456852791878E-2</v>
      </c>
      <c r="L160" s="18">
        <f>IF(ISNUMBER(J160), $B172 * K160, "")</f>
        <v>-3045.6852791878168</v>
      </c>
      <c r="M160" s="31">
        <v>392</v>
      </c>
      <c r="N160" s="32">
        <f t="shared" si="85"/>
        <v>-5.076142131979695E-3</v>
      </c>
      <c r="O160" s="18">
        <f>IF(ISNUMBER(M160), $B172 * N160, "")</f>
        <v>-761.42131979695421</v>
      </c>
      <c r="Q160" s="33"/>
      <c r="R160" s="33"/>
    </row>
    <row r="161" spans="1:19" ht="17.25" thickBot="1">
      <c r="A161" s="130" t="s">
        <v>214</v>
      </c>
      <c r="B161" s="131">
        <v>290</v>
      </c>
      <c r="C161" s="79">
        <v>-3.3333333299999997E-2</v>
      </c>
      <c r="D161" s="24">
        <v>278</v>
      </c>
      <c r="E161" s="25">
        <f t="shared" si="82"/>
        <v>-4.1379310344827586E-2</v>
      </c>
      <c r="F161" s="104">
        <f>IF(ISNUMBER(D161), $B172 * E161, "")</f>
        <v>-6206.8965517241377</v>
      </c>
      <c r="G161" s="102">
        <v>280</v>
      </c>
      <c r="H161" s="25">
        <f t="shared" si="83"/>
        <v>-3.4482758620689655E-2</v>
      </c>
      <c r="I161" s="103">
        <f>IF(ISNUMBER(G161), $B172 * H161, "")</f>
        <v>-5172.4137931034484</v>
      </c>
      <c r="J161" s="24">
        <v>282</v>
      </c>
      <c r="K161" s="25">
        <f t="shared" si="84"/>
        <v>-2.7586206896551724E-2</v>
      </c>
      <c r="L161" s="104">
        <f>IF(ISNUMBER(J161), $B172 * K161, "")</f>
        <v>-4137.9310344827582</v>
      </c>
      <c r="M161" s="102">
        <v>285</v>
      </c>
      <c r="N161" s="25">
        <f t="shared" si="85"/>
        <v>-1.7241379310344827E-2</v>
      </c>
      <c r="O161" s="104">
        <f>IF(ISNUMBER(M161), $B172 * N161, "")</f>
        <v>-2586.2068965517242</v>
      </c>
      <c r="Q161" s="237"/>
      <c r="R161" s="238"/>
      <c r="S161" s="239"/>
    </row>
    <row r="162" spans="1:19">
      <c r="A162" s="123" t="s">
        <v>202</v>
      </c>
      <c r="B162" s="124">
        <v>466</v>
      </c>
      <c r="C162" s="76">
        <v>-3.71900826E-2</v>
      </c>
      <c r="D162" s="13">
        <v>446</v>
      </c>
      <c r="E162" s="14">
        <f>IF(ISNUMBER(D162), (D162 - $B162) / $B162, "")</f>
        <v>-4.2918454935622317E-2</v>
      </c>
      <c r="F162" s="16">
        <f>IF(ISNUMBER(D162), $B172 * E162, "")</f>
        <v>-6437.7682403433473</v>
      </c>
      <c r="G162" s="29">
        <v>449</v>
      </c>
      <c r="H162" s="14">
        <f>IF(ISNUMBER(G162), (G162 - $B162) / $B162, "")</f>
        <v>-3.6480686695278972E-2</v>
      </c>
      <c r="I162" s="100">
        <f>IF(ISNUMBER(G162), $B172 * H162, "")</f>
        <v>-5472.1030042918455</v>
      </c>
      <c r="J162" s="13">
        <v>453</v>
      </c>
      <c r="K162" s="14">
        <f>IF(ISNUMBER(J162), (J162 - $B162) / $B162, "")</f>
        <v>-2.7896995708154508E-2</v>
      </c>
      <c r="L162" s="16">
        <f>IF(ISNUMBER(J162), $B172 * K162, "")</f>
        <v>-4184.5493562231759</v>
      </c>
      <c r="M162" s="29">
        <v>459</v>
      </c>
      <c r="N162" s="14">
        <f>IF(ISNUMBER(M162), (M162 - $B162) / $B162, "")</f>
        <v>-1.5021459227467811E-2</v>
      </c>
      <c r="O162" s="16">
        <f>IF(ISNUMBER(M162), $B172 * N162, "")</f>
        <v>-2253.2188841201719</v>
      </c>
      <c r="Q162" s="240"/>
      <c r="R162" s="241"/>
      <c r="S162" s="242"/>
    </row>
    <row r="163" spans="1:19" ht="17.25" thickBot="1">
      <c r="A163" s="125" t="s">
        <v>218</v>
      </c>
      <c r="B163" s="126">
        <v>207</v>
      </c>
      <c r="C163" s="77">
        <v>-3.7209302299999997E-2</v>
      </c>
      <c r="D163" s="15">
        <v>199</v>
      </c>
      <c r="E163" s="32">
        <f t="shared" ref="E163:E166" si="86">IF(ISNUMBER(D163), (D163 - $B163) / $B163, "")</f>
        <v>-3.864734299516908E-2</v>
      </c>
      <c r="F163" s="18">
        <f>IF(ISNUMBER(D163), $B172 * E163, "")</f>
        <v>-5797.101449275362</v>
      </c>
      <c r="G163" s="31">
        <v>199</v>
      </c>
      <c r="H163" s="32">
        <f t="shared" ref="H163:H166" si="87">IF(ISNUMBER(G163), (G163 - $B163) / $B163, "")</f>
        <v>-3.864734299516908E-2</v>
      </c>
      <c r="I163" s="101">
        <f>IF(ISNUMBER(G163), $B172 * H163, "")</f>
        <v>-5797.101449275362</v>
      </c>
      <c r="J163" s="15">
        <v>201</v>
      </c>
      <c r="K163" s="32">
        <f t="shared" ref="K163:K166" si="88">IF(ISNUMBER(J163), (J163 - $B163) / $B163, "")</f>
        <v>-2.8985507246376812E-2</v>
      </c>
      <c r="L163" s="18">
        <f>IF(ISNUMBER(J163), $B172 * K163, "")</f>
        <v>-4347.826086956522</v>
      </c>
      <c r="M163" s="31">
        <v>203</v>
      </c>
      <c r="N163" s="32">
        <f t="shared" ref="N163:N166" si="89">IF(ISNUMBER(M163), (M163 - $B163) / $B163, "")</f>
        <v>-1.932367149758454E-2</v>
      </c>
      <c r="O163" s="18">
        <f>IF(ISNUMBER(M163), $B172 * N163, "")</f>
        <v>-2898.550724637681</v>
      </c>
      <c r="Q163" s="243"/>
      <c r="R163" s="244"/>
      <c r="S163" s="245"/>
    </row>
    <row r="164" spans="1:19" ht="17.25" thickBot="1">
      <c r="A164" s="125" t="s">
        <v>181</v>
      </c>
      <c r="B164" s="126">
        <v>914</v>
      </c>
      <c r="C164" s="77">
        <v>-3.7894736800000002E-2</v>
      </c>
      <c r="D164" s="15">
        <v>896</v>
      </c>
      <c r="E164" s="32">
        <f t="shared" si="86"/>
        <v>-1.9693654266958426E-2</v>
      </c>
      <c r="F164" s="18">
        <f>IF(ISNUMBER(D164), $B172 * E164, "")</f>
        <v>-2954.0481400437639</v>
      </c>
      <c r="G164" s="31">
        <v>901</v>
      </c>
      <c r="H164" s="32">
        <f t="shared" si="87"/>
        <v>-1.4223194748358862E-2</v>
      </c>
      <c r="I164" s="101">
        <f>IF(ISNUMBER(G164), $B172 * H164, "")</f>
        <v>-2133.4792122538292</v>
      </c>
      <c r="J164" s="15">
        <v>903</v>
      </c>
      <c r="K164" s="32">
        <f t="shared" si="88"/>
        <v>-1.2035010940919038E-2</v>
      </c>
      <c r="L164" s="18">
        <f>IF(ISNUMBER(J164), $B172 * K164, "")</f>
        <v>-1805.2516411378556</v>
      </c>
      <c r="M164" s="31">
        <v>909</v>
      </c>
      <c r="N164" s="32">
        <f t="shared" si="89"/>
        <v>-5.4704595185995622E-3</v>
      </c>
      <c r="O164" s="18">
        <f>IF(ISNUMBER(M164), $B172 * N164, "")</f>
        <v>-820.56892778993438</v>
      </c>
      <c r="Q164" s="228"/>
      <c r="R164" s="228"/>
      <c r="S164" s="228"/>
    </row>
    <row r="165" spans="1:19" ht="17.25" thickBot="1">
      <c r="A165" s="125" t="s">
        <v>216</v>
      </c>
      <c r="B165" s="126">
        <v>144</v>
      </c>
      <c r="C165" s="77">
        <v>-0.04</v>
      </c>
      <c r="D165" s="15">
        <v>138</v>
      </c>
      <c r="E165" s="32">
        <f t="shared" si="86"/>
        <v>-4.1666666666666664E-2</v>
      </c>
      <c r="F165" s="18">
        <f>IF(ISNUMBER(D165), $B172 * E165, "")</f>
        <v>-6250</v>
      </c>
      <c r="G165" s="31">
        <v>137</v>
      </c>
      <c r="H165" s="32">
        <f t="shared" si="87"/>
        <v>-4.8611111111111112E-2</v>
      </c>
      <c r="I165" s="101">
        <f>IF(ISNUMBER(G165), $B172 * H165, "")</f>
        <v>-7291.666666666667</v>
      </c>
      <c r="J165" s="15">
        <v>137</v>
      </c>
      <c r="K165" s="32">
        <f t="shared" si="88"/>
        <v>-4.8611111111111112E-2</v>
      </c>
      <c r="L165" s="18">
        <f>IF(ISNUMBER(J165), $B172 * K165, "")</f>
        <v>-7291.666666666667</v>
      </c>
      <c r="M165" s="31">
        <v>140</v>
      </c>
      <c r="N165" s="32">
        <f t="shared" si="89"/>
        <v>-2.7777777777777776E-2</v>
      </c>
      <c r="O165" s="18">
        <f>IF(ISNUMBER(M165), $B172 * N165, "")</f>
        <v>-4166.6666666666661</v>
      </c>
      <c r="Q165" s="223"/>
      <c r="R165" s="223"/>
      <c r="S165" s="223"/>
    </row>
    <row r="166" spans="1:19" ht="17.25" thickBot="1">
      <c r="A166" s="127" t="s">
        <v>171</v>
      </c>
      <c r="B166" s="128">
        <v>646</v>
      </c>
      <c r="C166" s="78">
        <v>-4.1543026699999999E-2</v>
      </c>
      <c r="D166" s="20">
        <v>620</v>
      </c>
      <c r="E166" s="21">
        <f t="shared" si="86"/>
        <v>-4.0247678018575851E-2</v>
      </c>
      <c r="F166" s="22">
        <f>IF(ISNUMBER(D166), $B172 * E166, "")</f>
        <v>-6037.1517027863774</v>
      </c>
      <c r="G166" s="30">
        <v>628</v>
      </c>
      <c r="H166" s="21">
        <f t="shared" si="87"/>
        <v>-2.7863777089783281E-2</v>
      </c>
      <c r="I166" s="105">
        <f>IF(ISNUMBER(G166), $B172 * H166, "")</f>
        <v>-4179.5665634674924</v>
      </c>
      <c r="J166" s="20">
        <v>630</v>
      </c>
      <c r="K166" s="21">
        <f t="shared" si="88"/>
        <v>-2.4767801857585141E-2</v>
      </c>
      <c r="L166" s="22">
        <f>IF(ISNUMBER(J166), $B172 * K166, "")</f>
        <v>-3715.1702786377709</v>
      </c>
      <c r="M166" s="30">
        <v>639</v>
      </c>
      <c r="N166" s="21">
        <f t="shared" si="89"/>
        <v>-1.0835913312693499E-2</v>
      </c>
      <c r="O166" s="22">
        <f>IF(ISNUMBER(M166), $B172 * N166, "")</f>
        <v>-1625.3869969040247</v>
      </c>
      <c r="Q166" s="223"/>
      <c r="R166" s="223"/>
      <c r="S166" s="223"/>
    </row>
    <row r="167" spans="1:19" ht="17.25" thickBot="1">
      <c r="A167" s="125" t="s">
        <v>250</v>
      </c>
      <c r="B167" s="129">
        <v>237</v>
      </c>
      <c r="C167" s="80">
        <v>-5.57768924E-2</v>
      </c>
      <c r="D167" s="106">
        <v>250</v>
      </c>
      <c r="E167" s="107">
        <f>IF(ISNUMBER(D167), (D167 - $B167) / $B167, "")</f>
        <v>5.4852320675105488E-2</v>
      </c>
      <c r="F167" s="108">
        <f>IF(ISNUMBER(D167), $B172 * E167, "")</f>
        <v>8227.8481012658231</v>
      </c>
      <c r="G167" s="109">
        <v>247</v>
      </c>
      <c r="H167" s="107">
        <f>IF(ISNUMBER(G167), (G167 - $B167) / $B167, "")</f>
        <v>4.2194092827004218E-2</v>
      </c>
      <c r="I167" s="110">
        <f>IF(ISNUMBER(G167), $B172 * H167, "")</f>
        <v>6329.1139240506327</v>
      </c>
      <c r="J167" s="106">
        <v>243</v>
      </c>
      <c r="K167" s="107">
        <f>IF(ISNUMBER(J167), (J167 - $B167) / $B167, "")</f>
        <v>2.5316455696202531E-2</v>
      </c>
      <c r="L167" s="108">
        <f>IF(ISNUMBER(J167), $B172 * K167, "")</f>
        <v>3797.4683544303798</v>
      </c>
      <c r="M167" s="109">
        <v>243</v>
      </c>
      <c r="N167" s="107">
        <f>IF(ISNUMBER(M167), (M167 - $B167) / $B167, "")</f>
        <v>2.5316455696202531E-2</v>
      </c>
      <c r="O167" s="108">
        <f>IF(ISNUMBER(M167), $B172 * N167, "")</f>
        <v>3797.4683544303798</v>
      </c>
      <c r="Q167" s="228"/>
      <c r="R167" s="228"/>
      <c r="S167" s="228"/>
    </row>
    <row r="168" spans="1:19" ht="17.25" thickBot="1">
      <c r="A168" s="125" t="s">
        <v>224</v>
      </c>
      <c r="B168" s="126">
        <v>917</v>
      </c>
      <c r="C168" s="77">
        <v>-5.8521560600000001E-2</v>
      </c>
      <c r="D168" s="15">
        <v>899</v>
      </c>
      <c r="E168" s="32">
        <f t="shared" ref="E168:E171" si="90">IF(ISNUMBER(D168), (D168 - $B168) / $B168, "")</f>
        <v>-1.9629225736095966E-2</v>
      </c>
      <c r="F168" s="18">
        <f>IF(ISNUMBER(D168), $B172 * E168, "")</f>
        <v>-2944.3838604143948</v>
      </c>
      <c r="G168" s="31">
        <v>902</v>
      </c>
      <c r="H168" s="32">
        <f t="shared" ref="H168:H171" si="91">IF(ISNUMBER(G168), (G168 - $B168) / $B168, "")</f>
        <v>-1.6357688113413305E-2</v>
      </c>
      <c r="I168" s="101">
        <f>IF(ISNUMBER(G168), $B172 * H168, "")</f>
        <v>-2453.6532170119958</v>
      </c>
      <c r="J168" s="15">
        <v>901</v>
      </c>
      <c r="K168" s="32">
        <f t="shared" ref="K168:K171" si="92">IF(ISNUMBER(J168), (J168 - $B168) / $B168, "")</f>
        <v>-1.7448200654307525E-2</v>
      </c>
      <c r="L168" s="18">
        <f>IF(ISNUMBER(J168), $B172 * K168, "")</f>
        <v>-2617.230098146129</v>
      </c>
      <c r="M168" s="31">
        <v>924</v>
      </c>
      <c r="N168" s="32">
        <f t="shared" ref="N168:N171" si="93">IF(ISNUMBER(M168), (M168 - $B168) / $B168, "")</f>
        <v>7.6335877862595417E-3</v>
      </c>
      <c r="O168" s="18">
        <f>IF(ISNUMBER(M168), $B172 * N168, "")</f>
        <v>1145.0381679389313</v>
      </c>
      <c r="Q168" s="228"/>
      <c r="R168" s="228"/>
      <c r="S168" s="228"/>
    </row>
    <row r="169" spans="1:19" ht="17.25" thickBot="1">
      <c r="A169" s="125" t="s">
        <v>161</v>
      </c>
      <c r="B169" s="126">
        <v>414</v>
      </c>
      <c r="C169" s="77">
        <v>-7.7951002199999994E-2</v>
      </c>
      <c r="D169" s="15">
        <v>410</v>
      </c>
      <c r="E169" s="32">
        <f t="shared" si="90"/>
        <v>-9.6618357487922701E-3</v>
      </c>
      <c r="F169" s="18">
        <f>IF(ISNUMBER(D169), $B172 * E169, "")</f>
        <v>-1449.2753623188405</v>
      </c>
      <c r="G169" s="31">
        <v>406</v>
      </c>
      <c r="H169" s="32">
        <f t="shared" si="91"/>
        <v>-1.932367149758454E-2</v>
      </c>
      <c r="I169" s="101">
        <f>IF(ISNUMBER(G169), $B172 * H169, "")</f>
        <v>-2898.550724637681</v>
      </c>
      <c r="J169" s="15">
        <v>408</v>
      </c>
      <c r="K169" s="32">
        <f t="shared" si="92"/>
        <v>-1.4492753623188406E-2</v>
      </c>
      <c r="L169" s="18">
        <f>IF(ISNUMBER(J169), $B172 * K169, "")</f>
        <v>-2173.913043478261</v>
      </c>
      <c r="M169" s="31">
        <v>413</v>
      </c>
      <c r="N169" s="32">
        <f t="shared" si="93"/>
        <v>-2.4154589371980675E-3</v>
      </c>
      <c r="O169" s="18">
        <f>IF(ISNUMBER(M169), $B172 * N169, "")</f>
        <v>-362.31884057971013</v>
      </c>
      <c r="Q169" s="228"/>
      <c r="R169" s="228"/>
      <c r="S169" s="228"/>
    </row>
    <row r="170" spans="1:19">
      <c r="A170" s="125" t="s">
        <v>188</v>
      </c>
      <c r="B170" s="126">
        <v>270</v>
      </c>
      <c r="C170" s="77">
        <v>-0.14556962030000001</v>
      </c>
      <c r="D170" s="15">
        <v>239</v>
      </c>
      <c r="E170" s="32">
        <f t="shared" si="90"/>
        <v>-0.11481481481481481</v>
      </c>
      <c r="F170" s="18">
        <f>IF(ISNUMBER(D170), $B172 * E170, "")</f>
        <v>-17222.222222222223</v>
      </c>
      <c r="G170" s="31">
        <v>244</v>
      </c>
      <c r="H170" s="32">
        <f t="shared" si="91"/>
        <v>-9.6296296296296297E-2</v>
      </c>
      <c r="I170" s="101">
        <f>IF(ISNUMBER(G170), $B172 * H170, "")</f>
        <v>-14444.444444444445</v>
      </c>
      <c r="J170" s="15">
        <v>246</v>
      </c>
      <c r="K170" s="32">
        <f t="shared" si="92"/>
        <v>-8.8888888888888892E-2</v>
      </c>
      <c r="L170" s="18">
        <f>IF(ISNUMBER(J170), $B172 * K170, "")</f>
        <v>-13333.333333333334</v>
      </c>
      <c r="M170" s="31">
        <v>246</v>
      </c>
      <c r="N170" s="32">
        <f t="shared" si="93"/>
        <v>-8.8888888888888892E-2</v>
      </c>
      <c r="O170" s="18">
        <f>IF(ISNUMBER(M170), $B172 * N170, "")</f>
        <v>-13333.333333333334</v>
      </c>
      <c r="Q170" s="250"/>
      <c r="R170" s="251"/>
      <c r="S170" s="252"/>
    </row>
    <row r="171" spans="1:19" ht="17.25" thickBot="1">
      <c r="A171" s="130" t="s">
        <v>238</v>
      </c>
      <c r="B171" s="131">
        <v>567</v>
      </c>
      <c r="C171" s="79">
        <v>-0.15373134329999999</v>
      </c>
      <c r="D171" s="24">
        <v>510</v>
      </c>
      <c r="E171" s="25">
        <f t="shared" si="90"/>
        <v>-0.10052910052910052</v>
      </c>
      <c r="F171" s="104">
        <f>IF(ISNUMBER(D171), $B172 * E171, "")</f>
        <v>-15079.365079365078</v>
      </c>
      <c r="G171" s="102">
        <v>519</v>
      </c>
      <c r="H171" s="25">
        <f t="shared" si="91"/>
        <v>-8.4656084656084651E-2</v>
      </c>
      <c r="I171" s="103">
        <f>IF(ISNUMBER(G171), $B172 * H171, "")</f>
        <v>-12698.412698412698</v>
      </c>
      <c r="J171" s="24">
        <v>526</v>
      </c>
      <c r="K171" s="25">
        <f t="shared" si="92"/>
        <v>-7.2310405643738973E-2</v>
      </c>
      <c r="L171" s="104">
        <f>IF(ISNUMBER(J171), $B172 * K171, "")</f>
        <v>-10846.560846560846</v>
      </c>
      <c r="M171" s="102">
        <v>519</v>
      </c>
      <c r="N171" s="25">
        <f t="shared" si="93"/>
        <v>-8.4656084656084651E-2</v>
      </c>
      <c r="O171" s="104">
        <f>IF(ISNUMBER(M171), $B172 * N171, "")</f>
        <v>-12698.412698412698</v>
      </c>
      <c r="Q171" s="253"/>
      <c r="R171" s="254"/>
      <c r="S171" s="255"/>
    </row>
    <row r="172" spans="1:19" ht="17.25" thickBot="1">
      <c r="A172" s="132" t="s">
        <v>266</v>
      </c>
      <c r="B172" s="261">
        <f>$B$37</f>
        <v>150000</v>
      </c>
      <c r="C172" s="262"/>
      <c r="D172" s="26" t="s">
        <v>267</v>
      </c>
      <c r="E172" s="27">
        <f>IF(COUNT(E152:E171), SUM(E152:E171) / COUNT(E152:E171), 0)</f>
        <v>-3.3318402750194556E-2</v>
      </c>
      <c r="F172" s="28">
        <f>SUM(F152:F171)</f>
        <v>-99955.208250583673</v>
      </c>
      <c r="G172" s="26" t="s">
        <v>267</v>
      </c>
      <c r="H172" s="27">
        <f>IF(COUNT(H152:H171), SUM(H152:H171) / COUNT(H152:H171), 0)</f>
        <v>-2.7439692139304844E-2</v>
      </c>
      <c r="I172" s="28">
        <f>SUM(I152:I171)</f>
        <v>-82319.076417914534</v>
      </c>
      <c r="J172" s="26" t="s">
        <v>267</v>
      </c>
      <c r="K172" s="27">
        <f>IF(COUNT(K152:K171), SUM(K152:K171) / COUNT(K152:K171), 0)</f>
        <v>-2.5123225586680453E-2</v>
      </c>
      <c r="L172" s="28">
        <f>SUM(L152:L171)</f>
        <v>-75369.676760041359</v>
      </c>
      <c r="M172" s="26" t="s">
        <v>267</v>
      </c>
      <c r="N172" s="27">
        <f>IF(COUNT(N152:N171), SUM(N152:N171) / COUNT(N152:N171), 0)</f>
        <v>-1.3874305005358231E-2</v>
      </c>
      <c r="O172" s="28">
        <f>SUM(O152:O171)</f>
        <v>-41622.915016074687</v>
      </c>
      <c r="Q172" s="256"/>
      <c r="R172" s="257"/>
      <c r="S172" s="258"/>
    </row>
    <row r="174" spans="1:19" ht="17.25" thickBot="1"/>
    <row r="175" spans="1:19" ht="17.25" thickBot="1">
      <c r="A175" s="202" t="s">
        <v>251</v>
      </c>
      <c r="B175" s="203"/>
      <c r="C175" s="203"/>
      <c r="D175" s="203"/>
      <c r="E175" s="203"/>
      <c r="F175" s="203"/>
      <c r="G175" s="203"/>
      <c r="H175" s="203"/>
      <c r="I175" s="203"/>
      <c r="J175" s="203"/>
      <c r="K175" s="203"/>
      <c r="L175" s="203"/>
      <c r="M175" s="203"/>
      <c r="N175" s="203"/>
      <c r="O175" s="204"/>
      <c r="Q175" s="223"/>
      <c r="R175" s="223"/>
      <c r="S175" s="223"/>
    </row>
    <row r="176" spans="1:19" ht="17.25" thickBot="1">
      <c r="A176" s="198" t="s">
        <v>263</v>
      </c>
      <c r="B176" s="202" t="s">
        <v>49</v>
      </c>
      <c r="C176" s="204"/>
      <c r="D176" s="202" t="s">
        <v>57</v>
      </c>
      <c r="E176" s="203"/>
      <c r="F176" s="204"/>
      <c r="G176" s="229">
        <f>_xlfn.IFNA(VLOOKUP(B176, 현재가테이블!$B$2:$D$200, 2, FALSE), "-")</f>
        <v>48446000</v>
      </c>
      <c r="H176" s="230"/>
      <c r="I176" s="231"/>
      <c r="J176" s="202" t="s">
        <v>58</v>
      </c>
      <c r="K176" s="203"/>
      <c r="L176" s="204"/>
      <c r="M176" s="232">
        <f>_xlfn.IFNA(VLOOKUP(B176, 현재가테이블!$B$2:$D$200, 3, FALSE), "-")</f>
        <v>4.5040769699999997E-2</v>
      </c>
      <c r="N176" s="233"/>
      <c r="O176" s="234"/>
      <c r="Q176" s="223"/>
      <c r="R176" s="223"/>
      <c r="S176" s="223"/>
    </row>
    <row r="177" spans="1:19" ht="17.25" thickBot="1">
      <c r="A177" s="263" t="s">
        <v>54</v>
      </c>
      <c r="B177" s="265" t="str">
        <f>TEXT($G$1, "[$-ko-KR]yyyy-mm-dd(ddd) ") &amp; "오전 00:00"</f>
        <v>2022-02-28(월) 오전 00:00</v>
      </c>
      <c r="C177" s="266"/>
      <c r="D177" s="225" t="str">
        <f>TEXT($G$1, "[$-ko-KR]yyyy-mm-dd(ddd) ") &amp; "오후 14:00"</f>
        <v>2022-02-28(월) 오후 14:00</v>
      </c>
      <c r="E177" s="226"/>
      <c r="F177" s="227"/>
      <c r="G177" s="225" t="str">
        <f>TEXT($G$1, "[$-ko-KR]yyyy-mm-dd(ddd) ") &amp; "오후 19:00"</f>
        <v>2022-02-28(월) 오후 19:00</v>
      </c>
      <c r="H177" s="226"/>
      <c r="I177" s="227"/>
      <c r="J177" s="225" t="str">
        <f>TEXT($G$1, "[$-ko-KR]yyyy-mm-dd(ddd) ") &amp; "오후 21:00"</f>
        <v>2022-02-28(월) 오후 21:00</v>
      </c>
      <c r="K177" s="226"/>
      <c r="L177" s="227"/>
      <c r="M177" s="225" t="str">
        <f>TEXT($G$1+1, "[$-ko-KR]yyyy-mm-dd(ddd) ") &amp; "오전 00:00"</f>
        <v>2022-03-01(화) 오전 00:00</v>
      </c>
      <c r="N177" s="226"/>
      <c r="O177" s="227"/>
      <c r="Q177" s="223"/>
      <c r="R177" s="223"/>
      <c r="S177" s="223"/>
    </row>
    <row r="178" spans="1:19" ht="17.25" thickBot="1">
      <c r="A178" s="264"/>
      <c r="B178" s="121" t="s">
        <v>57</v>
      </c>
      <c r="C178" s="122" t="s">
        <v>58</v>
      </c>
      <c r="D178" s="2" t="s">
        <v>57</v>
      </c>
      <c r="E178" s="10" t="s">
        <v>264</v>
      </c>
      <c r="F178" s="11" t="s">
        <v>265</v>
      </c>
      <c r="G178" s="199" t="s">
        <v>57</v>
      </c>
      <c r="H178" s="200" t="s">
        <v>264</v>
      </c>
      <c r="I178" s="201" t="s">
        <v>265</v>
      </c>
      <c r="J178" s="10" t="s">
        <v>57</v>
      </c>
      <c r="K178" s="10" t="s">
        <v>264</v>
      </c>
      <c r="L178" s="115" t="s">
        <v>265</v>
      </c>
      <c r="M178" s="2" t="s">
        <v>57</v>
      </c>
      <c r="N178" s="10" t="s">
        <v>264</v>
      </c>
      <c r="O178" s="66" t="s">
        <v>265</v>
      </c>
      <c r="Q178" s="228"/>
      <c r="R178" s="228"/>
      <c r="S178" s="228"/>
    </row>
    <row r="179" spans="1:19" ht="17.25" thickBot="1">
      <c r="A179" s="123" t="s">
        <v>147</v>
      </c>
      <c r="B179" s="124">
        <v>8.6300000000000008</v>
      </c>
      <c r="C179" s="76">
        <v>-2.92463442E-2</v>
      </c>
      <c r="D179" s="13">
        <v>8.35</v>
      </c>
      <c r="E179" s="14">
        <f>IF(ISNUMBER(D179), (D179 - $B179) / $B179, "")</f>
        <v>-3.2444959443800825E-2</v>
      </c>
      <c r="F179" s="16">
        <f>IF(ISNUMBER(D179), $B199 * E179, "")</f>
        <v>-4866.7439165701235</v>
      </c>
      <c r="G179" s="29">
        <v>8.39</v>
      </c>
      <c r="H179" s="14">
        <f>IF(ISNUMBER(G179), (G179 - $B179) / $B179, "")</f>
        <v>-2.7809965237543477E-2</v>
      </c>
      <c r="I179" s="100">
        <f>IF(ISNUMBER(G179), $B199 * H179, "")</f>
        <v>-4171.4947856315212</v>
      </c>
      <c r="J179" s="13">
        <v>8.43</v>
      </c>
      <c r="K179" s="14">
        <f>IF(ISNUMBER(J179), (J179 - $B179) / $B179, "")</f>
        <v>-2.3174971031286334E-2</v>
      </c>
      <c r="L179" s="16">
        <f>IF(ISNUMBER(J179), $B199 * K179, "")</f>
        <v>-3476.2456546929502</v>
      </c>
      <c r="M179" s="29">
        <v>8.56</v>
      </c>
      <c r="N179" s="14">
        <f>IF(ISNUMBER(M179), (M179 - $B179) / $B179, "")</f>
        <v>-8.1112398609502062E-3</v>
      </c>
      <c r="O179" s="16">
        <f>IF(ISNUMBER(M179), $B199 * N179, "")</f>
        <v>-1216.6859791425309</v>
      </c>
      <c r="Q179" s="223"/>
      <c r="R179" s="223"/>
      <c r="S179" s="223"/>
    </row>
    <row r="180" spans="1:19" ht="17.25" thickBot="1">
      <c r="A180" s="125" t="s">
        <v>95</v>
      </c>
      <c r="B180" s="126">
        <v>4060</v>
      </c>
      <c r="C180" s="77">
        <v>-2.98685783E-2</v>
      </c>
      <c r="D180" s="15">
        <v>3800</v>
      </c>
      <c r="E180" s="32">
        <f t="shared" ref="E180:E183" si="94">IF(ISNUMBER(D180), (D180 - $B180) / $B180, "")</f>
        <v>-6.4039408866995079E-2</v>
      </c>
      <c r="F180" s="18">
        <f>IF(ISNUMBER(D180), $B199 * E180, "")</f>
        <v>-9605.9113300492627</v>
      </c>
      <c r="G180" s="31">
        <v>3825</v>
      </c>
      <c r="H180" s="32">
        <f t="shared" ref="H180:H183" si="95">IF(ISNUMBER(G180), (G180 - $B180) / $B180, "")</f>
        <v>-5.7881773399014777E-2</v>
      </c>
      <c r="I180" s="101">
        <f>IF(ISNUMBER(G180), $B199 * H180, "")</f>
        <v>-8682.2660098522174</v>
      </c>
      <c r="J180" s="15">
        <v>3840</v>
      </c>
      <c r="K180" s="32">
        <f t="shared" ref="K180:K183" si="96">IF(ISNUMBER(J180), (J180 - $B180) / $B180, "")</f>
        <v>-5.4187192118226604E-2</v>
      </c>
      <c r="L180" s="18">
        <f>IF(ISNUMBER(J180), $B199 * K180, "")</f>
        <v>-8128.0788177339909</v>
      </c>
      <c r="M180" s="31">
        <v>3955</v>
      </c>
      <c r="N180" s="32">
        <f t="shared" ref="N180:N183" si="97">IF(ISNUMBER(M180), (M180 - $B180) / $B180, "")</f>
        <v>-2.5862068965517241E-2</v>
      </c>
      <c r="O180" s="18">
        <f>IF(ISNUMBER(M180), $B199 * N180, "")</f>
        <v>-3879.3103448275861</v>
      </c>
      <c r="Q180" s="223"/>
      <c r="R180" s="223"/>
      <c r="S180" s="223"/>
    </row>
    <row r="181" spans="1:19" ht="17.25" thickBot="1">
      <c r="A181" s="125" t="s">
        <v>228</v>
      </c>
      <c r="B181" s="126">
        <v>1130</v>
      </c>
      <c r="C181" s="77">
        <v>-3.0042918500000002E-2</v>
      </c>
      <c r="D181" s="15">
        <v>1080</v>
      </c>
      <c r="E181" s="32">
        <f t="shared" si="94"/>
        <v>-4.4247787610619468E-2</v>
      </c>
      <c r="F181" s="18">
        <f>IF(ISNUMBER(D181), $B199 * E181, "")</f>
        <v>-6637.1681415929206</v>
      </c>
      <c r="G181" s="31">
        <v>1085</v>
      </c>
      <c r="H181" s="32">
        <f t="shared" si="95"/>
        <v>-3.9823008849557522E-2</v>
      </c>
      <c r="I181" s="101">
        <f>IF(ISNUMBER(G181), $B199 * H181, "")</f>
        <v>-5973.4513274336286</v>
      </c>
      <c r="J181" s="15">
        <v>1085</v>
      </c>
      <c r="K181" s="32">
        <f t="shared" si="96"/>
        <v>-3.9823008849557522E-2</v>
      </c>
      <c r="L181" s="18">
        <f>IF(ISNUMBER(J181), $B199 * K181, "")</f>
        <v>-5973.4513274336286</v>
      </c>
      <c r="M181" s="31">
        <v>1115</v>
      </c>
      <c r="N181" s="32">
        <f t="shared" si="97"/>
        <v>-1.3274336283185841E-2</v>
      </c>
      <c r="O181" s="18">
        <f>IF(ISNUMBER(M181), $B199 * N181, "")</f>
        <v>-1991.1504424778761</v>
      </c>
      <c r="Q181" s="228"/>
      <c r="R181" s="228"/>
      <c r="S181" s="228"/>
    </row>
    <row r="182" spans="1:19" ht="17.25" thickBot="1">
      <c r="A182" s="125" t="s">
        <v>190</v>
      </c>
      <c r="B182" s="126">
        <v>88.7</v>
      </c>
      <c r="C182" s="77">
        <v>-3.27153762E-2</v>
      </c>
      <c r="D182" s="15">
        <v>86.5</v>
      </c>
      <c r="E182" s="32">
        <f t="shared" si="94"/>
        <v>-2.4802705749718181E-2</v>
      </c>
      <c r="F182" s="18">
        <f>IF(ISNUMBER(D182), $B199 * E182, "")</f>
        <v>-3720.4058624577274</v>
      </c>
      <c r="G182" s="31">
        <v>86.6</v>
      </c>
      <c r="H182" s="32">
        <f t="shared" si="95"/>
        <v>-2.3675310033821968E-2</v>
      </c>
      <c r="I182" s="101">
        <f>IF(ISNUMBER(G182), $B199 * H182, "")</f>
        <v>-3551.2965050732951</v>
      </c>
      <c r="J182" s="15">
        <v>86.7</v>
      </c>
      <c r="K182" s="32">
        <f t="shared" si="96"/>
        <v>-2.2547914317925591E-2</v>
      </c>
      <c r="L182" s="18">
        <f>IF(ISNUMBER(J182), $B199 * K182, "")</f>
        <v>-3382.1871476888386</v>
      </c>
      <c r="M182" s="31">
        <v>88</v>
      </c>
      <c r="N182" s="32">
        <f t="shared" si="97"/>
        <v>-7.8917700112739898E-3</v>
      </c>
      <c r="O182" s="18">
        <f>IF(ISNUMBER(M182), $B199 * N182, "")</f>
        <v>-1183.7655016910985</v>
      </c>
      <c r="Q182" s="228"/>
      <c r="R182" s="228"/>
      <c r="S182" s="228"/>
    </row>
    <row r="183" spans="1:19" ht="17.25" thickBot="1">
      <c r="A183" s="127" t="s">
        <v>214</v>
      </c>
      <c r="B183" s="128">
        <v>290</v>
      </c>
      <c r="C183" s="78">
        <v>-3.3333333299999997E-2</v>
      </c>
      <c r="D183" s="20">
        <v>278</v>
      </c>
      <c r="E183" s="21">
        <f t="shared" si="94"/>
        <v>-4.1379310344827586E-2</v>
      </c>
      <c r="F183" s="22">
        <f>IF(ISNUMBER(D183), $B199 * E183, "")</f>
        <v>-6206.8965517241377</v>
      </c>
      <c r="G183" s="30">
        <v>280</v>
      </c>
      <c r="H183" s="21">
        <f t="shared" si="95"/>
        <v>-3.4482758620689655E-2</v>
      </c>
      <c r="I183" s="105">
        <f>IF(ISNUMBER(G183), $B199 * H183, "")</f>
        <v>-5172.4137931034484</v>
      </c>
      <c r="J183" s="20">
        <v>282</v>
      </c>
      <c r="K183" s="21">
        <f t="shared" si="96"/>
        <v>-2.7586206896551724E-2</v>
      </c>
      <c r="L183" s="22">
        <f>IF(ISNUMBER(J183), $B199 * K183, "")</f>
        <v>-4137.9310344827582</v>
      </c>
      <c r="M183" s="30">
        <v>285</v>
      </c>
      <c r="N183" s="21">
        <f t="shared" si="97"/>
        <v>-1.7241379310344827E-2</v>
      </c>
      <c r="O183" s="22">
        <f>IF(ISNUMBER(M183), $B199 * N183, "")</f>
        <v>-2586.2068965517242</v>
      </c>
      <c r="Q183" s="228"/>
      <c r="R183" s="228"/>
      <c r="S183" s="228"/>
    </row>
    <row r="184" spans="1:19" ht="17.25" thickBot="1">
      <c r="A184" s="125" t="s">
        <v>73</v>
      </c>
      <c r="B184" s="129">
        <v>35200</v>
      </c>
      <c r="C184" s="80">
        <v>-3.5880580699999998E-2</v>
      </c>
      <c r="D184" s="106">
        <v>33720</v>
      </c>
      <c r="E184" s="107">
        <f>IF(ISNUMBER(D184), (D184 - $B184) / $B184, "")</f>
        <v>-4.2045454545454546E-2</v>
      </c>
      <c r="F184" s="108">
        <f>IF(ISNUMBER(D184), $B199 * E184, "")</f>
        <v>-6306.818181818182</v>
      </c>
      <c r="G184" s="109">
        <v>34050</v>
      </c>
      <c r="H184" s="107">
        <f>IF(ISNUMBER(G184), (G184 - $B184) / $B184, "")</f>
        <v>-3.2670454545454544E-2</v>
      </c>
      <c r="I184" s="110">
        <f>IF(ISNUMBER(G184), $B199 * H184, "")</f>
        <v>-4900.568181818182</v>
      </c>
      <c r="J184" s="106">
        <v>33520</v>
      </c>
      <c r="K184" s="107">
        <f>IF(ISNUMBER(J184), (J184 - $B184) / $B184, "")</f>
        <v>-4.7727272727272729E-2</v>
      </c>
      <c r="L184" s="108">
        <f>IF(ISNUMBER(J184), $B199 * K184, "")</f>
        <v>-7159.090909090909</v>
      </c>
      <c r="M184" s="109">
        <v>34800</v>
      </c>
      <c r="N184" s="107">
        <f>IF(ISNUMBER(M184), (M184 - $B184) / $B184, "")</f>
        <v>-1.1363636363636364E-2</v>
      </c>
      <c r="O184" s="108">
        <f>IF(ISNUMBER(M184), $B199 * N184, "")</f>
        <v>-1704.5454545454545</v>
      </c>
      <c r="Q184" s="228"/>
      <c r="R184" s="228"/>
      <c r="S184" s="228"/>
    </row>
    <row r="185" spans="1:19" ht="17.25" thickBot="1">
      <c r="A185" s="125" t="s">
        <v>202</v>
      </c>
      <c r="B185" s="126">
        <v>466</v>
      </c>
      <c r="C185" s="77">
        <v>-3.71900826E-2</v>
      </c>
      <c r="D185" s="15">
        <v>446</v>
      </c>
      <c r="E185" s="32">
        <f t="shared" ref="E185:E188" si="98">IF(ISNUMBER(D185), (D185 - $B185) / $B185, "")</f>
        <v>-4.2918454935622317E-2</v>
      </c>
      <c r="F185" s="18">
        <f>IF(ISNUMBER(D185), $B199 * E185, "")</f>
        <v>-6437.7682403433473</v>
      </c>
      <c r="G185" s="31">
        <v>449</v>
      </c>
      <c r="H185" s="32">
        <f t="shared" ref="H185:H188" si="99">IF(ISNUMBER(G185), (G185 - $B185) / $B185, "")</f>
        <v>-3.6480686695278972E-2</v>
      </c>
      <c r="I185" s="101">
        <f>IF(ISNUMBER(G185), $B199 * H185, "")</f>
        <v>-5472.1030042918455</v>
      </c>
      <c r="J185" s="15">
        <v>453</v>
      </c>
      <c r="K185" s="32">
        <f t="shared" ref="K185:K188" si="100">IF(ISNUMBER(J185), (J185 - $B185) / $B185, "")</f>
        <v>-2.7896995708154508E-2</v>
      </c>
      <c r="L185" s="18">
        <f>IF(ISNUMBER(J185), $B199 * K185, "")</f>
        <v>-4184.5493562231759</v>
      </c>
      <c r="M185" s="31">
        <v>459</v>
      </c>
      <c r="N185" s="32">
        <f t="shared" ref="N185:N188" si="101">IF(ISNUMBER(M185), (M185 - $B185) / $B185, "")</f>
        <v>-1.5021459227467811E-2</v>
      </c>
      <c r="O185" s="18">
        <f>IF(ISNUMBER(M185), $B199 * N185, "")</f>
        <v>-2253.2188841201719</v>
      </c>
      <c r="Q185" s="228"/>
      <c r="R185" s="228"/>
      <c r="S185" s="228"/>
    </row>
    <row r="186" spans="1:19" ht="17.25" thickBot="1">
      <c r="A186" s="125" t="s">
        <v>218</v>
      </c>
      <c r="B186" s="126">
        <v>207</v>
      </c>
      <c r="C186" s="77">
        <v>-3.7209302299999997E-2</v>
      </c>
      <c r="D186" s="15">
        <v>199</v>
      </c>
      <c r="E186" s="32">
        <f t="shared" si="98"/>
        <v>-3.864734299516908E-2</v>
      </c>
      <c r="F186" s="18">
        <f>IF(ISNUMBER(D186), $B199 * E186, "")</f>
        <v>-5797.101449275362</v>
      </c>
      <c r="G186" s="31">
        <v>199</v>
      </c>
      <c r="H186" s="32">
        <f t="shared" si="99"/>
        <v>-3.864734299516908E-2</v>
      </c>
      <c r="I186" s="101">
        <f>IF(ISNUMBER(G186), $B199 * H186, "")</f>
        <v>-5797.101449275362</v>
      </c>
      <c r="J186" s="15">
        <v>201</v>
      </c>
      <c r="K186" s="32">
        <f t="shared" si="100"/>
        <v>-2.8985507246376812E-2</v>
      </c>
      <c r="L186" s="18">
        <f>IF(ISNUMBER(J186), $B199 * K186, "")</f>
        <v>-4347.826086956522</v>
      </c>
      <c r="M186" s="31">
        <v>203</v>
      </c>
      <c r="N186" s="32">
        <f t="shared" si="101"/>
        <v>-1.932367149758454E-2</v>
      </c>
      <c r="O186" s="18">
        <f>IF(ISNUMBER(M186), $B199 * N186, "")</f>
        <v>-2898.550724637681</v>
      </c>
      <c r="Q186" s="228"/>
      <c r="R186" s="228"/>
      <c r="S186" s="228"/>
    </row>
    <row r="187" spans="1:19" ht="17.25" thickBot="1">
      <c r="A187" s="125" t="s">
        <v>181</v>
      </c>
      <c r="B187" s="126">
        <v>914</v>
      </c>
      <c r="C187" s="77">
        <v>-3.7894736800000002E-2</v>
      </c>
      <c r="D187" s="15">
        <v>896</v>
      </c>
      <c r="E187" s="32">
        <f t="shared" si="98"/>
        <v>-1.9693654266958426E-2</v>
      </c>
      <c r="F187" s="18">
        <f>IF(ISNUMBER(D187), $B199 * E187, "")</f>
        <v>-2954.0481400437639</v>
      </c>
      <c r="G187" s="31">
        <v>901</v>
      </c>
      <c r="H187" s="32">
        <f t="shared" si="99"/>
        <v>-1.4223194748358862E-2</v>
      </c>
      <c r="I187" s="101">
        <f>IF(ISNUMBER(G187), $B199 * H187, "")</f>
        <v>-2133.4792122538292</v>
      </c>
      <c r="J187" s="15">
        <v>903</v>
      </c>
      <c r="K187" s="32">
        <f t="shared" si="100"/>
        <v>-1.2035010940919038E-2</v>
      </c>
      <c r="L187" s="18">
        <f>IF(ISNUMBER(J187), $B199 * K187, "")</f>
        <v>-1805.2516411378556</v>
      </c>
      <c r="M187" s="31">
        <v>909</v>
      </c>
      <c r="N187" s="32">
        <f t="shared" si="101"/>
        <v>-5.4704595185995622E-3</v>
      </c>
      <c r="O187" s="18">
        <f>IF(ISNUMBER(M187), $B199 * N187, "")</f>
        <v>-820.56892778993438</v>
      </c>
      <c r="Q187" s="33"/>
      <c r="R187" s="33"/>
    </row>
    <row r="188" spans="1:19" ht="17.25" thickBot="1">
      <c r="A188" s="130" t="s">
        <v>155</v>
      </c>
      <c r="B188" s="131">
        <v>14370</v>
      </c>
      <c r="C188" s="79">
        <v>-3.9438502700000003E-2</v>
      </c>
      <c r="D188" s="24">
        <v>15190</v>
      </c>
      <c r="E188" s="25">
        <f t="shared" si="98"/>
        <v>5.7063326374391092E-2</v>
      </c>
      <c r="F188" s="104">
        <f>IF(ISNUMBER(D188), $B199 * E188, "")</f>
        <v>8559.4989561586644</v>
      </c>
      <c r="G188" s="102">
        <v>14980</v>
      </c>
      <c r="H188" s="25">
        <f t="shared" si="99"/>
        <v>4.2449547668754348E-2</v>
      </c>
      <c r="I188" s="103">
        <f>IF(ISNUMBER(G188), $B199 * H188, "")</f>
        <v>6367.4321503131523</v>
      </c>
      <c r="J188" s="24">
        <v>15420</v>
      </c>
      <c r="K188" s="25">
        <f t="shared" si="100"/>
        <v>7.3068893528183715E-2</v>
      </c>
      <c r="L188" s="104">
        <f>IF(ISNUMBER(J188), $B199 * K188, "")</f>
        <v>10960.334029227557</v>
      </c>
      <c r="M188" s="102">
        <v>15480</v>
      </c>
      <c r="N188" s="25">
        <f t="shared" si="101"/>
        <v>7.724425887265135E-2</v>
      </c>
      <c r="O188" s="104">
        <f>IF(ISNUMBER(M188), $B199 * N188, "")</f>
        <v>11586.638830897702</v>
      </c>
      <c r="Q188" s="237"/>
      <c r="R188" s="238"/>
      <c r="S188" s="239"/>
    </row>
    <row r="189" spans="1:19">
      <c r="A189" s="123" t="s">
        <v>216</v>
      </c>
      <c r="B189" s="124">
        <v>144</v>
      </c>
      <c r="C189" s="76">
        <v>-0.04</v>
      </c>
      <c r="D189" s="13">
        <v>138</v>
      </c>
      <c r="E189" s="14">
        <f>IF(ISNUMBER(D189), (D189 - $B189) / $B189, "")</f>
        <v>-4.1666666666666664E-2</v>
      </c>
      <c r="F189" s="16">
        <f>IF(ISNUMBER(D189), $B199 * E189, "")</f>
        <v>-6250</v>
      </c>
      <c r="G189" s="29">
        <v>137</v>
      </c>
      <c r="H189" s="14">
        <f>IF(ISNUMBER(G189), (G189 - $B189) / $B189, "")</f>
        <v>-4.8611111111111112E-2</v>
      </c>
      <c r="I189" s="100">
        <f>IF(ISNUMBER(G189), $B199 * H189, "")</f>
        <v>-7291.666666666667</v>
      </c>
      <c r="J189" s="13">
        <v>137</v>
      </c>
      <c r="K189" s="14">
        <f>IF(ISNUMBER(J189), (J189 - $B189) / $B189, "")</f>
        <v>-4.8611111111111112E-2</v>
      </c>
      <c r="L189" s="16">
        <f>IF(ISNUMBER(J189), $B199 * K189, "")</f>
        <v>-7291.666666666667</v>
      </c>
      <c r="M189" s="29">
        <v>140</v>
      </c>
      <c r="N189" s="14">
        <f>IF(ISNUMBER(M189), (M189 - $B189) / $B189, "")</f>
        <v>-2.7777777777777776E-2</v>
      </c>
      <c r="O189" s="16">
        <f>IF(ISNUMBER(M189), $B199 * N189, "")</f>
        <v>-4166.6666666666661</v>
      </c>
      <c r="Q189" s="240"/>
      <c r="R189" s="241"/>
      <c r="S189" s="242"/>
    </row>
    <row r="190" spans="1:19" ht="17.25" thickBot="1">
      <c r="A190" s="125" t="s">
        <v>171</v>
      </c>
      <c r="B190" s="126">
        <v>646</v>
      </c>
      <c r="C190" s="77">
        <v>-4.1543026699999999E-2</v>
      </c>
      <c r="D190" s="15">
        <v>620</v>
      </c>
      <c r="E190" s="32">
        <f t="shared" ref="E190:E193" si="102">IF(ISNUMBER(D190), (D190 - $B190) / $B190, "")</f>
        <v>-4.0247678018575851E-2</v>
      </c>
      <c r="F190" s="18">
        <f>IF(ISNUMBER(D190), $B199 * E190, "")</f>
        <v>-6037.1517027863774</v>
      </c>
      <c r="G190" s="31">
        <v>628</v>
      </c>
      <c r="H190" s="32">
        <f t="shared" ref="H190:H193" si="103">IF(ISNUMBER(G190), (G190 - $B190) / $B190, "")</f>
        <v>-2.7863777089783281E-2</v>
      </c>
      <c r="I190" s="101">
        <f>IF(ISNUMBER(G190), $B199 * H190, "")</f>
        <v>-4179.5665634674924</v>
      </c>
      <c r="J190" s="15">
        <v>630</v>
      </c>
      <c r="K190" s="32">
        <f t="shared" ref="K190:K193" si="104">IF(ISNUMBER(J190), (J190 - $B190) / $B190, "")</f>
        <v>-2.4767801857585141E-2</v>
      </c>
      <c r="L190" s="18">
        <f>IF(ISNUMBER(J190), $B199 * K190, "")</f>
        <v>-3715.1702786377709</v>
      </c>
      <c r="M190" s="31">
        <v>639</v>
      </c>
      <c r="N190" s="32">
        <f t="shared" ref="N190:N193" si="105">IF(ISNUMBER(M190), (M190 - $B190) / $B190, "")</f>
        <v>-1.0835913312693499E-2</v>
      </c>
      <c r="O190" s="18">
        <f>IF(ISNUMBER(M190), $B199 * N190, "")</f>
        <v>-1625.3869969040247</v>
      </c>
      <c r="Q190" s="243"/>
      <c r="R190" s="244"/>
      <c r="S190" s="245"/>
    </row>
    <row r="191" spans="1:19" ht="17.25" thickBot="1">
      <c r="A191" s="125" t="s">
        <v>346</v>
      </c>
      <c r="B191" s="126">
        <v>95930</v>
      </c>
      <c r="C191" s="77">
        <v>-4.1658341699999997E-2</v>
      </c>
      <c r="D191" s="15">
        <v>89710</v>
      </c>
      <c r="E191" s="32">
        <f t="shared" si="102"/>
        <v>-6.4838945064109241E-2</v>
      </c>
      <c r="F191" s="18">
        <f>IF(ISNUMBER(D191), $B199 * E191, "")</f>
        <v>-9725.8417596163854</v>
      </c>
      <c r="G191" s="31">
        <v>92100</v>
      </c>
      <c r="H191" s="32">
        <f t="shared" si="103"/>
        <v>-3.9924945272594603E-2</v>
      </c>
      <c r="I191" s="101">
        <f>IF(ISNUMBER(G191), $B199 * H191, "")</f>
        <v>-5988.7417908891903</v>
      </c>
      <c r="J191" s="15">
        <v>91830</v>
      </c>
      <c r="K191" s="32">
        <f t="shared" si="104"/>
        <v>-4.2739497550297094E-2</v>
      </c>
      <c r="L191" s="18">
        <f>IF(ISNUMBER(J191), $B199 * K191, "")</f>
        <v>-6410.9246325445638</v>
      </c>
      <c r="M191" s="31">
        <v>97190</v>
      </c>
      <c r="N191" s="32">
        <f t="shared" si="105"/>
        <v>1.3134577295944959E-2</v>
      </c>
      <c r="O191" s="18">
        <f>IF(ISNUMBER(M191), $B199 * N191, "")</f>
        <v>1970.1865943917439</v>
      </c>
      <c r="Q191" s="228"/>
      <c r="R191" s="228"/>
      <c r="S191" s="228"/>
    </row>
    <row r="192" spans="1:19" ht="17.25" thickBot="1">
      <c r="A192" s="125" t="s">
        <v>179</v>
      </c>
      <c r="B192" s="126">
        <v>49290</v>
      </c>
      <c r="C192" s="77">
        <v>-5.5204140300000003E-2</v>
      </c>
      <c r="D192" s="15">
        <v>46830</v>
      </c>
      <c r="E192" s="32">
        <f t="shared" si="102"/>
        <v>-4.9908703590992087E-2</v>
      </c>
      <c r="F192" s="18">
        <f>IF(ISNUMBER(D192), $B199 * E192, "")</f>
        <v>-7486.3055386488131</v>
      </c>
      <c r="G192" s="31">
        <v>47240</v>
      </c>
      <c r="H192" s="32">
        <f t="shared" si="103"/>
        <v>-4.1590586325826739E-2</v>
      </c>
      <c r="I192" s="101">
        <f>IF(ISNUMBER(G192), $B199 * H192, "")</f>
        <v>-6238.5879488740111</v>
      </c>
      <c r="J192" s="15">
        <v>47190</v>
      </c>
      <c r="K192" s="32">
        <f t="shared" si="104"/>
        <v>-4.26049908703591E-2</v>
      </c>
      <c r="L192" s="18">
        <f>IF(ISNUMBER(J192), $B199 * K192, "")</f>
        <v>-6390.748630553865</v>
      </c>
      <c r="M192" s="31">
        <v>47850</v>
      </c>
      <c r="N192" s="32">
        <f t="shared" si="105"/>
        <v>-2.9214850882531954E-2</v>
      </c>
      <c r="O192" s="18">
        <f>IF(ISNUMBER(M192), $B199 * N192, "")</f>
        <v>-4382.2276323797932</v>
      </c>
      <c r="Q192" s="223"/>
      <c r="R192" s="223"/>
      <c r="S192" s="223"/>
    </row>
    <row r="193" spans="1:19" ht="17.25" thickBot="1">
      <c r="A193" s="127" t="s">
        <v>250</v>
      </c>
      <c r="B193" s="128">
        <v>237</v>
      </c>
      <c r="C193" s="78">
        <v>-5.57768924E-2</v>
      </c>
      <c r="D193" s="20">
        <v>250</v>
      </c>
      <c r="E193" s="21">
        <f t="shared" si="102"/>
        <v>5.4852320675105488E-2</v>
      </c>
      <c r="F193" s="22">
        <f>IF(ISNUMBER(D193), $B199 * E193, "")</f>
        <v>8227.8481012658231</v>
      </c>
      <c r="G193" s="30">
        <v>247</v>
      </c>
      <c r="H193" s="21">
        <f t="shared" si="103"/>
        <v>4.2194092827004218E-2</v>
      </c>
      <c r="I193" s="105">
        <f>IF(ISNUMBER(G193), $B199 * H193, "")</f>
        <v>6329.1139240506327</v>
      </c>
      <c r="J193" s="20">
        <v>243</v>
      </c>
      <c r="K193" s="21">
        <f t="shared" si="104"/>
        <v>2.5316455696202531E-2</v>
      </c>
      <c r="L193" s="22">
        <f>IF(ISNUMBER(J193), $B199 * K193, "")</f>
        <v>3797.4683544303798</v>
      </c>
      <c r="M193" s="30">
        <v>243</v>
      </c>
      <c r="N193" s="21">
        <f t="shared" si="105"/>
        <v>2.5316455696202531E-2</v>
      </c>
      <c r="O193" s="22">
        <f>IF(ISNUMBER(M193), $B199 * N193, "")</f>
        <v>3797.4683544303798</v>
      </c>
      <c r="Q193" s="223"/>
      <c r="R193" s="223"/>
      <c r="S193" s="223"/>
    </row>
    <row r="194" spans="1:19" ht="17.25" thickBot="1">
      <c r="A194" s="125" t="s">
        <v>224</v>
      </c>
      <c r="B194" s="129">
        <v>917</v>
      </c>
      <c r="C194" s="80">
        <v>-5.8521560600000001E-2</v>
      </c>
      <c r="D194" s="106">
        <v>899</v>
      </c>
      <c r="E194" s="107">
        <f>IF(ISNUMBER(D194), (D194 - $B194) / $B194, "")</f>
        <v>-1.9629225736095966E-2</v>
      </c>
      <c r="F194" s="108">
        <f>IF(ISNUMBER(D194), $B199 * E194, "")</f>
        <v>-2944.3838604143948</v>
      </c>
      <c r="G194" s="109">
        <v>902</v>
      </c>
      <c r="H194" s="107">
        <f>IF(ISNUMBER(G194), (G194 - $B194) / $B194, "")</f>
        <v>-1.6357688113413305E-2</v>
      </c>
      <c r="I194" s="110">
        <f>IF(ISNUMBER(G194), $B199 * H194, "")</f>
        <v>-2453.6532170119958</v>
      </c>
      <c r="J194" s="106">
        <v>901</v>
      </c>
      <c r="K194" s="107">
        <f>IF(ISNUMBER(J194), (J194 - $B194) / $B194, "")</f>
        <v>-1.7448200654307525E-2</v>
      </c>
      <c r="L194" s="108">
        <f>IF(ISNUMBER(J194), $B199 * K194, "")</f>
        <v>-2617.230098146129</v>
      </c>
      <c r="M194" s="109">
        <v>924</v>
      </c>
      <c r="N194" s="107">
        <f>IF(ISNUMBER(M194), (M194 - $B194) / $B194, "")</f>
        <v>7.6335877862595417E-3</v>
      </c>
      <c r="O194" s="108">
        <f>IF(ISNUMBER(M194), $B199 * N194, "")</f>
        <v>1145.0381679389313</v>
      </c>
      <c r="Q194" s="228"/>
      <c r="R194" s="228"/>
      <c r="S194" s="228"/>
    </row>
    <row r="195" spans="1:19" ht="17.25" thickBot="1">
      <c r="A195" s="125" t="s">
        <v>240</v>
      </c>
      <c r="B195" s="126">
        <v>1090</v>
      </c>
      <c r="C195" s="77">
        <v>-6.0344827599999998E-2</v>
      </c>
      <c r="D195" s="15">
        <v>1065</v>
      </c>
      <c r="E195" s="32">
        <f t="shared" ref="E195:E198" si="106">IF(ISNUMBER(D195), (D195 - $B195) / $B195, "")</f>
        <v>-2.2935779816513763E-2</v>
      </c>
      <c r="F195" s="18">
        <f>IF(ISNUMBER(D195), $B199 * E195, "")</f>
        <v>-3440.3669724770643</v>
      </c>
      <c r="G195" s="31">
        <v>1060</v>
      </c>
      <c r="H195" s="32">
        <f t="shared" ref="H195:H198" si="107">IF(ISNUMBER(G195), (G195 - $B195) / $B195, "")</f>
        <v>-2.7522935779816515E-2</v>
      </c>
      <c r="I195" s="101">
        <f>IF(ISNUMBER(G195), $B199 * H195, "")</f>
        <v>-4128.440366972477</v>
      </c>
      <c r="J195" s="15">
        <v>1060</v>
      </c>
      <c r="K195" s="32">
        <f t="shared" ref="K195:K198" si="108">IF(ISNUMBER(J195), (J195 - $B195) / $B195, "")</f>
        <v>-2.7522935779816515E-2</v>
      </c>
      <c r="L195" s="18">
        <f>IF(ISNUMBER(J195), $B199 * K195, "")</f>
        <v>-4128.440366972477</v>
      </c>
      <c r="M195" s="31">
        <v>1080</v>
      </c>
      <c r="N195" s="32">
        <f t="shared" ref="N195:N198" si="109">IF(ISNUMBER(M195), (M195 - $B195) / $B195, "")</f>
        <v>-9.1743119266055051E-3</v>
      </c>
      <c r="O195" s="18">
        <f>IF(ISNUMBER(M195), $B199 * N195, "")</f>
        <v>-1376.1467889908258</v>
      </c>
      <c r="Q195" s="228"/>
      <c r="R195" s="228"/>
      <c r="S195" s="228"/>
    </row>
    <row r="196" spans="1:19" ht="17.25" thickBot="1">
      <c r="A196" s="125" t="s">
        <v>161</v>
      </c>
      <c r="B196" s="126">
        <v>414</v>
      </c>
      <c r="C196" s="77">
        <v>-7.7951002199999994E-2</v>
      </c>
      <c r="D196" s="15">
        <v>410</v>
      </c>
      <c r="E196" s="32">
        <f t="shared" si="106"/>
        <v>-9.6618357487922701E-3</v>
      </c>
      <c r="F196" s="18">
        <f>IF(ISNUMBER(D196), $B199 * E196, "")</f>
        <v>-1449.2753623188405</v>
      </c>
      <c r="G196" s="31">
        <v>406</v>
      </c>
      <c r="H196" s="32">
        <f t="shared" si="107"/>
        <v>-1.932367149758454E-2</v>
      </c>
      <c r="I196" s="101">
        <f>IF(ISNUMBER(G196), $B199 * H196, "")</f>
        <v>-2898.550724637681</v>
      </c>
      <c r="J196" s="15">
        <v>408</v>
      </c>
      <c r="K196" s="32">
        <f t="shared" si="108"/>
        <v>-1.4492753623188406E-2</v>
      </c>
      <c r="L196" s="18">
        <f>IF(ISNUMBER(J196), $B199 * K196, "")</f>
        <v>-2173.913043478261</v>
      </c>
      <c r="M196" s="31">
        <v>413</v>
      </c>
      <c r="N196" s="32">
        <f t="shared" si="109"/>
        <v>-2.4154589371980675E-3</v>
      </c>
      <c r="O196" s="18">
        <f>IF(ISNUMBER(M196), $B199 * N196, "")</f>
        <v>-362.31884057971013</v>
      </c>
      <c r="Q196" s="228"/>
      <c r="R196" s="228"/>
      <c r="S196" s="228"/>
    </row>
    <row r="197" spans="1:19">
      <c r="A197" s="125" t="s">
        <v>188</v>
      </c>
      <c r="B197" s="126">
        <v>270</v>
      </c>
      <c r="C197" s="77">
        <v>-0.14556962030000001</v>
      </c>
      <c r="D197" s="15">
        <v>239</v>
      </c>
      <c r="E197" s="32">
        <f t="shared" si="106"/>
        <v>-0.11481481481481481</v>
      </c>
      <c r="F197" s="18">
        <f>IF(ISNUMBER(D197), $B199 * E197, "")</f>
        <v>-17222.222222222223</v>
      </c>
      <c r="G197" s="31">
        <v>244</v>
      </c>
      <c r="H197" s="32">
        <f t="shared" si="107"/>
        <v>-9.6296296296296297E-2</v>
      </c>
      <c r="I197" s="101">
        <f>IF(ISNUMBER(G197), $B199 * H197, "")</f>
        <v>-14444.444444444445</v>
      </c>
      <c r="J197" s="15">
        <v>246</v>
      </c>
      <c r="K197" s="32">
        <f t="shared" si="108"/>
        <v>-8.8888888888888892E-2</v>
      </c>
      <c r="L197" s="18">
        <f>IF(ISNUMBER(J197), $B199 * K197, "")</f>
        <v>-13333.333333333334</v>
      </c>
      <c r="M197" s="31">
        <v>246</v>
      </c>
      <c r="N197" s="32">
        <f t="shared" si="109"/>
        <v>-8.8888888888888892E-2</v>
      </c>
      <c r="O197" s="18">
        <f>IF(ISNUMBER(M197), $B199 * N197, "")</f>
        <v>-13333.333333333334</v>
      </c>
      <c r="Q197" s="250"/>
      <c r="R197" s="251"/>
      <c r="S197" s="252"/>
    </row>
    <row r="198" spans="1:19" ht="17.25" thickBot="1">
      <c r="A198" s="130" t="s">
        <v>238</v>
      </c>
      <c r="B198" s="131">
        <v>567</v>
      </c>
      <c r="C198" s="79">
        <v>-0.15373134329999999</v>
      </c>
      <c r="D198" s="24">
        <v>510</v>
      </c>
      <c r="E198" s="25">
        <f t="shared" si="106"/>
        <v>-0.10052910052910052</v>
      </c>
      <c r="F198" s="104">
        <f>IF(ISNUMBER(D198), $B199 * E198, "")</f>
        <v>-15079.365079365078</v>
      </c>
      <c r="G198" s="102">
        <v>519</v>
      </c>
      <c r="H198" s="25">
        <f t="shared" si="107"/>
        <v>-8.4656084656084651E-2</v>
      </c>
      <c r="I198" s="103">
        <f>IF(ISNUMBER(G198), $B199 * H198, "")</f>
        <v>-12698.412698412698</v>
      </c>
      <c r="J198" s="24">
        <v>526</v>
      </c>
      <c r="K198" s="25">
        <f t="shared" si="108"/>
        <v>-7.2310405643738973E-2</v>
      </c>
      <c r="L198" s="104">
        <f>IF(ISNUMBER(J198), $B199 * K198, "")</f>
        <v>-10846.560846560846</v>
      </c>
      <c r="M198" s="102">
        <v>519</v>
      </c>
      <c r="N198" s="25">
        <f t="shared" si="109"/>
        <v>-8.4656084656084651E-2</v>
      </c>
      <c r="O198" s="104">
        <f>IF(ISNUMBER(M198), $B199 * N198, "")</f>
        <v>-12698.412698412698</v>
      </c>
      <c r="Q198" s="253"/>
      <c r="R198" s="254"/>
      <c r="S198" s="255"/>
    </row>
    <row r="199" spans="1:19" ht="17.25" thickBot="1">
      <c r="A199" s="132" t="s">
        <v>266</v>
      </c>
      <c r="B199" s="261">
        <f>$B$37</f>
        <v>150000</v>
      </c>
      <c r="C199" s="262"/>
      <c r="D199" s="26" t="s">
        <v>267</v>
      </c>
      <c r="E199" s="27">
        <f>IF(COUNT(E179:E198), SUM(E179:E198) / COUNT(E179:E198), 0)</f>
        <v>-3.5126809084766508E-2</v>
      </c>
      <c r="F199" s="28">
        <f>SUM(F179:F198)</f>
        <v>-105380.42725429952</v>
      </c>
      <c r="G199" s="26" t="s">
        <v>267</v>
      </c>
      <c r="H199" s="27">
        <f>IF(COUNT(H179:H198), SUM(H179:H198) / COUNT(H179:H198), 0)</f>
        <v>-3.1159897538582067E-2</v>
      </c>
      <c r="I199" s="28">
        <f>SUM(I179:I198)</f>
        <v>-93479.6926157462</v>
      </c>
      <c r="J199" s="26" t="s">
        <v>267</v>
      </c>
      <c r="K199" s="27">
        <f>IF(COUNT(K179:K198), SUM(K179:K198) / COUNT(K179:K198), 0)</f>
        <v>-2.8248265829558871E-2</v>
      </c>
      <c r="L199" s="28">
        <f>SUM(L179:L198)</f>
        <v>-84744.797488676617</v>
      </c>
      <c r="M199" s="26" t="s">
        <v>267</v>
      </c>
      <c r="N199" s="27">
        <f>IF(COUNT(N179:N198), SUM(N179:N198) / COUNT(N179:N198), 0)</f>
        <v>-1.2659721388464117E-2</v>
      </c>
      <c r="O199" s="28">
        <f>SUM(O179:O198)</f>
        <v>-37979.164165392351</v>
      </c>
      <c r="Q199" s="256"/>
      <c r="R199" s="257"/>
      <c r="S199" s="258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41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29</vt:i4>
      </vt:variant>
    </vt:vector>
  </HeadingPairs>
  <TitlesOfParts>
    <vt:vector size="29" baseType="lpstr">
      <vt:lpstr>투자전략(조건부서식초기화)</vt:lpstr>
      <vt:lpstr>투자전략</vt:lpstr>
      <vt:lpstr>현재가테이블</vt:lpstr>
      <vt:lpstr>종목선정</vt:lpstr>
      <vt:lpstr>월말결산</vt:lpstr>
      <vt:lpstr>2022.02.05</vt:lpstr>
      <vt:lpstr>2022.02.06</vt:lpstr>
      <vt:lpstr>2022.02.07</vt:lpstr>
      <vt:lpstr>2022.02.08</vt:lpstr>
      <vt:lpstr>2022.02.09</vt:lpstr>
      <vt:lpstr>2022.02.10</vt:lpstr>
      <vt:lpstr>2022.02.11</vt:lpstr>
      <vt:lpstr>2022.02.12</vt:lpstr>
      <vt:lpstr>2022.02.13</vt:lpstr>
      <vt:lpstr>2022.02.14</vt:lpstr>
      <vt:lpstr>2022.02.15</vt:lpstr>
      <vt:lpstr>2022.02.16</vt:lpstr>
      <vt:lpstr>2022.02.17</vt:lpstr>
      <vt:lpstr>2022.02.18</vt:lpstr>
      <vt:lpstr>2022.02.19</vt:lpstr>
      <vt:lpstr>2022.02.20</vt:lpstr>
      <vt:lpstr>2022.02.21</vt:lpstr>
      <vt:lpstr>2022.02.22</vt:lpstr>
      <vt:lpstr>2022.02.23</vt:lpstr>
      <vt:lpstr>2022.02.24</vt:lpstr>
      <vt:lpstr>2022.02.25</vt:lpstr>
      <vt:lpstr>2022.02.26</vt:lpstr>
      <vt:lpstr>2022.02.27</vt:lpstr>
      <vt:lpstr>2022.02.28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2022-02-28T14:59:01Z</dcterms:modified>
</cp:coreProperties>
</file>